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-Unit" sheetId="1" r:id="rId5"/>
    <sheet state="visible" name="Results-Unit" sheetId="2" r:id="rId6"/>
    <sheet state="visible" name="Input" sheetId="3" r:id="rId7"/>
    <sheet state="visible" name="Results" sheetId="4" r:id="rId8"/>
    <sheet state="visible" name="CF" sheetId="5" r:id="rId9"/>
    <sheet state="visible" name="PL" sheetId="6" r:id="rId10"/>
    <sheet state="visible" name="BS" sheetId="7" r:id="rId11"/>
    <sheet state="visible" name="Invest" sheetId="8" r:id="rId12"/>
    <sheet state="visible" name="Other" sheetId="9" r:id="rId13"/>
    <sheet state="visible" name="Assumption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tc={2aabe241-0939-461e-a874-d01d90eb43fe}</author>
    <author>tc={3c17ef0c-703f-4b6c-a9f3-b89e2b3ff845}</author>
  </authors>
  <commentList>
    <comment authorId="0" xr:uid="{2aabe241-0939-461e-a874-d01d90eb43fe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закупаем 10000 кликов то один SDR должен обрабатывать по 35 лидов в день... (20 рабочих дней в месяц) : допустим 30 минут на лида...17,5 часов в день.. это очень много... делаем рассчет на 5 часов рабочего времени
</t>
      </text>
    </comment>
    <comment authorId="1" xr:uid="{3c17ef0c-703f-4b6c-a9f3-b89e2b3ff845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конкурентов 200$/month за стартовый пакет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tc={372f4e43-cdb5-4018-a261-9f00d4a71918}</author>
    <author>tc={6b7a56bc-a4a0-4f69-a8df-db0268a7bdfd}</author>
    <author>tc={804b8565-afe2-41e2-8533-00c1d9dd6e5f}</author>
    <author>tc={b8536872-ca96-4cb5-a4e8-8dd93c2a1d93}</author>
  </authors>
  <commentList>
    <comment authorId="0" xr:uid="{372f4e43-cdb5-4018-a261-9f00d4a71918}" ref="C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Clarity → free
PostHog → free/self-host или ~$0–100
Sentry → free tier
Metabase → free
</t>
      </text>
    </comment>
    <comment authorId="1" xr:uid="{6b7a56bc-a4a0-4f69-a8df-db0268a7bdfd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✅ Реалистичная модель (production-grade)
🎯 На 1 роль:
входящих: 200–500
реально в системе: 50–150 CV
👤 На 1 recruiter:
3–5 ролей одновременно
👉 150 – 500 CV / месяц
🏢 На компанию:
если:
2–3 recruiter
5–10 активных ролей
👉 получаем:
</t>
      </text>
    </comment>
    <comment authorId="2" xr:uid="{804b8565-afe2-41e2-8533-00c1d9dd6e5f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 cv per role * 10 roles per person * 10 team members per company
Reply:
	поправка 5 ролей на одного
</t>
      </text>
    </comment>
    <comment authorId="3" xr:uid="{b8536872-ca96-4cb5-a4e8-8dd93c2a1d93}" ref="C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backend app write heavy+ queue - 1 server
2. backend app+ queue- 1 server
3. monitoring , logging - 1 server
4. database - 2 read server
5. database - 1 read servier
7. LB - cloudflare
8. cloud FS with linear expenses growth
</t>
      </text>
    </comment>
  </commentList>
</comments>
</file>

<file path=xl/sharedStrings.xml><?xml version="1.0" encoding="utf-8"?>
<sst xmlns="http://schemas.openxmlformats.org/spreadsheetml/2006/main" count="1200" uniqueCount="514">
  <si>
    <t>Unit economics of the project</t>
  </si>
  <si>
    <t>Made by</t>
  </si>
  <si>
    <t>https://feofinance.com/</t>
  </si>
  <si>
    <t>Input parameters</t>
  </si>
  <si>
    <t>1.</t>
  </si>
  <si>
    <t>Cells that can be changed</t>
  </si>
  <si>
    <t>ххх</t>
  </si>
  <si>
    <t>2.</t>
  </si>
  <si>
    <t>Cells that can't be changed (they contain a formula)</t>
  </si>
  <si>
    <t>3.</t>
  </si>
  <si>
    <t>Name of the project</t>
  </si>
  <si>
    <t>StepUP</t>
  </si>
  <si>
    <t>Number of customers (subscribers) and conversions</t>
  </si>
  <si>
    <t>№</t>
  </si>
  <si>
    <t>Name</t>
  </si>
  <si>
    <t>Value</t>
  </si>
  <si>
    <t>Unit.</t>
  </si>
  <si>
    <t>SDR Velocity</t>
  </si>
  <si>
    <t>Number of visits (clicks) (UA)</t>
  </si>
  <si>
    <t>units/month</t>
  </si>
  <si>
    <t>Working hours</t>
  </si>
  <si>
    <t>Conversion to Registration (C1)</t>
  </si>
  <si>
    <t>%</t>
  </si>
  <si>
    <t>Days</t>
  </si>
  <si>
    <t>Total number of registrations (leads)</t>
  </si>
  <si>
    <t>Call duration hours</t>
  </si>
  <si>
    <t>4.</t>
  </si>
  <si>
    <t>Conversion from registration to payment (C2)</t>
  </si>
  <si>
    <t xml:space="preserve">Schedule fullfillment </t>
  </si>
  <si>
    <t>5.</t>
  </si>
  <si>
    <t>Total number of paying users (B)</t>
  </si>
  <si>
    <t>Calls done /month</t>
  </si>
  <si>
    <t>6.</t>
  </si>
  <si>
    <t>Final conversion from click to purchase (C3)</t>
  </si>
  <si>
    <t>SDR HC</t>
  </si>
  <si>
    <t>Lifetime value (LTV)</t>
  </si>
  <si>
    <t>Смотрим модель с вариантами ARPPU</t>
  </si>
  <si>
    <t>Average revenue per paying customer (ARPPU)</t>
  </si>
  <si>
    <t>$ / month</t>
  </si>
  <si>
    <t>Customer Lifetime (CL)</t>
  </si>
  <si>
    <t>months</t>
  </si>
  <si>
    <t>$</t>
  </si>
  <si>
    <t>Churn rate</t>
  </si>
  <si>
    <t>Customer Acquisition Cost (CAC)</t>
  </si>
  <si>
    <t>3.1.</t>
  </si>
  <si>
    <t>Advertising costs</t>
  </si>
  <si>
    <t>Cost of 1 visit (click)</t>
  </si>
  <si>
    <t>Number of visits (clicks)</t>
  </si>
  <si>
    <t>$ / unit</t>
  </si>
  <si>
    <t>Total advertising expenses</t>
  </si>
  <si>
    <t>3.2.</t>
  </si>
  <si>
    <t>Salary (not all staff, but only for marketing and advertising departments)</t>
  </si>
  <si>
    <t>Sales Development Representative</t>
  </si>
  <si>
    <t>Product Manager</t>
  </si>
  <si>
    <t>Founder</t>
  </si>
  <si>
    <t>7.</t>
  </si>
  <si>
    <t>8.</t>
  </si>
  <si>
    <t>9.</t>
  </si>
  <si>
    <t>10.</t>
  </si>
  <si>
    <t>Total salary</t>
  </si>
  <si>
    <t>3.3.</t>
  </si>
  <si>
    <t>Other marketing and advertising expenses</t>
  </si>
  <si>
    <t>Total other marketing and advertising expenses</t>
  </si>
  <si>
    <t>3.4.</t>
  </si>
  <si>
    <t>Total cost of customer acquisition</t>
  </si>
  <si>
    <t>Total expenses:</t>
  </si>
  <si>
    <t>per 1 potential client (per 1 click)</t>
  </si>
  <si>
    <t>per 1 lead (per 1 registration)</t>
  </si>
  <si>
    <t>per 1 paying user - CAC</t>
  </si>
  <si>
    <t>Unit-econimics — Results</t>
  </si>
  <si>
    <t>Number of clients and conversions</t>
  </si>
  <si>
    <t>The ratio of LTV to CAC</t>
  </si>
  <si>
    <t>Lifetime value per customer (LTV)</t>
  </si>
  <si>
    <t>Difference between LTV and CAC (LTV – CAC)</t>
  </si>
  <si>
    <t>LTV/CAC ratio</t>
  </si>
  <si>
    <t>k</t>
  </si>
  <si>
    <t>Cohort analysis</t>
  </si>
  <si>
    <t>Number of clients (new + old)</t>
  </si>
  <si>
    <t>Month</t>
  </si>
  <si>
    <t>Total</t>
  </si>
  <si>
    <t>New</t>
  </si>
  <si>
    <t>Churn</t>
  </si>
  <si>
    <t>Old</t>
  </si>
  <si>
    <t>Cash flow by month</t>
  </si>
  <si>
    <t>Revenue</t>
  </si>
  <si>
    <t>х</t>
  </si>
  <si>
    <t>Cost of attracting customers</t>
  </si>
  <si>
    <t>Advertising and marketing expenses</t>
  </si>
  <si>
    <t>Salary</t>
  </si>
  <si>
    <t>Gross profit *</t>
  </si>
  <si>
    <t>*Gross profit includes direct marketing and advertising costs only</t>
  </si>
  <si>
    <t>Data for graphs</t>
  </si>
  <si>
    <t>Financial Model — Input</t>
  </si>
  <si>
    <t>v 1.0</t>
  </si>
  <si>
    <t>Input Parameters</t>
  </si>
  <si>
    <t>Go to Results</t>
  </si>
  <si>
    <t>I</t>
  </si>
  <si>
    <t>Settings</t>
  </si>
  <si>
    <t>Date</t>
  </si>
  <si>
    <t>Model start date</t>
  </si>
  <si>
    <t>Model validity period, years</t>
  </si>
  <si>
    <t>Model end date</t>
  </si>
  <si>
    <t>II</t>
  </si>
  <si>
    <t>Capital Expenditures</t>
  </si>
  <si>
    <t>Depreciation period, year</t>
  </si>
  <si>
    <t xml:space="preserve"> Total, $</t>
  </si>
  <si>
    <t>Platform development</t>
  </si>
  <si>
    <t>Infrastructure setup</t>
  </si>
  <si>
    <t>III</t>
  </si>
  <si>
    <t>Sales volume and direct costs</t>
  </si>
  <si>
    <t>Main settings</t>
  </si>
  <si>
    <t>See sheet "Input-Unit"</t>
  </si>
  <si>
    <t>Sales start date</t>
  </si>
  <si>
    <t>IV</t>
  </si>
  <si>
    <t>Other Expenses</t>
  </si>
  <si>
    <t>Salary (without marketing and sales)</t>
  </si>
  <si>
    <t>Job title</t>
  </si>
  <si>
    <t>Salary, Gross, 
$ per year</t>
  </si>
  <si>
    <t>Salary, Gross, 
$ per month</t>
  </si>
  <si>
    <t>Employment date</t>
  </si>
  <si>
    <t>Date of dismissal</t>
  </si>
  <si>
    <t>CEO</t>
  </si>
  <si>
    <t>CPO</t>
  </si>
  <si>
    <t>DevOps</t>
  </si>
  <si>
    <t>Senior Fullstack Engineer</t>
  </si>
  <si>
    <t>31/12/2024</t>
  </si>
  <si>
    <t>Fixed Expenses</t>
  </si>
  <si>
    <t xml:space="preserve"> Value, 
$ per month</t>
  </si>
  <si>
    <t>Start date</t>
  </si>
  <si>
    <t>Expiration date</t>
  </si>
  <si>
    <t>Servers</t>
  </si>
  <si>
    <t>App analytics service</t>
  </si>
  <si>
    <t>Other Variable Expenses</t>
  </si>
  <si>
    <t>Accrual base</t>
  </si>
  <si>
    <t>Stores Commission</t>
  </si>
  <si>
    <t>% of revenue</t>
  </si>
  <si>
    <t>Bank's fee</t>
  </si>
  <si>
    <t>$ / 1 paying user</t>
  </si>
  <si>
    <t>Other commissions</t>
  </si>
  <si>
    <t>ChatGPT</t>
  </si>
  <si>
    <t>Free user service</t>
  </si>
  <si>
    <t>V</t>
  </si>
  <si>
    <t>Financing</t>
  </si>
  <si>
    <t>Index</t>
  </si>
  <si>
    <t>Investor's funds</t>
  </si>
  <si>
    <t>Founders' funds</t>
  </si>
  <si>
    <t>Funding share</t>
  </si>
  <si>
    <t>Share in the authorized capital</t>
  </si>
  <si>
    <t>Investment volume, incl:</t>
  </si>
  <si>
    <t>DSCR (from cash flow)</t>
  </si>
  <si>
    <t>technique in formula</t>
  </si>
  <si>
    <t>Company valuation</t>
  </si>
  <si>
    <t>x</t>
  </si>
  <si>
    <t>Dividend payment share</t>
  </si>
  <si>
    <t>of retained earnings</t>
  </si>
  <si>
    <t>VI</t>
  </si>
  <si>
    <t>Macro Indicators</t>
  </si>
  <si>
    <t>Taxes</t>
  </si>
  <si>
    <t>Value, %</t>
  </si>
  <si>
    <t>Income tax</t>
  </si>
  <si>
    <t>VAT</t>
  </si>
  <si>
    <t>Additional taxes and insurance contributions for employees</t>
  </si>
  <si>
    <t>Indexing</t>
  </si>
  <si>
    <t>Indexation of production prices</t>
  </si>
  <si>
    <t>Payroll indexation</t>
  </si>
  <si>
    <t>Indexation of other expenses</t>
  </si>
  <si>
    <t>Sales price indexation</t>
  </si>
  <si>
    <t>Discount Rate</t>
  </si>
  <si>
    <t>Discount rate</t>
  </si>
  <si>
    <t>Multiplier - EV/EBITDA (to estimate the value of a business)</t>
  </si>
  <si>
    <t>Financial Model — Results</t>
  </si>
  <si>
    <t>Investment size (total)</t>
  </si>
  <si>
    <t>Investment size (investor)</t>
  </si>
  <si>
    <t>Investor's share</t>
  </si>
  <si>
    <t>Investor's profit</t>
  </si>
  <si>
    <t>IRR (investor)</t>
  </si>
  <si>
    <t>Investor's capital gain</t>
  </si>
  <si>
    <t>Payback period (investor)</t>
  </si>
  <si>
    <t>Project Budget</t>
  </si>
  <si>
    <t>Working capital (marketing, payroll and other expenses)</t>
  </si>
  <si>
    <t>Sources of Financing</t>
  </si>
  <si>
    <t>Project profit</t>
  </si>
  <si>
    <t>Unit-Economics</t>
  </si>
  <si>
    <t>Факт</t>
  </si>
  <si>
    <t>План</t>
  </si>
  <si>
    <t>Total, $</t>
  </si>
  <si>
    <t>Факт - далее план</t>
  </si>
  <si>
    <t>Total,
 $</t>
  </si>
  <si>
    <t>6.1.</t>
  </si>
  <si>
    <t>7.1.</t>
  </si>
  <si>
    <t>7.2.</t>
  </si>
  <si>
    <t>8.1.</t>
  </si>
  <si>
    <t>11.</t>
  </si>
  <si>
    <t>12.</t>
  </si>
  <si>
    <t>Investor's Cash Flow</t>
  </si>
  <si>
    <t>Cumulative total</t>
  </si>
  <si>
    <t>VII</t>
  </si>
  <si>
    <t>Profitability Indicators</t>
  </si>
  <si>
    <t>1.1.</t>
  </si>
  <si>
    <t>1.2.</t>
  </si>
  <si>
    <t>2.1.</t>
  </si>
  <si>
    <t>2.2.</t>
  </si>
  <si>
    <t>VIII</t>
  </si>
  <si>
    <t>Investment Attractiveness</t>
  </si>
  <si>
    <t>Free Cash Flow (FCF)</t>
  </si>
  <si>
    <t xml:space="preserve"> $</t>
  </si>
  <si>
    <t>1.3.</t>
  </si>
  <si>
    <t>Net Present Value (NPV)</t>
  </si>
  <si>
    <t>Internal rate of return (IRR)</t>
  </si>
  <si>
    <t>Profitability Index (PI)</t>
  </si>
  <si>
    <t>Discounted Profitability Index (DPI)</t>
  </si>
  <si>
    <t>Payback period (PBP)</t>
  </si>
  <si>
    <t>years</t>
  </si>
  <si>
    <t>Discounted payback period (DPBP)</t>
  </si>
  <si>
    <t>Share</t>
  </si>
  <si>
    <t>Unit</t>
  </si>
  <si>
    <t>Sales volume, MAU</t>
  </si>
  <si>
    <t>Year</t>
  </si>
  <si>
    <t>Serial number of the period</t>
  </si>
  <si>
    <t>Cash Flow Statement (CF)</t>
  </si>
  <si>
    <t>Investment Phase</t>
  </si>
  <si>
    <t>Total investment phase</t>
  </si>
  <si>
    <t>Operational Phase</t>
  </si>
  <si>
    <t>Income</t>
  </si>
  <si>
    <t>Direct costs (marketing and sales)</t>
  </si>
  <si>
    <t>2.3.</t>
  </si>
  <si>
    <t>Payroll — admin and others</t>
  </si>
  <si>
    <t>Salary (Gross)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</si>
  <si>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</si>
  <si>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</si>
  <si>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</si>
  <si>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</si>
  <si>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</si>
  <si>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</si>
  <si>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</si>
  <si>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</si>
  <si>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</si>
  <si>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5.1.</t>
  </si>
  <si>
    <t>5.2.</t>
  </si>
  <si>
    <t>5.3.</t>
  </si>
  <si>
    <t>5.4.</t>
  </si>
  <si>
    <t>5.5.</t>
  </si>
  <si>
    <t>5.6.</t>
  </si>
  <si>
    <t>5.7.</t>
  </si>
  <si>
    <t>6.2.</t>
  </si>
  <si>
    <t>Total operational phase</t>
  </si>
  <si>
    <t>Financial Phase</t>
  </si>
  <si>
    <t>Contribution to the authorized capital</t>
  </si>
  <si>
    <t>Sale of share capital (at nominal value)</t>
  </si>
  <si>
    <t>Total financial phase</t>
  </si>
  <si>
    <t>Total turnover for the period</t>
  </si>
  <si>
    <t>Selling a business</t>
  </si>
  <si>
    <t>Dividends</t>
  </si>
  <si>
    <t>Account balance</t>
  </si>
  <si>
    <t>Profit and Loss Statement (PL)</t>
  </si>
  <si>
    <t>Gross profit</t>
  </si>
  <si>
    <t>Return on sales</t>
  </si>
  <si>
    <t>4.10.</t>
  </si>
  <si>
    <t>EBITDA</t>
  </si>
  <si>
    <t>EBITDA margin</t>
  </si>
  <si>
    <t>Depreciation</t>
  </si>
  <si>
    <t>EBIT</t>
  </si>
  <si>
    <t>Interest receivable</t>
  </si>
  <si>
    <t>8.2.</t>
  </si>
  <si>
    <t>Interest paid</t>
  </si>
  <si>
    <t>Profit (loss) before tax</t>
  </si>
  <si>
    <t>9.1.</t>
  </si>
  <si>
    <t>Change in deferred tax liabilities</t>
  </si>
  <si>
    <t>Change in deferred tax assets</t>
  </si>
  <si>
    <t>Net profit</t>
  </si>
  <si>
    <t>13.</t>
  </si>
  <si>
    <t>Retained earnings</t>
  </si>
  <si>
    <t>Net profit margin</t>
  </si>
  <si>
    <t>Balance Sheet (BS)</t>
  </si>
  <si>
    <t>Assets</t>
  </si>
  <si>
    <t>Fixed assets</t>
  </si>
  <si>
    <t>Intangible assets</t>
  </si>
  <si>
    <t>Unfinished production</t>
  </si>
  <si>
    <t>1.4.</t>
  </si>
  <si>
    <t>Profitable investments in material assets</t>
  </si>
  <si>
    <t>1.5.</t>
  </si>
  <si>
    <t>Deferred tax assets (VAT)</t>
  </si>
  <si>
    <t>1.6.</t>
  </si>
  <si>
    <t>Deferred tax assets (income taxes)</t>
  </si>
  <si>
    <t>Current assets</t>
  </si>
  <si>
    <t>Reserves</t>
  </si>
  <si>
    <t>Advances received</t>
  </si>
  <si>
    <t>Cash</t>
  </si>
  <si>
    <t>2.4.</t>
  </si>
  <si>
    <t>Other current assets</t>
  </si>
  <si>
    <t>Total assets</t>
  </si>
  <si>
    <t>Liabilities</t>
  </si>
  <si>
    <t>Capital and reserves</t>
  </si>
  <si>
    <t>Authorized capital</t>
  </si>
  <si>
    <t>3.1.1.</t>
  </si>
  <si>
    <t>3.1.2.</t>
  </si>
  <si>
    <t>Retained earnings (uncovered loss)</t>
  </si>
  <si>
    <t>Long-term liabilities</t>
  </si>
  <si>
    <t>Loans received (bank)</t>
  </si>
  <si>
    <t>Loans received (investors)</t>
  </si>
  <si>
    <t>Deferred tax liabilities</t>
  </si>
  <si>
    <t>Short-term liabilities</t>
  </si>
  <si>
    <t>Accounts payable</t>
  </si>
  <si>
    <t>Interest debt</t>
  </si>
  <si>
    <t>Loans received</t>
  </si>
  <si>
    <t>Total Liabilities</t>
  </si>
  <si>
    <t>Investment indicators</t>
  </si>
  <si>
    <t>Profitability</t>
  </si>
  <si>
    <t>ROA (return on assets)</t>
  </si>
  <si>
    <t>ROE (return on equity)</t>
  </si>
  <si>
    <t>Equity</t>
  </si>
  <si>
    <t>ROS (return on sales)</t>
  </si>
  <si>
    <t>Break-even Point</t>
  </si>
  <si>
    <t>By month</t>
  </si>
  <si>
    <t>Sales volume, units/month</t>
  </si>
  <si>
    <t>un./month</t>
  </si>
  <si>
    <t>Direct costs</t>
  </si>
  <si>
    <t>Indirect costs</t>
  </si>
  <si>
    <t>Break even point</t>
  </si>
  <si>
    <t>By year</t>
  </si>
  <si>
    <t>Sales volume, units/year</t>
  </si>
  <si>
    <t>units/year</t>
  </si>
  <si>
    <t>Marginality</t>
  </si>
  <si>
    <t>Average sales volume</t>
  </si>
  <si>
    <t>Cost of 1 unit of product, including VAT</t>
  </si>
  <si>
    <t>Sales price for 1 unit of product, including VAT</t>
  </si>
  <si>
    <t>Gross profit per 1 unit of product, including VAT</t>
  </si>
  <si>
    <t>Markup, %</t>
  </si>
  <si>
    <t>%/unit</t>
  </si>
  <si>
    <t>Marginality, %</t>
  </si>
  <si>
    <t>On project</t>
  </si>
  <si>
    <t>Discounted Cash Flow (NPV)</t>
  </si>
  <si>
    <t>Project payback</t>
  </si>
  <si>
    <t>Discounted payback of the project</t>
  </si>
  <si>
    <t>On equity (investors)</t>
  </si>
  <si>
    <t>Investor cash flow, including:</t>
  </si>
  <si>
    <t>Sale of a share in a business</t>
  </si>
  <si>
    <t>Data for Charts</t>
  </si>
  <si>
    <t>Income, expenses, payback</t>
  </si>
  <si>
    <t>Expenses (total)</t>
  </si>
  <si>
    <t>Payback</t>
  </si>
  <si>
    <t>Other calculations</t>
  </si>
  <si>
    <t>Development / Financing Schedule</t>
  </si>
  <si>
    <t>Fixed Assets</t>
  </si>
  <si>
    <t>Summary data for all fixed assets</t>
  </si>
  <si>
    <t>Fixed assets at the beginning of the period</t>
  </si>
  <si>
    <t>Commissioning</t>
  </si>
  <si>
    <t>Fixed assets at the end of the period</t>
  </si>
  <si>
    <t>Input VAT (Capex)</t>
  </si>
  <si>
    <t>Input VAT (Opex)</t>
  </si>
  <si>
    <t>Output VAT</t>
  </si>
  <si>
    <t>Total VAT</t>
  </si>
  <si>
    <t>VAT accrued</t>
  </si>
  <si>
    <t>VAT movement</t>
  </si>
  <si>
    <t>General</t>
  </si>
  <si>
    <t>Accrual</t>
  </si>
  <si>
    <t>Payment</t>
  </si>
  <si>
    <t>No interest on credit or loan</t>
  </si>
  <si>
    <t>Unit Economics Benchmarks for Recruitment Tech SaaS</t>
  </si>
  <si>
    <t>Conversion Funnel Metrics</t>
  </si>
  <si>
    <t>1. Conversion to Registration (C1):</t>
  </si>
  <si>
    <t>Typical range: 2-5% for cold traffic</t>
  </si>
  <si>
    <t>Good: 5-10% for targeted campaigns</t>
  </si>
  <si>
    <t>таргетируем рекламу в ЛИ</t>
  </si>
  <si>
    <t>Excellent: 10-15% with strong product-market fit</t>
  </si>
  <si>
    <t>Recommendations:</t>
  </si>
  <si>
    <r>
      <rPr>
        <rFont val="Arial"/>
        <b/>
        <color theme="1"/>
      </rPr>
      <t>Focus on Sales-Assisted Model:</t>
    </r>
    <r>
      <rPr>
        <rFont val="Arial"/>
        <color theme="1"/>
      </rPr>
      <t xml:space="preserve"> Recruitment tools typically require demos/onboarding. Target 20-30% demo→paid conversion.</t>
    </r>
  </si>
  <si>
    <t>2. Conversion from Registration to Payment (C2):</t>
  </si>
  <si>
    <r>
      <rPr>
        <rFont val="Arial"/>
        <b/>
        <color theme="1"/>
      </rPr>
      <t>Pricing Strategy:</t>
    </r>
    <r>
      <rPr>
        <rFont val="Arial"/>
        <color theme="1"/>
      </rPr>
      <t xml:space="preserve"> Consider $300-800/month for small recruiting teams (3-10 recruiters), scaling with seats or job slots.</t>
    </r>
  </si>
  <si>
    <t>Free trial → Paid: 10-25%</t>
  </si>
  <si>
    <t>даем бесплатные кредиты</t>
  </si>
  <si>
    <r>
      <rPr>
        <rFont val="Arial"/>
        <b/>
        <color theme="1"/>
      </rPr>
      <t>Reduce Churn:</t>
    </r>
    <r>
      <rPr>
        <rFont val="Arial"/>
        <color theme="1"/>
      </rPr>
      <t xml:space="preserve"> Focus on usage metrics - customers who use your tool 3+ times/week have &lt;2% churn vs 8%+ for occasional users.</t>
    </r>
  </si>
  <si>
    <t>Freemium → Paid: 2-5%</t>
  </si>
  <si>
    <r>
      <rPr>
        <rFont val="Arial"/>
        <b/>
        <color theme="1"/>
      </rPr>
      <t>CAC Payback Period:</t>
    </r>
    <r>
      <rPr>
        <rFont val="Arial"/>
        <color theme="1"/>
      </rPr>
      <t xml:space="preserve"> Aim for &lt;12 months; recruitment tech often sees 6-18 month payback.</t>
    </r>
  </si>
  <si>
    <t>Demo/Sales-led: 20-40%</t>
  </si>
  <si>
    <t>делаем кастевы с выходом на продажу</t>
  </si>
  <si>
    <r>
      <rPr>
        <rFont val="Arial"/>
        <b/>
        <color theme="1"/>
      </rPr>
      <t>Channel Mix:</t>
    </r>
    <r>
      <rPr>
        <rFont val="Arial"/>
        <color theme="1"/>
      </rPr>
      <t xml:space="preserve"> LinkedIn + content marketing + partnerships with ATS providers tend to work best for recruitment ICP.</t>
    </r>
  </si>
  <si>
    <t>For B2B HR/Recruitment tools: 15-30% (typically sales-assisted)</t>
  </si>
  <si>
    <t>3. Final Conversion from Click to Purchase (C3):</t>
  </si>
  <si>
    <t>Overall: 0.5-2% for B2B SaaS</t>
  </si>
  <si>
    <t>делаем кастевы с выходом на продажу -&gt; даем бесплатные кредиты</t>
  </si>
  <si>
    <t>Recruitment tech: 1-3% with targeted marketing</t>
  </si>
  <si>
    <t>кажется у нас тут логика сломана: сделали кастев, дали пользоваться, потом еще раз с человеком созваниваться?</t>
  </si>
  <si>
    <t>Revenue Metrics</t>
  </si>
  <si>
    <t>4. Average Revenue Per Paying Customer (ARPPU):</t>
  </si>
  <si>
    <t>Customer = company</t>
  </si>
  <si>
    <t>я больше не буду пессимистом и заложу средние начения по mid маркету</t>
  </si>
  <si>
    <t>Small teams (1-10 users): $100-500/month</t>
  </si>
  <si>
    <t>&lt;-</t>
  </si>
  <si>
    <t>Фриланс рекрутеры</t>
  </si>
  <si>
    <t>С1</t>
  </si>
  <si>
    <t>оставил заявку</t>
  </si>
  <si>
    <t>Mid-market (10-50 users): $500-2,500/month</t>
  </si>
  <si>
    <t>Рекрутинговые агенства</t>
  </si>
  <si>
    <t>C2</t>
  </si>
  <si>
    <t>использовал триал</t>
  </si>
  <si>
    <t>Enterprise (50+ users): $2,500-10,000+/month</t>
  </si>
  <si>
    <t>C3</t>
  </si>
  <si>
    <t>попытался накинуть токенов</t>
  </si>
  <si>
    <t>Recruitment tech average: $200-1,000/month per customer</t>
  </si>
  <si>
    <t>ARPPU</t>
  </si>
  <si>
    <t>CL</t>
  </si>
  <si>
    <t>5. Customer Lifetime (CL):</t>
  </si>
  <si>
    <t>LTV</t>
  </si>
  <si>
    <t>B2B SaaS average: 24-48 months</t>
  </si>
  <si>
    <t>Churn %</t>
  </si>
  <si>
    <t>HR/Recruitment tech: 18-36 months</t>
  </si>
  <si>
    <t>поверим в этот диапазон</t>
  </si>
  <si>
    <t>LI ADS</t>
  </si>
  <si>
    <t>Enterprise customers: 36-60+ months</t>
  </si>
  <si>
    <t>6. Lifetime Value (LTV):</t>
  </si>
  <si>
    <t>Formula: ARPPU × Customer Lifetime</t>
  </si>
  <si>
    <t>Files / user /month</t>
  </si>
  <si>
    <t>Small business: $2,400-$6,000</t>
  </si>
  <si>
    <t>Mid-market: $12,000-$48,000</t>
  </si>
  <si>
    <t>Enterprise: $60,000-$240,000+</t>
  </si>
  <si>
    <t>Target LTV:CAC ratio: 3:1 minimum, 4:1-5:1 ideal</t>
  </si>
  <si>
    <t>SaaS is usually a “winner-takes-all” game, and it is therefore important to grab market share as fast as possible to make sure you are the winner in your space.</t>
  </si>
  <si>
    <t>7. Churn Rate:</t>
  </si>
  <si>
    <t>Monthly churn (SMB): 3-7%</t>
  </si>
  <si>
    <t>где-то читал что churn rate for AI products нужно считать иначе с большим средним скользящим</t>
  </si>
  <si>
    <t>Monthly churn (Mid-market): 1-3%</t>
  </si>
  <si>
    <t>Monthly churn (Enterprise): 0.5-1.5%</t>
  </si>
  <si>
    <t>Annual churn target: &lt;20% for healthy SaaS</t>
  </si>
  <si>
    <t>Recruitment tech: 2-5% monthly (higher volatility in hiring cycles)</t>
  </si>
  <si>
    <t>Acquisition Metrics</t>
  </si>
  <si>
    <t>8. Cost of 1 Visit (Click):</t>
  </si>
  <si>
    <t>Google Ads (B2B HR keywords): $3-15/click</t>
  </si>
  <si>
    <t>LinkedIn Ads: $5-20/click</t>
  </si>
  <si>
    <t>Content marketing/SEO: $0.50-3/click (blended)</t>
  </si>
  <si>
    <t>Retargeting: $1-5/click</t>
  </si>
  <si>
    <t>9. Customer Acquisition Cost (CAC):</t>
  </si>
  <si>
    <t>Target CAC: $500-3,000 for SMB</t>
  </si>
  <si>
    <t>Mid-market CAC: $3,000-10,000</t>
  </si>
  <si>
    <t>Enterprise CAC: $10,000-50,000+</t>
  </si>
  <si>
    <t>Recruitment tech average: $1,500-5,000</t>
  </si>
  <si>
    <t>Key Benchmarks for Your ICP (Recruiters/TA Teams):</t>
  </si>
  <si>
    <t>Paid Search (Google Ads)</t>
  </si>
  <si>
    <t>https://www.forentrepreneurs.com/saas-metrics-2/</t>
  </si>
  <si>
    <t>High-intent keywords (expensive but convert well):</t>
  </si>
  <si>
    <t>"applicant tracking system" - $8-25/click</t>
  </si>
  <si>
    <t>"recruitment software" - $6-18/click</t>
  </si>
  <si>
    <t>"hiring platform" - $5-15/click</t>
  </si>
  <si>
    <t>"ATS for recruiters" - $7-20/click</t>
  </si>
  <si>
    <t>"technical recruiting tool" - $4-12/click</t>
  </si>
  <si>
    <t>Target</t>
  </si>
  <si>
    <t>Best-in-Class</t>
  </si>
  <si>
    <t>Mid-funnel keywords (better value):</t>
  </si>
  <si>
    <t>"how to find software engineers" - $3-8/click</t>
  </si>
  <si>
    <t>"tech recruiting tips" - $2-6/click</t>
  </si>
  <si>
    <t>Clicks for 1 Customer</t>
  </si>
  <si>
    <t>CAC</t>
  </si>
  <si>
    <t>LTV ($400 × 24mo)</t>
  </si>
  <si>
    <t>LTV:CAC</t>
  </si>
  <si>
    <t>"candidate screening tool" - $4-10/click</t>
  </si>
  <si>
    <t>0.26:1</t>
  </si>
  <si>
    <t>30 mo</t>
  </si>
  <si>
    <t>42 mo</t>
  </si>
  <si>
    <t>Expected average: $8-15/click for bottom-funnel, $3-7/click blended</t>
  </si>
  <si>
    <t>0.32:1</t>
  </si>
  <si>
    <t>0.48:1</t>
  </si>
  <si>
    <t>LinkedIn Ads (Best for your ICP)</t>
  </si>
  <si>
    <t>0.77:1</t>
  </si>
  <si>
    <t>4:1</t>
  </si>
  <si>
    <t>10:1</t>
  </si>
  <si>
    <t>Targeting recruiters/TA professionals:</t>
  </si>
  <si>
    <t>Sponsored Content: $8-20/click</t>
  </si>
  <si>
    <t>Message Ads (InMail): $0.50-2/send (different metric)</t>
  </si>
  <si>
    <t>Text Ads: $4-12/click</t>
  </si>
  <si>
    <t>Filters that increase cost:</t>
  </si>
  <si>
    <t>Job titles: "Technical Recruiter", "Talent Acquisition Manager" - premium</t>
  </si>
  <si>
    <t>Company size: 50-500 employees - moderate</t>
  </si>
  <si>
    <t>Industry: Tech/Software - premium</t>
  </si>
  <si>
    <t>Expected average: $10-18/click</t>
  </si>
  <si>
    <t>Social Media</t>
  </si>
  <si>
    <t>Facebook/Instagram: $1-4/click (lower quality for B2B)</t>
  </si>
  <si>
    <t>Twitter/X: $2-6/click (tech-savvy audience)</t>
  </si>
  <si>
    <t>Reddit (r/recruiting): $0.50-3/click</t>
  </si>
  <si>
    <t>Retargeting</t>
  </si>
  <si>
    <t>Google Display Retargeting: $1-5/click</t>
  </si>
  <si>
    <t>LinkedIn Retargeting: $5-12/click</t>
  </si>
  <si>
    <t>Facebook Retargeting: $0.80-3/click</t>
  </si>
  <si>
    <t>Organic/Content (Long-term investment)</t>
  </si>
  <si>
    <t>SEO/Content Marketing: $0.20-2/click (amortized cost)</t>
  </si>
  <si>
    <t>Partnerships/Referrals: $0/click (but revenue share)</t>
  </si>
  <si>
    <t>Recommended Strategy for Your Product:</t>
  </si>
  <si>
    <t>Phase 1: Validation (Months 1-3)</t>
  </si>
  <si>
    <t>LinkedIn Ads targeting specific titles → $12-15/click</t>
  </si>
  <si>
    <t>Google Search (brand + high-intent) → $8-12/click</t>
  </si>
  <si>
    <t>Blended CPC target: $10-14/click</t>
  </si>
  <si>
    <t>Budget: $3,000-5,000/month → 250-500 clicks</t>
  </si>
  <si>
    <t>Phase 2: Scaling (Months 4-12)</t>
  </si>
  <si>
    <t>Add content marketing/SEO → brings CPC down</t>
  </si>
  <si>
    <t>Retargeting campaigns → $3-6/click average</t>
  </si>
  <si>
    <t>Blended CPC target: $6-10/click</t>
  </si>
  <si>
    <t>Budget: $10,000-20,000/month → 1,200-2,500 clicks</t>
  </si>
  <si>
    <t>Phase 3: Mature (Year 2+)</t>
  </si>
  <si>
    <t>Organic traffic dominates</t>
  </si>
  <si>
    <t>Paid for new features/audiences only</t>
  </si>
  <si>
    <t>Blended CPC target: $3-6/click</t>
  </si>
  <si>
    <t>Strong CAC efficiency</t>
  </si>
  <si>
    <t>Your Unit Economics with Different CPCs:</t>
  </si>
  <si>
    <t>Assuming:</t>
  </si>
  <si>
    <t>2% traffic → registration conversion (C1)</t>
  </si>
  <si>
    <t>20% registration → payment conversion (C2)</t>
  </si>
  <si>
    <t>ARPPU: $400/month</t>
  </si>
  <si>
    <t>CPC</t>
  </si>
  <si>
    <t>This shows you need to improve conversions, not just optimize CPC!</t>
  </si>
  <si>
    <t>Better Scenario (optimized funnel):</t>
  </si>
  <si>
    <t>With 10% C1 and 30% C2 (sales-assisted):</t>
  </si>
  <si>
    <t>333 clicks needed per customer</t>
  </si>
  <si>
    <t>At $10/click → CAC = $3,330</t>
  </si>
  <si>
    <t>LTV:CAC = 2.9:1 ✅</t>
  </si>
  <si>
    <t>Bottom line: For your ICP, plan for $8-15/click initially, but focus more on conversion optimization than CPC reduction.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</si>
</sst>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-* #,##0.00_-;\-* #,##0.00_-;_-* &quot;-&quot;??_-;_-@"/>
    <numFmt numFmtId="165" formatCode="dd/mm/yy"/>
    <numFmt numFmtId="166" formatCode="#,##0&quot;$&quot;"/>
    <numFmt numFmtId="167" formatCode="0.0%"/>
    <numFmt numFmtId="168" formatCode="_-* #,##0.0_-;\-* #,##0.0_-;_-* &quot;-&quot;??_-;_-@"/>
    <numFmt numFmtId="169" formatCode="_-* #,##0_-;\-* #,##0_-;_-* &quot;-&quot;??_-;_-@"/>
    <numFmt numFmtId="170" formatCode="#,##0.0"/>
    <numFmt numFmtId="171" formatCode="D/M/YYYY"/>
    <numFmt numFmtId="172" formatCode="[$-409]mmm\-yy"/>
    <numFmt numFmtId="173" formatCode="_-* #,##0\ _₽_-;\-* #,##0\ _₽_-;_-* &quot;-&quot;??\ _₽_-;_-@"/>
    <numFmt numFmtId="174" formatCode="x0.0"/>
    <numFmt numFmtId="175" formatCode="&quot;$&quot;#,##0"/>
  </numFmts>
  <fonts count="73">
    <font>
      <sz val="11.0"/>
      <color theme="1"/>
      <name val="Arial"/>
      <scheme val="minor"/>
    </font>
    <font>
      <sz val="11.0"/>
      <color theme="1"/>
      <name val="Arial"/>
    </font>
    <font>
      <b/>
      <sz val="36.0"/>
      <color rgb="FF3F3F3F"/>
      <name val="Arial"/>
    </font>
    <font>
      <sz val="12.0"/>
      <color rgb="FF434343"/>
      <name val="Arial"/>
    </font>
    <font>
      <u/>
      <sz val="12.0"/>
      <color rgb="FF434343"/>
      <name val="Arial"/>
    </font>
    <font>
      <sz val="11.0"/>
      <color rgb="FF434343"/>
      <name val="Arial"/>
    </font>
    <font>
      <b/>
      <sz val="26.0"/>
      <color rgb="FF4C515F"/>
      <name val="Arial"/>
    </font>
    <font>
      <b/>
      <sz val="11.0"/>
      <color rgb="FFF85601"/>
      <name val="Arial"/>
    </font>
    <font>
      <b/>
      <sz val="11.0"/>
      <color theme="1"/>
      <name val="Arial"/>
    </font>
    <font>
      <sz val="18.0"/>
      <color rgb="FF4C515F"/>
      <name val="Arial"/>
    </font>
    <font>
      <sz val="11.0"/>
      <color theme="0"/>
      <name val="Arial"/>
    </font>
    <font>
      <color theme="1"/>
      <name val="Arial"/>
      <scheme val="minor"/>
    </font>
    <font>
      <sz val="11.0"/>
      <color rgb="FF7F7F7F"/>
      <name val="Arial"/>
    </font>
    <font>
      <b/>
      <sz val="11.0"/>
      <color theme="0"/>
      <name val="Arial"/>
    </font>
    <font>
      <b/>
      <sz val="11.0"/>
      <color rgb="FFFFFFFF"/>
      <name val="Arial"/>
    </font>
    <font>
      <sz val="26.0"/>
      <color theme="1"/>
      <name val="Arial"/>
    </font>
    <font>
      <b/>
      <sz val="36.0"/>
      <color rgb="FF999999"/>
      <name val="Arial"/>
    </font>
    <font>
      <sz val="11.0"/>
      <color rgb="FFFFFFFF"/>
      <name val="Arial"/>
    </font>
    <font>
      <color rgb="FFFFFFFF"/>
      <name val="Arial"/>
      <scheme val="minor"/>
    </font>
    <font>
      <b/>
      <sz val="14.0"/>
      <color rgb="FF595959"/>
      <name val="Arial"/>
    </font>
    <font/>
    <font>
      <sz val="16.0"/>
      <color rgb="FF7F7F7F"/>
      <name val="Arial"/>
    </font>
    <font>
      <sz val="11.0"/>
      <color rgb="FFA5A5A5"/>
      <name val="Arial"/>
    </font>
    <font>
      <sz val="12.0"/>
      <color theme="1"/>
      <name val="Arial"/>
      <scheme val="minor"/>
    </font>
    <font>
      <sz val="14.0"/>
      <color rgb="FFA5A5A5"/>
      <name val="Arial"/>
    </font>
    <font>
      <sz val="11.0"/>
      <color rgb="FF757070"/>
      <name val="Arial"/>
    </font>
    <font>
      <sz val="18.0"/>
      <color rgb="FF3F3F3F"/>
      <name val="Arial"/>
    </font>
    <font>
      <sz val="22.0"/>
      <color rgb="FF7F7F7F"/>
      <name val="Arial"/>
    </font>
    <font>
      <sz val="28.0"/>
      <color rgb="FF4C515F"/>
      <name val="Arial"/>
    </font>
    <font>
      <u/>
      <sz val="16.0"/>
      <color rgb="FF3D5EEE"/>
      <name val="Arial"/>
    </font>
    <font>
      <sz val="22.0"/>
      <color rgb="FF3F3F3F"/>
      <name val="Arial"/>
    </font>
    <font>
      <sz val="22.0"/>
      <color rgb="FF4C515F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3D5EEE"/>
      <name val="Arial"/>
    </font>
    <font>
      <sz val="11.0"/>
      <color rgb="FFEFEFEF"/>
      <name val="Arial"/>
    </font>
    <font>
      <sz val="16.0"/>
      <color theme="1"/>
      <name val="Arial"/>
    </font>
    <font>
      <sz val="16.0"/>
      <color rgb="FF3F3F3F"/>
      <name val="Arial"/>
    </font>
    <font>
      <sz val="16.0"/>
      <color rgb="FF4C515F"/>
      <name val="Arial"/>
    </font>
    <font>
      <u/>
      <sz val="11.0"/>
      <color rgb="FF000000"/>
      <name val="Arial"/>
    </font>
    <font>
      <sz val="18.0"/>
      <color theme="1"/>
      <name val="Arial"/>
      <scheme val="minor"/>
    </font>
    <font>
      <sz val="18.0"/>
      <color theme="1"/>
      <name val="Arial"/>
    </font>
    <font>
      <b/>
      <sz val="11.0"/>
      <color rgb="FF434343"/>
      <name val="Arial"/>
    </font>
    <font>
      <sz val="22.0"/>
      <color theme="5"/>
      <name val="Arial"/>
    </font>
    <font>
      <color rgb="FF000000"/>
      <name val="Arial"/>
      <scheme val="minor"/>
    </font>
    <font>
      <b/>
      <color rgb="FFFFFFFF"/>
      <name val="Arial"/>
      <scheme val="minor"/>
    </font>
    <font>
      <sz val="12.0"/>
      <color theme="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22.0"/>
      <color rgb="FFFF0000"/>
      <name val="Arial"/>
    </font>
    <font>
      <sz val="11.0"/>
      <color rgb="FFFF0000"/>
      <name val="Arial"/>
    </font>
    <font>
      <b/>
      <sz val="11.0"/>
      <color rgb="FFFF0000"/>
      <name val="Arial"/>
    </font>
    <font>
      <b/>
      <sz val="12.0"/>
      <color theme="0"/>
      <name val="Arial"/>
    </font>
    <font>
      <i/>
      <sz val="11.0"/>
      <color theme="0"/>
      <name val="Arial"/>
    </font>
    <font>
      <b/>
      <i/>
      <sz val="11.0"/>
      <color theme="0"/>
      <name val="Arial"/>
    </font>
    <font>
      <i/>
      <sz val="11.0"/>
      <color theme="1"/>
      <name val="Arial"/>
    </font>
    <font>
      <b/>
      <i/>
      <sz val="11.0"/>
      <color theme="1"/>
      <name val="Arial"/>
    </font>
    <font>
      <sz val="22.0"/>
      <color rgb="FF92D050"/>
      <name val="Arial"/>
    </font>
    <font>
      <sz val="11.0"/>
      <color rgb="FF999999"/>
      <name val="Arial"/>
    </font>
    <font>
      <sz val="11.0"/>
      <color rgb="FFBFBFBF"/>
      <name val="Arial"/>
    </font>
    <font>
      <sz val="28.0"/>
      <color rgb="FF3F3F3F"/>
      <name val="Arial"/>
    </font>
    <font>
      <sz val="11.0"/>
      <color rgb="FFC00000"/>
      <name val="Arial"/>
    </font>
    <font>
      <sz val="11.0"/>
      <color rgb="FFCCCCCC"/>
      <name val="Arial"/>
    </font>
    <font>
      <sz val="22.0"/>
      <color rgb="FF2E75B5"/>
      <name val="Arial"/>
    </font>
    <font>
      <b/>
      <sz val="12.0"/>
      <color theme="1"/>
      <name val="-apple-system"/>
    </font>
    <font>
      <color theme="1"/>
      <name val="-apple-system"/>
    </font>
    <font>
      <b/>
      <color theme="1"/>
      <name val="-apple-system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2.0"/>
      <color rgb="FF555555"/>
      <name val="Roboto"/>
    </font>
    <font>
      <sz val="12.0"/>
      <color theme="1"/>
      <name val="-apple-system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6FAF9"/>
        <bgColor rgb="FFF6FAF9"/>
      </patternFill>
    </fill>
    <fill>
      <patternFill patternType="solid">
        <fgColor rgb="FFF2F2F2"/>
        <bgColor rgb="FFF2F2F2"/>
      </patternFill>
    </fill>
    <fill>
      <patternFill patternType="solid">
        <fgColor rgb="FFF85601"/>
        <bgColor rgb="FFF85601"/>
      </patternFill>
    </fill>
    <fill>
      <patternFill patternType="solid">
        <fgColor rgb="FFE7E6E6"/>
        <bgColor rgb="FFE7E6E6"/>
      </patternFill>
    </fill>
    <fill>
      <patternFill patternType="solid">
        <fgColor rgb="FF3F3F3F"/>
        <bgColor rgb="FF3F3F3F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5EEE"/>
        <bgColor rgb="FF3D5EEE"/>
      </patternFill>
    </fill>
    <fill>
      <patternFill patternType="solid">
        <fgColor rgb="FF262626"/>
        <bgColor rgb="FF262626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3">
    <border/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EFEFEF"/>
      </left>
      <right/>
      <top style="thick">
        <color rgb="FFEFEFEF"/>
      </top>
      <bottom style="thick">
        <color rgb="FFEFEFEF"/>
      </bottom>
    </border>
    <border>
      <left/>
      <top style="thick">
        <color rgb="FFEFEFEF"/>
      </top>
      <bottom style="thick">
        <color rgb="FFEFEFEF"/>
      </bottom>
    </border>
    <border>
      <right style="thick">
        <color rgb="FFEFEFEF"/>
      </right>
      <top style="thick">
        <color rgb="FFEFEFEF"/>
      </top>
      <bottom style="thick">
        <color rgb="FFEFEFE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right style="thin">
        <color rgb="FFF2F2F2"/>
      </right>
    </border>
    <border>
      <left style="thin">
        <color rgb="FFF2F2F2"/>
      </left>
      <top style="thin">
        <color rgb="FFF2F2F2"/>
      </top>
      <bottom style="thin">
        <color rgb="FFBFBFBF"/>
      </bottom>
    </border>
    <border>
      <top style="thin">
        <color rgb="FFF2F2F2"/>
      </top>
      <bottom style="thin">
        <color rgb="FFBFBFBF"/>
      </bottom>
    </border>
    <border>
      <right style="thin">
        <color rgb="FFF2F2F2"/>
      </right>
      <top style="thin">
        <color rgb="FFF2F2F2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/>
      <right style="thick">
        <color rgb="FFEFEFEF"/>
      </right>
      <top style="thick">
        <color rgb="FFEFEFEF"/>
      </top>
      <bottom style="thick">
        <color rgb="FFEFEFEF"/>
      </bottom>
    </border>
    <border>
      <bottom style="thick">
        <color rgb="FFE7E6E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BFBFBF"/>
      </right>
      <top style="thin">
        <color rgb="FFBFBFBF"/>
      </top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BFBFBF"/>
      </right>
    </border>
    <border>
      <left style="dotted">
        <color rgb="FFF85601"/>
      </left>
      <right/>
      <top style="dotted">
        <color rgb="FFF85601"/>
      </top>
      <bottom/>
    </border>
    <border>
      <left/>
      <right/>
      <top style="dotted">
        <color rgb="FFF85601"/>
      </top>
      <bottom/>
    </border>
    <border>
      <left/>
      <right style="dotted">
        <color rgb="FFF85601"/>
      </right>
      <top style="dotted">
        <color rgb="FFF85601"/>
      </top>
      <bottom/>
    </border>
    <border>
      <left style="dotted">
        <color rgb="FFF85601"/>
      </left>
      <right/>
      <top/>
      <bottom/>
    </border>
    <border>
      <left/>
      <right/>
      <top/>
      <bottom/>
    </border>
    <border>
      <left/>
      <right/>
      <top/>
      <bottom style="dotted">
        <color rgb="FFF85601"/>
      </bottom>
    </border>
    <border>
      <left/>
      <right style="dotted">
        <color rgb="FFF85601"/>
      </right>
      <top/>
      <bottom/>
    </border>
    <border>
      <left style="dotted">
        <color rgb="FFF85601"/>
      </left>
      <right/>
      <top/>
      <bottom style="dotted">
        <color rgb="FFF85601"/>
      </bottom>
    </border>
    <border>
      <left/>
      <right style="dotted">
        <color rgb="FFF85601"/>
      </right>
      <top/>
      <bottom style="dotted">
        <color rgb="FFF85601"/>
      </bottom>
    </border>
    <border>
      <left/>
      <top/>
      <bottom/>
    </border>
    <border>
      <left style="thick">
        <color rgb="FFFFFFFF"/>
      </left>
      <right style="thick">
        <color rgb="FFFFFFFF"/>
      </right>
      <top/>
      <bottom/>
    </border>
    <border>
      <right/>
      <top/>
      <bottom/>
    </border>
    <border>
      <right style="thin">
        <color rgb="FFBFBFBF"/>
      </right>
      <bottom style="thin">
        <color rgb="FFBFBFBF"/>
      </bottom>
    </border>
    <border>
      <left style="thin">
        <color rgb="FFD8D8D8"/>
      </left>
      <right/>
      <top/>
      <bottom/>
    </border>
    <border>
      <left style="thin">
        <color rgb="FFD8D8D8"/>
      </left>
    </border>
  </borders>
  <cellStyleXfs count="1">
    <xf borderId="0" fillId="0" fontId="0" numFmtId="0" applyAlignment="1" applyFont="1"/>
  </cellStyleXfs>
  <cellXfs count="4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1" fillId="2" fontId="3" numFmtId="164" xfId="0" applyAlignment="1" applyBorder="1" applyFill="1" applyFont="1" applyNumberFormat="1">
      <alignment horizontal="center" vertical="center"/>
    </xf>
    <xf borderId="2" fillId="2" fontId="4" numFmtId="0" xfId="0" applyAlignment="1" applyBorder="1" applyFont="1">
      <alignment readingOrder="0" vertical="center"/>
    </xf>
    <xf borderId="3" fillId="2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4" fillId="3" fontId="1" numFmtId="0" xfId="0" applyAlignment="1" applyBorder="1" applyFill="1" applyFont="1">
      <alignment vertical="center"/>
    </xf>
    <xf borderId="4" fillId="3" fontId="7" numFmtId="165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left" shrinkToFit="0" vertical="center" wrapText="1"/>
    </xf>
    <xf borderId="4" fillId="3" fontId="8" numFmtId="165" xfId="0" applyAlignment="1" applyBorder="1" applyFont="1" applyNumberFormat="1">
      <alignment horizontal="center" vertical="center"/>
    </xf>
    <xf borderId="5" fillId="3" fontId="7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vertical="center"/>
    </xf>
    <xf borderId="4" fillId="4" fontId="10" numFmtId="0" xfId="0" applyAlignment="1" applyBorder="1" applyFill="1" applyFont="1">
      <alignment vertical="center"/>
    </xf>
    <xf borderId="4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11" numFmtId="0" xfId="0" applyAlignment="1" applyFont="1">
      <alignment horizontal="center" readingOrder="0"/>
    </xf>
    <xf borderId="4" fillId="3" fontId="7" numFmtId="3" xfId="0" applyAlignment="1" applyBorder="1" applyFont="1" applyNumberFormat="1">
      <alignment horizontal="center" readingOrder="0" vertical="center"/>
    </xf>
    <xf borderId="4" fillId="3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readingOrder="0"/>
    </xf>
    <xf borderId="4" fillId="3" fontId="7" numFmtId="9" xfId="0" applyAlignment="1" applyBorder="1" applyFont="1" applyNumberFormat="1">
      <alignment horizontal="center" readingOrder="0" vertical="center"/>
    </xf>
    <xf borderId="0" fillId="0" fontId="1" numFmtId="10" xfId="0" applyAlignment="1" applyFont="1" applyNumberFormat="1">
      <alignment readingOrder="0" shrinkToFit="0" vertical="top" wrapText="1"/>
    </xf>
    <xf borderId="4" fillId="3" fontId="8" numFmtId="3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shrinkToFit="0" vertical="top" wrapText="1"/>
    </xf>
    <xf borderId="0" fillId="0" fontId="11" numFmtId="9" xfId="0" applyAlignment="1" applyFont="1" applyNumberFormat="1">
      <alignment readingOrder="0"/>
    </xf>
    <xf borderId="0" fillId="0" fontId="11" numFmtId="0" xfId="0" applyFont="1"/>
    <xf borderId="4" fillId="3" fontId="8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4" fillId="4" fontId="10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readingOrder="0" vertical="center"/>
    </xf>
    <xf borderId="4" fillId="3" fontId="12" numFmtId="0" xfId="0" applyAlignment="1" applyBorder="1" applyFont="1">
      <alignment horizontal="center" readingOrder="0" shrinkToFit="0" vertical="center" wrapText="1"/>
    </xf>
    <xf borderId="4" fillId="3" fontId="8" numFmtId="167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4" fillId="4" fontId="10" numFmtId="0" xfId="0" applyAlignment="1" applyBorder="1" applyFont="1">
      <alignment horizontal="left" vertical="center"/>
    </xf>
    <xf borderId="4" fillId="3" fontId="1" numFmtId="0" xfId="0" applyAlignment="1" applyBorder="1" applyFont="1">
      <alignment shrinkToFit="0" vertical="center" wrapText="1"/>
    </xf>
    <xf borderId="4" fillId="3" fontId="7" numFmtId="168" xfId="0" applyAlignment="1" applyBorder="1" applyFont="1" applyNumberFormat="1">
      <alignment readingOrder="0" vertical="center"/>
    </xf>
    <xf borderId="4" fillId="3" fontId="12" numFmtId="3" xfId="0" applyAlignment="1" applyBorder="1" applyFont="1" applyNumberFormat="1">
      <alignment horizontal="center" readingOrder="0" vertical="center"/>
    </xf>
    <xf borderId="4" fillId="3" fontId="1" numFmtId="169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4" fillId="5" fontId="8" numFmtId="0" xfId="0" applyAlignment="1" applyBorder="1" applyFill="1" applyFont="1">
      <alignment vertical="center"/>
    </xf>
    <xf borderId="4" fillId="5" fontId="8" numFmtId="169" xfId="0" applyAlignment="1" applyBorder="1" applyFont="1" applyNumberFormat="1">
      <alignment vertical="center"/>
    </xf>
    <xf borderId="4" fillId="5" fontId="12" numFmtId="3" xfId="0" applyAlignment="1" applyBorder="1" applyFont="1" applyNumberFormat="1">
      <alignment horizontal="center" readingOrder="0" vertical="center"/>
    </xf>
    <xf borderId="0" fillId="0" fontId="1" numFmtId="169" xfId="0" applyAlignment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4" fillId="3" fontId="7" numFmtId="0" xfId="0" applyAlignment="1" applyBorder="1" applyFont="1">
      <alignment readingOrder="0"/>
    </xf>
    <xf borderId="4" fillId="3" fontId="7" numFmtId="169" xfId="0" applyAlignment="1" applyBorder="1" applyFont="1" applyNumberFormat="1">
      <alignment horizontal="right"/>
    </xf>
    <xf borderId="4" fillId="3" fontId="7" numFmtId="169" xfId="0" applyAlignment="1" applyBorder="1" applyFont="1" applyNumberFormat="1">
      <alignment horizontal="right" readingOrder="0"/>
    </xf>
    <xf borderId="4" fillId="3" fontId="7" numFmtId="0" xfId="0" applyBorder="1" applyFont="1"/>
    <xf borderId="4" fillId="3" fontId="1" numFmtId="0" xfId="0" applyAlignment="1" applyBorder="1" applyFont="1">
      <alignment readingOrder="0" vertical="center"/>
    </xf>
    <xf borderId="4" fillId="3" fontId="7" numFmtId="0" xfId="0" applyAlignment="1" applyBorder="1" applyFont="1">
      <alignment vertical="center"/>
    </xf>
    <xf borderId="4" fillId="3" fontId="7" numFmtId="169" xfId="0" applyAlignment="1" applyBorder="1" applyFont="1" applyNumberFormat="1">
      <alignment readingOrder="0" vertical="center"/>
    </xf>
    <xf borderId="4" fillId="3" fontId="7" numFmtId="169" xfId="0" applyAlignment="1" applyBorder="1" applyFont="1" applyNumberFormat="1">
      <alignment vertical="center"/>
    </xf>
    <xf borderId="4" fillId="4" fontId="13" numFmtId="0" xfId="0" applyAlignment="1" applyBorder="1" applyFont="1">
      <alignment vertical="center"/>
    </xf>
    <xf borderId="4" fillId="4" fontId="14" numFmtId="0" xfId="0" applyAlignment="1" applyBorder="1" applyFont="1">
      <alignment readingOrder="0" vertical="center"/>
    </xf>
    <xf borderId="4" fillId="4" fontId="13" numFmtId="169" xfId="0" applyAlignment="1" applyBorder="1" applyFont="1" applyNumberFormat="1">
      <alignment vertical="center"/>
    </xf>
    <xf borderId="4" fillId="4" fontId="10" numFmtId="3" xfId="0" applyAlignment="1" applyBorder="1" applyFont="1" applyNumberFormat="1">
      <alignment horizontal="center" readingOrder="0" vertical="center"/>
    </xf>
    <xf borderId="4" fillId="3" fontId="1" numFmtId="168" xfId="0" applyAlignment="1" applyBorder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5" numFmtId="0" xfId="0" applyFont="1"/>
    <xf borderId="6" fillId="2" fontId="3" numFmtId="164" xfId="0" applyAlignment="1" applyBorder="1" applyFont="1" applyNumberFormat="1">
      <alignment horizontal="center" vertical="center"/>
    </xf>
    <xf borderId="7" fillId="2" fontId="5" numFmtId="0" xfId="0" applyAlignment="1" applyBorder="1" applyFont="1">
      <alignment vertical="center"/>
    </xf>
    <xf borderId="8" fillId="2" fontId="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9" numFmtId="0" xfId="0" applyFont="1"/>
    <xf borderId="1" fillId="4" fontId="10" numFmtId="0" xfId="0" applyAlignment="1" applyBorder="1" applyFont="1">
      <alignment vertical="center"/>
    </xf>
    <xf borderId="2" fillId="4" fontId="10" numFmtId="0" xfId="0" applyAlignment="1" applyBorder="1" applyFont="1">
      <alignment vertical="center"/>
    </xf>
    <xf borderId="9" fillId="3" fontId="1" numFmtId="0" xfId="0" applyAlignment="1" applyBorder="1" applyFont="1">
      <alignment horizontal="left" vertical="center"/>
    </xf>
    <xf borderId="10" fillId="3" fontId="1" numFmtId="0" xfId="0" applyAlignment="1" applyBorder="1" applyFont="1">
      <alignment horizontal="left" vertical="center"/>
    </xf>
    <xf borderId="11" fillId="3" fontId="1" numFmtId="3" xfId="0" applyAlignment="1" applyBorder="1" applyFont="1" applyNumberFormat="1">
      <alignment horizontal="center" vertical="center"/>
    </xf>
    <xf borderId="12" fillId="3" fontId="12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7" numFmtId="3" xfId="0" applyAlignment="1" applyFont="1" applyNumberFormat="1">
      <alignment vertical="center"/>
    </xf>
    <xf borderId="11" fillId="3" fontId="1" numFmtId="167" xfId="0" applyAlignment="1" applyBorder="1" applyFont="1" applyNumberFormat="1">
      <alignment horizontal="center" vertical="center"/>
    </xf>
    <xf borderId="11" fillId="3" fontId="1" numFmtId="9" xfId="0" applyAlignment="1" applyBorder="1" applyFont="1" applyNumberFormat="1">
      <alignment horizontal="center" vertical="center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left"/>
    </xf>
    <xf borderId="12" fillId="3" fontId="12" numFmtId="0" xfId="0" applyAlignment="1" applyBorder="1" applyFont="1">
      <alignment horizontal="center" readingOrder="0" shrinkToFit="0" vertical="center" wrapText="1"/>
    </xf>
    <xf borderId="0" fillId="0" fontId="18" numFmtId="0" xfId="0" applyFont="1"/>
    <xf borderId="0" fillId="0" fontId="18" numFmtId="3" xfId="0" applyFont="1" applyNumberFormat="1"/>
    <xf borderId="11" fillId="3" fontId="1" numFmtId="170" xfId="0" applyAlignment="1" applyBorder="1" applyFont="1" applyNumberFormat="1">
      <alignment horizontal="center" vertical="center"/>
    </xf>
    <xf borderId="13" fillId="0" fontId="19" numFmtId="0" xfId="0" applyAlignment="1" applyBorder="1" applyFont="1">
      <alignment horizontal="center" readingOrder="0" vertical="center"/>
    </xf>
    <xf borderId="14" fillId="0" fontId="20" numFmtId="0" xfId="0" applyBorder="1" applyFont="1"/>
    <xf borderId="15" fillId="0" fontId="20" numFmtId="0" xfId="0" applyBorder="1" applyFont="1"/>
    <xf borderId="0" fillId="0" fontId="1" numFmtId="4" xfId="0" applyFont="1" applyNumberFormat="1"/>
    <xf borderId="0" fillId="0" fontId="21" numFmtId="0" xfId="0" applyAlignment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16" fillId="0" fontId="20" numFmtId="0" xfId="0" applyBorder="1" applyFont="1"/>
    <xf borderId="17" fillId="6" fontId="10" numFmtId="0" xfId="0" applyAlignment="1" applyBorder="1" applyFill="1" applyFon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18" fillId="0" fontId="8" numFmtId="0" xfId="0" applyAlignment="1" applyBorder="1" applyFont="1">
      <alignment horizontal="right" textRotation="90" vertical="top"/>
    </xf>
    <xf borderId="17" fillId="0" fontId="13" numFmtId="3" xfId="0" applyAlignment="1" applyBorder="1" applyFont="1" applyNumberFormat="1">
      <alignment horizontal="center" vertical="center"/>
    </xf>
    <xf borderId="17" fillId="0" fontId="10" numFmtId="3" xfId="0" applyAlignment="1" applyBorder="1" applyFont="1" applyNumberFormat="1">
      <alignment horizontal="center" vertical="center"/>
    </xf>
    <xf borderId="18" fillId="0" fontId="20" numFmtId="0" xfId="0" applyBorder="1" applyFont="1"/>
    <xf borderId="17" fillId="0" fontId="10" numFmtId="0" xfId="0" applyAlignment="1" applyBorder="1" applyFon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17" fillId="7" fontId="10" numFmtId="0" xfId="0" applyAlignment="1" applyBorder="1" applyFill="1" applyFont="1">
      <alignment horizontal="left" vertical="center"/>
    </xf>
    <xf borderId="17" fillId="7" fontId="10" numFmtId="3" xfId="0" applyAlignment="1" applyBorder="1" applyFont="1" applyNumberFormat="1">
      <alignment horizontal="center" vertical="center"/>
    </xf>
    <xf borderId="17" fillId="5" fontId="1" numFmtId="0" xfId="0" applyAlignment="1" applyBorder="1" applyFont="1">
      <alignment horizontal="left" vertical="center"/>
    </xf>
    <xf borderId="17" fillId="5" fontId="1" numFmtId="3" xfId="0" applyAlignment="1" applyBorder="1" applyFont="1" applyNumberFormat="1">
      <alignment horizontal="center" vertical="center"/>
    </xf>
    <xf borderId="19" fillId="4" fontId="10" numFmtId="169" xfId="0" applyAlignment="1" applyBorder="1" applyFont="1" applyNumberFormat="1">
      <alignment horizontal="left" vertical="center"/>
    </xf>
    <xf borderId="20" fillId="0" fontId="20" numFmtId="0" xfId="0" applyBorder="1" applyFont="1"/>
    <xf borderId="21" fillId="0" fontId="20" numFmtId="0" xfId="0" applyBorder="1" applyFont="1"/>
    <xf borderId="17" fillId="4" fontId="10" numFmtId="0" xfId="0" applyAlignment="1" applyBorder="1" applyFont="1">
      <alignment horizontal="center" vertical="center"/>
    </xf>
    <xf borderId="0" fillId="0" fontId="8" numFmtId="0" xfId="0" applyFont="1"/>
    <xf borderId="9" fillId="5" fontId="8" numFmtId="164" xfId="0" applyAlignment="1" applyBorder="1" applyFont="1" applyNumberFormat="1">
      <alignment horizontal="left" vertical="center"/>
    </xf>
    <xf borderId="10" fillId="5" fontId="8" numFmtId="0" xfId="0" applyAlignment="1" applyBorder="1" applyFont="1">
      <alignment vertical="center"/>
    </xf>
    <xf borderId="12" fillId="5" fontId="8" numFmtId="169" xfId="0" applyAlignment="1" applyBorder="1" applyFont="1" applyNumberFormat="1">
      <alignment vertical="center"/>
    </xf>
    <xf borderId="0" fillId="0" fontId="12" numFmtId="0" xfId="0" applyFont="1"/>
    <xf borderId="22" fillId="0" fontId="12" numFmtId="164" xfId="0" applyAlignment="1" applyBorder="1" applyFont="1" applyNumberFormat="1">
      <alignment horizontal="left" vertical="center"/>
    </xf>
    <xf borderId="23" fillId="0" fontId="12" numFmtId="0" xfId="0" applyAlignment="1" applyBorder="1" applyFont="1">
      <alignment vertical="center"/>
    </xf>
    <xf borderId="24" fillId="0" fontId="12" numFmtId="169" xfId="0" applyAlignment="1" applyBorder="1" applyFont="1" applyNumberFormat="1">
      <alignment horizontal="right" vertical="center"/>
    </xf>
    <xf borderId="25" fillId="0" fontId="12" numFmtId="164" xfId="0" applyAlignment="1" applyBorder="1" applyFont="1" applyNumberFormat="1">
      <alignment horizontal="left" vertical="center"/>
    </xf>
    <xf borderId="0" fillId="0" fontId="12" numFmtId="0" xfId="0" applyAlignment="1" applyFont="1">
      <alignment vertical="center"/>
    </xf>
    <xf borderId="26" fillId="0" fontId="12" numFmtId="169" xfId="0" applyAlignment="1" applyBorder="1" applyFont="1" applyNumberFormat="1">
      <alignment horizontal="right" vertical="center"/>
    </xf>
    <xf borderId="27" fillId="0" fontId="12" numFmtId="164" xfId="0" applyAlignment="1" applyBorder="1" applyFont="1" applyNumberFormat="1">
      <alignment horizontal="left" vertical="center"/>
    </xf>
    <xf borderId="28" fillId="0" fontId="12" numFmtId="0" xfId="0" applyAlignment="1" applyBorder="1" applyFont="1">
      <alignment vertical="center"/>
    </xf>
    <xf borderId="29" fillId="0" fontId="12" numFmtId="169" xfId="0" applyAlignment="1" applyBorder="1" applyFont="1" applyNumberFormat="1">
      <alignment horizontal="right" vertical="center"/>
    </xf>
    <xf borderId="12" fillId="5" fontId="8" numFmtId="169" xfId="0" applyAlignment="1" applyBorder="1" applyFont="1" applyNumberFormat="1">
      <alignment horizontal="right" vertical="center"/>
    </xf>
    <xf borderId="9" fillId="3" fontId="1" numFmtId="164" xfId="0" applyAlignment="1" applyBorder="1" applyFont="1" applyNumberFormat="1">
      <alignment horizontal="left" vertical="center"/>
    </xf>
    <xf borderId="10" fillId="3" fontId="1" numFmtId="0" xfId="0" applyAlignment="1" applyBorder="1" applyFont="1">
      <alignment vertical="center"/>
    </xf>
    <xf borderId="10" fillId="3" fontId="1" numFmtId="0" xfId="0" applyAlignment="1" applyBorder="1" applyFont="1">
      <alignment horizontal="center" vertical="center"/>
    </xf>
    <xf borderId="12" fillId="3" fontId="1" numFmtId="169" xfId="0" applyAlignment="1" applyBorder="1" applyFont="1" applyNumberFormat="1">
      <alignment horizontal="right" vertical="center"/>
    </xf>
    <xf borderId="29" fillId="0" fontId="12" numFmtId="168" xfId="0" applyAlignment="1" applyBorder="1" applyFont="1" applyNumberFormat="1">
      <alignment horizontal="right" vertical="center"/>
    </xf>
    <xf borderId="30" fillId="0" fontId="12" numFmtId="164" xfId="0" applyAlignment="1" applyBorder="1" applyFont="1" applyNumberFormat="1">
      <alignment horizontal="left" vertical="center"/>
    </xf>
    <xf borderId="31" fillId="0" fontId="12" numFmtId="0" xfId="0" applyAlignment="1" applyBorder="1" applyFont="1">
      <alignment vertical="center"/>
    </xf>
    <xf borderId="12" fillId="0" fontId="12" numFmtId="169" xfId="0" applyAlignment="1" applyBorder="1" applyFont="1" applyNumberFormat="1">
      <alignment horizontal="right" vertical="center"/>
    </xf>
    <xf borderId="9" fillId="7" fontId="10" numFmtId="164" xfId="0" applyAlignment="1" applyBorder="1" applyFont="1" applyNumberFormat="1">
      <alignment horizontal="left" vertical="center"/>
    </xf>
    <xf borderId="10" fillId="7" fontId="10" numFmtId="0" xfId="0" applyAlignment="1" applyBorder="1" applyFont="1">
      <alignment vertical="center"/>
    </xf>
    <xf borderId="10" fillId="7" fontId="10" numFmtId="0" xfId="0" applyAlignment="1" applyBorder="1" applyFont="1">
      <alignment horizontal="center" vertical="center"/>
    </xf>
    <xf borderId="12" fillId="7" fontId="10" numFmtId="169" xfId="0" applyAlignment="1" applyBorder="1" applyFont="1" applyNumberFormat="1">
      <alignment horizontal="right" vertical="center"/>
    </xf>
    <xf borderId="0" fillId="0" fontId="22" numFmtId="0" xfId="0" applyFont="1"/>
    <xf borderId="0" fillId="0" fontId="23" numFmtId="0" xfId="0" applyFont="1"/>
    <xf borderId="0" fillId="0" fontId="24" numFmtId="0" xfId="0" applyAlignment="1" applyFont="1">
      <alignment readingOrder="0"/>
    </xf>
    <xf borderId="0" fillId="0" fontId="22" numFmtId="0" xfId="0" applyAlignment="1" applyFont="1">
      <alignment horizontal="center" vertical="center"/>
    </xf>
    <xf borderId="0" fillId="0" fontId="22" numFmtId="3" xfId="0" applyFont="1" applyNumberFormat="1"/>
    <xf borderId="0" fillId="0" fontId="22" numFmtId="164" xfId="0" applyFont="1" applyNumberFormat="1"/>
    <xf borderId="0" fillId="0" fontId="22" numFmtId="169" xfId="0" applyFont="1" applyNumberFormat="1"/>
    <xf borderId="0" fillId="0" fontId="25" numFmtId="0" xfId="0" applyAlignment="1" applyFont="1">
      <alignment horizontal="center" vertical="center"/>
    </xf>
    <xf borderId="32" fillId="2" fontId="5" numFmtId="0" xfId="0" applyAlignment="1" applyBorder="1" applyFont="1">
      <alignment vertical="center"/>
    </xf>
    <xf borderId="0" fillId="0" fontId="26" numFmtId="0" xfId="0" applyAlignment="1" applyFont="1">
      <alignment horizontal="right" vertical="center"/>
    </xf>
    <xf borderId="0" fillId="0" fontId="27" numFmtId="0" xfId="0" applyAlignment="1" applyFont="1">
      <alignment readingOrder="0" vertical="center"/>
    </xf>
    <xf borderId="33" fillId="0" fontId="1" numFmtId="0" xfId="0" applyAlignment="1" applyBorder="1" applyFont="1">
      <alignment vertical="center"/>
    </xf>
    <xf borderId="33" fillId="0" fontId="1" numFmtId="169" xfId="0" applyAlignment="1" applyBorder="1" applyFont="1" applyNumberFormat="1">
      <alignment vertical="center"/>
    </xf>
    <xf borderId="0" fillId="0" fontId="28" numFmtId="0" xfId="0" applyAlignment="1" applyFont="1">
      <alignment readingOrder="0" vertical="center"/>
    </xf>
    <xf borderId="5" fillId="8" fontId="29" numFmtId="169" xfId="0" applyAlignment="1" applyBorder="1" applyFill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 vertical="center"/>
    </xf>
    <xf borderId="0" fillId="0" fontId="1" numFmtId="169" xfId="0" applyAlignment="1" applyFont="1" applyNumberFormat="1">
      <alignment horizontal="left" vertical="center"/>
    </xf>
    <xf borderId="0" fillId="0" fontId="30" numFmtId="0" xfId="0" applyAlignment="1" applyFont="1">
      <alignment horizontal="left" vertical="center"/>
    </xf>
    <xf borderId="0" fillId="0" fontId="31" numFmtId="0" xfId="0" applyAlignment="1" applyFont="1">
      <alignment vertical="center"/>
    </xf>
    <xf borderId="0" fillId="0" fontId="1" numFmtId="169" xfId="0" applyAlignment="1" applyFont="1" applyNumberFormat="1">
      <alignment readingOrder="0" vertical="center"/>
    </xf>
    <xf borderId="4" fillId="4" fontId="10" numFmtId="169" xfId="0" applyAlignment="1" applyBorder="1" applyFont="1" applyNumberFormat="1">
      <alignment horizontal="center" shrinkToFit="0" vertical="center" wrapText="1"/>
    </xf>
    <xf borderId="4" fillId="3" fontId="32" numFmtId="165" xfId="0" applyAlignment="1" applyBorder="1" applyFont="1" applyNumberFormat="1">
      <alignment horizontal="center" readingOrder="0" vertical="center"/>
    </xf>
    <xf borderId="4" fillId="3" fontId="8" numFmtId="2" xfId="0" applyAlignment="1" applyBorder="1" applyFont="1" applyNumberFormat="1">
      <alignment horizontal="center" vertical="center"/>
    </xf>
    <xf borderId="0" fillId="0" fontId="1" numFmtId="171" xfId="0" applyAlignment="1" applyFont="1" applyNumberFormat="1">
      <alignment vertical="center"/>
    </xf>
    <xf borderId="0" fillId="0" fontId="8" numFmtId="169" xfId="0" applyAlignment="1" applyFont="1" applyNumberFormat="1">
      <alignment vertical="center"/>
    </xf>
    <xf borderId="4" fillId="4" fontId="10" numFmtId="169" xfId="0" applyAlignment="1" applyBorder="1" applyFont="1" applyNumberFormat="1">
      <alignment horizontal="center" readingOrder="0" shrinkToFit="0" vertical="center" wrapText="1"/>
    </xf>
    <xf borderId="4" fillId="4" fontId="10" numFmtId="172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left" vertical="center"/>
    </xf>
    <xf borderId="4" fillId="3" fontId="8" numFmtId="0" xfId="0" applyAlignment="1" applyBorder="1" applyFont="1">
      <alignment readingOrder="0" vertical="center"/>
    </xf>
    <xf borderId="4" fillId="3" fontId="7" numFmtId="0" xfId="0" applyAlignment="1" applyBorder="1" applyFont="1">
      <alignment horizontal="center" vertical="center"/>
    </xf>
    <xf borderId="4" fillId="5" fontId="8" numFmtId="169" xfId="0" applyAlignment="1" applyBorder="1" applyFont="1" applyNumberFormat="1">
      <alignment horizontal="center" readingOrder="0" vertical="center"/>
    </xf>
    <xf borderId="4" fillId="3" fontId="7" numFmtId="169" xfId="0" applyAlignment="1" applyBorder="1" applyFont="1" applyNumberFormat="1">
      <alignment horizontal="center" readingOrder="0" vertical="center"/>
    </xf>
    <xf borderId="4" fillId="3" fontId="7" numFmtId="169" xfId="0" applyAlignment="1" applyBorder="1" applyFont="1" applyNumberFormat="1">
      <alignment horizontal="center" vertical="center"/>
    </xf>
    <xf borderId="4" fillId="3" fontId="7" numFmtId="0" xfId="0" applyAlignment="1" applyBorder="1" applyFont="1">
      <alignment readingOrder="0" vertical="center"/>
    </xf>
    <xf borderId="4" fillId="5" fontId="8" numFmtId="169" xfId="0" applyAlignment="1" applyBorder="1" applyFont="1" applyNumberFormat="1">
      <alignment horizontal="center" vertical="center"/>
    </xf>
    <xf borderId="4" fillId="6" fontId="10" numFmtId="0" xfId="0" applyAlignment="1" applyBorder="1" applyFont="1">
      <alignment vertical="center"/>
    </xf>
    <xf borderId="4" fillId="6" fontId="10" numFmtId="9" xfId="0" applyAlignment="1" applyBorder="1" applyFont="1" applyNumberFormat="1">
      <alignment vertical="center"/>
    </xf>
    <xf borderId="4" fillId="6" fontId="10" numFmtId="169" xfId="0" applyAlignment="1" applyBorder="1" applyFont="1" applyNumberFormat="1">
      <alignment vertical="center"/>
    </xf>
    <xf borderId="0" fillId="0" fontId="31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4" fillId="3" fontId="33" numFmtId="169" xfId="0" applyAlignment="1" applyBorder="1" applyFont="1" applyNumberFormat="1">
      <alignment readingOrder="0" vertical="center"/>
    </xf>
    <xf borderId="4" fillId="3" fontId="34" numFmtId="171" xfId="0" applyAlignment="1" applyBorder="1" applyFont="1" applyNumberFormat="1">
      <alignment horizontal="center" readingOrder="0" vertical="center"/>
    </xf>
    <xf borderId="4" fillId="3" fontId="33" numFmtId="169" xfId="0" applyAlignment="1" applyBorder="1" applyFont="1" applyNumberFormat="1">
      <alignment vertical="center"/>
    </xf>
    <xf borderId="4" fillId="3" fontId="7" numFmtId="171" xfId="0" applyAlignment="1" applyBorder="1" applyFont="1" applyNumberFormat="1">
      <alignment horizontal="center" readingOrder="0" vertical="center"/>
    </xf>
    <xf borderId="0" fillId="0" fontId="35" numFmtId="169" xfId="0" applyAlignment="1" applyFont="1" applyNumberFormat="1">
      <alignment vertical="center"/>
    </xf>
    <xf borderId="0" fillId="0" fontId="36" numFmtId="0" xfId="0" applyAlignment="1" applyFont="1">
      <alignment vertical="center"/>
    </xf>
    <xf borderId="0" fillId="0" fontId="37" numFmtId="0" xfId="0" applyAlignment="1" applyFont="1">
      <alignment horizontal="left" readingOrder="0" vertical="center"/>
    </xf>
    <xf borderId="0" fillId="0" fontId="38" numFmtId="0" xfId="0" applyAlignment="1" applyFont="1">
      <alignment readingOrder="0" vertical="center"/>
    </xf>
    <xf borderId="0" fillId="0" fontId="38" numFmtId="0" xfId="0" applyAlignment="1" applyFont="1">
      <alignment vertical="center"/>
    </xf>
    <xf borderId="4" fillId="4" fontId="10" numFmtId="4" xfId="0" applyAlignment="1" applyBorder="1" applyFont="1" applyNumberFormat="1">
      <alignment horizontal="center" readingOrder="0" shrinkToFit="0" vertical="center" wrapText="1"/>
    </xf>
    <xf borderId="4" fillId="4" fontId="10" numFmtId="4" xfId="0" applyAlignment="1" applyBorder="1" applyFont="1" applyNumberFormat="1">
      <alignment horizontal="center" shrinkToFit="0" vertical="center" wrapText="1"/>
    </xf>
    <xf borderId="4" fillId="3" fontId="7" numFmtId="169" xfId="0" applyAlignment="1" applyBorder="1" applyFont="1" applyNumberFormat="1">
      <alignment readingOrder="0"/>
    </xf>
    <xf borderId="4" fillId="3" fontId="7" numFmtId="169" xfId="0" applyAlignment="1" applyBorder="1" applyFont="1" applyNumberFormat="1">
      <alignment horizontal="center" readingOrder="0"/>
    </xf>
    <xf borderId="4" fillId="3" fontId="8" numFmtId="169" xfId="0" applyAlignment="1" applyBorder="1" applyFont="1" applyNumberFormat="1">
      <alignment horizontal="center" vertical="center"/>
    </xf>
    <xf borderId="4" fillId="3" fontId="7" numFmtId="171" xfId="0" applyAlignment="1" applyBorder="1" applyFont="1" applyNumberFormat="1">
      <alignment horizontal="center" vertical="center"/>
    </xf>
    <xf borderId="4" fillId="3" fontId="8" numFmtId="171" xfId="0" applyAlignment="1" applyBorder="1" applyFont="1" applyNumberFormat="1">
      <alignment horizontal="center" vertical="center"/>
    </xf>
    <xf borderId="4" fillId="3" fontId="7" numFmtId="169" xfId="0" applyBorder="1" applyFont="1" applyNumberFormat="1"/>
    <xf borderId="4" fillId="3" fontId="8" numFmtId="0" xfId="0" applyAlignment="1" applyBorder="1" applyFont="1">
      <alignment horizontal="center" readingOrder="0" vertical="center"/>
    </xf>
    <xf borderId="4" fillId="3" fontId="7" numFmtId="169" xfId="0" applyAlignment="1" applyBorder="1" applyFont="1" applyNumberFormat="1">
      <alignment horizontal="center"/>
    </xf>
    <xf borderId="4" fillId="3" fontId="7" numFmtId="0" xfId="0" applyAlignment="1" applyBorder="1" applyFont="1">
      <alignment horizontal="center" readingOrder="0" vertical="center"/>
    </xf>
    <xf borderId="4" fillId="3" fontId="1" numFmtId="169" xfId="0" applyBorder="1" applyFont="1" applyNumberFormat="1"/>
    <xf borderId="4" fillId="4" fontId="10" numFmtId="169" xfId="0" applyAlignment="1" applyBorder="1" applyFont="1" applyNumberFormat="1">
      <alignment horizontal="right" readingOrder="0" shrinkToFit="0" vertical="center" wrapText="1"/>
    </xf>
    <xf borderId="0" fillId="0" fontId="1" numFmtId="9" xfId="0" applyAlignment="1" applyFont="1" applyNumberFormat="1">
      <alignment vertical="center"/>
    </xf>
    <xf borderId="4" fillId="3" fontId="7" numFmtId="10" xfId="0" applyAlignment="1" applyBorder="1" applyFont="1" applyNumberFormat="1">
      <alignment horizontal="right" readingOrder="0" vertical="center"/>
    </xf>
    <xf borderId="4" fillId="3" fontId="1" numFmtId="4" xfId="0" applyAlignment="1" applyBorder="1" applyFont="1" applyNumberFormat="1">
      <alignment vertical="center"/>
    </xf>
    <xf borderId="0" fillId="0" fontId="17" numFmtId="169" xfId="0" applyAlignment="1" applyFont="1" applyNumberFormat="1">
      <alignment vertical="center"/>
    </xf>
    <xf borderId="0" fillId="0" fontId="17" numFmtId="0" xfId="0" applyAlignment="1" applyFont="1">
      <alignment readingOrder="0" vertical="center"/>
    </xf>
    <xf borderId="4" fillId="3" fontId="1" numFmtId="4" xfId="0" applyAlignment="1" applyBorder="1" applyFont="1" applyNumberFormat="1">
      <alignment readingOrder="0" vertical="center"/>
    </xf>
    <xf borderId="4" fillId="3" fontId="7" numFmtId="164" xfId="0" applyAlignment="1" applyBorder="1" applyFont="1" applyNumberFormat="1">
      <alignment horizontal="right" readingOrder="0" vertical="center"/>
    </xf>
    <xf borderId="0" fillId="0" fontId="33" numFmtId="0" xfId="0" applyAlignment="1" applyFont="1">
      <alignment vertical="center"/>
    </xf>
    <xf borderId="4" fillId="4" fontId="17" numFmtId="173" xfId="0" applyAlignment="1" applyBorder="1" applyFont="1" applyNumberFormat="1">
      <alignment horizontal="center" readingOrder="0" shrinkToFit="0" vertical="center" wrapText="1"/>
    </xf>
    <xf borderId="4" fillId="3" fontId="7" numFmtId="9" xfId="0" applyAlignment="1" applyBorder="1" applyFont="1" applyNumberFormat="1">
      <alignment readingOrder="0" vertical="center"/>
    </xf>
    <xf borderId="4" fillId="3" fontId="8" numFmtId="9" xfId="0" applyAlignment="1" applyBorder="1" applyFont="1" applyNumberFormat="1">
      <alignment vertical="center"/>
    </xf>
    <xf borderId="0" fillId="0" fontId="39" numFmtId="0" xfId="0" applyAlignment="1" applyFont="1">
      <alignment vertical="center"/>
    </xf>
    <xf borderId="34" fillId="3" fontId="1" numFmtId="0" xfId="0" applyAlignment="1" applyBorder="1" applyFont="1">
      <alignment vertical="center"/>
    </xf>
    <xf borderId="34" fillId="3" fontId="1" numFmtId="0" xfId="0" applyAlignment="1" applyBorder="1" applyFont="1">
      <alignment readingOrder="0" vertical="center"/>
    </xf>
    <xf borderId="34" fillId="3" fontId="32" numFmtId="169" xfId="0" applyAlignment="1" applyBorder="1" applyFont="1" applyNumberFormat="1">
      <alignment horizontal="center" vertical="center"/>
    </xf>
    <xf borderId="34" fillId="9" fontId="1" numFmtId="0" xfId="0" applyAlignment="1" applyBorder="1" applyFill="1" applyFont="1">
      <alignment readingOrder="0" vertical="center"/>
    </xf>
    <xf borderId="34" fillId="9" fontId="1" numFmtId="173" xfId="0" applyAlignment="1" applyBorder="1" applyFont="1" applyNumberFormat="1">
      <alignment vertical="center"/>
    </xf>
    <xf borderId="34" fillId="9" fontId="32" numFmtId="169" xfId="0" applyAlignment="1" applyBorder="1" applyFont="1" applyNumberFormat="1">
      <alignment horizontal="center" vertical="center"/>
    </xf>
    <xf borderId="34" fillId="9" fontId="8" numFmtId="169" xfId="0" applyAlignment="1" applyBorder="1" applyFont="1" applyNumberFormat="1">
      <alignment horizontal="center"/>
    </xf>
    <xf borderId="34" fillId="9" fontId="1" numFmtId="0" xfId="0" applyBorder="1" applyFont="1"/>
    <xf borderId="34" fillId="3" fontId="32" numFmtId="9" xfId="0" applyAlignment="1" applyBorder="1" applyFont="1" applyNumberFormat="1">
      <alignment readingOrder="0" vertical="center"/>
    </xf>
    <xf borderId="34" fillId="3" fontId="8" numFmtId="174" xfId="0" applyAlignment="1" applyBorder="1" applyFont="1" applyNumberFormat="1">
      <alignment horizontal="right" vertical="center"/>
    </xf>
    <xf borderId="34" fillId="3" fontId="32" numFmtId="169" xfId="0" applyAlignment="1" applyBorder="1" applyFont="1" applyNumberFormat="1">
      <alignment horizontal="right" vertical="center"/>
    </xf>
    <xf borderId="4" fillId="3" fontId="7" numFmtId="167" xfId="0" applyAlignment="1" applyBorder="1" applyFont="1" applyNumberFormat="1">
      <alignment horizontal="right" readingOrder="0" vertical="center"/>
    </xf>
    <xf borderId="0" fillId="0" fontId="37" numFmtId="0" xfId="0" applyAlignment="1" applyFont="1">
      <alignment horizontal="left" vertical="center"/>
    </xf>
    <xf borderId="4" fillId="3" fontId="7" numFmtId="10" xfId="0" applyAlignment="1" applyBorder="1" applyFont="1" applyNumberFormat="1">
      <alignment horizontal="center" readingOrder="0" vertical="center"/>
    </xf>
    <xf borderId="4" fillId="10" fontId="10" numFmtId="0" xfId="0" applyAlignment="1" applyBorder="1" applyFill="1" applyFont="1">
      <alignment horizontal="center" shrinkToFit="0" vertical="center" wrapText="1"/>
    </xf>
    <xf borderId="4" fillId="3" fontId="7" numFmtId="167" xfId="0" applyAlignment="1" applyBorder="1" applyFont="1" applyNumberFormat="1">
      <alignment horizontal="center" vertical="center"/>
    </xf>
    <xf borderId="4" fillId="3" fontId="7" numFmtId="167" xfId="0" applyAlignment="1" applyBorder="1" applyFont="1" applyNumberFormat="1">
      <alignment horizontal="center" readingOrder="0" vertical="center"/>
    </xf>
    <xf borderId="4" fillId="3" fontId="8" numFmtId="167" xfId="0" applyAlignment="1" applyBorder="1" applyFont="1" applyNumberFormat="1">
      <alignment horizontal="center" vertical="center"/>
    </xf>
    <xf borderId="4" fillId="3" fontId="7" numFmtId="4" xfId="0" applyAlignment="1" applyBorder="1" applyFont="1" applyNumberFormat="1">
      <alignment horizontal="center" readingOrder="0" vertical="center"/>
    </xf>
    <xf borderId="25" fillId="0" fontId="25" numFmtId="0" xfId="0" applyAlignment="1" applyBorder="1" applyFont="1">
      <alignment horizontal="center" vertical="center"/>
    </xf>
    <xf borderId="23" fillId="0" fontId="1" numFmtId="0" xfId="0" applyBorder="1" applyFont="1"/>
    <xf borderId="35" fillId="0" fontId="1" numFmtId="0" xfId="0" applyBorder="1" applyFont="1"/>
    <xf borderId="25" fillId="0" fontId="1" numFmtId="0" xfId="0" applyBorder="1" applyFont="1"/>
    <xf borderId="2" fillId="2" fontId="5" numFmtId="0" xfId="0" applyAlignment="1" applyBorder="1" applyFont="1">
      <alignment vertical="center"/>
    </xf>
    <xf borderId="36" fillId="2" fontId="5" numFmtId="0" xfId="0" applyAlignment="1" applyBorder="1" applyFont="1">
      <alignment vertical="center"/>
    </xf>
    <xf borderId="37" fillId="0" fontId="1" numFmtId="0" xfId="0" applyBorder="1" applyFont="1"/>
    <xf borderId="0" fillId="0" fontId="40" numFmtId="0" xfId="0" applyAlignment="1" applyFont="1">
      <alignment vertical="bottom"/>
    </xf>
    <xf borderId="25" fillId="0" fontId="41" numFmtId="0" xfId="0" applyAlignment="1" applyBorder="1" applyFont="1">
      <alignment vertical="bottom"/>
    </xf>
    <xf borderId="38" fillId="3" fontId="41" numFmtId="0" xfId="0" applyAlignment="1" applyBorder="1" applyFont="1">
      <alignment vertical="bottom"/>
    </xf>
    <xf borderId="39" fillId="3" fontId="41" numFmtId="175" xfId="0" applyAlignment="1" applyBorder="1" applyFont="1" applyNumberFormat="1">
      <alignment horizontal="center" vertical="bottom"/>
    </xf>
    <xf borderId="39" fillId="3" fontId="41" numFmtId="3" xfId="0" applyAlignment="1" applyBorder="1" applyFont="1" applyNumberFormat="1">
      <alignment horizontal="center" vertical="bottom"/>
    </xf>
    <xf borderId="39" fillId="3" fontId="41" numFmtId="175" xfId="0" applyAlignment="1" applyBorder="1" applyFont="1" applyNumberFormat="1">
      <alignment horizontal="center" vertical="center"/>
    </xf>
    <xf borderId="39" fillId="3" fontId="41" numFmtId="0" xfId="0" applyAlignment="1" applyBorder="1" applyFont="1">
      <alignment vertical="bottom"/>
    </xf>
    <xf borderId="39" fillId="3" fontId="41" numFmtId="10" xfId="0" applyAlignment="1" applyBorder="1" applyFont="1" applyNumberFormat="1">
      <alignment horizontal="center" vertical="bottom"/>
    </xf>
    <xf borderId="40" fillId="3" fontId="41" numFmtId="0" xfId="0" applyAlignment="1" applyBorder="1" applyFont="1">
      <alignment vertical="bottom"/>
    </xf>
    <xf borderId="37" fillId="0" fontId="41" numFmtId="0" xfId="0" applyAlignment="1" applyBorder="1" applyFont="1">
      <alignment vertical="bottom"/>
    </xf>
    <xf borderId="0" fillId="0" fontId="42" numFmtId="0" xfId="0" applyAlignment="1" applyFont="1">
      <alignment vertical="top"/>
    </xf>
    <xf borderId="25" fillId="0" fontId="42" numFmtId="0" xfId="0" applyAlignment="1" applyBorder="1" applyFont="1">
      <alignment vertical="top"/>
    </xf>
    <xf borderId="41" fillId="3" fontId="42" numFmtId="0" xfId="0" applyAlignment="1" applyBorder="1" applyFont="1">
      <alignment vertical="top"/>
    </xf>
    <xf borderId="42" fillId="3" fontId="5" numFmtId="0" xfId="0" applyAlignment="1" applyBorder="1" applyFont="1">
      <alignment horizontal="center" readingOrder="0" vertical="top"/>
    </xf>
    <xf borderId="42" fillId="3" fontId="42" numFmtId="0" xfId="0" applyAlignment="1" applyBorder="1" applyFont="1">
      <alignment horizontal="center" vertical="top"/>
    </xf>
    <xf borderId="42" fillId="3" fontId="42" numFmtId="0" xfId="0" applyAlignment="1" applyBorder="1" applyFont="1">
      <alignment vertical="top"/>
    </xf>
    <xf borderId="43" fillId="3" fontId="5" numFmtId="0" xfId="0" applyAlignment="1" applyBorder="1" applyFont="1">
      <alignment horizontal="center" readingOrder="0" vertical="top"/>
    </xf>
    <xf borderId="44" fillId="3" fontId="42" numFmtId="0" xfId="0" applyAlignment="1" applyBorder="1" applyFont="1">
      <alignment vertical="top"/>
    </xf>
    <xf borderId="37" fillId="0" fontId="42" numFmtId="0" xfId="0" applyAlignment="1" applyBorder="1" applyFont="1">
      <alignment vertical="top"/>
    </xf>
    <xf borderId="25" fillId="0" fontId="8" numFmtId="0" xfId="0" applyBorder="1" applyFont="1"/>
    <xf borderId="41" fillId="3" fontId="8" numFmtId="0" xfId="0" applyBorder="1" applyFont="1"/>
    <xf borderId="42" fillId="3" fontId="8" numFmtId="0" xfId="0" applyAlignment="1" applyBorder="1" applyFont="1">
      <alignment horizontal="center" vertical="center"/>
    </xf>
    <xf borderId="42" fillId="3" fontId="8" numFmtId="0" xfId="0" applyAlignment="1" applyBorder="1" applyFont="1">
      <alignment horizontal="center" readingOrder="0" vertical="center"/>
    </xf>
    <xf borderId="42" fillId="3" fontId="8" numFmtId="0" xfId="0" applyBorder="1" applyFont="1"/>
    <xf borderId="42" fillId="3" fontId="8" numFmtId="10" xfId="0" applyAlignment="1" applyBorder="1" applyFont="1" applyNumberFormat="1">
      <alignment horizontal="center" readingOrder="0" vertical="center"/>
    </xf>
    <xf borderId="44" fillId="3" fontId="8" numFmtId="0" xfId="0" applyBorder="1" applyFont="1"/>
    <xf borderId="37" fillId="0" fontId="8" numFmtId="0" xfId="0" applyBorder="1" applyFont="1"/>
    <xf borderId="0" fillId="0" fontId="40" numFmtId="0" xfId="0" applyFont="1"/>
    <xf borderId="25" fillId="0" fontId="41" numFmtId="0" xfId="0" applyBorder="1" applyFont="1"/>
    <xf borderId="41" fillId="3" fontId="41" numFmtId="0" xfId="0" applyBorder="1" applyFont="1"/>
    <xf borderId="42" fillId="3" fontId="41" numFmtId="175" xfId="0" applyAlignment="1" applyBorder="1" applyFont="1" applyNumberFormat="1">
      <alignment horizontal="center" vertical="center"/>
    </xf>
    <xf borderId="42" fillId="3" fontId="41" numFmtId="3" xfId="0" applyAlignment="1" applyBorder="1" applyFont="1" applyNumberFormat="1">
      <alignment horizontal="center" vertical="center"/>
    </xf>
    <xf borderId="42" fillId="3" fontId="41" numFmtId="167" xfId="0" applyAlignment="1" applyBorder="1" applyFont="1" applyNumberFormat="1">
      <alignment horizontal="center" vertical="center"/>
    </xf>
    <xf borderId="42" fillId="3" fontId="41" numFmtId="3" xfId="0" applyAlignment="1" applyBorder="1" applyFont="1" applyNumberFormat="1">
      <alignment horizontal="center"/>
    </xf>
    <xf borderId="42" fillId="3" fontId="41" numFmtId="174" xfId="0" applyAlignment="1" applyBorder="1" applyFont="1" applyNumberFormat="1">
      <alignment horizontal="center" vertical="center"/>
    </xf>
    <xf borderId="42" fillId="3" fontId="41" numFmtId="0" xfId="0" applyBorder="1" applyFont="1"/>
    <xf borderId="39" fillId="3" fontId="41" numFmtId="4" xfId="0" applyAlignment="1" applyBorder="1" applyFont="1" applyNumberFormat="1">
      <alignment horizontal="center" vertical="bottom"/>
    </xf>
    <xf borderId="44" fillId="3" fontId="41" numFmtId="0" xfId="0" applyBorder="1" applyFont="1"/>
    <xf borderId="37" fillId="0" fontId="41" numFmtId="0" xfId="0" applyBorder="1" applyFont="1"/>
    <xf borderId="45" fillId="3" fontId="42" numFmtId="0" xfId="0" applyAlignment="1" applyBorder="1" applyFont="1">
      <alignment vertical="top"/>
    </xf>
    <xf borderId="43" fillId="3" fontId="42" numFmtId="0" xfId="0" applyAlignment="1" applyBorder="1" applyFont="1">
      <alignment horizontal="center" vertical="top"/>
    </xf>
    <xf borderId="43" fillId="3" fontId="42" numFmtId="0" xfId="0" applyAlignment="1" applyBorder="1" applyFont="1">
      <alignment vertical="top"/>
    </xf>
    <xf borderId="46" fillId="3" fontId="42" numFmtId="0" xfId="0" applyAlignment="1" applyBorder="1" applyFont="1">
      <alignment vertical="top"/>
    </xf>
    <xf borderId="0" fillId="0" fontId="43" numFmtId="0" xfId="0" applyAlignment="1" applyFont="1">
      <alignment vertical="center"/>
    </xf>
    <xf borderId="42" fillId="4" fontId="10" numFmtId="0" xfId="0" applyAlignment="1" applyBorder="1" applyFont="1">
      <alignment shrinkToFit="0" vertical="center" wrapText="1"/>
    </xf>
    <xf borderId="42" fillId="4" fontId="10" numFmtId="169" xfId="0" applyAlignment="1" applyBorder="1" applyFont="1" applyNumberFormat="1">
      <alignment horizontal="right" shrinkToFit="0" vertical="center" wrapText="1"/>
    </xf>
    <xf borderId="42" fillId="4" fontId="10" numFmtId="169" xfId="0" applyAlignment="1" applyBorder="1" applyFont="1" applyNumberFormat="1">
      <alignment horizontal="right" readingOrder="0" shrinkToFit="0" vertical="center" wrapText="1"/>
    </xf>
    <xf borderId="42" fillId="3" fontId="1" numFmtId="0" xfId="0" applyAlignment="1" applyBorder="1" applyFont="1">
      <alignment vertical="center"/>
    </xf>
    <xf borderId="42" fillId="3" fontId="1" numFmtId="169" xfId="0" applyAlignment="1" applyBorder="1" applyFont="1" applyNumberFormat="1">
      <alignment vertical="center"/>
    </xf>
    <xf borderId="42" fillId="3" fontId="1" numFmtId="0" xfId="0" applyAlignment="1" applyBorder="1" applyFont="1">
      <alignment readingOrder="0" vertical="center"/>
    </xf>
    <xf borderId="42" fillId="11" fontId="10" numFmtId="0" xfId="0" applyAlignment="1" applyBorder="1" applyFill="1" applyFont="1">
      <alignment vertical="center"/>
    </xf>
    <xf borderId="42" fillId="11" fontId="10" numFmtId="169" xfId="0" applyAlignment="1" applyBorder="1" applyFont="1" applyNumberFormat="1">
      <alignment vertical="center"/>
    </xf>
    <xf borderId="0" fillId="0" fontId="44" numFmtId="0" xfId="0" applyFont="1"/>
    <xf borderId="42" fillId="5" fontId="1" numFmtId="0" xfId="0" applyAlignment="1" applyBorder="1" applyFont="1">
      <alignment vertical="center"/>
    </xf>
    <xf borderId="42" fillId="5" fontId="1" numFmtId="173" xfId="0" applyAlignment="1" applyBorder="1" applyFont="1" applyNumberFormat="1">
      <alignment vertical="center"/>
    </xf>
    <xf borderId="42" fillId="5" fontId="1" numFmtId="169" xfId="0" applyAlignment="1" applyBorder="1" applyFont="1" applyNumberFormat="1">
      <alignment vertical="center"/>
    </xf>
    <xf borderId="0" fillId="0" fontId="45" numFmtId="173" xfId="0" applyFont="1" applyNumberFormat="1"/>
    <xf borderId="0" fillId="0" fontId="45" numFmtId="169" xfId="0" applyFont="1" applyNumberFormat="1"/>
    <xf borderId="13" fillId="0" fontId="19" numFmtId="0" xfId="0" applyAlignment="1" applyBorder="1" applyFont="1">
      <alignment horizontal="center" vertical="center"/>
    </xf>
    <xf borderId="0" fillId="0" fontId="10" numFmtId="0" xfId="0" applyFont="1"/>
    <xf borderId="42" fillId="4" fontId="46" numFmtId="0" xfId="0" applyAlignment="1" applyBorder="1" applyFont="1">
      <alignment shrinkToFit="0" vertical="center" wrapText="1"/>
    </xf>
    <xf borderId="47" fillId="4" fontId="46" numFmtId="0" xfId="0" applyAlignment="1" applyBorder="1" applyFont="1">
      <alignment shrinkToFit="0" vertical="center" wrapText="1"/>
    </xf>
    <xf borderId="48" fillId="4" fontId="47" numFmtId="0" xfId="0" applyAlignment="1" applyBorder="1" applyFont="1">
      <alignment horizontal="right" readingOrder="0" shrinkToFit="0" vertical="center" wrapText="1"/>
    </xf>
    <xf borderId="49" fillId="4" fontId="46" numFmtId="0" xfId="0" applyAlignment="1" applyBorder="1" applyFont="1">
      <alignment horizontal="right" shrinkToFit="0" vertical="center" wrapText="1"/>
    </xf>
    <xf borderId="42" fillId="4" fontId="46" numFmtId="0" xfId="0" applyAlignment="1" applyBorder="1" applyFont="1">
      <alignment horizontal="right" shrinkToFit="0" vertical="center" wrapText="1"/>
    </xf>
    <xf borderId="42" fillId="3" fontId="1" numFmtId="0" xfId="0" applyAlignment="1" applyBorder="1" applyFont="1">
      <alignment horizontal="left" vertical="center"/>
    </xf>
    <xf borderId="47" fillId="3" fontId="1" numFmtId="0" xfId="0" applyAlignment="1" applyBorder="1" applyFont="1">
      <alignment vertical="center"/>
    </xf>
    <xf borderId="48" fillId="3" fontId="8" numFmtId="169" xfId="0" applyAlignment="1" applyBorder="1" applyFont="1" applyNumberFormat="1">
      <alignment vertical="center"/>
    </xf>
    <xf borderId="49" fillId="3" fontId="1" numFmtId="169" xfId="0" applyAlignment="1" applyBorder="1" applyFont="1" applyNumberFormat="1">
      <alignment vertical="center"/>
    </xf>
    <xf borderId="47" fillId="11" fontId="10" numFmtId="0" xfId="0" applyAlignment="1" applyBorder="1" applyFont="1">
      <alignment vertical="center"/>
    </xf>
    <xf borderId="48" fillId="11" fontId="13" numFmtId="169" xfId="0" applyAlignment="1" applyBorder="1" applyFont="1" applyNumberFormat="1">
      <alignment vertical="center"/>
    </xf>
    <xf borderId="49" fillId="11" fontId="10" numFmtId="169" xfId="0" applyAlignment="1" applyBorder="1" applyFont="1" applyNumberFormat="1">
      <alignment vertical="center"/>
    </xf>
    <xf borderId="47" fillId="5" fontId="1" numFmtId="0" xfId="0" applyAlignment="1" applyBorder="1" applyFont="1">
      <alignment vertical="center"/>
    </xf>
    <xf borderId="48" fillId="5" fontId="8" numFmtId="169" xfId="0" applyAlignment="1" applyBorder="1" applyFont="1" applyNumberFormat="1">
      <alignment vertical="center"/>
    </xf>
    <xf borderId="49" fillId="5" fontId="1" numFmtId="169" xfId="0" applyAlignment="1" applyBorder="1" applyFont="1" applyNumberFormat="1">
      <alignment vertical="center"/>
    </xf>
    <xf borderId="42" fillId="3" fontId="1" numFmtId="164" xfId="0" applyAlignment="1" applyBorder="1" applyFont="1" applyNumberFormat="1">
      <alignment horizontal="left" vertical="center"/>
    </xf>
    <xf borderId="48" fillId="5" fontId="48" numFmtId="169" xfId="0" applyAlignment="1" applyBorder="1" applyFont="1" applyNumberFormat="1">
      <alignment vertical="center"/>
    </xf>
    <xf borderId="42" fillId="5" fontId="1" numFmtId="16" xfId="0" applyAlignment="1" applyBorder="1" applyFont="1" applyNumberFormat="1">
      <alignment vertical="center"/>
    </xf>
    <xf borderId="42" fillId="7" fontId="10" numFmtId="0" xfId="0" applyAlignment="1" applyBorder="1" applyFont="1">
      <alignment vertical="center"/>
    </xf>
    <xf borderId="47" fillId="7" fontId="10" numFmtId="0" xfId="0" applyAlignment="1" applyBorder="1" applyFont="1">
      <alignment vertical="center"/>
    </xf>
    <xf borderId="48" fillId="7" fontId="13" numFmtId="169" xfId="0" applyAlignment="1" applyBorder="1" applyFont="1" applyNumberFormat="1">
      <alignment vertical="center"/>
    </xf>
    <xf borderId="49" fillId="7" fontId="10" numFmtId="169" xfId="0" applyAlignment="1" applyBorder="1" applyFont="1" applyNumberFormat="1">
      <alignment vertical="center"/>
    </xf>
    <xf borderId="42" fillId="7" fontId="10" numFmtId="169" xfId="0" applyAlignment="1" applyBorder="1" applyFont="1" applyNumberFormat="1">
      <alignment vertical="center"/>
    </xf>
    <xf borderId="0" fillId="0" fontId="31" numFmtId="0" xfId="0" applyAlignment="1" applyFont="1">
      <alignment horizontal="left" vertical="center"/>
    </xf>
    <xf borderId="0" fillId="0" fontId="49" numFmtId="0" xfId="0" applyAlignment="1" applyFont="1">
      <alignment vertical="center"/>
    </xf>
    <xf borderId="0" fillId="0" fontId="50" numFmtId="169" xfId="0" applyAlignment="1" applyFont="1" applyNumberFormat="1">
      <alignment vertical="center"/>
    </xf>
    <xf borderId="0" fillId="0" fontId="51" numFmtId="0" xfId="0" applyAlignment="1" applyFont="1">
      <alignment vertical="center"/>
    </xf>
    <xf borderId="48" fillId="4" fontId="52" numFmtId="0" xfId="0" applyAlignment="1" applyBorder="1" applyFont="1">
      <alignment horizontal="right" readingOrder="0" shrinkToFit="0" vertical="center" wrapText="1"/>
    </xf>
    <xf borderId="42" fillId="6" fontId="10" numFmtId="0" xfId="0" applyAlignment="1" applyBorder="1" applyFont="1">
      <alignment vertical="center"/>
    </xf>
    <xf borderId="47" fillId="6" fontId="10" numFmtId="0" xfId="0" applyAlignment="1" applyBorder="1" applyFont="1">
      <alignment vertical="center"/>
    </xf>
    <xf borderId="48" fillId="6" fontId="13" numFmtId="169" xfId="0" applyAlignment="1" applyBorder="1" applyFont="1" applyNumberFormat="1">
      <alignment vertical="center"/>
    </xf>
    <xf borderId="49" fillId="6" fontId="10" numFmtId="169" xfId="0" applyAlignment="1" applyBorder="1" applyFont="1" applyNumberFormat="1">
      <alignment vertical="center"/>
    </xf>
    <xf borderId="42" fillId="6" fontId="10" numFmtId="169" xfId="0" applyAlignment="1" applyBorder="1" applyFont="1" applyNumberFormat="1">
      <alignment vertical="center"/>
    </xf>
    <xf borderId="42" fillId="6" fontId="53" numFmtId="0" xfId="0" applyAlignment="1" applyBorder="1" applyFont="1">
      <alignment vertical="center"/>
    </xf>
    <xf borderId="47" fillId="6" fontId="53" numFmtId="0" xfId="0" applyAlignment="1" applyBorder="1" applyFont="1">
      <alignment vertical="center"/>
    </xf>
    <xf borderId="48" fillId="6" fontId="54" numFmtId="167" xfId="0" applyAlignment="1" applyBorder="1" applyFont="1" applyNumberFormat="1">
      <alignment vertical="center"/>
    </xf>
    <xf borderId="49" fillId="6" fontId="53" numFmtId="167" xfId="0" applyAlignment="1" applyBorder="1" applyFont="1" applyNumberFormat="1">
      <alignment vertical="center"/>
    </xf>
    <xf borderId="42" fillId="6" fontId="53" numFmtId="167" xfId="0" applyAlignment="1" applyBorder="1" applyFont="1" applyNumberFormat="1">
      <alignment vertical="center"/>
    </xf>
    <xf borderId="42" fillId="5" fontId="55" numFmtId="0" xfId="0" applyAlignment="1" applyBorder="1" applyFont="1">
      <alignment vertical="center"/>
    </xf>
    <xf borderId="47" fillId="5" fontId="55" numFmtId="0" xfId="0" applyAlignment="1" applyBorder="1" applyFont="1">
      <alignment vertical="center"/>
    </xf>
    <xf borderId="48" fillId="5" fontId="56" numFmtId="167" xfId="0" applyAlignment="1" applyBorder="1" applyFont="1" applyNumberFormat="1">
      <alignment vertical="center"/>
    </xf>
    <xf borderId="49" fillId="5" fontId="55" numFmtId="167" xfId="0" applyAlignment="1" applyBorder="1" applyFont="1" applyNumberFormat="1">
      <alignment vertical="center"/>
    </xf>
    <xf borderId="42" fillId="5" fontId="55" numFmtId="167" xfId="0" applyAlignment="1" applyBorder="1" applyFont="1" applyNumberFormat="1">
      <alignment vertical="center"/>
    </xf>
    <xf borderId="42" fillId="6" fontId="10" numFmtId="16" xfId="0" applyAlignment="1" applyBorder="1" applyFont="1" applyNumberFormat="1">
      <alignment vertical="center"/>
    </xf>
    <xf borderId="0" fillId="0" fontId="57" numFmtId="0" xfId="0" applyAlignment="1" applyFont="1">
      <alignment vertical="center"/>
    </xf>
    <xf borderId="42" fillId="8" fontId="1" numFmtId="0" xfId="0" applyAlignment="1" applyBorder="1" applyFont="1">
      <alignment vertical="center"/>
    </xf>
    <xf borderId="0" fillId="0" fontId="12" numFmtId="169" xfId="0" applyAlignment="1" applyFont="1" applyNumberFormat="1">
      <alignment vertical="center"/>
    </xf>
    <xf borderId="42" fillId="5" fontId="1" numFmtId="0" xfId="0" applyAlignment="1" applyBorder="1" applyFont="1">
      <alignment horizontal="left" vertical="center"/>
    </xf>
    <xf borderId="48" fillId="5" fontId="1" numFmtId="167" xfId="0" applyAlignment="1" applyBorder="1" applyFont="1" applyNumberFormat="1">
      <alignment vertical="center"/>
    </xf>
    <xf borderId="49" fillId="5" fontId="1" numFmtId="167" xfId="0" applyAlignment="1" applyBorder="1" applyFont="1" applyNumberFormat="1">
      <alignment vertical="center"/>
    </xf>
    <xf borderId="42" fillId="5" fontId="1" numFmtId="167" xfId="0" applyAlignment="1" applyBorder="1" applyFont="1" applyNumberFormat="1">
      <alignment vertical="center"/>
    </xf>
    <xf borderId="47" fillId="3" fontId="1" numFmtId="0" xfId="0" applyAlignment="1" applyBorder="1" applyFont="1">
      <alignment horizontal="left" vertical="center"/>
    </xf>
    <xf borderId="48" fillId="5" fontId="8" numFmtId="167" xfId="0" applyAlignment="1" applyBorder="1" applyFont="1" applyNumberFormat="1">
      <alignment vertical="center"/>
    </xf>
    <xf borderId="42" fillId="4" fontId="52" numFmtId="0" xfId="0" applyAlignment="1" applyBorder="1" applyFont="1">
      <alignment horizontal="center" vertical="center"/>
    </xf>
    <xf borderId="42" fillId="8" fontId="1" numFmtId="0" xfId="0" applyAlignment="1" applyBorder="1" applyFont="1">
      <alignment horizontal="left" readingOrder="0" vertical="center"/>
    </xf>
    <xf borderId="42" fillId="8" fontId="1" numFmtId="0" xfId="0" applyAlignment="1" applyBorder="1" applyFont="1">
      <alignment horizontal="left" vertical="center"/>
    </xf>
    <xf borderId="42" fillId="8" fontId="58" numFmtId="0" xfId="0" applyAlignment="1" applyBorder="1" applyFont="1">
      <alignment horizontal="center" readingOrder="0" vertical="center"/>
    </xf>
    <xf borderId="42" fillId="8" fontId="1" numFmtId="169" xfId="0" applyAlignment="1" applyBorder="1" applyFont="1" applyNumberFormat="1">
      <alignment vertical="center"/>
    </xf>
    <xf borderId="42" fillId="5" fontId="1" numFmtId="10" xfId="0" applyAlignment="1" applyBorder="1" applyFont="1" applyNumberFormat="1">
      <alignment vertical="center"/>
    </xf>
    <xf borderId="42" fillId="5" fontId="1" numFmtId="164" xfId="0" applyAlignment="1" applyBorder="1" applyFont="1" applyNumberFormat="1">
      <alignment vertical="center"/>
    </xf>
    <xf borderId="27" fillId="0" fontId="1" numFmtId="0" xfId="0" applyBorder="1" applyFont="1"/>
    <xf borderId="28" fillId="0" fontId="1" numFmtId="0" xfId="0" applyBorder="1" applyFont="1"/>
    <xf borderId="50" fillId="0" fontId="1" numFmtId="0" xfId="0" applyBorder="1" applyFont="1"/>
    <xf borderId="42" fillId="4" fontId="10" numFmtId="0" xfId="0" applyAlignment="1" applyBorder="1" applyFont="1">
      <alignment horizontal="left" vertical="center"/>
    </xf>
    <xf borderId="42" fillId="4" fontId="10" numFmtId="4" xfId="0" applyAlignment="1" applyBorder="1" applyFont="1" applyNumberFormat="1">
      <alignment horizontal="center" vertical="center"/>
    </xf>
    <xf borderId="42" fillId="4" fontId="10" numFmtId="0" xfId="0" applyAlignment="1" applyBorder="1" applyFont="1">
      <alignment horizontal="center" vertical="center"/>
    </xf>
    <xf borderId="42" fillId="4" fontId="10" numFmtId="3" xfId="0" applyAlignment="1" applyBorder="1" applyFont="1" applyNumberFormat="1">
      <alignment vertical="center"/>
    </xf>
    <xf borderId="51" fillId="4" fontId="10" numFmtId="0" xfId="0" applyAlignment="1" applyBorder="1" applyFont="1">
      <alignment vertical="center"/>
    </xf>
    <xf borderId="42" fillId="4" fontId="10" numFmtId="172" xfId="0" applyAlignment="1" applyBorder="1" applyFont="1" applyNumberFormat="1">
      <alignment horizontal="center" vertical="center"/>
    </xf>
    <xf borderId="0" fillId="0" fontId="12" numFmtId="172" xfId="0" applyAlignment="1" applyFont="1" applyNumberFormat="1">
      <alignment horizontal="center" vertical="center"/>
    </xf>
    <xf borderId="42" fillId="4" fontId="17" numFmtId="0" xfId="0" applyAlignment="1" applyBorder="1" applyFont="1">
      <alignment horizontal="left" readingOrder="0" vertical="center"/>
    </xf>
    <xf borderId="42" fillId="4" fontId="10" numFmtId="169" xfId="0" applyAlignment="1" applyBorder="1" applyFont="1" applyNumberFormat="1">
      <alignment horizontal="center" vertical="center"/>
    </xf>
    <xf borderId="0" fillId="0" fontId="59" numFmtId="0" xfId="0" applyAlignment="1" applyFont="1">
      <alignment vertical="center"/>
    </xf>
    <xf borderId="0" fillId="0" fontId="59" numFmtId="0" xfId="0" applyAlignment="1" applyFont="1">
      <alignment horizontal="left" vertical="center"/>
    </xf>
    <xf borderId="0" fillId="0" fontId="59" numFmtId="169" xfId="0" applyAlignment="1" applyFont="1" applyNumberFormat="1">
      <alignment vertical="center"/>
    </xf>
    <xf borderId="0" fillId="0" fontId="59" numFmtId="3" xfId="0" applyAlignment="1" applyFont="1" applyNumberFormat="1">
      <alignment vertical="center"/>
    </xf>
    <xf borderId="52" fillId="0" fontId="59" numFmtId="0" xfId="0" applyAlignment="1" applyBorder="1" applyFont="1">
      <alignment vertical="center"/>
    </xf>
    <xf borderId="0" fillId="0" fontId="59" numFmtId="0" xfId="0" applyAlignment="1" applyFont="1">
      <alignment horizontal="center" vertical="center"/>
    </xf>
    <xf borderId="0" fillId="0" fontId="59" numFmtId="3" xfId="0" applyAlignment="1" applyFont="1" applyNumberFormat="1">
      <alignment horizontal="center" vertical="center"/>
    </xf>
    <xf borderId="0" fillId="0" fontId="59" numFmtId="9" xfId="0" applyAlignment="1" applyFont="1" applyNumberFormat="1">
      <alignment horizontal="center" vertical="center"/>
    </xf>
    <xf borderId="0" fillId="0" fontId="59" numFmtId="173" xfId="0" applyAlignment="1" applyFont="1" applyNumberFormat="1">
      <alignment vertical="center"/>
    </xf>
    <xf borderId="52" fillId="0" fontId="59" numFmtId="173" xfId="0" applyAlignment="1" applyBorder="1" applyFont="1" applyNumberFormat="1">
      <alignment vertical="center"/>
    </xf>
    <xf borderId="0" fillId="0" fontId="59" numFmtId="172" xfId="0" applyAlignment="1" applyFont="1" applyNumberFormat="1">
      <alignment horizontal="center" vertical="center"/>
    </xf>
    <xf borderId="0" fillId="0" fontId="1" numFmtId="173" xfId="0" applyAlignment="1" applyFont="1" applyNumberFormat="1">
      <alignment vertical="center"/>
    </xf>
    <xf borderId="52" fillId="0" fontId="1" numFmtId="173" xfId="0" applyAlignment="1" applyBorder="1" applyFont="1" applyNumberFormat="1">
      <alignment vertical="center"/>
    </xf>
    <xf borderId="0" fillId="0" fontId="60" numFmtId="0" xfId="0" applyAlignment="1" applyFont="1">
      <alignment vertical="center"/>
    </xf>
    <xf borderId="52" fillId="0" fontId="1" numFmtId="0" xfId="0" applyAlignment="1" applyBorder="1" applyFont="1">
      <alignment vertical="center"/>
    </xf>
    <xf borderId="42" fillId="3" fontId="1" numFmtId="167" xfId="0" applyAlignment="1" applyBorder="1" applyFont="1" applyNumberFormat="1">
      <alignment vertical="center"/>
    </xf>
    <xf borderId="42" fillId="3" fontId="1" numFmtId="3" xfId="0" applyAlignment="1" applyBorder="1" applyFont="1" applyNumberFormat="1">
      <alignment readingOrder="0" vertical="center"/>
    </xf>
    <xf borderId="51" fillId="3" fontId="1" numFmtId="0" xfId="0" applyAlignment="1" applyBorder="1" applyFont="1">
      <alignment vertical="center"/>
    </xf>
    <xf borderId="42" fillId="11" fontId="10" numFmtId="0" xfId="0" applyAlignment="1" applyBorder="1" applyFont="1">
      <alignment horizontal="left" vertical="center"/>
    </xf>
    <xf borderId="42" fillId="11" fontId="10" numFmtId="9" xfId="0" applyAlignment="1" applyBorder="1" applyFont="1" applyNumberFormat="1">
      <alignment vertical="center"/>
    </xf>
    <xf borderId="42" fillId="11" fontId="10" numFmtId="3" xfId="0" applyAlignment="1" applyBorder="1" applyFont="1" applyNumberFormat="1">
      <alignment readingOrder="0" vertical="center"/>
    </xf>
    <xf borderId="51" fillId="11" fontId="10" numFmtId="0" xfId="0" applyAlignment="1" applyBorder="1" applyFont="1">
      <alignment vertical="center"/>
    </xf>
    <xf borderId="42" fillId="5" fontId="1" numFmtId="9" xfId="0" applyAlignment="1" applyBorder="1" applyFont="1" applyNumberFormat="1">
      <alignment vertical="center"/>
    </xf>
    <xf borderId="42" fillId="5" fontId="1" numFmtId="0" xfId="0" applyAlignment="1" applyBorder="1" applyFont="1">
      <alignment readingOrder="0" vertical="center"/>
    </xf>
    <xf borderId="51" fillId="5" fontId="1" numFmtId="0" xfId="0" applyAlignment="1" applyBorder="1" applyFont="1">
      <alignment vertical="center"/>
    </xf>
    <xf borderId="42" fillId="3" fontId="1" numFmtId="164" xfId="0" applyAlignment="1" applyBorder="1" applyFont="1" applyNumberFormat="1">
      <alignment vertical="center"/>
    </xf>
    <xf borderId="0" fillId="0" fontId="61" numFmtId="0" xfId="0" applyAlignment="1" applyFont="1">
      <alignment horizontal="left" vertical="center"/>
    </xf>
    <xf borderId="0" fillId="0" fontId="61" numFmtId="0" xfId="0" applyAlignment="1" applyFont="1">
      <alignment vertical="center"/>
    </xf>
    <xf borderId="0" fillId="0" fontId="61" numFmtId="169" xfId="0" applyAlignment="1" applyFont="1" applyNumberFormat="1">
      <alignment vertical="center"/>
    </xf>
    <xf borderId="52" fillId="0" fontId="61" numFmtId="0" xfId="0" applyAlignment="1" applyBorder="1" applyFont="1">
      <alignment vertical="center"/>
    </xf>
    <xf borderId="0" fillId="0" fontId="61" numFmtId="3" xfId="0" applyAlignment="1" applyFont="1" applyNumberFormat="1">
      <alignment vertical="center"/>
    </xf>
    <xf borderId="42" fillId="5" fontId="1" numFmtId="16" xfId="0" applyAlignment="1" applyBorder="1" applyFont="1" applyNumberFormat="1">
      <alignment horizontal="left" vertical="center"/>
    </xf>
    <xf borderId="42" fillId="5" fontId="1" numFmtId="3" xfId="0" applyAlignment="1" applyBorder="1" applyFont="1" applyNumberFormat="1">
      <alignment readingOrder="0" vertical="center"/>
    </xf>
    <xf borderId="42" fillId="5" fontId="1" numFmtId="173" xfId="0" applyAlignment="1" applyBorder="1" applyFont="1" applyNumberFormat="1">
      <alignment readingOrder="0" vertical="center"/>
    </xf>
    <xf borderId="42" fillId="5" fontId="1" numFmtId="3" xfId="0" applyAlignment="1" applyBorder="1" applyFont="1" applyNumberFormat="1">
      <alignment vertical="center"/>
    </xf>
    <xf borderId="42" fillId="3" fontId="1" numFmtId="0" xfId="0" applyAlignment="1" applyBorder="1" applyFont="1">
      <alignment horizontal="left" readingOrder="0" vertical="center"/>
    </xf>
    <xf borderId="42" fillId="7" fontId="10" numFmtId="0" xfId="0" applyAlignment="1" applyBorder="1" applyFont="1">
      <alignment horizontal="left" vertical="center"/>
    </xf>
    <xf borderId="42" fillId="7" fontId="10" numFmtId="3" xfId="0" applyAlignment="1" applyBorder="1" applyFont="1" applyNumberFormat="1">
      <alignment readingOrder="0" vertical="center"/>
    </xf>
    <xf borderId="51" fillId="7" fontId="10" numFmtId="0" xfId="0" applyAlignment="1" applyBorder="1" applyFont="1">
      <alignment vertical="center"/>
    </xf>
    <xf borderId="0" fillId="0" fontId="55" numFmtId="0" xfId="0" applyAlignment="1" applyFont="1">
      <alignment vertical="center"/>
    </xf>
    <xf borderId="42" fillId="11" fontId="17" numFmtId="0" xfId="0" applyAlignment="1" applyBorder="1" applyFont="1">
      <alignment readingOrder="0" vertical="center"/>
    </xf>
    <xf borderId="42" fillId="5" fontId="55" numFmtId="0" xfId="0" applyAlignment="1" applyBorder="1" applyFont="1">
      <alignment horizontal="left" vertical="center"/>
    </xf>
    <xf borderId="42" fillId="5" fontId="55" numFmtId="169" xfId="0" applyAlignment="1" applyBorder="1" applyFont="1" applyNumberFormat="1">
      <alignment vertical="center"/>
    </xf>
    <xf borderId="42" fillId="5" fontId="55" numFmtId="9" xfId="0" applyAlignment="1" applyBorder="1" applyFont="1" applyNumberFormat="1">
      <alignment vertical="center"/>
    </xf>
    <xf borderId="42" fillId="5" fontId="55" numFmtId="3" xfId="0" applyAlignment="1" applyBorder="1" applyFont="1" applyNumberFormat="1">
      <alignment vertical="center"/>
    </xf>
    <xf borderId="51" fillId="5" fontId="55" numFmtId="0" xfId="0" applyAlignment="1" applyBorder="1" applyFont="1">
      <alignment vertical="center"/>
    </xf>
    <xf borderId="42" fillId="3" fontId="1" numFmtId="16" xfId="0" applyAlignment="1" applyBorder="1" applyFont="1" applyNumberFormat="1">
      <alignment horizontal="left" vertical="center"/>
    </xf>
    <xf borderId="42" fillId="3" fontId="1" numFmtId="171" xfId="0" applyAlignment="1" applyBorder="1" applyFont="1" applyNumberFormat="1">
      <alignment horizontal="left" vertical="center"/>
    </xf>
    <xf borderId="0" fillId="0" fontId="1" numFmtId="3" xfId="0" applyAlignment="1" applyFont="1" applyNumberFormat="1">
      <alignment readingOrder="0" vertical="center"/>
    </xf>
    <xf borderId="42" fillId="5" fontId="1" numFmtId="0" xfId="0" applyAlignment="1" applyBorder="1" applyFont="1">
      <alignment horizontal="left" readingOrder="0" vertical="center"/>
    </xf>
    <xf borderId="42" fillId="3" fontId="1" numFmtId="169" xfId="0" applyAlignment="1" applyBorder="1" applyFont="1" applyNumberFormat="1">
      <alignment readingOrder="0" vertical="center"/>
    </xf>
    <xf borderId="0" fillId="9" fontId="1" numFmtId="0" xfId="0" applyAlignment="1" applyFont="1">
      <alignment vertical="center"/>
    </xf>
    <xf borderId="42" fillId="9" fontId="1" numFmtId="0" xfId="0" applyAlignment="1" applyBorder="1" applyFont="1">
      <alignment horizontal="left" readingOrder="0" vertical="center"/>
    </xf>
    <xf borderId="42" fillId="9" fontId="1" numFmtId="173" xfId="0" applyAlignment="1" applyBorder="1" applyFont="1" applyNumberFormat="1">
      <alignment horizontal="left" vertical="center"/>
    </xf>
    <xf borderId="42" fillId="9" fontId="1" numFmtId="169" xfId="0" applyAlignment="1" applyBorder="1" applyFont="1" applyNumberFormat="1">
      <alignment vertical="center"/>
    </xf>
    <xf borderId="42" fillId="9" fontId="1" numFmtId="0" xfId="0" applyAlignment="1" applyBorder="1" applyFont="1">
      <alignment vertical="center"/>
    </xf>
    <xf borderId="42" fillId="9" fontId="1" numFmtId="3" xfId="0" applyAlignment="1" applyBorder="1" applyFont="1" applyNumberFormat="1">
      <alignment readingOrder="0" vertical="center"/>
    </xf>
    <xf borderId="51" fillId="9" fontId="1" numFmtId="0" xfId="0" applyAlignment="1" applyBorder="1" applyFont="1">
      <alignment vertical="center"/>
    </xf>
    <xf borderId="0" fillId="0" fontId="60" numFmtId="0" xfId="0" applyAlignment="1" applyFont="1">
      <alignment readingOrder="0" vertical="center"/>
    </xf>
    <xf borderId="42" fillId="3" fontId="1" numFmtId="3" xfId="0" applyAlignment="1" applyBorder="1" applyFont="1" applyNumberFormat="1">
      <alignment vertical="center"/>
    </xf>
    <xf borderId="42" fillId="11" fontId="10" numFmtId="3" xfId="0" applyAlignment="1" applyBorder="1" applyFont="1" applyNumberFormat="1">
      <alignment vertical="center"/>
    </xf>
    <xf borderId="42" fillId="4" fontId="10" numFmtId="0" xfId="0" applyAlignment="1" applyBorder="1" applyFont="1">
      <alignment vertical="center"/>
    </xf>
    <xf borderId="42" fillId="4" fontId="10" numFmtId="169" xfId="0" applyAlignment="1" applyBorder="1" applyFont="1" applyNumberFormat="1">
      <alignment vertical="center"/>
    </xf>
    <xf borderId="42" fillId="3" fontId="1" numFmtId="9" xfId="0" applyAlignment="1" applyBorder="1" applyFont="1" applyNumberFormat="1">
      <alignment vertical="center"/>
    </xf>
    <xf borderId="0" fillId="0" fontId="36" numFmtId="169" xfId="0" applyAlignment="1" applyFont="1" applyNumberFormat="1">
      <alignment vertical="center"/>
    </xf>
    <xf borderId="0" fillId="0" fontId="36" numFmtId="3" xfId="0" applyAlignment="1" applyFont="1" applyNumberFormat="1">
      <alignment vertical="center"/>
    </xf>
    <xf borderId="52" fillId="0" fontId="36" numFmtId="0" xfId="0" applyAlignment="1" applyBorder="1" applyFont="1">
      <alignment vertical="center"/>
    </xf>
    <xf borderId="0" fillId="0" fontId="36" numFmtId="164" xfId="0" applyAlignment="1" applyFont="1" applyNumberFormat="1">
      <alignment vertical="center"/>
    </xf>
    <xf borderId="0" fillId="0" fontId="10" numFmtId="172" xfId="0" applyAlignment="1" applyFont="1" applyNumberFormat="1">
      <alignment vertical="center"/>
    </xf>
    <xf borderId="42" fillId="3" fontId="1" numFmtId="10" xfId="0" applyAlignment="1" applyBorder="1" applyFont="1" applyNumberFormat="1">
      <alignment vertical="center"/>
    </xf>
    <xf borderId="42" fillId="3" fontId="8" numFmtId="0" xfId="0" applyAlignment="1" applyBorder="1" applyFont="1">
      <alignment vertical="center"/>
    </xf>
    <xf borderId="42" fillId="3" fontId="8" numFmtId="10" xfId="0" applyAlignment="1" applyBorder="1" applyFont="1" applyNumberFormat="1">
      <alignment horizontal="right" vertical="center"/>
    </xf>
    <xf borderId="0" fillId="0" fontId="62" numFmtId="169" xfId="0" applyAlignment="1" applyFont="1" applyNumberFormat="1">
      <alignment horizontal="center" vertical="center"/>
    </xf>
    <xf borderId="42" fillId="3" fontId="8" numFmtId="0" xfId="0" applyAlignment="1" applyBorder="1" applyFont="1">
      <alignment horizontal="left" vertical="center"/>
    </xf>
    <xf borderId="42" fillId="3" fontId="8" numFmtId="169" xfId="0" applyAlignment="1" applyBorder="1" applyFont="1" applyNumberFormat="1">
      <alignment vertical="center"/>
    </xf>
    <xf borderId="42" fillId="3" fontId="8" numFmtId="3" xfId="0" applyAlignment="1" applyBorder="1" applyFont="1" applyNumberFormat="1">
      <alignment vertical="center"/>
    </xf>
    <xf borderId="51" fillId="3" fontId="8" numFmtId="0" xfId="0" applyAlignment="1" applyBorder="1" applyFont="1">
      <alignment vertical="center"/>
    </xf>
    <xf borderId="42" fillId="3" fontId="8" numFmtId="172" xfId="0" applyAlignment="1" applyBorder="1" applyFont="1" applyNumberFormat="1">
      <alignment vertical="center"/>
    </xf>
    <xf borderId="0" fillId="0" fontId="63" numFmtId="0" xfId="0" applyAlignment="1" applyFont="1">
      <alignment vertical="center"/>
    </xf>
    <xf borderId="0" fillId="0" fontId="63" numFmtId="169" xfId="0" applyAlignment="1" applyFont="1" applyNumberFormat="1">
      <alignment vertical="center"/>
    </xf>
    <xf borderId="0" fillId="0" fontId="63" numFmtId="173" xfId="0" applyAlignment="1" applyFont="1" applyNumberFormat="1">
      <alignment vertical="center"/>
    </xf>
    <xf borderId="0" fillId="0" fontId="63" numFmtId="3" xfId="0" applyAlignment="1" applyFont="1" applyNumberFormat="1">
      <alignment vertical="center"/>
    </xf>
    <xf borderId="52" fillId="0" fontId="63" numFmtId="173" xfId="0" applyAlignment="1" applyBorder="1" applyFont="1" applyNumberFormat="1">
      <alignment vertical="center"/>
    </xf>
    <xf borderId="42" fillId="0" fontId="1" numFmtId="169" xfId="0" applyAlignment="1" applyBorder="1" applyFont="1" applyNumberFormat="1">
      <alignment vertical="center"/>
    </xf>
    <xf borderId="42" fillId="11" fontId="10" numFmtId="16" xfId="0" applyAlignment="1" applyBorder="1" applyFont="1" applyNumberFormat="1">
      <alignment horizontal="left" vertical="center"/>
    </xf>
    <xf borderId="42" fillId="11" fontId="10" numFmtId="167" xfId="0" applyAlignment="1" applyBorder="1" applyFont="1" applyNumberFormat="1">
      <alignment vertical="center"/>
    </xf>
    <xf borderId="42" fillId="3" fontId="1" numFmtId="169" xfId="0" applyAlignment="1" applyBorder="1" applyFont="1" applyNumberFormat="1">
      <alignment horizontal="left" vertical="center"/>
    </xf>
    <xf borderId="0" fillId="0" fontId="64" numFmtId="0" xfId="0" applyAlignment="1" applyFont="1">
      <alignment readingOrder="0"/>
    </xf>
    <xf borderId="0" fillId="0" fontId="11" numFmtId="0" xfId="0" applyAlignment="1" applyFont="1">
      <alignment shrinkToFit="0" wrapText="0"/>
    </xf>
    <xf borderId="0" fillId="0" fontId="65" numFmtId="0" xfId="0" applyAlignment="1" applyFont="1">
      <alignment readingOrder="0"/>
    </xf>
    <xf borderId="0" fillId="0" fontId="66" numFmtId="0" xfId="0" applyAlignment="1" applyFont="1">
      <alignment horizontal="center" readingOrder="0" shrinkToFit="0" wrapText="1"/>
    </xf>
    <xf borderId="0" fillId="0" fontId="67" numFmtId="0" xfId="0" applyAlignment="1" applyFont="1">
      <alignment readingOrder="0"/>
    </xf>
    <xf borderId="0" fillId="0" fontId="65" numFmtId="0" xfId="0" applyAlignment="1" applyFont="1">
      <alignment horizontal="left" readingOrder="0"/>
    </xf>
    <xf borderId="0" fillId="0" fontId="66" numFmtId="0" xfId="0" applyAlignment="1" applyFont="1">
      <alignment readingOrder="0"/>
    </xf>
    <xf borderId="0" fillId="0" fontId="66" numFmtId="0" xfId="0" applyAlignment="1" applyFont="1">
      <alignment readingOrder="0" shrinkToFit="0" wrapText="0"/>
    </xf>
    <xf borderId="0" fillId="0" fontId="6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0" fillId="0" fontId="68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12" fontId="65" numFmtId="0" xfId="0" applyAlignment="1" applyFill="1" applyFont="1">
      <alignment readingOrder="0"/>
    </xf>
    <xf borderId="0" fillId="0" fontId="11" numFmtId="10" xfId="0" applyAlignment="1" applyFont="1" applyNumberFormat="1">
      <alignment readingOrder="0"/>
    </xf>
    <xf borderId="0" fillId="0" fontId="69" numFmtId="0" xfId="0" applyAlignment="1" applyFont="1">
      <alignment readingOrder="0"/>
    </xf>
    <xf borderId="0" fillId="9" fontId="70" numFmtId="0" xfId="0" applyAlignment="1" applyFont="1">
      <alignment readingOrder="0"/>
    </xf>
    <xf borderId="0" fillId="13" fontId="65" numFmtId="0" xfId="0" applyAlignment="1" applyFill="1" applyFont="1">
      <alignment readingOrder="0"/>
    </xf>
    <xf borderId="0" fillId="14" fontId="65" numFmtId="0" xfId="0" applyAlignment="1" applyFill="1" applyFont="1">
      <alignment readingOrder="0"/>
    </xf>
    <xf borderId="0" fillId="0" fontId="71" numFmtId="0" xfId="0" applyAlignment="1" applyFont="1">
      <alignment readingOrder="0"/>
    </xf>
    <xf borderId="0" fillId="0" fontId="71" numFmtId="0" xfId="0" applyFont="1"/>
    <xf borderId="0" fillId="0" fontId="72" numFmtId="0" xfId="0" applyAlignment="1" applyFont="1">
      <alignment readingOrder="0"/>
    </xf>
    <xf borderId="0" fillId="0" fontId="65" numFmtId="9" xfId="0" applyAlignment="1" applyFont="1" applyNumberFormat="1">
      <alignment horizontal="left" readingOrder="0"/>
    </xf>
    <xf borderId="0" fillId="0" fontId="65" numFmtId="10" xfId="0" applyAlignment="1" applyFont="1" applyNumberFormat="1">
      <alignment horizontal="left" readingOrder="0"/>
    </xf>
    <xf borderId="0" fillId="0" fontId="65" numFmtId="175" xfId="0" applyAlignment="1" applyFont="1" applyNumberFormat="1">
      <alignment horizontal="left" readingOrder="0"/>
    </xf>
    <xf borderId="0" fillId="0" fontId="65" numFmtId="3" xfId="0" applyAlignment="1" applyFont="1" applyNumberFormat="1">
      <alignment horizontal="left" readingOrder="0"/>
    </xf>
    <xf borderId="0" fillId="0" fontId="69" numFmtId="175" xfId="0" applyAlignment="1" applyFont="1" applyNumberFormat="1">
      <alignment horizontal="left" readingOrder="0"/>
    </xf>
    <xf borderId="0" fillId="0" fontId="14" numFmtId="0" xfId="0" applyAlignment="1" applyFont="1">
      <alignment vertical="center"/>
    </xf>
    <xf borderId="0" fillId="0" fontId="65" numFmtId="0" xfId="0" applyFont="1"/>
    <xf borderId="0" fillId="0" fontId="65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Arial"/>
              </a:defRPr>
            </a:pPr>
            <a:r>
              <a:rPr b="0" i="0" sz="1800">
                <a:solidFill>
                  <a:srgbClr val="757575"/>
                </a:solidFill>
                <a:latin typeface="Arial"/>
              </a:rPr>
              <a:t>Number of subscribers</a:t>
            </a:r>
          </a:p>
        </c:rich>
      </c:tx>
      <c:overlay val="0"/>
    </c:title>
    <c:plotArea>
      <c:layout>
        <c:manualLayout>
          <c:xMode val="edge"/>
          <c:yMode val="edge"/>
          <c:x val="0.05252258871203274"/>
          <c:y val="0.1780185758513932"/>
          <c:w val="0.9218465701664719"/>
          <c:h val="0.6678792569659443"/>
        </c:manualLayout>
      </c:layout>
      <c:barChart>
        <c:barDir val="col"/>
        <c:grouping val="stacked"/>
        <c:ser>
          <c:idx val="0"/>
          <c:order val="0"/>
          <c:tx>
            <c:v>New</c:v>
          </c:tx>
          <c:spPr>
            <a:solidFill>
              <a:srgbClr val="34B1E2"/>
            </a:solidFill>
            <a:ln cmpd="sng">
              <a:solidFill>
                <a:srgbClr val="000000"/>
              </a:solidFill>
            </a:ln>
          </c:spPr>
          <c:cat>
            <c:strRef>
              <c:f>'Results-Unit'!$D$124:$O$124</c:f>
            </c:strRef>
          </c:cat>
          <c:val>
            <c:numRef>
              <c:f>'Results-Unit'!$D$126:$O$126</c:f>
              <c:numCache/>
            </c:numRef>
          </c:val>
        </c:ser>
        <c:ser>
          <c:idx val="1"/>
          <c:order val="1"/>
          <c:tx>
            <c:v>Old</c:v>
          </c:tx>
          <c:spPr>
            <a:solidFill>
              <a:srgbClr val="F85601"/>
            </a:solidFill>
            <a:ln cmpd="sng">
              <a:solidFill>
                <a:srgbClr val="000000"/>
              </a:solidFill>
            </a:ln>
          </c:spPr>
          <c:dPt>
            <c:idx val="9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'Results-Unit'!$D$124:$O$124</c:f>
            </c:strRef>
          </c:cat>
          <c:val>
            <c:numRef>
              <c:f>'Results-Unit'!$D$127:$O$127</c:f>
              <c:numCache/>
            </c:numRef>
          </c:val>
        </c:ser>
        <c:overlap val="100"/>
        <c:axId val="1739562996"/>
        <c:axId val="2017043636"/>
      </c:barChart>
      <c:lineChart>
        <c:varyColors val="0"/>
        <c:ser>
          <c:idx val="2"/>
          <c:order val="2"/>
          <c:tx>
            <c:v>Total</c:v>
          </c:tx>
          <c:spPr>
            <a:ln cmpd="sng" w="38100">
              <a:solidFill>
                <a:srgbClr val="66666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666666">
                  <a:alpha val="100000"/>
                </a:srgbClr>
              </a:solidFill>
              <a:ln cmpd="sng">
                <a:solidFill>
                  <a:srgbClr val="66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'Results-Unit'!$D$124:$O$124</c:f>
            </c:strRef>
          </c:cat>
          <c:val>
            <c:numRef>
              <c:f>'Results-Unit'!$D$125:$O$125</c:f>
              <c:numCache/>
            </c:numRef>
          </c:val>
          <c:smooth val="1"/>
        </c:ser>
        <c:axId val="1739562996"/>
        <c:axId val="2017043636"/>
      </c:lineChart>
      <c:catAx>
        <c:axId val="1739562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</a:p>
        </c:txPr>
        <c:crossAx val="2017043636"/>
      </c:catAx>
      <c:valAx>
        <c:axId val="2017043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739562996"/>
      </c:valAx>
    </c:plotArea>
    <c:legend>
      <c:legendPos val="b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Arial"/>
              </a:defRPr>
            </a:pPr>
            <a:r>
              <a:rPr b="0" i="0" sz="1800">
                <a:solidFill>
                  <a:srgbClr val="757575"/>
                </a:solidFill>
                <a:latin typeface="Arial"/>
              </a:rPr>
              <a:t>Gross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Revenue 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5"/>
          </c:dPt>
          <c:dPt>
            <c:idx val="8"/>
          </c:dPt>
          <c:cat>
            <c:strRef>
              <c:f>'Results-Unit'!$D$132:$O$132</c:f>
            </c:strRef>
          </c:cat>
          <c:val>
            <c:numRef>
              <c:f>'Results-Unit'!$D$133:$O$133</c:f>
              <c:numCache/>
            </c:numRef>
          </c:val>
        </c:ser>
        <c:ser>
          <c:idx val="1"/>
          <c:order val="1"/>
          <c:tx>
            <c:v> Cost of attracting customers </c:v>
          </c:tx>
          <c:spPr>
            <a:solidFill>
              <a:srgbClr val="FF4500"/>
            </a:solidFill>
            <a:ln cmpd="sng">
              <a:solidFill>
                <a:srgbClr val="000000"/>
              </a:solidFill>
            </a:ln>
          </c:spPr>
          <c:cat>
            <c:strRef>
              <c:f>'Results-Unit'!$D$132:$O$132</c:f>
            </c:strRef>
          </c:cat>
          <c:val>
            <c:numRef>
              <c:f>'Results-Unit'!$D$134:$O$134</c:f>
              <c:numCache/>
            </c:numRef>
          </c:val>
        </c:ser>
        <c:axId val="1161459536"/>
        <c:axId val="848910433"/>
      </c:barChart>
      <c:lineChart>
        <c:varyColors val="0"/>
        <c:ser>
          <c:idx val="2"/>
          <c:order val="2"/>
          <c:tx>
            <c:v> Gross profit * </c:v>
          </c:tx>
          <c:spPr>
            <a:ln cmpd="sng" w="28575">
              <a:solidFill>
                <a:srgbClr val="66666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666666">
                  <a:alpha val="100000"/>
                </a:srgbClr>
              </a:solidFill>
              <a:ln cmpd="sng">
                <a:solidFill>
                  <a:srgbClr val="666666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'Results-Unit'!$D$132:$O$132</c:f>
            </c:strRef>
          </c:cat>
          <c:val>
            <c:numRef>
              <c:f>'Results-Unit'!$D$135:$O$135</c:f>
              <c:numCache/>
            </c:numRef>
          </c:val>
          <c:smooth val="0"/>
        </c:ser>
        <c:axId val="1161459536"/>
        <c:axId val="848910433"/>
      </c:lineChart>
      <c:catAx>
        <c:axId val="116145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Arial"/>
              </a:defRPr>
            </a:pPr>
          </a:p>
        </c:txPr>
        <c:crossAx val="848910433"/>
      </c:catAx>
      <c:valAx>
        <c:axId val="848910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161459536"/>
      </c:valAx>
    </c:plotArea>
    <c:legend>
      <c:legendPos val="b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Number of clients and conversions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D5EE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'Results-Unit'!$J$9:$J$11</c:f>
            </c:strRef>
          </c:cat>
          <c:val>
            <c:numRef>
              <c:f>'Results-Unit'!$K$9:$K$11</c:f>
              <c:numCache/>
            </c:numRef>
          </c:val>
        </c:ser>
        <c:axId val="501004908"/>
        <c:axId val="173826160"/>
      </c:barChart>
      <c:catAx>
        <c:axId val="501004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26160"/>
      </c:catAx>
      <c:valAx>
        <c:axId val="173826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004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The ratio of LTV to CAC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'Results-Unit'!$J$21:$J$23</c:f>
            </c:strRef>
          </c:cat>
          <c:val>
            <c:numRef>
              <c:f>'Results-Unit'!$K$21:$K$23</c:f>
              <c:numCache/>
            </c:numRef>
          </c:val>
        </c:ser>
        <c:axId val="1622251205"/>
        <c:axId val="235329906"/>
      </c:barChart>
      <c:catAx>
        <c:axId val="162225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329906"/>
      </c:catAx>
      <c:valAx>
        <c:axId val="235329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251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897800838296967"/>
          <c:y val="0.07035000377065981"/>
          <c:w val="0.3582435354701258"/>
          <c:h val="0.8750007726761918"/>
        </c:manualLayout>
      </c:layout>
      <c:doughnutChart>
        <c:varyColors val="1"/>
        <c:ser>
          <c:idx val="0"/>
          <c:order val="0"/>
          <c:tx>
            <c:strRef>
              <c:f>Results!$G$16</c:f>
            </c:strRef>
          </c:tx>
          <c:dPt>
            <c:idx val="0"/>
            <c:spPr>
              <a:solidFill>
                <a:srgbClr val="7030A0"/>
              </a:solidFill>
            </c:spPr>
          </c:dPt>
          <c:dPt>
            <c:idx val="1"/>
            <c:spPr>
              <a:solidFill>
                <a:srgbClr val="F85601"/>
              </a:solidFill>
            </c:spPr>
          </c:dPt>
          <c:dPt>
            <c:idx val="2"/>
            <c:spPr>
              <a:solidFill>
                <a:srgbClr val="34B1E2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>
                      <a:solidFill>
                        <a:srgbClr val="F6FAF9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Results!$D$17:$D$22</c:f>
            </c:strRef>
          </c:cat>
          <c:val>
            <c:numRef>
              <c:f>Results!$G$17:$G$22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39318826659796974"/>
          <c:y val="0.2769625113472201"/>
        </c:manualLayout>
      </c:layout>
      <c:overlay val="0"/>
      <c:txPr>
        <a:bodyPr/>
        <a:lstStyle/>
        <a:p>
          <a:pPr lvl="0">
            <a:defRPr b="0" i="0" sz="1200">
              <a:solidFill>
                <a:schemeClr val="dk1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Contribution to the authorized capital</c:v>
          </c:tx>
          <c:spPr>
            <a:solidFill>
              <a:srgbClr val="FF45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Results!$G$182:$M$182</c:f>
            </c:strRef>
          </c:cat>
          <c:val>
            <c:numRef>
              <c:f>Results!$G$183:$M$183</c:f>
              <c:numCache/>
            </c:numRef>
          </c:val>
        </c:ser>
        <c:ser>
          <c:idx val="1"/>
          <c:order val="1"/>
          <c:tx>
            <c:v>Sale of a share in a business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Results!$G$182:$M$182</c:f>
            </c:strRef>
          </c:cat>
          <c:val>
            <c:numRef>
              <c:f>Results!$G$185:$M$185</c:f>
              <c:numCache/>
            </c:numRef>
          </c:val>
        </c:ser>
        <c:ser>
          <c:idx val="2"/>
          <c:order val="2"/>
          <c:tx>
            <c:v>Dividends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Results!$G$182:$M$182</c:f>
            </c:strRef>
          </c:cat>
          <c:val>
            <c:numRef>
              <c:f>Results!$G$184:$M$184</c:f>
              <c:numCache/>
            </c:numRef>
          </c:val>
        </c:ser>
        <c:overlap val="100"/>
        <c:axId val="1152886775"/>
        <c:axId val="1530461708"/>
      </c:barChart>
      <c:lineChart>
        <c:varyColors val="0"/>
        <c:ser>
          <c:idx val="3"/>
          <c:order val="3"/>
          <c:tx>
            <c:v>Total</c:v>
          </c:tx>
          <c:spPr>
            <a:ln cmpd="sng">
              <a:solidFill>
                <a:srgbClr val="3F3F3F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3F3F3F">
                  <a:alpha val="100000"/>
                </a:srgbClr>
              </a:solidFill>
              <a:ln cmpd="sng">
                <a:solidFill>
                  <a:srgbClr val="3F3F3F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Results!$G$182:$M$182</c:f>
            </c:strRef>
          </c:cat>
          <c:val>
            <c:numRef>
              <c:f>Results!$G$187:$M$187</c:f>
              <c:numCache/>
            </c:numRef>
          </c:val>
          <c:smooth val="1"/>
        </c:ser>
        <c:axId val="1152886775"/>
        <c:axId val="1530461708"/>
      </c:lineChart>
      <c:catAx>
        <c:axId val="1152886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1530461708"/>
      </c:catAx>
      <c:valAx>
        <c:axId val="1530461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152886775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7253415808776335"/>
          <c:y val="0.06528169747645667"/>
          <c:w val="0.3606482355138022"/>
          <c:h val="0.8869544420361972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85601"/>
              </a:solidFill>
            </c:spPr>
          </c:dPt>
          <c:dPt>
            <c:idx val="1"/>
            <c:spPr>
              <a:solidFill>
                <a:srgbClr val="34B1E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2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sz="12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Results!$Q$30:$Q$31</c:f>
            </c:strRef>
          </c:cat>
          <c:val>
            <c:numRef>
              <c:f>Results!$R$30:$R$31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3984937304109406"/>
          <c:y val="0.41516470493909874"/>
        </c:manualLayout>
      </c:layout>
      <c:overlay val="0"/>
      <c:txPr>
        <a:bodyPr/>
        <a:lstStyle/>
        <a:p>
          <a:pPr lvl="0">
            <a:defRPr b="0" i="0" sz="1200">
              <a:solidFill>
                <a:schemeClr val="dk1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Number of clients and conversions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D5EE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'Results-Unit'!$J$9:$J$11</c:f>
            </c:strRef>
          </c:cat>
          <c:val>
            <c:numRef>
              <c:f>'Results-Unit'!$K$9:$K$11</c:f>
              <c:numCache/>
            </c:numRef>
          </c:val>
        </c:ser>
        <c:axId val="177916691"/>
        <c:axId val="1069168571"/>
      </c:barChart>
      <c:catAx>
        <c:axId val="177916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168571"/>
      </c:catAx>
      <c:valAx>
        <c:axId val="1069168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16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LTV and CAC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4B1E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8560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sz="16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'Results-Unit'!$J$21:$J$23</c:f>
            </c:strRef>
          </c:cat>
          <c:val>
            <c:numRef>
              <c:f>'Results-Unit'!$K$21:$K$23</c:f>
              <c:numCache/>
            </c:numRef>
          </c:val>
        </c:ser>
        <c:axId val="1054414461"/>
        <c:axId val="175647590"/>
      </c:barChart>
      <c:catAx>
        <c:axId val="1054414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47590"/>
      </c:catAx>
      <c:valAx>
        <c:axId val="175647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414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757575"/>
                </a:solidFill>
                <a:latin typeface="Arial"/>
              </a:defRPr>
            </a:pPr>
            <a:r>
              <a:rPr b="0" i="0" sz="2400">
                <a:solidFill>
                  <a:srgbClr val="757575"/>
                </a:solidFill>
                <a:latin typeface="Arial"/>
              </a:rPr>
              <a:t>Cash flow, €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63BE7B">
                  <a:alpha val="100000"/>
                </a:srgbClr>
              </a:solidFill>
            </a:ln>
          </c:spPr>
          <c:dPt>
            <c:idx val="1"/>
          </c:dPt>
          <c:cat>
            <c:strRef>
              <c:f>Invest!$I$110:$BD$110</c:f>
            </c:strRef>
          </c:cat>
          <c:val>
            <c:numRef>
              <c:f>Invest!$I$113:$BD$113</c:f>
              <c:numCache/>
            </c:numRef>
          </c:val>
        </c:ser>
        <c:axId val="2146696410"/>
        <c:axId val="462954513"/>
      </c:barChart>
      <c:lineChart>
        <c:ser>
          <c:idx val="1"/>
          <c:order val="1"/>
          <c:tx>
            <c:v>Income</c:v>
          </c:tx>
          <c:spPr>
            <a:ln cmpd="sng" w="28575">
              <a:solidFill>
                <a:srgbClr val="3D5EEE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3D5EEE">
                  <a:alpha val="100000"/>
                </a:srgbClr>
              </a:solidFill>
              <a:ln cmpd="sng">
                <a:solidFill>
                  <a:srgbClr val="3D5EEE">
                    <a:alpha val="100000"/>
                  </a:srgbClr>
                </a:solidFill>
              </a:ln>
            </c:spPr>
          </c:marker>
          <c:cat>
            <c:strRef>
              <c:f>Invest!$I$110:$BD$110</c:f>
            </c:strRef>
          </c:cat>
          <c:val>
            <c:numRef>
              <c:f>Invest!$I$111:$BD$111</c:f>
              <c:numCache/>
            </c:numRef>
          </c:val>
          <c:smooth val="1"/>
        </c:ser>
        <c:ser>
          <c:idx val="2"/>
          <c:order val="2"/>
          <c:tx>
            <c:v>Expenses (total)</c:v>
          </c:tx>
          <c:spPr>
            <a:ln cmpd="sng" w="28575">
              <a:solidFill>
                <a:srgbClr val="F85601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85601">
                  <a:alpha val="100000"/>
                </a:srgbClr>
              </a:solidFill>
              <a:ln cmpd="sng">
                <a:solidFill>
                  <a:srgbClr val="F85601">
                    <a:alpha val="100000"/>
                  </a:srgbClr>
                </a:solidFill>
              </a:ln>
            </c:spPr>
          </c:marker>
          <c:cat>
            <c:strRef>
              <c:f>Invest!$I$110:$BD$110</c:f>
            </c:strRef>
          </c:cat>
          <c:val>
            <c:numRef>
              <c:f>Invest!$I$112:$BD$112</c:f>
              <c:numCache/>
            </c:numRef>
          </c:val>
          <c:smooth val="1"/>
        </c:ser>
        <c:ser>
          <c:idx val="3"/>
          <c:order val="3"/>
          <c:tx>
            <c:v>Payback</c:v>
          </c:tx>
          <c:spPr>
            <a:ln cmpd="sng" w="28575">
              <a:solidFill>
                <a:srgbClr val="75707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757070">
                  <a:alpha val="100000"/>
                </a:srgbClr>
              </a:solidFill>
              <a:ln cmpd="sng">
                <a:solidFill>
                  <a:srgbClr val="757070">
                    <a:alpha val="100000"/>
                  </a:srgbClr>
                </a:solidFill>
              </a:ln>
            </c:spPr>
          </c:marker>
          <c:dPt>
            <c:idx val="46"/>
            <c:marker>
              <c:symbol val="none"/>
            </c:marker>
          </c:dPt>
          <c:dPt>
            <c:idx val="47"/>
            <c:marker>
              <c:symbol val="none"/>
            </c:marker>
          </c:dPt>
          <c:cat>
            <c:strRef>
              <c:f>Invest!$I$110:$BD$110</c:f>
            </c:strRef>
          </c:cat>
          <c:val>
            <c:numRef>
              <c:f>Invest!$I$114:$BD$114</c:f>
              <c:numCache/>
            </c:numRef>
          </c:val>
          <c:smooth val="1"/>
        </c:ser>
        <c:axId val="2146696410"/>
        <c:axId val="462954513"/>
      </c:lineChart>
      <c:catAx>
        <c:axId val="2146696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462954513"/>
      </c:catAx>
      <c:valAx>
        <c:axId val="462954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2146696410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Free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Free Cash Flow (FCF)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Invest!$I$64:$AR$64</c:f>
            </c:strRef>
          </c:cat>
          <c:val>
            <c:numRef>
              <c:f>Invest!$I$65:$AR$65</c:f>
              <c:numCache/>
            </c:numRef>
          </c:val>
        </c:ser>
        <c:axId val="591162951"/>
        <c:axId val="171165716"/>
      </c:barChart>
      <c:lineChart>
        <c:varyColors val="0"/>
        <c:ser>
          <c:idx val="1"/>
          <c:order val="1"/>
          <c:tx>
            <c:v>Project payback</c:v>
          </c:tx>
          <c:spPr>
            <a:ln cmpd="sng" w="28575">
              <a:solidFill>
                <a:srgbClr val="ED7D31"/>
              </a:solidFill>
            </a:ln>
          </c:spPr>
          <c:marker>
            <c:symbol val="circle"/>
            <c:size val="4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Invest!$I$64:$AR$64</c:f>
            </c:strRef>
          </c:cat>
          <c:val>
            <c:numRef>
              <c:f>Invest!$I$66:$AR$66</c:f>
              <c:numCache/>
            </c:numRef>
          </c:val>
          <c:smooth val="0"/>
        </c:ser>
        <c:axId val="591162951"/>
        <c:axId val="171165716"/>
      </c:lineChart>
      <c:catAx>
        <c:axId val="591162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71165716"/>
      </c:catAx>
      <c:valAx>
        <c:axId val="171165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59116295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Discounted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Discounted Cash Flow (NPV)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Invest!$I$64:$AR$64</c:f>
            </c:strRef>
          </c:cat>
          <c:val>
            <c:numRef>
              <c:f>Invest!$I$68:$AR$68</c:f>
              <c:numCache/>
            </c:numRef>
          </c:val>
        </c:ser>
        <c:axId val="1164569839"/>
        <c:axId val="725082477"/>
      </c:barChart>
      <c:lineChart>
        <c:varyColors val="0"/>
        <c:ser>
          <c:idx val="1"/>
          <c:order val="1"/>
          <c:tx>
            <c:v>Discounted payback of the project</c:v>
          </c:tx>
          <c:spPr>
            <a:ln cmpd="sng" w="28575">
              <a:solidFill>
                <a:srgbClr val="ED7D31"/>
              </a:solidFill>
            </a:ln>
          </c:spPr>
          <c:marker>
            <c:symbol val="circle"/>
            <c:size val="4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cat>
            <c:strRef>
              <c:f>Invest!$I$64:$AR$64</c:f>
            </c:strRef>
          </c:cat>
          <c:val>
            <c:numRef>
              <c:f>Invest!$I$69:$AR$69</c:f>
              <c:numCache/>
            </c:numRef>
          </c:val>
          <c:smooth val="0"/>
        </c:ser>
        <c:axId val="1164569839"/>
        <c:axId val="725082477"/>
      </c:lineChart>
      <c:catAx>
        <c:axId val="116456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725082477"/>
      </c:catAx>
      <c:valAx>
        <c:axId val="725082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1645698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552450</xdr:colOff>
      <xdr:row>1</xdr:row>
      <xdr:rowOff>38100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86</xdr:row>
      <xdr:rowOff>0</xdr:rowOff>
    </xdr:from>
    <xdr:ext cx="6791325" cy="3419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323850</xdr:colOff>
      <xdr:row>86</xdr:row>
      <xdr:rowOff>0</xdr:rowOff>
    </xdr:from>
    <xdr:ext cx="6762750" cy="3419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876300</xdr:colOff>
      <xdr:row>4</xdr:row>
      <xdr:rowOff>161925</xdr:rowOff>
    </xdr:from>
    <xdr:ext cx="4400550" cy="2171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876300</xdr:colOff>
      <xdr:row>16</xdr:row>
      <xdr:rowOff>85725</xdr:rowOff>
    </xdr:from>
    <xdr:ext cx="4400550" cy="2295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257175</xdr:colOff>
      <xdr:row>1</xdr:row>
      <xdr:rowOff>28575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619125</xdr:colOff>
      <xdr:row>2</xdr:row>
      <xdr:rowOff>57150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14</xdr:row>
      <xdr:rowOff>142875</xdr:rowOff>
    </xdr:from>
    <xdr:ext cx="5038725" cy="20002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188</xdr:row>
      <xdr:rowOff>0</xdr:rowOff>
    </xdr:from>
    <xdr:ext cx="10668000" cy="2695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152400</xdr:colOff>
      <xdr:row>25</xdr:row>
      <xdr:rowOff>114300</xdr:rowOff>
    </xdr:from>
    <xdr:ext cx="5038725" cy="1962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0</xdr:colOff>
      <xdr:row>39</xdr:row>
      <xdr:rowOff>57150</xdr:rowOff>
    </xdr:from>
    <xdr:ext cx="5210175" cy="29813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1009650</xdr:colOff>
      <xdr:row>39</xdr:row>
      <xdr:rowOff>57150</xdr:rowOff>
    </xdr:from>
    <xdr:ext cx="5210175" cy="2667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247650</xdr:colOff>
      <xdr:row>115</xdr:row>
      <xdr:rowOff>9525</xdr:rowOff>
    </xdr:from>
    <xdr:ext cx="10668000" cy="47148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219075</xdr:colOff>
      <xdr:row>1</xdr:row>
      <xdr:rowOff>28575</xdr:rowOff>
    </xdr:from>
    <xdr:ext cx="447675" cy="447675"/>
    <xdr:pic>
      <xdr:nvPicPr>
        <xdr:cNvPr id="0" name="image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69</xdr:row>
      <xdr:rowOff>114300</xdr:rowOff>
    </xdr:from>
    <xdr:ext cx="8210550" cy="40862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76200</xdr:colOff>
      <xdr:row>69</xdr:row>
      <xdr:rowOff>47625</xdr:rowOff>
    </xdr:from>
    <xdr:ext cx="9163050" cy="40862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41</xdr:row>
      <xdr:rowOff>142875</xdr:rowOff>
    </xdr:from>
    <xdr:ext cx="3076575" cy="3952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41</xdr:row>
      <xdr:rowOff>142875</xdr:rowOff>
    </xdr:from>
    <xdr:ext cx="6296025" cy="42481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lexey Borovkov" id="{b5e1d9b5-7c57-4478-8858-811dc40f771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7" dT="2026-04-22T13:22:09.00" personId="{b5e1d9b5-7c57-4478-8858-811dc40f7712}" id="{2aabe241-0939-461e-a874-d01d90eb43fe}" done="0">
    <x18tc:text xml:space="preserve">если закупаем 10000 кликов то один SDR должен обрабатывать по 35 лидов в день... (20 рабочих дней в месяц) : допустим 30 минут на лида...17,5 часов в день.. это очень много... делаем рассчет на 5 часов рабочего времени</x18tc:text>
  </x18tc:threadedComment>
  <x18tc:threadedComment ref="D26" dT="2026-04-22T12:23:05.00" personId="{b5e1d9b5-7c57-4478-8858-811dc40f7712}" id="{3c17ef0c-703f-4b6c-a9f3-b89e2b3ff845}" done="0">
    <x18tc:text xml:space="preserve">у конкурентов 200$/month за стартовый пакет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3" dT="2026-04-23T15:16:09.00" personId="{b5e1d9b5-7c57-4478-8858-811dc40f7712}" id="{804b8565-afe2-41e2-8533-00c1d9dd6e5f}" done="1">
    <x18tc:text xml:space="preserve">200 cv per role * 10 roles per person * 10 team members per company</x18tc:text>
  </x18tc:threadedComment>
  <x18tc:threadedComment ref="D83" dT="2026-04-23T15:20:35.00" personId="{b5e1d9b5-7c57-4478-8858-811dc40f7712}" id="{434f42fd-0347-414e-a6cc-86235ce171df}" parentId="{804b8565-afe2-41e2-8533-00c1d9dd6e5f}">
    <x18tc:text xml:space="preserve">поправка 5 ролей на одного</x18tc:text>
  </x18tc:threadedComment>
  <x18tc:threadedComment ref="C64" dT="2026-04-23T13:40:07.00" personId="{b5e1d9b5-7c57-4478-8858-811dc40f7712}" id="{b8536872-ca96-4cb5-a4e8-8dd93c2a1d93}" done="0">
    <x18tc:text xml:space="preserve">1. backend app write heavy+ queue - 1 server
2. backend app+ queue- 1 server
3. monitoring , logging - 1 server
4. database - 2 read server
5. database - 1 read servier
7. LB - cloudflare
8. cloud FS with linear expenses growth</x18tc:text>
  </x18tc:threadedComment>
  <x18tc:threadedComment ref="C65" dT="2026-04-23T13:46:21.00" personId="{b5e1d9b5-7c57-4478-8858-811dc40f7712}" id="{372f4e43-cdb5-4018-a261-9f00d4a71918}" done="0">
    <x18tc:text xml:space="preserve">Clarity → free
PostHog → free/self-host или ~$0–100
Sentry → free tier
Metabase → free</x18tc:text>
  </x18tc:threadedComment>
  <x18tc:threadedComment ref="D83" dT="2026-04-23T15:21:06.00" personId="{b5e1d9b5-7c57-4478-8858-811dc40f7712}" id="{6b7a56bc-a4a0-4f69-a8df-db0268a7bdfd}" done="0">
    <x18tc:text xml:space="preserve">✅ Реалистичная модель (production-grade)
🎯 На 1 роль:
входящих: 200–500
реально в системе: 50–150 CV
👤 На 1 recruiter:
3–5 ролей одновременно
👉 150 – 500 CV / месяц
🏢 На компанию:
если:
2–3 recruiter
5–10 активных ролей
👉 получаем: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feofinance.com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eofinance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feofinance.com/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eofinance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rentrepreneurs.com/saas-metrics-2/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5601"/>
    <pageSetUpPr/>
  </sheetPr>
  <sheetViews>
    <sheetView showGridLines="0" workbookViewId="0"/>
  </sheetViews>
  <sheetFormatPr customHeight="1" defaultColWidth="12.63" defaultRowHeight="15.0"/>
  <cols>
    <col customWidth="1" min="1" max="1" width="8.5"/>
    <col customWidth="1" min="2" max="2" width="4.0"/>
    <col customWidth="1" min="3" max="3" width="63.25"/>
    <col customWidth="1" min="4" max="4" width="14.13"/>
    <col customWidth="1" min="5" max="5" width="17.13"/>
    <col customWidth="1" min="6" max="6" width="9.25"/>
    <col customWidth="1" min="7" max="7" width="21.13"/>
    <col customWidth="1" min="8" max="8" width="20.13"/>
    <col customWidth="1" min="9" max="9" width="4.5"/>
    <col customWidth="1" min="10" max="10" width="25.13"/>
    <col customWidth="1" min="11" max="11" width="10.88"/>
    <col customWidth="1" min="12" max="12" width="28.0"/>
    <col customWidth="1" min="13" max="15" width="10.88"/>
    <col customWidth="1" min="16" max="16" width="19.75"/>
    <col customWidth="1" min="17" max="26" width="10.63"/>
  </cols>
  <sheetData>
    <row r="1" ht="18.0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75" customHeight="1">
      <c r="A2" s="1"/>
      <c r="B2" s="1"/>
      <c r="C2" s="3" t="s">
        <v>0</v>
      </c>
      <c r="F2" s="4" t="s">
        <v>1</v>
      </c>
      <c r="G2" s="5" t="s">
        <v>2</v>
      </c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7" t="s">
        <v>3</v>
      </c>
      <c r="D4" s="1"/>
      <c r="E4" s="1"/>
      <c r="F4" s="1"/>
      <c r="I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8" t="s">
        <v>4</v>
      </c>
      <c r="C6" s="8" t="s">
        <v>5</v>
      </c>
      <c r="D6" s="9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0" t="s">
        <v>7</v>
      </c>
      <c r="C7" s="8" t="s">
        <v>8</v>
      </c>
      <c r="D7" s="11" t="str">
        <f>D6</f>
        <v>ххх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0" t="s">
        <v>9</v>
      </c>
      <c r="C9" s="8" t="s">
        <v>10</v>
      </c>
      <c r="D9" s="12" t="s">
        <v>11</v>
      </c>
      <c r="E9" s="1"/>
      <c r="F9" s="1"/>
      <c r="G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3"/>
      <c r="C10" s="13"/>
      <c r="D10" s="1"/>
      <c r="E10" s="1"/>
      <c r="F10" s="1"/>
      <c r="G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3"/>
      <c r="C11" s="13"/>
      <c r="D11" s="1"/>
      <c r="E11" s="1"/>
      <c r="F11" s="1"/>
      <c r="G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3" t="s">
        <v>4</v>
      </c>
      <c r="C12" s="13" t="s">
        <v>12</v>
      </c>
      <c r="D12" s="1"/>
      <c r="E12" s="1"/>
      <c r="F12" s="1"/>
      <c r="G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/>
      <c r="C13" s="2"/>
      <c r="D13" s="1"/>
      <c r="E13" s="1"/>
      <c r="F13" s="1"/>
      <c r="G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4" t="s">
        <v>13</v>
      </c>
      <c r="C14" s="14" t="s">
        <v>14</v>
      </c>
      <c r="D14" s="15" t="s">
        <v>15</v>
      </c>
      <c r="E14" s="15" t="s">
        <v>16</v>
      </c>
      <c r="F14" s="1"/>
      <c r="G14" s="16"/>
      <c r="H14" s="17" t="s">
        <v>17</v>
      </c>
      <c r="J14" s="1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0" t="s">
        <v>4</v>
      </c>
      <c r="C15" s="10" t="s">
        <v>18</v>
      </c>
      <c r="D15" s="18">
        <v>1000.0</v>
      </c>
      <c r="E15" s="19" t="s">
        <v>19</v>
      </c>
      <c r="F15" s="1"/>
      <c r="G15" s="20"/>
      <c r="H15" s="21" t="s">
        <v>20</v>
      </c>
      <c r="I15" s="21">
        <v>8.0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0" t="s">
        <v>7</v>
      </c>
      <c r="C16" s="10" t="s">
        <v>21</v>
      </c>
      <c r="D16" s="22">
        <v>0.08</v>
      </c>
      <c r="E16" s="19" t="s">
        <v>22</v>
      </c>
      <c r="F16" s="1"/>
      <c r="G16" s="23"/>
      <c r="H16" s="21" t="s">
        <v>23</v>
      </c>
      <c r="I16" s="21">
        <v>20.0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0" t="s">
        <v>9</v>
      </c>
      <c r="C17" s="10" t="s">
        <v>24</v>
      </c>
      <c r="D17" s="24">
        <f>D15*D16</f>
        <v>80</v>
      </c>
      <c r="E17" s="19" t="s">
        <v>19</v>
      </c>
      <c r="F17" s="1"/>
      <c r="G17" s="25"/>
      <c r="H17" s="21" t="s">
        <v>25</v>
      </c>
      <c r="I17" s="21">
        <v>0.5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0" t="s">
        <v>26</v>
      </c>
      <c r="C18" s="10" t="s">
        <v>27</v>
      </c>
      <c r="D18" s="22">
        <v>0.3</v>
      </c>
      <c r="E18" s="19" t="s">
        <v>22</v>
      </c>
      <c r="F18" s="1"/>
      <c r="G18" s="16"/>
      <c r="H18" s="21" t="s">
        <v>28</v>
      </c>
      <c r="I18" s="26">
        <v>0.8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0" t="s">
        <v>29</v>
      </c>
      <c r="C19" s="10" t="s">
        <v>30</v>
      </c>
      <c r="D19" s="24">
        <f>D18*D17</f>
        <v>24</v>
      </c>
      <c r="E19" s="19" t="s">
        <v>19</v>
      </c>
      <c r="F19" s="1"/>
      <c r="G19" s="16"/>
      <c r="H19" s="21" t="s">
        <v>31</v>
      </c>
      <c r="I19" s="27">
        <f>I15*I16*I17*I18</f>
        <v>64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0" t="s">
        <v>32</v>
      </c>
      <c r="C20" s="10" t="s">
        <v>33</v>
      </c>
      <c r="D20" s="28">
        <f>D16*D18</f>
        <v>0.024</v>
      </c>
      <c r="E20" s="19" t="s">
        <v>22</v>
      </c>
      <c r="F20" s="1"/>
      <c r="G20" s="16"/>
      <c r="H20" s="21" t="s">
        <v>34</v>
      </c>
      <c r="I20" s="27">
        <f>D17/I19</f>
        <v>1.25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"/>
      <c r="C21" s="2"/>
      <c r="D21" s="1"/>
      <c r="E21" s="1"/>
      <c r="F21" s="1"/>
      <c r="G21" s="1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2"/>
      <c r="D22" s="1"/>
      <c r="E22" s="1"/>
      <c r="F22" s="1"/>
      <c r="G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3" t="s">
        <v>7</v>
      </c>
      <c r="C23" s="13" t="s">
        <v>35</v>
      </c>
      <c r="D23" s="1"/>
      <c r="E23" s="1"/>
      <c r="F23" s="1"/>
      <c r="G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"/>
      <c r="C24" s="2"/>
      <c r="D24" s="1"/>
      <c r="E24" s="1"/>
      <c r="F24" s="1"/>
      <c r="G24" s="29" t="s">
        <v>36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4" t="s">
        <v>13</v>
      </c>
      <c r="C25" s="14" t="s">
        <v>14</v>
      </c>
      <c r="D25" s="30" t="str">
        <f t="shared" ref="D25:E25" si="1">D14</f>
        <v>Value</v>
      </c>
      <c r="E25" s="30" t="str">
        <f t="shared" si="1"/>
        <v>Unit.</v>
      </c>
      <c r="F25" s="1"/>
      <c r="G25" s="31">
        <v>200.0</v>
      </c>
      <c r="H25" s="21">
        <v>1.0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0" t="s">
        <v>4</v>
      </c>
      <c r="C26" s="10" t="s">
        <v>37</v>
      </c>
      <c r="D26" s="18">
        <v>400.0</v>
      </c>
      <c r="E26" s="32" t="s">
        <v>38</v>
      </c>
      <c r="F26" s="1"/>
      <c r="G26" s="31">
        <v>400.0</v>
      </c>
      <c r="H26" s="21">
        <v>2.0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0" t="s">
        <v>7</v>
      </c>
      <c r="C27" s="10" t="s">
        <v>39</v>
      </c>
      <c r="D27" s="18">
        <v>27.0</v>
      </c>
      <c r="E27" s="19" t="s">
        <v>40</v>
      </c>
      <c r="F27" s="1"/>
      <c r="G27" s="31">
        <v>1500.0</v>
      </c>
      <c r="H27" s="21">
        <v>3.0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0" t="s">
        <v>9</v>
      </c>
      <c r="C28" s="10" t="s">
        <v>35</v>
      </c>
      <c r="D28" s="24">
        <f>sum('Results-Unit'!D35:O35)*D26/D19</f>
        <v>3822.222222</v>
      </c>
      <c r="E28" s="32" t="s">
        <v>41</v>
      </c>
      <c r="F28" s="1"/>
      <c r="G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0" t="s">
        <v>26</v>
      </c>
      <c r="C29" s="10" t="s">
        <v>42</v>
      </c>
      <c r="D29" s="33">
        <f>1/D27</f>
        <v>0.03703703704</v>
      </c>
      <c r="E29" s="19" t="s">
        <v>22</v>
      </c>
      <c r="F29" s="1"/>
      <c r="G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2"/>
      <c r="D30" s="1"/>
      <c r="E30" s="1"/>
      <c r="F30" s="1"/>
      <c r="G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/>
      <c r="C31" s="2"/>
      <c r="D31" s="1"/>
      <c r="E31" s="1"/>
      <c r="F31" s="1"/>
      <c r="G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3" t="s">
        <v>9</v>
      </c>
      <c r="C32" s="13" t="s">
        <v>43</v>
      </c>
      <c r="D32" s="1"/>
      <c r="E32" s="1"/>
      <c r="F32" s="1"/>
      <c r="G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2"/>
      <c r="D33" s="1"/>
      <c r="E33" s="1"/>
      <c r="F33" s="1"/>
      <c r="G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34" t="s">
        <v>44</v>
      </c>
      <c r="C34" s="34" t="s">
        <v>45</v>
      </c>
      <c r="D34" s="1"/>
      <c r="E34" s="1"/>
      <c r="F34" s="1"/>
      <c r="G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2"/>
      <c r="D35" s="1"/>
      <c r="E35" s="1"/>
      <c r="F35" s="1"/>
      <c r="G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35" t="str">
        <f t="shared" ref="B36:E36" si="2">B$25</f>
        <v>№</v>
      </c>
      <c r="C36" s="35" t="str">
        <f t="shared" si="2"/>
        <v>Name</v>
      </c>
      <c r="D36" s="30" t="str">
        <f t="shared" si="2"/>
        <v>Value</v>
      </c>
      <c r="E36" s="30" t="str">
        <f t="shared" si="2"/>
        <v>Unit.</v>
      </c>
      <c r="F36" s="1"/>
      <c r="G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36" t="s">
        <v>4</v>
      </c>
      <c r="C37" s="36" t="s">
        <v>46</v>
      </c>
      <c r="D37" s="37">
        <v>5.0</v>
      </c>
      <c r="E37" s="38" t="s">
        <v>41</v>
      </c>
      <c r="F37" s="1"/>
      <c r="G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8" t="s">
        <v>7</v>
      </c>
      <c r="C38" s="8" t="s">
        <v>47</v>
      </c>
      <c r="D38" s="39">
        <f>$D$15</f>
        <v>1000</v>
      </c>
      <c r="E38" s="38" t="s">
        <v>48</v>
      </c>
      <c r="F38" s="1"/>
      <c r="G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40"/>
      <c r="B39" s="41"/>
      <c r="C39" s="41" t="s">
        <v>49</v>
      </c>
      <c r="D39" s="42">
        <f>D37*D38</f>
        <v>5000</v>
      </c>
      <c r="E39" s="43" t="s">
        <v>38</v>
      </c>
      <c r="F39" s="1"/>
      <c r="G39" s="1"/>
      <c r="K39" s="1"/>
      <c r="L39" s="1"/>
      <c r="M39" s="1"/>
      <c r="N39" s="1"/>
      <c r="O39" s="1"/>
      <c r="P39" s="1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8.0" customHeight="1">
      <c r="A40" s="1"/>
      <c r="B40" s="1"/>
      <c r="C40" s="1"/>
      <c r="D40" s="44"/>
      <c r="E40" s="45"/>
      <c r="F40" s="1"/>
      <c r="G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44"/>
      <c r="E41" s="45"/>
      <c r="F41" s="1"/>
      <c r="G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34" t="s">
        <v>50</v>
      </c>
      <c r="C42" s="46" t="s">
        <v>51</v>
      </c>
      <c r="D42" s="44"/>
      <c r="E42" s="45"/>
      <c r="F42" s="1"/>
      <c r="G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44"/>
      <c r="E43" s="45"/>
      <c r="F43" s="1"/>
      <c r="G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35" t="str">
        <f t="shared" ref="B44:E44" si="3">B$25</f>
        <v>№</v>
      </c>
      <c r="C44" s="35" t="str">
        <f t="shared" si="3"/>
        <v>Name</v>
      </c>
      <c r="D44" s="30" t="str">
        <f t="shared" si="3"/>
        <v>Value</v>
      </c>
      <c r="E44" s="30" t="str">
        <f t="shared" si="3"/>
        <v>Unit.</v>
      </c>
      <c r="F44" s="1"/>
      <c r="G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8" t="s">
        <v>4</v>
      </c>
      <c r="C45" s="47" t="s">
        <v>52</v>
      </c>
      <c r="D45" s="48">
        <f>F45*I20</f>
        <v>2500</v>
      </c>
      <c r="E45" s="38" t="s">
        <v>38</v>
      </c>
      <c r="F45" s="49">
        <v>2000.0</v>
      </c>
      <c r="G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8" t="s">
        <v>7</v>
      </c>
      <c r="C46" s="47" t="s">
        <v>53</v>
      </c>
      <c r="D46" s="49">
        <v>3000.0</v>
      </c>
      <c r="E46" s="38" t="s">
        <v>38</v>
      </c>
      <c r="F46" s="1"/>
      <c r="G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8" t="s">
        <v>9</v>
      </c>
      <c r="C47" s="47" t="s">
        <v>54</v>
      </c>
      <c r="D47" s="49">
        <v>3000.0</v>
      </c>
      <c r="E47" s="38" t="s">
        <v>38</v>
      </c>
      <c r="F47" s="1"/>
      <c r="G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8" t="s">
        <v>26</v>
      </c>
      <c r="C48" s="50"/>
      <c r="D48" s="48"/>
      <c r="E48" s="38" t="s">
        <v>38</v>
      </c>
      <c r="F48" s="1"/>
      <c r="G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51" t="s">
        <v>29</v>
      </c>
      <c r="C49" s="50"/>
      <c r="D49" s="48"/>
      <c r="E49" s="38" t="s">
        <v>38</v>
      </c>
      <c r="F49" s="1"/>
      <c r="G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51" t="s">
        <v>32</v>
      </c>
      <c r="C50" s="50"/>
      <c r="D50" s="48"/>
      <c r="E50" s="38" t="s">
        <v>38</v>
      </c>
      <c r="F50" s="1"/>
      <c r="G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51" t="s">
        <v>55</v>
      </c>
      <c r="C51" s="52"/>
      <c r="D51" s="53"/>
      <c r="E51" s="38" t="s">
        <v>38</v>
      </c>
      <c r="F51" s="1"/>
      <c r="G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51" t="s">
        <v>56</v>
      </c>
      <c r="C52" s="52"/>
      <c r="D52" s="53"/>
      <c r="E52" s="38" t="s">
        <v>38</v>
      </c>
      <c r="F52" s="1"/>
      <c r="G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51" t="s">
        <v>57</v>
      </c>
      <c r="C53" s="52"/>
      <c r="D53" s="53"/>
      <c r="E53" s="38" t="s">
        <v>38</v>
      </c>
      <c r="F53" s="1"/>
      <c r="G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51" t="s">
        <v>58</v>
      </c>
      <c r="C54" s="52"/>
      <c r="D54" s="53"/>
      <c r="E54" s="38" t="s">
        <v>38</v>
      </c>
      <c r="F54" s="1"/>
      <c r="G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41"/>
      <c r="C55" s="41" t="s">
        <v>59</v>
      </c>
      <c r="D55" s="42">
        <f>SUM(D45:D54)</f>
        <v>8500</v>
      </c>
      <c r="E55" s="43" t="s">
        <v>38</v>
      </c>
      <c r="F55" s="1"/>
      <c r="G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44"/>
      <c r="E56" s="45"/>
      <c r="F56" s="1"/>
      <c r="G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44"/>
      <c r="E57" s="45"/>
      <c r="F57" s="1"/>
      <c r="G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34" t="s">
        <v>60</v>
      </c>
      <c r="C58" s="46" t="s">
        <v>61</v>
      </c>
      <c r="D58" s="44"/>
      <c r="E58" s="45"/>
      <c r="F58" s="1"/>
      <c r="G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44"/>
      <c r="E59" s="45"/>
      <c r="F59" s="1"/>
      <c r="G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35" t="str">
        <f t="shared" ref="B60:E60" si="4">B$25</f>
        <v>№</v>
      </c>
      <c r="C60" s="35" t="str">
        <f t="shared" si="4"/>
        <v>Name</v>
      </c>
      <c r="D60" s="30" t="str">
        <f t="shared" si="4"/>
        <v>Value</v>
      </c>
      <c r="E60" s="30" t="str">
        <f t="shared" si="4"/>
        <v>Unit.</v>
      </c>
      <c r="F60" s="1"/>
      <c r="G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8" t="s">
        <v>4</v>
      </c>
      <c r="C61" s="52"/>
      <c r="D61" s="53">
        <v>0.0</v>
      </c>
      <c r="E61" s="38" t="s">
        <v>38</v>
      </c>
      <c r="F61" s="1"/>
      <c r="G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8" t="s">
        <v>7</v>
      </c>
      <c r="C62" s="52"/>
      <c r="D62" s="54"/>
      <c r="E62" s="38" t="s">
        <v>38</v>
      </c>
      <c r="F62" s="1"/>
      <c r="G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51" t="s">
        <v>9</v>
      </c>
      <c r="C63" s="52"/>
      <c r="D63" s="53">
        <v>0.0</v>
      </c>
      <c r="E63" s="38" t="s">
        <v>38</v>
      </c>
      <c r="F63" s="1"/>
      <c r="G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51" t="s">
        <v>26</v>
      </c>
      <c r="C64" s="52"/>
      <c r="D64" s="53">
        <v>0.0</v>
      </c>
      <c r="E64" s="38" t="s">
        <v>38</v>
      </c>
      <c r="F64" s="1"/>
      <c r="G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51" t="s">
        <v>29</v>
      </c>
      <c r="C65" s="52"/>
      <c r="D65" s="53">
        <v>0.0</v>
      </c>
      <c r="E65" s="38" t="s">
        <v>38</v>
      </c>
      <c r="F65" s="1"/>
      <c r="G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41"/>
      <c r="C66" s="41" t="s">
        <v>62</v>
      </c>
      <c r="D66" s="42">
        <f>SUM(D61:D65)</f>
        <v>0</v>
      </c>
      <c r="E66" s="43" t="s">
        <v>38</v>
      </c>
      <c r="F66" s="1"/>
      <c r="G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44"/>
      <c r="E67" s="45"/>
      <c r="F67" s="1"/>
      <c r="G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44"/>
      <c r="E68" s="45"/>
      <c r="F68" s="1"/>
      <c r="G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34" t="s">
        <v>63</v>
      </c>
      <c r="C69" s="40" t="s">
        <v>64</v>
      </c>
      <c r="D69" s="44"/>
      <c r="E69" s="45"/>
      <c r="F69" s="1"/>
      <c r="G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44"/>
      <c r="E70" s="45"/>
      <c r="F70" s="1"/>
      <c r="G70" s="1"/>
      <c r="T70" s="1"/>
      <c r="U70" s="1"/>
      <c r="V70" s="1"/>
      <c r="W70" s="1"/>
      <c r="X70" s="1"/>
      <c r="Y70" s="1"/>
      <c r="Z70" s="1"/>
    </row>
    <row r="71" ht="18.0" customHeight="1">
      <c r="A71" s="40"/>
      <c r="B71" s="55" t="s">
        <v>13</v>
      </c>
      <c r="C71" s="56" t="s">
        <v>65</v>
      </c>
      <c r="D71" s="57">
        <f>D39+D55+D66</f>
        <v>13500</v>
      </c>
      <c r="E71" s="58" t="s">
        <v>38</v>
      </c>
      <c r="F71" s="1"/>
      <c r="G71" s="1"/>
      <c r="T71" s="40"/>
      <c r="U71" s="40"/>
      <c r="V71" s="40"/>
      <c r="W71" s="40"/>
      <c r="X71" s="40"/>
      <c r="Y71" s="40"/>
      <c r="Z71" s="40"/>
    </row>
    <row r="72" ht="18.0" customHeight="1">
      <c r="A72" s="1"/>
      <c r="B72" s="8" t="s">
        <v>4</v>
      </c>
      <c r="C72" s="8" t="s">
        <v>66</v>
      </c>
      <c r="D72" s="59">
        <f>D$71/D15</f>
        <v>13.5</v>
      </c>
      <c r="E72" s="38" t="s">
        <v>41</v>
      </c>
      <c r="F72" s="60"/>
      <c r="G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8" t="s">
        <v>7</v>
      </c>
      <c r="C73" s="8" t="s">
        <v>67</v>
      </c>
      <c r="D73" s="39">
        <f>D$71/D17</f>
        <v>168.75</v>
      </c>
      <c r="E73" s="38" t="s">
        <v>41</v>
      </c>
      <c r="F73" s="60"/>
      <c r="G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41" t="s">
        <v>9</v>
      </c>
      <c r="C74" s="41" t="s">
        <v>68</v>
      </c>
      <c r="D74" s="42">
        <f>D$71/D19</f>
        <v>562.5</v>
      </c>
      <c r="E74" s="43" t="s">
        <v>41</v>
      </c>
      <c r="F74" s="60"/>
      <c r="G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2"/>
      <c r="D75" s="1"/>
      <c r="E75" s="1"/>
      <c r="F75" s="61"/>
      <c r="G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2"/>
      <c r="D76" s="1"/>
      <c r="E76" s="1"/>
      <c r="F76" s="1"/>
      <c r="G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2"/>
      <c r="D77" s="1"/>
      <c r="E77" s="1"/>
      <c r="F77" s="1"/>
      <c r="G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2"/>
      <c r="D78" s="1"/>
      <c r="E78" s="1"/>
      <c r="F78" s="1"/>
      <c r="G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2"/>
      <c r="D79" s="1"/>
      <c r="E79" s="1"/>
      <c r="F79" s="1"/>
      <c r="G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2"/>
      <c r="D80" s="1"/>
      <c r="E80" s="1"/>
      <c r="F80" s="1"/>
      <c r="G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2"/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2"/>
      <c r="D82" s="1"/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2"/>
      <c r="D83" s="1"/>
      <c r="E83" s="1"/>
      <c r="F83" s="1"/>
      <c r="G83" s="1"/>
      <c r="H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2"/>
      <c r="D84" s="1"/>
      <c r="E84" s="1"/>
      <c r="F84" s="1"/>
      <c r="G84" s="1"/>
      <c r="H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2"/>
      <c r="D85" s="1"/>
      <c r="E85" s="1"/>
      <c r="F85" s="1"/>
      <c r="G85" s="1"/>
      <c r="H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2"/>
      <c r="D86" s="1"/>
      <c r="E86" s="1"/>
      <c r="F86" s="1"/>
      <c r="G86" s="1"/>
      <c r="H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2"/>
      <c r="D87" s="1"/>
      <c r="E87" s="1"/>
      <c r="F87" s="1"/>
      <c r="G87" s="1"/>
      <c r="H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2"/>
      <c r="D88" s="1"/>
      <c r="E88" s="1"/>
      <c r="F88" s="1"/>
      <c r="G88" s="1"/>
      <c r="H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2"/>
      <c r="D89" s="1"/>
      <c r="E89" s="1"/>
      <c r="F89" s="1"/>
      <c r="G89" s="1"/>
      <c r="H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2"/>
      <c r="D90" s="1"/>
      <c r="E90" s="1"/>
      <c r="F90" s="1"/>
      <c r="G90" s="1"/>
      <c r="H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62"/>
      <c r="D91" s="2"/>
      <c r="E91" s="1"/>
      <c r="F91" s="1"/>
      <c r="G91" s="1"/>
      <c r="H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2"/>
      <c r="D92" s="1"/>
      <c r="E92" s="1"/>
      <c r="F92" s="1"/>
      <c r="G92" s="1"/>
      <c r="H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2"/>
      <c r="D93" s="1"/>
      <c r="E93" s="1"/>
      <c r="F93" s="1"/>
      <c r="G93" s="1"/>
      <c r="H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2"/>
      <c r="D94" s="1"/>
      <c r="E94" s="1"/>
      <c r="F94" s="1"/>
      <c r="G94" s="1"/>
      <c r="H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2"/>
      <c r="D95" s="1"/>
      <c r="E95" s="1"/>
      <c r="F95" s="1"/>
      <c r="G95" s="1"/>
      <c r="H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2"/>
      <c r="D96" s="1"/>
      <c r="E96" s="1"/>
      <c r="F96" s="1"/>
      <c r="G96" s="1"/>
      <c r="H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2"/>
      <c r="D97" s="1"/>
      <c r="E97" s="1"/>
      <c r="F97" s="1"/>
      <c r="G97" s="1"/>
      <c r="H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2"/>
      <c r="D98" s="1"/>
      <c r="E98" s="1"/>
      <c r="F98" s="1"/>
      <c r="G98" s="1"/>
      <c r="H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2"/>
      <c r="D99" s="1"/>
      <c r="E99" s="1"/>
      <c r="F99" s="1"/>
      <c r="G99" s="1"/>
      <c r="H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2"/>
      <c r="D100" s="1"/>
      <c r="E100" s="1"/>
      <c r="F100" s="1"/>
      <c r="G100" s="1"/>
      <c r="H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2"/>
      <c r="D101" s="1"/>
      <c r="E101" s="1"/>
      <c r="F101" s="1"/>
      <c r="G101" s="1"/>
      <c r="H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2"/>
      <c r="D102" s="1"/>
      <c r="E102" s="1"/>
      <c r="F102" s="1"/>
      <c r="G102" s="1"/>
      <c r="H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2"/>
      <c r="D103" s="1"/>
      <c r="E103" s="1"/>
      <c r="F103" s="1"/>
      <c r="G103" s="1"/>
      <c r="H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2"/>
      <c r="D104" s="1"/>
      <c r="E104" s="1"/>
      <c r="F104" s="1"/>
      <c r="G104" s="1"/>
      <c r="H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2"/>
      <c r="D105" s="1"/>
      <c r="E105" s="1"/>
      <c r="F105" s="1"/>
      <c r="G105" s="1"/>
      <c r="H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2"/>
      <c r="D106" s="1"/>
      <c r="E106" s="1"/>
      <c r="F106" s="1"/>
      <c r="G106" s="1"/>
      <c r="H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2"/>
      <c r="D107" s="1"/>
      <c r="E107" s="1"/>
      <c r="F107" s="1"/>
      <c r="G107" s="1"/>
      <c r="H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2"/>
      <c r="D108" s="1"/>
      <c r="E108" s="1"/>
      <c r="F108" s="1"/>
      <c r="G108" s="1"/>
      <c r="H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2"/>
      <c r="D109" s="1"/>
      <c r="E109" s="1"/>
      <c r="F109" s="1"/>
      <c r="G109" s="1"/>
      <c r="H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2"/>
      <c r="D110" s="1"/>
      <c r="E110" s="1"/>
      <c r="F110" s="1"/>
      <c r="G110" s="1"/>
      <c r="H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2"/>
      <c r="D111" s="1"/>
      <c r="E111" s="1"/>
      <c r="F111" s="1"/>
      <c r="G111" s="1"/>
      <c r="H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2"/>
      <c r="D112" s="1"/>
      <c r="E112" s="1"/>
      <c r="F112" s="1"/>
      <c r="G112" s="1"/>
      <c r="H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2"/>
      <c r="D113" s="1"/>
      <c r="E113" s="1"/>
      <c r="F113" s="1"/>
      <c r="G113" s="1"/>
      <c r="H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2"/>
      <c r="D114" s="1"/>
      <c r="E114" s="1"/>
      <c r="F114" s="1"/>
      <c r="G114" s="1"/>
      <c r="H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2"/>
      <c r="D115" s="1"/>
      <c r="E115" s="1"/>
      <c r="F115" s="1"/>
      <c r="G115" s="1"/>
      <c r="H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2"/>
      <c r="D116" s="1"/>
      <c r="E116" s="1"/>
      <c r="F116" s="1"/>
      <c r="G116" s="1"/>
      <c r="H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2"/>
      <c r="D117" s="1"/>
      <c r="E117" s="1"/>
      <c r="F117" s="1"/>
      <c r="G117" s="1"/>
      <c r="H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2"/>
      <c r="D118" s="1"/>
      <c r="E118" s="1"/>
      <c r="F118" s="1"/>
      <c r="G118" s="1"/>
      <c r="H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2"/>
      <c r="D119" s="1"/>
      <c r="E119" s="1"/>
      <c r="F119" s="1"/>
      <c r="G119" s="1"/>
      <c r="H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2"/>
      <c r="D120" s="1"/>
      <c r="E120" s="1"/>
      <c r="F120" s="1"/>
      <c r="G120" s="1"/>
      <c r="H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2"/>
      <c r="D121" s="1"/>
      <c r="E121" s="1"/>
      <c r="F121" s="1"/>
      <c r="G121" s="1"/>
      <c r="H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2"/>
      <c r="D122" s="1"/>
      <c r="E122" s="1"/>
      <c r="F122" s="1"/>
      <c r="G122" s="1"/>
      <c r="H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2"/>
      <c r="D123" s="1"/>
      <c r="E123" s="1"/>
      <c r="F123" s="1"/>
      <c r="G123" s="1"/>
      <c r="H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2"/>
      <c r="D124" s="1"/>
      <c r="E124" s="1"/>
      <c r="F124" s="1"/>
      <c r="G124" s="1"/>
      <c r="H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2"/>
      <c r="D125" s="1"/>
      <c r="E125" s="1"/>
      <c r="F125" s="1"/>
      <c r="G125" s="1"/>
      <c r="H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2"/>
      <c r="D126" s="1"/>
      <c r="E126" s="1"/>
      <c r="F126" s="1"/>
      <c r="G126" s="1"/>
      <c r="H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2"/>
      <c r="D127" s="1"/>
      <c r="E127" s="1"/>
      <c r="F127" s="1"/>
      <c r="G127" s="1"/>
      <c r="H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2"/>
      <c r="D128" s="1"/>
      <c r="E128" s="1"/>
      <c r="F128" s="1"/>
      <c r="G128" s="1"/>
      <c r="H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2"/>
      <c r="D129" s="1"/>
      <c r="E129" s="1"/>
      <c r="F129" s="1"/>
      <c r="G129" s="1"/>
      <c r="H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2"/>
      <c r="D130" s="1"/>
      <c r="E130" s="1"/>
      <c r="F130" s="1"/>
      <c r="G130" s="1"/>
      <c r="H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2"/>
      <c r="D131" s="1"/>
      <c r="E131" s="1"/>
      <c r="F131" s="1"/>
      <c r="G131" s="1"/>
      <c r="H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2"/>
      <c r="D132" s="1"/>
      <c r="E132" s="1"/>
      <c r="F132" s="1"/>
      <c r="G132" s="1"/>
      <c r="H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2"/>
      <c r="D133" s="1"/>
      <c r="E133" s="1"/>
      <c r="F133" s="1"/>
      <c r="G133" s="1"/>
      <c r="H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2"/>
      <c r="D134" s="1"/>
      <c r="E134" s="1"/>
      <c r="F134" s="1"/>
      <c r="G134" s="1"/>
      <c r="H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2"/>
      <c r="D135" s="1"/>
      <c r="E135" s="1"/>
      <c r="F135" s="1"/>
      <c r="G135" s="1"/>
      <c r="H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2"/>
      <c r="D136" s="1"/>
      <c r="E136" s="1"/>
      <c r="F136" s="1"/>
      <c r="G136" s="1"/>
      <c r="H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2"/>
      <c r="D137" s="1"/>
      <c r="E137" s="1"/>
      <c r="F137" s="1"/>
      <c r="G137" s="1"/>
      <c r="H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2"/>
      <c r="D138" s="1"/>
      <c r="E138" s="1"/>
      <c r="F138" s="1"/>
      <c r="G138" s="1"/>
      <c r="H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2"/>
      <c r="D139" s="1"/>
      <c r="E139" s="1"/>
      <c r="F139" s="1"/>
      <c r="G139" s="1"/>
      <c r="H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2"/>
      <c r="D140" s="1"/>
      <c r="E140" s="1"/>
      <c r="F140" s="1"/>
      <c r="G140" s="1"/>
      <c r="H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2"/>
      <c r="D141" s="1"/>
      <c r="E141" s="1"/>
      <c r="F141" s="1"/>
      <c r="G141" s="1"/>
      <c r="H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2"/>
      <c r="D142" s="1"/>
      <c r="E142" s="1"/>
      <c r="F142" s="1"/>
      <c r="G142" s="1"/>
      <c r="H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2"/>
      <c r="D143" s="1"/>
      <c r="E143" s="1"/>
      <c r="F143" s="1"/>
      <c r="G143" s="1"/>
      <c r="H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2"/>
      <c r="D144" s="1"/>
      <c r="E144" s="1"/>
      <c r="F144" s="1"/>
      <c r="G144" s="1"/>
      <c r="H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2"/>
      <c r="D145" s="1"/>
      <c r="E145" s="1"/>
      <c r="F145" s="1"/>
      <c r="G145" s="1"/>
      <c r="H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2"/>
      <c r="D146" s="1"/>
      <c r="E146" s="1"/>
      <c r="F146" s="1"/>
      <c r="G146" s="1"/>
      <c r="H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2"/>
      <c r="D147" s="1"/>
      <c r="E147" s="1"/>
      <c r="F147" s="1"/>
      <c r="G147" s="1"/>
      <c r="H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2"/>
      <c r="D148" s="1"/>
      <c r="E148" s="1"/>
      <c r="F148" s="1"/>
      <c r="G148" s="1"/>
      <c r="H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2"/>
      <c r="D149" s="1"/>
      <c r="E149" s="1"/>
      <c r="F149" s="1"/>
      <c r="G149" s="1"/>
      <c r="H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2"/>
      <c r="D150" s="1"/>
      <c r="E150" s="1"/>
      <c r="F150" s="1"/>
      <c r="G150" s="1"/>
      <c r="H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2"/>
      <c r="D151" s="1"/>
      <c r="E151" s="1"/>
      <c r="F151" s="1"/>
      <c r="G151" s="1"/>
      <c r="H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2"/>
      <c r="D152" s="1"/>
      <c r="E152" s="1"/>
      <c r="F152" s="1"/>
      <c r="G152" s="1"/>
      <c r="H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2"/>
      <c r="D153" s="1"/>
      <c r="E153" s="1"/>
      <c r="F153" s="1"/>
      <c r="G153" s="1"/>
      <c r="H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2"/>
      <c r="D154" s="1"/>
      <c r="E154" s="1"/>
      <c r="F154" s="1"/>
      <c r="G154" s="1"/>
      <c r="H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2"/>
      <c r="D155" s="1"/>
      <c r="E155" s="1"/>
      <c r="F155" s="1"/>
      <c r="G155" s="1"/>
      <c r="H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2"/>
      <c r="D156" s="1"/>
      <c r="E156" s="1"/>
      <c r="F156" s="1"/>
      <c r="G156" s="1"/>
      <c r="H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2"/>
      <c r="D157" s="1"/>
      <c r="E157" s="1"/>
      <c r="F157" s="1"/>
      <c r="G157" s="1"/>
      <c r="H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0" customHeight="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0" customHeight="1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0" customHeight="1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0" customHeight="1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0" customHeight="1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0" customHeight="1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0" customHeight="1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0" customHeight="1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0" customHeight="1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0" customHeight="1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8.0" customHeight="1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8.0" customHeight="1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8.0" customHeight="1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8.0" customHeight="1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8.0" customHeight="1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1">
    <mergeCell ref="H14:I14"/>
  </mergeCells>
  <hyperlinks>
    <hyperlink r:id="rId4" ref="G2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2.63"/>
    <col customWidth="1" min="2" max="2" width="4.88"/>
    <col customWidth="1" min="3" max="3" width="6.5"/>
    <col customWidth="1" min="4" max="4" width="15.88"/>
    <col customWidth="1" min="5" max="18" width="11.63"/>
    <col customWidth="1" min="19" max="26" width="10.63"/>
  </cols>
  <sheetData>
    <row r="1" ht="13.5" customHeight="1">
      <c r="F1" s="61"/>
    </row>
    <row r="2" ht="42.75" customHeight="1">
      <c r="D2" s="3" t="s">
        <v>69</v>
      </c>
      <c r="E2" s="63"/>
      <c r="L2" s="64" t="s">
        <v>1</v>
      </c>
      <c r="M2" s="5" t="s">
        <v>2</v>
      </c>
      <c r="N2" s="65"/>
      <c r="O2" s="66"/>
    </row>
    <row r="3" ht="13.5" customHeight="1">
      <c r="D3" s="67" t="str">
        <f>'Input-Unit'!D9</f>
        <v>StepUP</v>
      </c>
      <c r="E3" s="63"/>
    </row>
    <row r="4" ht="13.5" customHeight="1">
      <c r="C4" s="68"/>
      <c r="D4" s="68"/>
    </row>
    <row r="5" ht="13.5" customHeight="1">
      <c r="C5" s="68"/>
      <c r="D5" s="68"/>
    </row>
    <row r="6" ht="13.5" customHeight="1">
      <c r="C6" s="68" t="s">
        <v>4</v>
      </c>
      <c r="D6" s="68" t="s">
        <v>70</v>
      </c>
    </row>
    <row r="7" ht="13.5" customHeight="1"/>
    <row r="8" ht="16.5" customHeight="1">
      <c r="A8" s="1"/>
      <c r="B8" s="1"/>
      <c r="C8" s="69" t="s">
        <v>13</v>
      </c>
      <c r="D8" s="69" t="str">
        <f>D20</f>
        <v>Name</v>
      </c>
      <c r="E8" s="70"/>
      <c r="F8" s="70"/>
      <c r="G8" s="70"/>
      <c r="H8" s="30" t="str">
        <f t="shared" ref="H8:I8" si="1">H20</f>
        <v>Value</v>
      </c>
      <c r="I8" s="30" t="str">
        <f t="shared" si="1"/>
        <v>Unit.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71" t="s">
        <v>4</v>
      </c>
      <c r="D9" s="71" t="str">
        <f>'Input-Unit'!C15</f>
        <v>Number of visits (clicks) (UA)</v>
      </c>
      <c r="E9" s="72"/>
      <c r="F9" s="72"/>
      <c r="G9" s="72"/>
      <c r="H9" s="73">
        <f>'Input-Unit'!D15</f>
        <v>1000</v>
      </c>
      <c r="I9" s="74" t="str">
        <f>'Input-Unit'!E15</f>
        <v>units/month</v>
      </c>
      <c r="J9" s="75" t="str">
        <f>D9</f>
        <v>Number of visits (clicks) (UA)</v>
      </c>
      <c r="K9" s="76">
        <f>H9</f>
        <v>1000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71" t="s">
        <v>7</v>
      </c>
      <c r="D10" s="71" t="str">
        <f>'Input-Unit'!C16</f>
        <v>Conversion to Registration (C1)</v>
      </c>
      <c r="E10" s="72"/>
      <c r="F10" s="72"/>
      <c r="G10" s="72"/>
      <c r="H10" s="77">
        <f>'Input-Unit'!D16</f>
        <v>0.08</v>
      </c>
      <c r="I10" s="74" t="str">
        <f>'Input-Unit'!E16</f>
        <v>%</v>
      </c>
      <c r="J10" s="75" t="str">
        <f>D11</f>
        <v>Total number of registrations (leads)</v>
      </c>
      <c r="K10" s="76">
        <f>H11</f>
        <v>80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71" t="s">
        <v>9</v>
      </c>
      <c r="D11" s="71" t="str">
        <f>'Input-Unit'!C17</f>
        <v>Total number of registrations (leads)</v>
      </c>
      <c r="E11" s="72"/>
      <c r="F11" s="72"/>
      <c r="G11" s="72"/>
      <c r="H11" s="73">
        <f>'Input-Unit'!D17</f>
        <v>80</v>
      </c>
      <c r="I11" s="74" t="str">
        <f>'Input-Unit'!E17</f>
        <v>units/month</v>
      </c>
      <c r="J11" s="75" t="str">
        <f>D13</f>
        <v>Total number of paying users (B)</v>
      </c>
      <c r="K11" s="76">
        <f>H13</f>
        <v>24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71" t="s">
        <v>26</v>
      </c>
      <c r="D12" s="71" t="str">
        <f>'Input-Unit'!C18</f>
        <v>Conversion from registration to payment (C2)</v>
      </c>
      <c r="E12" s="72"/>
      <c r="F12" s="72"/>
      <c r="G12" s="72"/>
      <c r="H12" s="77">
        <f>'Input-Unit'!D18</f>
        <v>0.3</v>
      </c>
      <c r="I12" s="74" t="str">
        <f>'Input-Unit'!E18</f>
        <v>%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71" t="s">
        <v>29</v>
      </c>
      <c r="D13" s="71" t="str">
        <f>'Input-Unit'!C19</f>
        <v>Total number of paying users (B)</v>
      </c>
      <c r="E13" s="72"/>
      <c r="F13" s="72"/>
      <c r="G13" s="72"/>
      <c r="H13" s="73">
        <f>'Input-Unit'!D19</f>
        <v>24</v>
      </c>
      <c r="I13" s="74" t="str">
        <f>'Input-Unit'!E19</f>
        <v>units/month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71" t="s">
        <v>32</v>
      </c>
      <c r="D14" s="71" t="str">
        <f>'Input-Unit'!C20</f>
        <v>Final conversion from click to purchase (C3)</v>
      </c>
      <c r="E14" s="72"/>
      <c r="F14" s="72"/>
      <c r="G14" s="72"/>
      <c r="H14" s="77">
        <f>'Input-Unit'!D20</f>
        <v>0.024</v>
      </c>
      <c r="I14" s="74" t="str">
        <f>'Input-Unit'!E20</f>
        <v>%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71" t="s">
        <v>55</v>
      </c>
      <c r="D15" s="71" t="s">
        <v>42</v>
      </c>
      <c r="E15" s="72"/>
      <c r="F15" s="72"/>
      <c r="G15" s="72"/>
      <c r="H15" s="78">
        <f>'Results-Unit'!H25</f>
        <v>0.03703703704</v>
      </c>
      <c r="I15" s="74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/>
    <row r="17" ht="13.5" customHeight="1"/>
    <row r="18" ht="13.5" customHeight="1">
      <c r="C18" s="68" t="s">
        <v>7</v>
      </c>
      <c r="D18" s="79" t="s">
        <v>71</v>
      </c>
    </row>
    <row r="19" ht="13.5" customHeight="1">
      <c r="D19" s="80"/>
    </row>
    <row r="20" ht="16.5" customHeight="1">
      <c r="A20" s="1"/>
      <c r="B20" s="1"/>
      <c r="C20" s="69" t="s">
        <v>13</v>
      </c>
      <c r="D20" s="69" t="str">
        <f>'Input-Unit'!C36</f>
        <v>Name</v>
      </c>
      <c r="E20" s="70"/>
      <c r="F20" s="70"/>
      <c r="G20" s="70"/>
      <c r="H20" s="30" t="str">
        <f>'Input-Unit'!D36</f>
        <v>Value</v>
      </c>
      <c r="I20" s="30" t="str">
        <f>'Input-Unit'!E36</f>
        <v>Unit.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71" t="s">
        <v>4</v>
      </c>
      <c r="D21" s="71" t="s">
        <v>43</v>
      </c>
      <c r="E21" s="72"/>
      <c r="F21" s="72"/>
      <c r="G21" s="72"/>
      <c r="H21" s="73">
        <f>'Input-Unit'!D74</f>
        <v>562.5</v>
      </c>
      <c r="I21" s="81" t="s">
        <v>41</v>
      </c>
      <c r="J21" s="75" t="str">
        <f>D22</f>
        <v>Lifetime value per customer (LTV)</v>
      </c>
      <c r="K21" s="76">
        <f>H22</f>
        <v>3822.222222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71" t="s">
        <v>7</v>
      </c>
      <c r="D22" s="71" t="s">
        <v>72</v>
      </c>
      <c r="E22" s="72"/>
      <c r="F22" s="72"/>
      <c r="G22" s="72"/>
      <c r="H22" s="73">
        <f>'Input-Unit'!D28</f>
        <v>3822.222222</v>
      </c>
      <c r="I22" s="81" t="s">
        <v>41</v>
      </c>
      <c r="J22" s="82" t="str">
        <f>D21</f>
        <v>Customer Acquisition Cost (CAC)</v>
      </c>
      <c r="K22" s="83">
        <f>H21</f>
        <v>562.5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71" t="s">
        <v>9</v>
      </c>
      <c r="D23" s="71" t="s">
        <v>73</v>
      </c>
      <c r="E23" s="72"/>
      <c r="F23" s="72"/>
      <c r="G23" s="72"/>
      <c r="H23" s="73">
        <f>H22-H21</f>
        <v>3259.722222</v>
      </c>
      <c r="I23" s="81" t="s">
        <v>41</v>
      </c>
      <c r="J23" s="75" t="str">
        <f>D23</f>
        <v>Difference between LTV and CAC (LTV – CAC)</v>
      </c>
      <c r="K23" s="76">
        <f>H23</f>
        <v>3259.722222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71" t="s">
        <v>26</v>
      </c>
      <c r="D24" s="71" t="s">
        <v>74</v>
      </c>
      <c r="E24" s="72"/>
      <c r="F24" s="72"/>
      <c r="G24" s="72"/>
      <c r="H24" s="84">
        <f>H22/H21</f>
        <v>6.795061728</v>
      </c>
      <c r="I24" s="74" t="s">
        <v>75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71" t="s">
        <v>29</v>
      </c>
      <c r="D25" s="71" t="s">
        <v>42</v>
      </c>
      <c r="E25" s="72"/>
      <c r="F25" s="72"/>
      <c r="G25" s="72"/>
      <c r="H25" s="78">
        <f>1/'Input-Unit'!D27</f>
        <v>0.03703703704</v>
      </c>
      <c r="I25" s="74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/>
    <row r="27" ht="13.5" customHeight="1">
      <c r="C27" s="61"/>
    </row>
    <row r="28" ht="13.5" customHeight="1">
      <c r="C28" s="61"/>
    </row>
    <row r="29" ht="13.5" customHeight="1">
      <c r="C29" s="68" t="s">
        <v>9</v>
      </c>
      <c r="D29" s="68" t="s">
        <v>76</v>
      </c>
      <c r="K29" s="85" t="str">
        <f>CONCATENATE("LTV / CAC = ",TEXT(H24,"# ##0.0"))</f>
        <v>LTV / CAC =  6.8</v>
      </c>
      <c r="L29" s="86"/>
      <c r="M29" s="86"/>
      <c r="N29" s="86"/>
      <c r="O29" s="87"/>
    </row>
    <row r="30" ht="13.5" customHeight="1">
      <c r="C30" s="61"/>
      <c r="M30" s="88"/>
    </row>
    <row r="31" ht="13.5" customHeight="1">
      <c r="C31" s="89" t="s">
        <v>77</v>
      </c>
    </row>
    <row r="32" ht="13.5" customHeight="1">
      <c r="C32" s="61"/>
    </row>
    <row r="33" ht="18.0" customHeight="1">
      <c r="C33" s="61"/>
      <c r="D33" s="90" t="s">
        <v>78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</row>
    <row r="34" ht="18.75" customHeight="1">
      <c r="A34" s="1"/>
      <c r="B34" s="1"/>
      <c r="C34" s="92"/>
      <c r="D34" s="92">
        <v>1.0</v>
      </c>
      <c r="E34" s="92">
        <f t="shared" ref="E34:O34" si="2">D34+1</f>
        <v>2</v>
      </c>
      <c r="F34" s="92">
        <f t="shared" si="2"/>
        <v>3</v>
      </c>
      <c r="G34" s="92">
        <f t="shared" si="2"/>
        <v>4</v>
      </c>
      <c r="H34" s="92">
        <f t="shared" si="2"/>
        <v>5</v>
      </c>
      <c r="I34" s="92">
        <f t="shared" si="2"/>
        <v>6</v>
      </c>
      <c r="J34" s="92">
        <f t="shared" si="2"/>
        <v>7</v>
      </c>
      <c r="K34" s="92">
        <f t="shared" si="2"/>
        <v>8</v>
      </c>
      <c r="L34" s="92">
        <f t="shared" si="2"/>
        <v>9</v>
      </c>
      <c r="M34" s="92">
        <f t="shared" si="2"/>
        <v>10</v>
      </c>
      <c r="N34" s="92">
        <f t="shared" si="2"/>
        <v>11</v>
      </c>
      <c r="O34" s="92">
        <f t="shared" si="2"/>
        <v>12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93">
        <f t="shared" ref="A35:A46" si="4">$H$15</f>
        <v>0.03703703704</v>
      </c>
      <c r="B35" s="94" t="s">
        <v>78</v>
      </c>
      <c r="C35" s="92">
        <v>1.0</v>
      </c>
      <c r="D35" s="95">
        <f>$H$13</f>
        <v>24</v>
      </c>
      <c r="E35" s="96">
        <f t="shared" ref="E35:O35" si="3">IF(D35-$D35*$H15&lt;0,0,IF(ROUND(D35-$D35*$H15,2)=0,0,D35-$D35*$H15))</f>
        <v>23.11111111</v>
      </c>
      <c r="F35" s="96">
        <f t="shared" si="3"/>
        <v>22.22222222</v>
      </c>
      <c r="G35" s="96">
        <f t="shared" si="3"/>
        <v>21.33333333</v>
      </c>
      <c r="H35" s="96">
        <f t="shared" si="3"/>
        <v>20.44444444</v>
      </c>
      <c r="I35" s="96">
        <f t="shared" si="3"/>
        <v>19.55555556</v>
      </c>
      <c r="J35" s="96">
        <f t="shared" si="3"/>
        <v>18.66666667</v>
      </c>
      <c r="K35" s="96">
        <f t="shared" si="3"/>
        <v>17.77777778</v>
      </c>
      <c r="L35" s="96">
        <f t="shared" si="3"/>
        <v>16.88888889</v>
      </c>
      <c r="M35" s="96">
        <f t="shared" si="3"/>
        <v>16</v>
      </c>
      <c r="N35" s="96">
        <f t="shared" si="3"/>
        <v>15.11111111</v>
      </c>
      <c r="O35" s="96">
        <f t="shared" si="3"/>
        <v>14.22222222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93">
        <f t="shared" si="4"/>
        <v>0.03703703704</v>
      </c>
      <c r="B36" s="97"/>
      <c r="C36" s="92">
        <f t="shared" ref="C36:C46" si="6">C35+1</f>
        <v>2</v>
      </c>
      <c r="D36" s="98"/>
      <c r="E36" s="95">
        <f>$H$13</f>
        <v>24</v>
      </c>
      <c r="F36" s="96">
        <f t="shared" ref="F36:O36" si="5">IF(E36-$E36*$A36&lt;0,0,IF(ROUND(E36-$E36*$A36,2)=0,0,E36-$E36*$A36))</f>
        <v>23.11111111</v>
      </c>
      <c r="G36" s="96">
        <f t="shared" si="5"/>
        <v>22.22222222</v>
      </c>
      <c r="H36" s="96">
        <f t="shared" si="5"/>
        <v>21.33333333</v>
      </c>
      <c r="I36" s="96">
        <f t="shared" si="5"/>
        <v>20.44444444</v>
      </c>
      <c r="J36" s="96">
        <f t="shared" si="5"/>
        <v>19.55555556</v>
      </c>
      <c r="K36" s="96">
        <f t="shared" si="5"/>
        <v>18.66666667</v>
      </c>
      <c r="L36" s="96">
        <f t="shared" si="5"/>
        <v>17.77777778</v>
      </c>
      <c r="M36" s="96">
        <f t="shared" si="5"/>
        <v>16.88888889</v>
      </c>
      <c r="N36" s="96">
        <f t="shared" si="5"/>
        <v>16</v>
      </c>
      <c r="O36" s="96">
        <f t="shared" si="5"/>
        <v>15.11111111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93">
        <f t="shared" si="4"/>
        <v>0.03703703704</v>
      </c>
      <c r="B37" s="97"/>
      <c r="C37" s="92">
        <f t="shared" si="6"/>
        <v>3</v>
      </c>
      <c r="D37" s="98"/>
      <c r="E37" s="98"/>
      <c r="F37" s="95">
        <f>$H$13</f>
        <v>24</v>
      </c>
      <c r="G37" s="96">
        <f t="shared" ref="G37:O37" si="7">IF(F37-$F37*$A37&lt;0,0,IF(ROUND(F37-$F37*$A37,2)=0,0,F37-$F37*$A37))</f>
        <v>23.11111111</v>
      </c>
      <c r="H37" s="96">
        <f t="shared" si="7"/>
        <v>22.22222222</v>
      </c>
      <c r="I37" s="96">
        <f t="shared" si="7"/>
        <v>21.33333333</v>
      </c>
      <c r="J37" s="96">
        <f t="shared" si="7"/>
        <v>20.44444444</v>
      </c>
      <c r="K37" s="96">
        <f t="shared" si="7"/>
        <v>19.55555556</v>
      </c>
      <c r="L37" s="96">
        <f t="shared" si="7"/>
        <v>18.66666667</v>
      </c>
      <c r="M37" s="96">
        <f t="shared" si="7"/>
        <v>17.77777778</v>
      </c>
      <c r="N37" s="96">
        <f t="shared" si="7"/>
        <v>16.88888889</v>
      </c>
      <c r="O37" s="96">
        <f t="shared" si="7"/>
        <v>16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93">
        <f t="shared" si="4"/>
        <v>0.03703703704</v>
      </c>
      <c r="B38" s="97"/>
      <c r="C38" s="92">
        <f t="shared" si="6"/>
        <v>4</v>
      </c>
      <c r="D38" s="98"/>
      <c r="E38" s="98"/>
      <c r="F38" s="98"/>
      <c r="G38" s="95">
        <f>$H$13</f>
        <v>24</v>
      </c>
      <c r="H38" s="96">
        <f t="shared" ref="H38:O38" si="8">IF(G38-$G38*$A38&lt;0,0,IF(ROUND(G38-$G38*$A38,2)=0,0,G38-$G38*$A38))</f>
        <v>23.11111111</v>
      </c>
      <c r="I38" s="96">
        <f t="shared" si="8"/>
        <v>22.22222222</v>
      </c>
      <c r="J38" s="96">
        <f t="shared" si="8"/>
        <v>21.33333333</v>
      </c>
      <c r="K38" s="96">
        <f t="shared" si="8"/>
        <v>20.44444444</v>
      </c>
      <c r="L38" s="96">
        <f t="shared" si="8"/>
        <v>19.55555556</v>
      </c>
      <c r="M38" s="96">
        <f t="shared" si="8"/>
        <v>18.66666667</v>
      </c>
      <c r="N38" s="96">
        <f t="shared" si="8"/>
        <v>17.77777778</v>
      </c>
      <c r="O38" s="96">
        <f t="shared" si="8"/>
        <v>16.88888889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93">
        <f t="shared" si="4"/>
        <v>0.03703703704</v>
      </c>
      <c r="B39" s="97"/>
      <c r="C39" s="92">
        <f t="shared" si="6"/>
        <v>5</v>
      </c>
      <c r="D39" s="98"/>
      <c r="E39" s="98"/>
      <c r="F39" s="98"/>
      <c r="G39" s="98"/>
      <c r="H39" s="95">
        <f>$H$13</f>
        <v>24</v>
      </c>
      <c r="I39" s="96">
        <f t="shared" ref="I39:O39" si="9">IF(H39-$H39*$A39&lt;0,0,IF(ROUND(H39-$H39*$A39,2)=0,0,H39-$H39*$A39))</f>
        <v>23.11111111</v>
      </c>
      <c r="J39" s="96">
        <f t="shared" si="9"/>
        <v>22.22222222</v>
      </c>
      <c r="K39" s="96">
        <f t="shared" si="9"/>
        <v>21.33333333</v>
      </c>
      <c r="L39" s="96">
        <f t="shared" si="9"/>
        <v>20.44444444</v>
      </c>
      <c r="M39" s="96">
        <f t="shared" si="9"/>
        <v>19.55555556</v>
      </c>
      <c r="N39" s="96">
        <f t="shared" si="9"/>
        <v>18.66666667</v>
      </c>
      <c r="O39" s="96">
        <f t="shared" si="9"/>
        <v>17.77777778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93">
        <f t="shared" si="4"/>
        <v>0.03703703704</v>
      </c>
      <c r="B40" s="97"/>
      <c r="C40" s="92">
        <f t="shared" si="6"/>
        <v>6</v>
      </c>
      <c r="D40" s="98"/>
      <c r="E40" s="98"/>
      <c r="F40" s="98"/>
      <c r="G40" s="98"/>
      <c r="H40" s="98"/>
      <c r="I40" s="95">
        <f>$H$13</f>
        <v>24</v>
      </c>
      <c r="J40" s="96">
        <f t="shared" ref="J40:O40" si="10">IF(I40-$I40*$A40&lt;0,0,IF(ROUND(I40-$I40*$A40,2)=0,0,I40-$I40*$A40))</f>
        <v>23.11111111</v>
      </c>
      <c r="K40" s="96">
        <f t="shared" si="10"/>
        <v>22.22222222</v>
      </c>
      <c r="L40" s="96">
        <f t="shared" si="10"/>
        <v>21.33333333</v>
      </c>
      <c r="M40" s="96">
        <f t="shared" si="10"/>
        <v>20.44444444</v>
      </c>
      <c r="N40" s="96">
        <f t="shared" si="10"/>
        <v>19.55555556</v>
      </c>
      <c r="O40" s="96">
        <f t="shared" si="10"/>
        <v>18.66666667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93">
        <f t="shared" si="4"/>
        <v>0.03703703704</v>
      </c>
      <c r="B41" s="97"/>
      <c r="C41" s="92">
        <f t="shared" si="6"/>
        <v>7</v>
      </c>
      <c r="D41" s="98"/>
      <c r="E41" s="98"/>
      <c r="F41" s="98"/>
      <c r="G41" s="98"/>
      <c r="H41" s="98"/>
      <c r="I41" s="98"/>
      <c r="J41" s="95">
        <f>$H$13</f>
        <v>24</v>
      </c>
      <c r="K41" s="96">
        <f t="shared" ref="K41:O41" si="11">IF(J41-$J41*$A41&lt;0,0,IF(ROUND(J41-$J41*$A41,2)=0,0,J41-$J41*$A41))</f>
        <v>23.11111111</v>
      </c>
      <c r="L41" s="96">
        <f t="shared" si="11"/>
        <v>22.22222222</v>
      </c>
      <c r="M41" s="96">
        <f t="shared" si="11"/>
        <v>21.33333333</v>
      </c>
      <c r="N41" s="96">
        <f t="shared" si="11"/>
        <v>20.44444444</v>
      </c>
      <c r="O41" s="96">
        <f t="shared" si="11"/>
        <v>19.55555556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93">
        <f t="shared" si="4"/>
        <v>0.03703703704</v>
      </c>
      <c r="B42" s="97"/>
      <c r="C42" s="92">
        <f t="shared" si="6"/>
        <v>8</v>
      </c>
      <c r="D42" s="98"/>
      <c r="E42" s="98"/>
      <c r="F42" s="98"/>
      <c r="G42" s="98"/>
      <c r="H42" s="98"/>
      <c r="I42" s="98"/>
      <c r="J42" s="98"/>
      <c r="K42" s="95">
        <f>$H$13</f>
        <v>24</v>
      </c>
      <c r="L42" s="96">
        <f t="shared" ref="L42:O42" si="12">IF(K42-$K42*$A42&lt;0,0,IF(ROUND(K42-$K42*$A42,2)=0,0,K42-$K42*$A42))</f>
        <v>23.11111111</v>
      </c>
      <c r="M42" s="96">
        <f t="shared" si="12"/>
        <v>22.22222222</v>
      </c>
      <c r="N42" s="96">
        <f t="shared" si="12"/>
        <v>21.33333333</v>
      </c>
      <c r="O42" s="96">
        <f t="shared" si="12"/>
        <v>20.44444444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93">
        <f t="shared" si="4"/>
        <v>0.03703703704</v>
      </c>
      <c r="B43" s="97"/>
      <c r="C43" s="92">
        <f t="shared" si="6"/>
        <v>9</v>
      </c>
      <c r="D43" s="98"/>
      <c r="E43" s="98"/>
      <c r="F43" s="98"/>
      <c r="G43" s="98"/>
      <c r="H43" s="98"/>
      <c r="I43" s="98"/>
      <c r="J43" s="98"/>
      <c r="K43" s="98"/>
      <c r="L43" s="95">
        <f>$H$13</f>
        <v>24</v>
      </c>
      <c r="M43" s="96">
        <f t="shared" ref="M43:O43" si="13">IF(L43-$L43*$A43&lt;0,0,IF(ROUND(L43-$L43*$A43,2)=0,0,L43-$L43*$A43))</f>
        <v>23.11111111</v>
      </c>
      <c r="N43" s="96">
        <f t="shared" si="13"/>
        <v>22.22222222</v>
      </c>
      <c r="O43" s="96">
        <f t="shared" si="13"/>
        <v>21.33333333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93">
        <f t="shared" si="4"/>
        <v>0.03703703704</v>
      </c>
      <c r="B44" s="97"/>
      <c r="C44" s="92">
        <f t="shared" si="6"/>
        <v>10</v>
      </c>
      <c r="D44" s="98"/>
      <c r="E44" s="98"/>
      <c r="F44" s="98"/>
      <c r="G44" s="98"/>
      <c r="H44" s="98"/>
      <c r="I44" s="98"/>
      <c r="J44" s="98"/>
      <c r="K44" s="98"/>
      <c r="L44" s="98"/>
      <c r="M44" s="95">
        <f>$H$13</f>
        <v>24</v>
      </c>
      <c r="N44" s="96">
        <f t="shared" ref="N44:O44" si="14">IF(M44-$M44*$A44&lt;0,0,IF(ROUND(M44-$M44*$A44,2)=0,0,M44-$M44*$A44))</f>
        <v>23.11111111</v>
      </c>
      <c r="O44" s="96">
        <f t="shared" si="14"/>
        <v>22.22222222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93">
        <f t="shared" si="4"/>
        <v>0.03703703704</v>
      </c>
      <c r="B45" s="97"/>
      <c r="C45" s="92">
        <f t="shared" si="6"/>
        <v>11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5">
        <f>$H$13</f>
        <v>24</v>
      </c>
      <c r="O45" s="96">
        <f>IF(N45-$N45*$A45&lt;0,0,IF(ROUND(N45-$N45*$A45,2)=0,0,N45-$N45*$A45))</f>
        <v>23.11111111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93">
        <f t="shared" si="4"/>
        <v>0.03703703704</v>
      </c>
      <c r="B46" s="97"/>
      <c r="C46" s="92">
        <f t="shared" si="6"/>
        <v>12</v>
      </c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5">
        <f>$H$13</f>
        <v>24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99"/>
      <c r="C47" s="100" t="s">
        <v>79</v>
      </c>
      <c r="D47" s="101">
        <f t="shared" ref="D47:O47" si="15">SUM(D35:D46)</f>
        <v>24</v>
      </c>
      <c r="E47" s="101">
        <f t="shared" si="15"/>
        <v>47.11111111</v>
      </c>
      <c r="F47" s="101">
        <f t="shared" si="15"/>
        <v>69.33333333</v>
      </c>
      <c r="G47" s="101">
        <f t="shared" si="15"/>
        <v>90.66666667</v>
      </c>
      <c r="H47" s="101">
        <f t="shared" si="15"/>
        <v>111.1111111</v>
      </c>
      <c r="I47" s="101">
        <f t="shared" si="15"/>
        <v>130.6666667</v>
      </c>
      <c r="J47" s="101">
        <f t="shared" si="15"/>
        <v>149.3333333</v>
      </c>
      <c r="K47" s="101">
        <f t="shared" si="15"/>
        <v>167.1111111</v>
      </c>
      <c r="L47" s="101">
        <f t="shared" si="15"/>
        <v>184</v>
      </c>
      <c r="M47" s="101">
        <f t="shared" si="15"/>
        <v>200</v>
      </c>
      <c r="N47" s="101">
        <f t="shared" si="15"/>
        <v>215.1111111</v>
      </c>
      <c r="O47" s="101">
        <f t="shared" si="15"/>
        <v>229.3333333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99"/>
      <c r="C48" s="102" t="s">
        <v>80</v>
      </c>
      <c r="D48" s="103">
        <f t="shared" ref="D48:O48" si="16">$H$13</f>
        <v>24</v>
      </c>
      <c r="E48" s="103">
        <f t="shared" si="16"/>
        <v>24</v>
      </c>
      <c r="F48" s="103">
        <f t="shared" si="16"/>
        <v>24</v>
      </c>
      <c r="G48" s="103">
        <f t="shared" si="16"/>
        <v>24</v>
      </c>
      <c r="H48" s="103">
        <f t="shared" si="16"/>
        <v>24</v>
      </c>
      <c r="I48" s="103">
        <f t="shared" si="16"/>
        <v>24</v>
      </c>
      <c r="J48" s="103">
        <f t="shared" si="16"/>
        <v>24</v>
      </c>
      <c r="K48" s="103">
        <f t="shared" si="16"/>
        <v>24</v>
      </c>
      <c r="L48" s="103">
        <f t="shared" si="16"/>
        <v>24</v>
      </c>
      <c r="M48" s="103">
        <f t="shared" si="16"/>
        <v>24</v>
      </c>
      <c r="N48" s="103">
        <f t="shared" si="16"/>
        <v>24</v>
      </c>
      <c r="O48" s="103">
        <f t="shared" si="16"/>
        <v>24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99"/>
      <c r="C49" s="102" t="s">
        <v>81</v>
      </c>
      <c r="D49" s="103">
        <f>-(-D50)</f>
        <v>0</v>
      </c>
      <c r="E49" s="103">
        <f t="shared" ref="E49:O49" si="17">-(D47-E50)</f>
        <v>-0.8888888889</v>
      </c>
      <c r="F49" s="103">
        <f t="shared" si="17"/>
        <v>-1.777777778</v>
      </c>
      <c r="G49" s="103">
        <f t="shared" si="17"/>
        <v>-2.666666667</v>
      </c>
      <c r="H49" s="103">
        <f t="shared" si="17"/>
        <v>-3.555555556</v>
      </c>
      <c r="I49" s="103">
        <f t="shared" si="17"/>
        <v>-4.444444444</v>
      </c>
      <c r="J49" s="103">
        <f t="shared" si="17"/>
        <v>-5.333333333</v>
      </c>
      <c r="K49" s="103">
        <f t="shared" si="17"/>
        <v>-6.222222222</v>
      </c>
      <c r="L49" s="103">
        <f t="shared" si="17"/>
        <v>-7.111111111</v>
      </c>
      <c r="M49" s="103">
        <f t="shared" si="17"/>
        <v>-8</v>
      </c>
      <c r="N49" s="103">
        <f t="shared" si="17"/>
        <v>-8.888888889</v>
      </c>
      <c r="O49" s="103">
        <f t="shared" si="17"/>
        <v>-9.777777778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99"/>
      <c r="C50" s="102" t="s">
        <v>82</v>
      </c>
      <c r="D50" s="103">
        <f t="shared" ref="D50:O50" si="18">D47-D48</f>
        <v>0</v>
      </c>
      <c r="E50" s="103">
        <f t="shared" si="18"/>
        <v>23.11111111</v>
      </c>
      <c r="F50" s="103">
        <f t="shared" si="18"/>
        <v>45.33333333</v>
      </c>
      <c r="G50" s="103">
        <f t="shared" si="18"/>
        <v>66.66666667</v>
      </c>
      <c r="H50" s="103">
        <f t="shared" si="18"/>
        <v>87.11111111</v>
      </c>
      <c r="I50" s="103">
        <f t="shared" si="18"/>
        <v>106.6666667</v>
      </c>
      <c r="J50" s="103">
        <f t="shared" si="18"/>
        <v>125.3333333</v>
      </c>
      <c r="K50" s="103">
        <f t="shared" si="18"/>
        <v>143.1111111</v>
      </c>
      <c r="L50" s="103">
        <f t="shared" si="18"/>
        <v>160</v>
      </c>
      <c r="M50" s="103">
        <f t="shared" si="18"/>
        <v>176</v>
      </c>
      <c r="N50" s="103">
        <f t="shared" si="18"/>
        <v>191.1111111</v>
      </c>
      <c r="O50" s="103">
        <f t="shared" si="18"/>
        <v>205.3333333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/>
    <row r="52" ht="13.5" customHeight="1">
      <c r="F52" s="61"/>
    </row>
    <row r="53" ht="13.5" customHeight="1">
      <c r="F53" s="61"/>
    </row>
    <row r="54" ht="13.5" customHeight="1">
      <c r="C54" s="68" t="s">
        <v>26</v>
      </c>
      <c r="D54" s="68" t="s">
        <v>83</v>
      </c>
      <c r="F54" s="61"/>
    </row>
    <row r="55" ht="13.5" customHeight="1">
      <c r="F55" s="61"/>
    </row>
    <row r="56" ht="19.5" customHeight="1">
      <c r="C56" s="104" t="s">
        <v>14</v>
      </c>
      <c r="D56" s="105"/>
      <c r="E56" s="105"/>
      <c r="F56" s="106"/>
      <c r="G56" s="107">
        <v>1.0</v>
      </c>
      <c r="H56" s="107">
        <f t="shared" ref="H56:R56" si="19">G56+1</f>
        <v>2</v>
      </c>
      <c r="I56" s="107">
        <f t="shared" si="19"/>
        <v>3</v>
      </c>
      <c r="J56" s="107">
        <f t="shared" si="19"/>
        <v>4</v>
      </c>
      <c r="K56" s="107">
        <f t="shared" si="19"/>
        <v>5</v>
      </c>
      <c r="L56" s="107">
        <f t="shared" si="19"/>
        <v>6</v>
      </c>
      <c r="M56" s="107">
        <f t="shared" si="19"/>
        <v>7</v>
      </c>
      <c r="N56" s="107">
        <f t="shared" si="19"/>
        <v>8</v>
      </c>
      <c r="O56" s="107">
        <f t="shared" si="19"/>
        <v>9</v>
      </c>
      <c r="P56" s="107">
        <f t="shared" si="19"/>
        <v>10</v>
      </c>
      <c r="Q56" s="107">
        <f t="shared" si="19"/>
        <v>11</v>
      </c>
      <c r="R56" s="107">
        <f t="shared" si="19"/>
        <v>12</v>
      </c>
    </row>
    <row r="57" ht="19.5" customHeight="1">
      <c r="A57" s="108"/>
      <c r="B57" s="108"/>
      <c r="C57" s="109" t="s">
        <v>84</v>
      </c>
      <c r="D57" s="110"/>
      <c r="E57" s="110"/>
      <c r="F57" s="110"/>
      <c r="G57" s="111">
        <f t="shared" ref="G57:R57" si="20">G58*G60</f>
        <v>9600</v>
      </c>
      <c r="H57" s="111">
        <f t="shared" si="20"/>
        <v>18844.44444</v>
      </c>
      <c r="I57" s="111">
        <f t="shared" si="20"/>
        <v>27733.33333</v>
      </c>
      <c r="J57" s="111">
        <f t="shared" si="20"/>
        <v>36266.66667</v>
      </c>
      <c r="K57" s="111">
        <f t="shared" si="20"/>
        <v>44444.44444</v>
      </c>
      <c r="L57" s="111">
        <f t="shared" si="20"/>
        <v>52266.66667</v>
      </c>
      <c r="M57" s="111">
        <f t="shared" si="20"/>
        <v>59733.33333</v>
      </c>
      <c r="N57" s="111">
        <f t="shared" si="20"/>
        <v>66844.44444</v>
      </c>
      <c r="O57" s="111">
        <f t="shared" si="20"/>
        <v>73600</v>
      </c>
      <c r="P57" s="111">
        <f t="shared" si="20"/>
        <v>80000</v>
      </c>
      <c r="Q57" s="111">
        <f t="shared" si="20"/>
        <v>86044.44444</v>
      </c>
      <c r="R57" s="111">
        <f t="shared" si="20"/>
        <v>91733.33333</v>
      </c>
      <c r="S57" s="108"/>
      <c r="T57" s="108"/>
      <c r="U57" s="108"/>
      <c r="V57" s="108"/>
      <c r="W57" s="108"/>
      <c r="X57" s="108"/>
      <c r="Y57" s="108"/>
      <c r="Z57" s="108"/>
    </row>
    <row r="58" ht="19.5" customHeight="1" outlineLevel="1">
      <c r="A58" s="112"/>
      <c r="B58" s="112"/>
      <c r="C58" s="113" t="str">
        <f>D13</f>
        <v>Total number of paying users (B)</v>
      </c>
      <c r="D58" s="114"/>
      <c r="E58" s="114"/>
      <c r="F58" s="114"/>
      <c r="G58" s="115">
        <f t="shared" ref="G58:R58" si="21">D47</f>
        <v>24</v>
      </c>
      <c r="H58" s="115">
        <f t="shared" si="21"/>
        <v>47.11111111</v>
      </c>
      <c r="I58" s="115">
        <f t="shared" si="21"/>
        <v>69.33333333</v>
      </c>
      <c r="J58" s="115">
        <f t="shared" si="21"/>
        <v>90.66666667</v>
      </c>
      <c r="K58" s="115">
        <f t="shared" si="21"/>
        <v>111.1111111</v>
      </c>
      <c r="L58" s="115">
        <f t="shared" si="21"/>
        <v>130.6666667</v>
      </c>
      <c r="M58" s="115">
        <f t="shared" si="21"/>
        <v>149.3333333</v>
      </c>
      <c r="N58" s="115">
        <f t="shared" si="21"/>
        <v>167.1111111</v>
      </c>
      <c r="O58" s="115">
        <f t="shared" si="21"/>
        <v>184</v>
      </c>
      <c r="P58" s="115">
        <f t="shared" si="21"/>
        <v>200</v>
      </c>
      <c r="Q58" s="115">
        <f t="shared" si="21"/>
        <v>215.1111111</v>
      </c>
      <c r="R58" s="115">
        <f t="shared" si="21"/>
        <v>229.3333333</v>
      </c>
      <c r="S58" s="112"/>
      <c r="T58" s="112"/>
      <c r="U58" s="112"/>
      <c r="V58" s="112"/>
      <c r="W58" s="112"/>
      <c r="X58" s="112"/>
      <c r="Y58" s="112"/>
      <c r="Z58" s="112"/>
    </row>
    <row r="59" ht="12.0" customHeight="1" outlineLevel="1">
      <c r="A59" s="112"/>
      <c r="B59" s="112"/>
      <c r="C59" s="116"/>
      <c r="D59" s="117"/>
      <c r="E59" s="117"/>
      <c r="F59" s="117"/>
      <c r="G59" s="118" t="s">
        <v>85</v>
      </c>
      <c r="H59" s="118" t="s">
        <v>85</v>
      </c>
      <c r="I59" s="118" t="s">
        <v>85</v>
      </c>
      <c r="J59" s="118" t="s">
        <v>85</v>
      </c>
      <c r="K59" s="118" t="s">
        <v>85</v>
      </c>
      <c r="L59" s="118" t="s">
        <v>85</v>
      </c>
      <c r="M59" s="118" t="s">
        <v>85</v>
      </c>
      <c r="N59" s="118" t="s">
        <v>85</v>
      </c>
      <c r="O59" s="118" t="s">
        <v>85</v>
      </c>
      <c r="P59" s="118" t="s">
        <v>85</v>
      </c>
      <c r="Q59" s="118" t="s">
        <v>85</v>
      </c>
      <c r="R59" s="118" t="s">
        <v>85</v>
      </c>
      <c r="S59" s="112"/>
      <c r="T59" s="112"/>
      <c r="U59" s="112"/>
      <c r="V59" s="112"/>
      <c r="W59" s="112"/>
      <c r="X59" s="112"/>
      <c r="Y59" s="112"/>
      <c r="Z59" s="112"/>
    </row>
    <row r="60" ht="19.5" customHeight="1" outlineLevel="1">
      <c r="A60" s="112"/>
      <c r="B60" s="112"/>
      <c r="C60" s="119" t="str">
        <f>'Input-Unit'!C26</f>
        <v>Average revenue per paying customer (ARPPU)</v>
      </c>
      <c r="D60" s="120"/>
      <c r="E60" s="120"/>
      <c r="F60" s="120"/>
      <c r="G60" s="121">
        <f>'Input-Unit'!$D$26</f>
        <v>400</v>
      </c>
      <c r="H60" s="121">
        <f>'Input-Unit'!$D$26</f>
        <v>400</v>
      </c>
      <c r="I60" s="121">
        <f>'Input-Unit'!$D$26</f>
        <v>400</v>
      </c>
      <c r="J60" s="121">
        <f>'Input-Unit'!$D$26</f>
        <v>400</v>
      </c>
      <c r="K60" s="121">
        <f>'Input-Unit'!$D$26</f>
        <v>400</v>
      </c>
      <c r="L60" s="121">
        <f>'Input-Unit'!$D$26</f>
        <v>400</v>
      </c>
      <c r="M60" s="121">
        <f>'Input-Unit'!$D$26</f>
        <v>400</v>
      </c>
      <c r="N60" s="121">
        <f>'Input-Unit'!$D$26</f>
        <v>400</v>
      </c>
      <c r="O60" s="121">
        <f>'Input-Unit'!$D$26</f>
        <v>400</v>
      </c>
      <c r="P60" s="121">
        <f>'Input-Unit'!$D$26</f>
        <v>400</v>
      </c>
      <c r="Q60" s="121">
        <f>'Input-Unit'!$D$26</f>
        <v>400</v>
      </c>
      <c r="R60" s="121">
        <f>'Input-Unit'!$D$26</f>
        <v>400</v>
      </c>
      <c r="S60" s="112"/>
      <c r="T60" s="112"/>
      <c r="U60" s="112"/>
      <c r="V60" s="112"/>
      <c r="W60" s="112"/>
      <c r="X60" s="112"/>
      <c r="Y60" s="112"/>
      <c r="Z60" s="112"/>
    </row>
    <row r="61" ht="19.5" customHeight="1">
      <c r="A61" s="108"/>
      <c r="B61" s="108"/>
      <c r="C61" s="109" t="s">
        <v>86</v>
      </c>
      <c r="D61" s="110"/>
      <c r="E61" s="110"/>
      <c r="F61" s="110"/>
      <c r="G61" s="122">
        <f t="shared" ref="G61:R61" si="22">G62+G66+G77</f>
        <v>-13000</v>
      </c>
      <c r="H61" s="122">
        <f t="shared" si="22"/>
        <v>-13000</v>
      </c>
      <c r="I61" s="122">
        <f t="shared" si="22"/>
        <v>-13000</v>
      </c>
      <c r="J61" s="122">
        <f t="shared" si="22"/>
        <v>-13000</v>
      </c>
      <c r="K61" s="122">
        <f t="shared" si="22"/>
        <v>-13000</v>
      </c>
      <c r="L61" s="122">
        <f t="shared" si="22"/>
        <v>-13000</v>
      </c>
      <c r="M61" s="122">
        <f t="shared" si="22"/>
        <v>-13000</v>
      </c>
      <c r="N61" s="122">
        <f t="shared" si="22"/>
        <v>-13000</v>
      </c>
      <c r="O61" s="122">
        <f t="shared" si="22"/>
        <v>-13000</v>
      </c>
      <c r="P61" s="122">
        <f t="shared" si="22"/>
        <v>-13000</v>
      </c>
      <c r="Q61" s="122">
        <f t="shared" si="22"/>
        <v>-13000</v>
      </c>
      <c r="R61" s="122">
        <f t="shared" si="22"/>
        <v>-13000</v>
      </c>
      <c r="S61" s="108"/>
      <c r="T61" s="108"/>
      <c r="U61" s="108"/>
      <c r="V61" s="108"/>
      <c r="W61" s="108"/>
      <c r="X61" s="108"/>
      <c r="Y61" s="108"/>
      <c r="Z61" s="108"/>
    </row>
    <row r="62" ht="19.5" customHeight="1">
      <c r="C62" s="123" t="s">
        <v>87</v>
      </c>
      <c r="D62" s="124"/>
      <c r="E62" s="124"/>
      <c r="F62" s="125"/>
      <c r="G62" s="126">
        <f t="shared" ref="G62:R62" si="23">-G63*G65</f>
        <v>-5000</v>
      </c>
      <c r="H62" s="126">
        <f t="shared" si="23"/>
        <v>-5000</v>
      </c>
      <c r="I62" s="126">
        <f t="shared" si="23"/>
        <v>-5000</v>
      </c>
      <c r="J62" s="126">
        <f t="shared" si="23"/>
        <v>-5000</v>
      </c>
      <c r="K62" s="126">
        <f t="shared" si="23"/>
        <v>-5000</v>
      </c>
      <c r="L62" s="126">
        <f t="shared" si="23"/>
        <v>-5000</v>
      </c>
      <c r="M62" s="126">
        <f t="shared" si="23"/>
        <v>-5000</v>
      </c>
      <c r="N62" s="126">
        <f t="shared" si="23"/>
        <v>-5000</v>
      </c>
      <c r="O62" s="126">
        <f t="shared" si="23"/>
        <v>-5000</v>
      </c>
      <c r="P62" s="126">
        <f t="shared" si="23"/>
        <v>-5000</v>
      </c>
      <c r="Q62" s="126">
        <f t="shared" si="23"/>
        <v>-5000</v>
      </c>
      <c r="R62" s="126">
        <f t="shared" si="23"/>
        <v>-5000</v>
      </c>
    </row>
    <row r="63" ht="19.5" customHeight="1" outlineLevel="1">
      <c r="A63" s="112"/>
      <c r="B63" s="112"/>
      <c r="C63" s="113" t="str">
        <f>'Input-Unit'!C38</f>
        <v>Number of visits (clicks)</v>
      </c>
      <c r="D63" s="114"/>
      <c r="E63" s="114"/>
      <c r="F63" s="114"/>
      <c r="G63" s="115">
        <f t="shared" ref="G63:R63" si="24">$H$9</f>
        <v>1000</v>
      </c>
      <c r="H63" s="115">
        <f t="shared" si="24"/>
        <v>1000</v>
      </c>
      <c r="I63" s="115">
        <f t="shared" si="24"/>
        <v>1000</v>
      </c>
      <c r="J63" s="115">
        <f t="shared" si="24"/>
        <v>1000</v>
      </c>
      <c r="K63" s="115">
        <f t="shared" si="24"/>
        <v>1000</v>
      </c>
      <c r="L63" s="115">
        <f t="shared" si="24"/>
        <v>1000</v>
      </c>
      <c r="M63" s="115">
        <f t="shared" si="24"/>
        <v>1000</v>
      </c>
      <c r="N63" s="115">
        <f t="shared" si="24"/>
        <v>1000</v>
      </c>
      <c r="O63" s="115">
        <f t="shared" si="24"/>
        <v>1000</v>
      </c>
      <c r="P63" s="115">
        <f t="shared" si="24"/>
        <v>1000</v>
      </c>
      <c r="Q63" s="115">
        <f t="shared" si="24"/>
        <v>1000</v>
      </c>
      <c r="R63" s="115">
        <f t="shared" si="24"/>
        <v>1000</v>
      </c>
      <c r="S63" s="112"/>
      <c r="T63" s="112"/>
      <c r="U63" s="112"/>
      <c r="V63" s="112"/>
      <c r="W63" s="112"/>
      <c r="X63" s="112"/>
      <c r="Y63" s="112"/>
      <c r="Z63" s="112"/>
    </row>
    <row r="64" ht="12.0" customHeight="1" outlineLevel="1">
      <c r="A64" s="112"/>
      <c r="B64" s="112"/>
      <c r="C64" s="116"/>
      <c r="D64" s="117"/>
      <c r="E64" s="117"/>
      <c r="F64" s="117"/>
      <c r="G64" s="118" t="s">
        <v>85</v>
      </c>
      <c r="H64" s="118" t="s">
        <v>85</v>
      </c>
      <c r="I64" s="118" t="s">
        <v>85</v>
      </c>
      <c r="J64" s="118" t="s">
        <v>85</v>
      </c>
      <c r="K64" s="118" t="s">
        <v>85</v>
      </c>
      <c r="L64" s="118" t="s">
        <v>85</v>
      </c>
      <c r="M64" s="118" t="s">
        <v>85</v>
      </c>
      <c r="N64" s="118" t="s">
        <v>85</v>
      </c>
      <c r="O64" s="118" t="s">
        <v>85</v>
      </c>
      <c r="P64" s="118" t="s">
        <v>85</v>
      </c>
      <c r="Q64" s="118" t="s">
        <v>85</v>
      </c>
      <c r="R64" s="118" t="s">
        <v>85</v>
      </c>
      <c r="S64" s="112"/>
      <c r="T64" s="112"/>
      <c r="U64" s="112"/>
      <c r="V64" s="112"/>
      <c r="W64" s="112"/>
      <c r="X64" s="112"/>
      <c r="Y64" s="112"/>
      <c r="Z64" s="112"/>
    </row>
    <row r="65" ht="19.5" customHeight="1" outlineLevel="1">
      <c r="A65" s="112"/>
      <c r="B65" s="112"/>
      <c r="C65" s="119" t="str">
        <f>'Input-Unit'!C37</f>
        <v>Cost of 1 visit (click)</v>
      </c>
      <c r="D65" s="120"/>
      <c r="E65" s="120"/>
      <c r="F65" s="120"/>
      <c r="G65" s="127">
        <f>'Input-Unit'!$D$37</f>
        <v>5</v>
      </c>
      <c r="H65" s="127">
        <f>'Input-Unit'!$D$37</f>
        <v>5</v>
      </c>
      <c r="I65" s="127">
        <f>'Input-Unit'!$D$37</f>
        <v>5</v>
      </c>
      <c r="J65" s="127">
        <f>'Input-Unit'!$D$37</f>
        <v>5</v>
      </c>
      <c r="K65" s="127">
        <f>'Input-Unit'!$D$37</f>
        <v>5</v>
      </c>
      <c r="L65" s="127">
        <f>'Input-Unit'!$D$37</f>
        <v>5</v>
      </c>
      <c r="M65" s="127">
        <f>'Input-Unit'!$D$37</f>
        <v>5</v>
      </c>
      <c r="N65" s="127">
        <f>'Input-Unit'!$D$37</f>
        <v>5</v>
      </c>
      <c r="O65" s="127">
        <f>'Input-Unit'!$D$37</f>
        <v>5</v>
      </c>
      <c r="P65" s="127">
        <f>'Input-Unit'!$D$37</f>
        <v>5</v>
      </c>
      <c r="Q65" s="127">
        <f>'Input-Unit'!$D$37</f>
        <v>5</v>
      </c>
      <c r="R65" s="127">
        <f>'Input-Unit'!$D$37</f>
        <v>5</v>
      </c>
      <c r="S65" s="112"/>
      <c r="T65" s="112"/>
      <c r="U65" s="112"/>
      <c r="V65" s="112"/>
      <c r="W65" s="112"/>
      <c r="X65" s="112"/>
      <c r="Y65" s="112"/>
      <c r="Z65" s="112"/>
    </row>
    <row r="66" ht="19.5" customHeight="1">
      <c r="C66" s="123" t="s">
        <v>88</v>
      </c>
      <c r="D66" s="124"/>
      <c r="E66" s="124"/>
      <c r="F66" s="125"/>
      <c r="G66" s="126">
        <f t="shared" ref="G66:R66" si="25">SUM(G67:G76)</f>
        <v>-8000</v>
      </c>
      <c r="H66" s="126">
        <f t="shared" si="25"/>
        <v>-8000</v>
      </c>
      <c r="I66" s="126">
        <f t="shared" si="25"/>
        <v>-8000</v>
      </c>
      <c r="J66" s="126">
        <f t="shared" si="25"/>
        <v>-8000</v>
      </c>
      <c r="K66" s="126">
        <f t="shared" si="25"/>
        <v>-8000</v>
      </c>
      <c r="L66" s="126">
        <f t="shared" si="25"/>
        <v>-8000</v>
      </c>
      <c r="M66" s="126">
        <f t="shared" si="25"/>
        <v>-8000</v>
      </c>
      <c r="N66" s="126">
        <f t="shared" si="25"/>
        <v>-8000</v>
      </c>
      <c r="O66" s="126">
        <f t="shared" si="25"/>
        <v>-8000</v>
      </c>
      <c r="P66" s="126">
        <f t="shared" si="25"/>
        <v>-8000</v>
      </c>
      <c r="Q66" s="126">
        <f t="shared" si="25"/>
        <v>-8000</v>
      </c>
      <c r="R66" s="126">
        <f t="shared" si="25"/>
        <v>-8000</v>
      </c>
    </row>
    <row r="67" ht="19.5" customHeight="1" outlineLevel="1">
      <c r="A67" s="112"/>
      <c r="B67" s="112"/>
      <c r="C67" s="128" t="str">
        <f>'Input-Unit'!C45</f>
        <v>Sales Development Representative</v>
      </c>
      <c r="D67" s="129"/>
      <c r="E67" s="129"/>
      <c r="F67" s="129"/>
      <c r="G67" s="130">
        <f>-'Input-Unit'!$F45</f>
        <v>-2000</v>
      </c>
      <c r="H67" s="130">
        <f>-'Input-Unit'!$F45</f>
        <v>-2000</v>
      </c>
      <c r="I67" s="130">
        <f>-'Input-Unit'!$F45</f>
        <v>-2000</v>
      </c>
      <c r="J67" s="130">
        <f>-'Input-Unit'!$F45</f>
        <v>-2000</v>
      </c>
      <c r="K67" s="130">
        <f>-'Input-Unit'!$F45</f>
        <v>-2000</v>
      </c>
      <c r="L67" s="130">
        <f>-'Input-Unit'!$F45</f>
        <v>-2000</v>
      </c>
      <c r="M67" s="130">
        <f>-'Input-Unit'!$F45</f>
        <v>-2000</v>
      </c>
      <c r="N67" s="130">
        <f>-'Input-Unit'!$F45</f>
        <v>-2000</v>
      </c>
      <c r="O67" s="130">
        <f>-'Input-Unit'!$F45</f>
        <v>-2000</v>
      </c>
      <c r="P67" s="130">
        <f>-'Input-Unit'!$F45</f>
        <v>-2000</v>
      </c>
      <c r="Q67" s="130">
        <f>-'Input-Unit'!$F45</f>
        <v>-2000</v>
      </c>
      <c r="R67" s="130">
        <f>-'Input-Unit'!$F45</f>
        <v>-2000</v>
      </c>
      <c r="S67" s="112"/>
      <c r="T67" s="112"/>
      <c r="U67" s="112"/>
      <c r="V67" s="112"/>
      <c r="W67" s="112"/>
      <c r="X67" s="112"/>
      <c r="Y67" s="112"/>
      <c r="Z67" s="112"/>
    </row>
    <row r="68" ht="19.5" customHeight="1" outlineLevel="1">
      <c r="A68" s="112"/>
      <c r="B68" s="112"/>
      <c r="C68" s="128" t="str">
        <f>'Input-Unit'!C46</f>
        <v>Product Manager</v>
      </c>
      <c r="D68" s="129"/>
      <c r="E68" s="129"/>
      <c r="F68" s="129"/>
      <c r="G68" s="130">
        <f>-'Input-Unit'!$D46</f>
        <v>-3000</v>
      </c>
      <c r="H68" s="130">
        <f>-'Input-Unit'!$D46</f>
        <v>-3000</v>
      </c>
      <c r="I68" s="130">
        <f>-'Input-Unit'!$D46</f>
        <v>-3000</v>
      </c>
      <c r="J68" s="130">
        <f>-'Input-Unit'!$D46</f>
        <v>-3000</v>
      </c>
      <c r="K68" s="130">
        <f>-'Input-Unit'!$D46</f>
        <v>-3000</v>
      </c>
      <c r="L68" s="130">
        <f>-'Input-Unit'!$D46</f>
        <v>-3000</v>
      </c>
      <c r="M68" s="130">
        <f>-'Input-Unit'!$D46</f>
        <v>-3000</v>
      </c>
      <c r="N68" s="130">
        <f>-'Input-Unit'!$D46</f>
        <v>-3000</v>
      </c>
      <c r="O68" s="130">
        <f>-'Input-Unit'!$D46</f>
        <v>-3000</v>
      </c>
      <c r="P68" s="130">
        <f>-'Input-Unit'!$D46</f>
        <v>-3000</v>
      </c>
      <c r="Q68" s="130">
        <f>-'Input-Unit'!$D46</f>
        <v>-3000</v>
      </c>
      <c r="R68" s="130">
        <f>-'Input-Unit'!$D46</f>
        <v>-3000</v>
      </c>
      <c r="S68" s="112"/>
      <c r="T68" s="112"/>
      <c r="U68" s="112"/>
      <c r="V68" s="112"/>
      <c r="W68" s="112"/>
      <c r="X68" s="112"/>
      <c r="Y68" s="112"/>
      <c r="Z68" s="112"/>
    </row>
    <row r="69" ht="19.5" customHeight="1" outlineLevel="1">
      <c r="A69" s="112"/>
      <c r="B69" s="112"/>
      <c r="C69" s="128" t="str">
        <f>'Input-Unit'!C47</f>
        <v>Founder</v>
      </c>
      <c r="D69" s="129"/>
      <c r="E69" s="129"/>
      <c r="F69" s="129"/>
      <c r="G69" s="130">
        <f>-'Input-Unit'!$D47</f>
        <v>-3000</v>
      </c>
      <c r="H69" s="130">
        <f>-'Input-Unit'!$D47</f>
        <v>-3000</v>
      </c>
      <c r="I69" s="130">
        <f>-'Input-Unit'!$D47</f>
        <v>-3000</v>
      </c>
      <c r="J69" s="130">
        <f>-'Input-Unit'!$D47</f>
        <v>-3000</v>
      </c>
      <c r="K69" s="130">
        <f>-'Input-Unit'!$D47</f>
        <v>-3000</v>
      </c>
      <c r="L69" s="130">
        <f>-'Input-Unit'!$D47</f>
        <v>-3000</v>
      </c>
      <c r="M69" s="130">
        <f>-'Input-Unit'!$D47</f>
        <v>-3000</v>
      </c>
      <c r="N69" s="130">
        <f>-'Input-Unit'!$D47</f>
        <v>-3000</v>
      </c>
      <c r="O69" s="130">
        <f>-'Input-Unit'!$D47</f>
        <v>-3000</v>
      </c>
      <c r="P69" s="130">
        <f>-'Input-Unit'!$D47</f>
        <v>-3000</v>
      </c>
      <c r="Q69" s="130">
        <f>-'Input-Unit'!$D47</f>
        <v>-3000</v>
      </c>
      <c r="R69" s="130">
        <f>-'Input-Unit'!$D47</f>
        <v>-3000</v>
      </c>
      <c r="S69" s="112"/>
      <c r="T69" s="112"/>
      <c r="U69" s="112"/>
      <c r="V69" s="112"/>
      <c r="W69" s="112"/>
      <c r="X69" s="112"/>
      <c r="Y69" s="112"/>
      <c r="Z69" s="112"/>
    </row>
    <row r="70" ht="19.5" customHeight="1" outlineLevel="1">
      <c r="A70" s="112"/>
      <c r="B70" s="112"/>
      <c r="C70" s="128" t="str">
        <f>'Input-Unit'!C48</f>
        <v/>
      </c>
      <c r="D70" s="129"/>
      <c r="E70" s="129"/>
      <c r="F70" s="129"/>
      <c r="G70" s="130">
        <f>-'Input-Unit'!$D48</f>
        <v>0</v>
      </c>
      <c r="H70" s="130">
        <f>-'Input-Unit'!$D48</f>
        <v>0</v>
      </c>
      <c r="I70" s="130">
        <f>-'Input-Unit'!$D48</f>
        <v>0</v>
      </c>
      <c r="J70" s="130">
        <f>-'Input-Unit'!$D48</f>
        <v>0</v>
      </c>
      <c r="K70" s="130">
        <f>-'Input-Unit'!$D48</f>
        <v>0</v>
      </c>
      <c r="L70" s="130">
        <f>-'Input-Unit'!$D48</f>
        <v>0</v>
      </c>
      <c r="M70" s="130">
        <f>-'Input-Unit'!$D48</f>
        <v>0</v>
      </c>
      <c r="N70" s="130">
        <f>-'Input-Unit'!$D48</f>
        <v>0</v>
      </c>
      <c r="O70" s="130">
        <f>-'Input-Unit'!$D48</f>
        <v>0</v>
      </c>
      <c r="P70" s="130">
        <f>-'Input-Unit'!$D48</f>
        <v>0</v>
      </c>
      <c r="Q70" s="130">
        <f>-'Input-Unit'!$D48</f>
        <v>0</v>
      </c>
      <c r="R70" s="130">
        <f>-'Input-Unit'!$D48</f>
        <v>0</v>
      </c>
      <c r="S70" s="112"/>
      <c r="T70" s="112"/>
      <c r="U70" s="112"/>
      <c r="V70" s="112"/>
      <c r="W70" s="112"/>
      <c r="X70" s="112"/>
      <c r="Y70" s="112"/>
      <c r="Z70" s="112"/>
    </row>
    <row r="71" ht="19.5" customHeight="1" outlineLevel="1">
      <c r="A71" s="112"/>
      <c r="B71" s="112"/>
      <c r="C71" s="128" t="str">
        <f>'Input-Unit'!C49</f>
        <v/>
      </c>
      <c r="D71" s="129"/>
      <c r="E71" s="129"/>
      <c r="F71" s="129"/>
      <c r="G71" s="130">
        <f>-'Input-Unit'!$D49</f>
        <v>0</v>
      </c>
      <c r="H71" s="130">
        <f>-'Input-Unit'!$D49</f>
        <v>0</v>
      </c>
      <c r="I71" s="130">
        <f>-'Input-Unit'!$D49</f>
        <v>0</v>
      </c>
      <c r="J71" s="130">
        <f>-'Input-Unit'!$D49</f>
        <v>0</v>
      </c>
      <c r="K71" s="130">
        <f>-'Input-Unit'!$D49</f>
        <v>0</v>
      </c>
      <c r="L71" s="130">
        <f>-'Input-Unit'!$D49</f>
        <v>0</v>
      </c>
      <c r="M71" s="130">
        <f>-'Input-Unit'!$D49</f>
        <v>0</v>
      </c>
      <c r="N71" s="130">
        <f>-'Input-Unit'!$D49</f>
        <v>0</v>
      </c>
      <c r="O71" s="130">
        <f>-'Input-Unit'!$D49</f>
        <v>0</v>
      </c>
      <c r="P71" s="130">
        <f>-'Input-Unit'!$D49</f>
        <v>0</v>
      </c>
      <c r="Q71" s="130">
        <f>-'Input-Unit'!$D49</f>
        <v>0</v>
      </c>
      <c r="R71" s="130">
        <f>-'Input-Unit'!$D49</f>
        <v>0</v>
      </c>
      <c r="S71" s="112"/>
      <c r="T71" s="112"/>
      <c r="U71" s="112"/>
      <c r="V71" s="112"/>
      <c r="W71" s="112"/>
      <c r="X71" s="112"/>
      <c r="Y71" s="112"/>
      <c r="Z71" s="112"/>
    </row>
    <row r="72" ht="19.5" customHeight="1" outlineLevel="1">
      <c r="A72" s="112"/>
      <c r="B72" s="112"/>
      <c r="C72" s="128" t="str">
        <f>'Input-Unit'!C50</f>
        <v/>
      </c>
      <c r="D72" s="129"/>
      <c r="E72" s="129"/>
      <c r="F72" s="129"/>
      <c r="G72" s="130">
        <f>-'Input-Unit'!$D50</f>
        <v>0</v>
      </c>
      <c r="H72" s="130">
        <f>-'Input-Unit'!$D50</f>
        <v>0</v>
      </c>
      <c r="I72" s="130">
        <f>-'Input-Unit'!$D50</f>
        <v>0</v>
      </c>
      <c r="J72" s="130">
        <f>-'Input-Unit'!$D50</f>
        <v>0</v>
      </c>
      <c r="K72" s="130">
        <f>-'Input-Unit'!$D50</f>
        <v>0</v>
      </c>
      <c r="L72" s="130">
        <f>-'Input-Unit'!$D50</f>
        <v>0</v>
      </c>
      <c r="M72" s="130">
        <f>-'Input-Unit'!$D50</f>
        <v>0</v>
      </c>
      <c r="N72" s="130">
        <f>-'Input-Unit'!$D50</f>
        <v>0</v>
      </c>
      <c r="O72" s="130">
        <f>-'Input-Unit'!$D50</f>
        <v>0</v>
      </c>
      <c r="P72" s="130">
        <f>-'Input-Unit'!$D50</f>
        <v>0</v>
      </c>
      <c r="Q72" s="130">
        <f>-'Input-Unit'!$D50</f>
        <v>0</v>
      </c>
      <c r="R72" s="130">
        <f>-'Input-Unit'!$D50</f>
        <v>0</v>
      </c>
      <c r="S72" s="112"/>
      <c r="T72" s="112"/>
      <c r="U72" s="112"/>
      <c r="V72" s="112"/>
      <c r="W72" s="112"/>
      <c r="X72" s="112"/>
      <c r="Y72" s="112"/>
      <c r="Z72" s="112"/>
    </row>
    <row r="73" ht="19.5" customHeight="1" outlineLevel="1">
      <c r="A73" s="112"/>
      <c r="B73" s="112"/>
      <c r="C73" s="128" t="str">
        <f>'Input-Unit'!C51</f>
        <v/>
      </c>
      <c r="D73" s="129"/>
      <c r="E73" s="129"/>
      <c r="F73" s="129"/>
      <c r="G73" s="130">
        <f>-'Input-Unit'!$D51</f>
        <v>0</v>
      </c>
      <c r="H73" s="130">
        <f>-'Input-Unit'!$D51</f>
        <v>0</v>
      </c>
      <c r="I73" s="130">
        <f>-'Input-Unit'!$D51</f>
        <v>0</v>
      </c>
      <c r="J73" s="130">
        <f>-'Input-Unit'!$D51</f>
        <v>0</v>
      </c>
      <c r="K73" s="130">
        <f>-'Input-Unit'!$D51</f>
        <v>0</v>
      </c>
      <c r="L73" s="130">
        <f>-'Input-Unit'!$D51</f>
        <v>0</v>
      </c>
      <c r="M73" s="130">
        <f>-'Input-Unit'!$D51</f>
        <v>0</v>
      </c>
      <c r="N73" s="130">
        <f>-'Input-Unit'!$D51</f>
        <v>0</v>
      </c>
      <c r="O73" s="130">
        <f>-'Input-Unit'!$D51</f>
        <v>0</v>
      </c>
      <c r="P73" s="130">
        <f>-'Input-Unit'!$D51</f>
        <v>0</v>
      </c>
      <c r="Q73" s="130">
        <f>-'Input-Unit'!$D51</f>
        <v>0</v>
      </c>
      <c r="R73" s="130">
        <f>-'Input-Unit'!$D51</f>
        <v>0</v>
      </c>
      <c r="S73" s="112"/>
      <c r="T73" s="112"/>
      <c r="U73" s="112"/>
      <c r="V73" s="112"/>
      <c r="W73" s="112"/>
      <c r="X73" s="112"/>
      <c r="Y73" s="112"/>
      <c r="Z73" s="112"/>
    </row>
    <row r="74" ht="19.5" customHeight="1" outlineLevel="1">
      <c r="A74" s="112"/>
      <c r="B74" s="112"/>
      <c r="C74" s="128" t="str">
        <f>'Input-Unit'!C52</f>
        <v/>
      </c>
      <c r="D74" s="129"/>
      <c r="E74" s="129"/>
      <c r="F74" s="129"/>
      <c r="G74" s="130">
        <f>-'Input-Unit'!$D52</f>
        <v>0</v>
      </c>
      <c r="H74" s="130">
        <f>-'Input-Unit'!$D52</f>
        <v>0</v>
      </c>
      <c r="I74" s="130">
        <f>-'Input-Unit'!$D52</f>
        <v>0</v>
      </c>
      <c r="J74" s="130">
        <f>-'Input-Unit'!$D52</f>
        <v>0</v>
      </c>
      <c r="K74" s="130">
        <f>-'Input-Unit'!$D52</f>
        <v>0</v>
      </c>
      <c r="L74" s="130">
        <f>-'Input-Unit'!$D52</f>
        <v>0</v>
      </c>
      <c r="M74" s="130">
        <f>-'Input-Unit'!$D52</f>
        <v>0</v>
      </c>
      <c r="N74" s="130">
        <f>-'Input-Unit'!$D52</f>
        <v>0</v>
      </c>
      <c r="O74" s="130">
        <f>-'Input-Unit'!$D52</f>
        <v>0</v>
      </c>
      <c r="P74" s="130">
        <f>-'Input-Unit'!$D52</f>
        <v>0</v>
      </c>
      <c r="Q74" s="130">
        <f>-'Input-Unit'!$D52</f>
        <v>0</v>
      </c>
      <c r="R74" s="130">
        <f>-'Input-Unit'!$D52</f>
        <v>0</v>
      </c>
      <c r="S74" s="112"/>
      <c r="T74" s="112"/>
      <c r="U74" s="112"/>
      <c r="V74" s="112"/>
      <c r="W74" s="112"/>
      <c r="X74" s="112"/>
      <c r="Y74" s="112"/>
      <c r="Z74" s="112"/>
    </row>
    <row r="75" ht="19.5" customHeight="1" outlineLevel="1">
      <c r="A75" s="112"/>
      <c r="B75" s="112"/>
      <c r="C75" s="128" t="str">
        <f>'Input-Unit'!C53</f>
        <v/>
      </c>
      <c r="D75" s="129"/>
      <c r="E75" s="129"/>
      <c r="F75" s="129"/>
      <c r="G75" s="130">
        <f>-'Input-Unit'!$D53</f>
        <v>0</v>
      </c>
      <c r="H75" s="130">
        <f>-'Input-Unit'!$D53</f>
        <v>0</v>
      </c>
      <c r="I75" s="130">
        <f>-'Input-Unit'!$D53</f>
        <v>0</v>
      </c>
      <c r="J75" s="130">
        <f>-'Input-Unit'!$D53</f>
        <v>0</v>
      </c>
      <c r="K75" s="130">
        <f>-'Input-Unit'!$D53</f>
        <v>0</v>
      </c>
      <c r="L75" s="130">
        <f>-'Input-Unit'!$D53</f>
        <v>0</v>
      </c>
      <c r="M75" s="130">
        <f>-'Input-Unit'!$D53</f>
        <v>0</v>
      </c>
      <c r="N75" s="130">
        <f>-'Input-Unit'!$D53</f>
        <v>0</v>
      </c>
      <c r="O75" s="130">
        <f>-'Input-Unit'!$D53</f>
        <v>0</v>
      </c>
      <c r="P75" s="130">
        <f>-'Input-Unit'!$D53</f>
        <v>0</v>
      </c>
      <c r="Q75" s="130">
        <f>-'Input-Unit'!$D53</f>
        <v>0</v>
      </c>
      <c r="R75" s="130">
        <f>-'Input-Unit'!$D53</f>
        <v>0</v>
      </c>
      <c r="S75" s="112"/>
      <c r="T75" s="112"/>
      <c r="U75" s="112"/>
      <c r="V75" s="112"/>
      <c r="W75" s="112"/>
      <c r="X75" s="112"/>
      <c r="Y75" s="112"/>
      <c r="Z75" s="112"/>
    </row>
    <row r="76" ht="19.5" customHeight="1" outlineLevel="1">
      <c r="A76" s="112"/>
      <c r="B76" s="112"/>
      <c r="C76" s="128" t="str">
        <f>'Input-Unit'!C54</f>
        <v/>
      </c>
      <c r="D76" s="129"/>
      <c r="E76" s="129"/>
      <c r="F76" s="129"/>
      <c r="G76" s="130">
        <f>-'Input-Unit'!$D54</f>
        <v>0</v>
      </c>
      <c r="H76" s="130">
        <f>-'Input-Unit'!$D54</f>
        <v>0</v>
      </c>
      <c r="I76" s="130">
        <f>-'Input-Unit'!$D54</f>
        <v>0</v>
      </c>
      <c r="J76" s="130">
        <f>-'Input-Unit'!$D54</f>
        <v>0</v>
      </c>
      <c r="K76" s="130">
        <f>-'Input-Unit'!$D54</f>
        <v>0</v>
      </c>
      <c r="L76" s="130">
        <f>-'Input-Unit'!$D54</f>
        <v>0</v>
      </c>
      <c r="M76" s="130">
        <f>-'Input-Unit'!$D54</f>
        <v>0</v>
      </c>
      <c r="N76" s="130">
        <f>-'Input-Unit'!$D54</f>
        <v>0</v>
      </c>
      <c r="O76" s="130">
        <f>-'Input-Unit'!$D54</f>
        <v>0</v>
      </c>
      <c r="P76" s="130">
        <f>-'Input-Unit'!$D54</f>
        <v>0</v>
      </c>
      <c r="Q76" s="130">
        <f>-'Input-Unit'!$D54</f>
        <v>0</v>
      </c>
      <c r="R76" s="130">
        <f>-'Input-Unit'!$D54</f>
        <v>0</v>
      </c>
      <c r="S76" s="112"/>
      <c r="T76" s="112"/>
      <c r="U76" s="112"/>
      <c r="V76" s="112"/>
      <c r="W76" s="112"/>
      <c r="X76" s="112"/>
      <c r="Y76" s="112"/>
      <c r="Z76" s="112"/>
    </row>
    <row r="77" ht="19.5" customHeight="1">
      <c r="C77" s="123" t="s">
        <v>61</v>
      </c>
      <c r="D77" s="124"/>
      <c r="E77" s="124"/>
      <c r="F77" s="125"/>
      <c r="G77" s="126">
        <f t="shared" ref="G77:R77" si="26">SUM(G78:G82)</f>
        <v>0</v>
      </c>
      <c r="H77" s="126">
        <f t="shared" si="26"/>
        <v>0</v>
      </c>
      <c r="I77" s="126">
        <f t="shared" si="26"/>
        <v>0</v>
      </c>
      <c r="J77" s="126">
        <f t="shared" si="26"/>
        <v>0</v>
      </c>
      <c r="K77" s="126">
        <f t="shared" si="26"/>
        <v>0</v>
      </c>
      <c r="L77" s="126">
        <f t="shared" si="26"/>
        <v>0</v>
      </c>
      <c r="M77" s="126">
        <f t="shared" si="26"/>
        <v>0</v>
      </c>
      <c r="N77" s="126">
        <f t="shared" si="26"/>
        <v>0</v>
      </c>
      <c r="O77" s="126">
        <f t="shared" si="26"/>
        <v>0</v>
      </c>
      <c r="P77" s="126">
        <f t="shared" si="26"/>
        <v>0</v>
      </c>
      <c r="Q77" s="126">
        <f t="shared" si="26"/>
        <v>0</v>
      </c>
      <c r="R77" s="126">
        <f t="shared" si="26"/>
        <v>0</v>
      </c>
    </row>
    <row r="78" ht="19.5" customHeight="1" outlineLevel="1">
      <c r="A78" s="112"/>
      <c r="B78" s="112"/>
      <c r="C78" s="128" t="str">
        <f>'Input-Unit'!C61</f>
        <v/>
      </c>
      <c r="D78" s="129"/>
      <c r="E78" s="129"/>
      <c r="F78" s="129"/>
      <c r="G78" s="130">
        <f>-'Input-Unit'!$D61</f>
        <v>0</v>
      </c>
      <c r="H78" s="130">
        <f>-'Input-Unit'!$D61</f>
        <v>0</v>
      </c>
      <c r="I78" s="130">
        <f>-'Input-Unit'!$D61</f>
        <v>0</v>
      </c>
      <c r="J78" s="130">
        <f>-'Input-Unit'!$D61</f>
        <v>0</v>
      </c>
      <c r="K78" s="130">
        <f>-'Input-Unit'!$D61</f>
        <v>0</v>
      </c>
      <c r="L78" s="130">
        <f>-'Input-Unit'!$D61</f>
        <v>0</v>
      </c>
      <c r="M78" s="130">
        <f>-'Input-Unit'!$D61</f>
        <v>0</v>
      </c>
      <c r="N78" s="130">
        <f>-'Input-Unit'!$D61</f>
        <v>0</v>
      </c>
      <c r="O78" s="130">
        <f>-'Input-Unit'!$D61</f>
        <v>0</v>
      </c>
      <c r="P78" s="130">
        <f>-'Input-Unit'!$D61</f>
        <v>0</v>
      </c>
      <c r="Q78" s="130">
        <f>-'Input-Unit'!$D61</f>
        <v>0</v>
      </c>
      <c r="R78" s="130">
        <f>-'Input-Unit'!$D61</f>
        <v>0</v>
      </c>
      <c r="S78" s="112"/>
      <c r="T78" s="112"/>
      <c r="U78" s="112"/>
      <c r="V78" s="112"/>
      <c r="W78" s="112"/>
      <c r="X78" s="112"/>
      <c r="Y78" s="112"/>
      <c r="Z78" s="112"/>
    </row>
    <row r="79" ht="19.5" customHeight="1" outlineLevel="1">
      <c r="A79" s="112"/>
      <c r="B79" s="112"/>
      <c r="C79" s="128" t="str">
        <f>'Input-Unit'!C62</f>
        <v/>
      </c>
      <c r="D79" s="129"/>
      <c r="E79" s="129"/>
      <c r="F79" s="129"/>
      <c r="G79" s="130">
        <f>-'Input-Unit'!$D62</f>
        <v>0</v>
      </c>
      <c r="H79" s="130">
        <f>-'Input-Unit'!$D62</f>
        <v>0</v>
      </c>
      <c r="I79" s="130">
        <f>-'Input-Unit'!$D62</f>
        <v>0</v>
      </c>
      <c r="J79" s="130">
        <f>-'Input-Unit'!$D62</f>
        <v>0</v>
      </c>
      <c r="K79" s="130">
        <f>-'Input-Unit'!$D62</f>
        <v>0</v>
      </c>
      <c r="L79" s="130">
        <f>-'Input-Unit'!$D62</f>
        <v>0</v>
      </c>
      <c r="M79" s="130">
        <f>-'Input-Unit'!$D62</f>
        <v>0</v>
      </c>
      <c r="N79" s="130">
        <f>-'Input-Unit'!$D62</f>
        <v>0</v>
      </c>
      <c r="O79" s="130">
        <f>-'Input-Unit'!$D62</f>
        <v>0</v>
      </c>
      <c r="P79" s="130">
        <f>-'Input-Unit'!$D62</f>
        <v>0</v>
      </c>
      <c r="Q79" s="130">
        <f>-'Input-Unit'!$D62</f>
        <v>0</v>
      </c>
      <c r="R79" s="130">
        <f>-'Input-Unit'!$D62</f>
        <v>0</v>
      </c>
      <c r="S79" s="112"/>
      <c r="T79" s="112"/>
      <c r="U79" s="112"/>
      <c r="V79" s="112"/>
      <c r="W79" s="112"/>
      <c r="X79" s="112"/>
      <c r="Y79" s="112"/>
      <c r="Z79" s="112"/>
    </row>
    <row r="80" ht="19.5" customHeight="1" outlineLevel="1">
      <c r="A80" s="112"/>
      <c r="B80" s="112"/>
      <c r="C80" s="128" t="str">
        <f>'Input-Unit'!C63</f>
        <v/>
      </c>
      <c r="D80" s="129"/>
      <c r="E80" s="129"/>
      <c r="F80" s="129"/>
      <c r="G80" s="130">
        <f>-'Input-Unit'!$D63</f>
        <v>0</v>
      </c>
      <c r="H80" s="130">
        <f>-'Input-Unit'!$D63</f>
        <v>0</v>
      </c>
      <c r="I80" s="130">
        <f>-'Input-Unit'!$D63</f>
        <v>0</v>
      </c>
      <c r="J80" s="130">
        <f>-'Input-Unit'!$D63</f>
        <v>0</v>
      </c>
      <c r="K80" s="130">
        <f>-'Input-Unit'!$D63</f>
        <v>0</v>
      </c>
      <c r="L80" s="130">
        <f>-'Input-Unit'!$D63</f>
        <v>0</v>
      </c>
      <c r="M80" s="130">
        <f>-'Input-Unit'!$D63</f>
        <v>0</v>
      </c>
      <c r="N80" s="130">
        <f>-'Input-Unit'!$D63</f>
        <v>0</v>
      </c>
      <c r="O80" s="130">
        <f>-'Input-Unit'!$D63</f>
        <v>0</v>
      </c>
      <c r="P80" s="130">
        <f>-'Input-Unit'!$D63</f>
        <v>0</v>
      </c>
      <c r="Q80" s="130">
        <f>-'Input-Unit'!$D63</f>
        <v>0</v>
      </c>
      <c r="R80" s="130">
        <f>-'Input-Unit'!$D63</f>
        <v>0</v>
      </c>
      <c r="S80" s="112"/>
      <c r="T80" s="112"/>
      <c r="U80" s="112"/>
      <c r="V80" s="112"/>
      <c r="W80" s="112"/>
      <c r="X80" s="112"/>
      <c r="Y80" s="112"/>
      <c r="Z80" s="112"/>
    </row>
    <row r="81" ht="19.5" customHeight="1" outlineLevel="1">
      <c r="A81" s="112"/>
      <c r="B81" s="112"/>
      <c r="C81" s="128" t="str">
        <f>'Input-Unit'!C64</f>
        <v/>
      </c>
      <c r="D81" s="129"/>
      <c r="E81" s="129"/>
      <c r="F81" s="129"/>
      <c r="G81" s="130">
        <f>-'Input-Unit'!$D64</f>
        <v>0</v>
      </c>
      <c r="H81" s="130">
        <f>-'Input-Unit'!$D64</f>
        <v>0</v>
      </c>
      <c r="I81" s="130">
        <f>-'Input-Unit'!$D64</f>
        <v>0</v>
      </c>
      <c r="J81" s="130">
        <f>-'Input-Unit'!$D64</f>
        <v>0</v>
      </c>
      <c r="K81" s="130">
        <f>-'Input-Unit'!$D64</f>
        <v>0</v>
      </c>
      <c r="L81" s="130">
        <f>-'Input-Unit'!$D64</f>
        <v>0</v>
      </c>
      <c r="M81" s="130">
        <f>-'Input-Unit'!$D64</f>
        <v>0</v>
      </c>
      <c r="N81" s="130">
        <f>-'Input-Unit'!$D64</f>
        <v>0</v>
      </c>
      <c r="O81" s="130">
        <f>-'Input-Unit'!$D64</f>
        <v>0</v>
      </c>
      <c r="P81" s="130">
        <f>-'Input-Unit'!$D64</f>
        <v>0</v>
      </c>
      <c r="Q81" s="130">
        <f>-'Input-Unit'!$D64</f>
        <v>0</v>
      </c>
      <c r="R81" s="130">
        <f>-'Input-Unit'!$D64</f>
        <v>0</v>
      </c>
      <c r="S81" s="112"/>
      <c r="T81" s="112"/>
      <c r="U81" s="112"/>
      <c r="V81" s="112"/>
      <c r="W81" s="112"/>
      <c r="X81" s="112"/>
      <c r="Y81" s="112"/>
      <c r="Z81" s="112"/>
    </row>
    <row r="82" ht="19.5" customHeight="1" outlineLevel="1">
      <c r="A82" s="112"/>
      <c r="B82" s="112"/>
      <c r="C82" s="128" t="str">
        <f>'Input-Unit'!C65</f>
        <v/>
      </c>
      <c r="D82" s="129"/>
      <c r="E82" s="129"/>
      <c r="F82" s="129"/>
      <c r="G82" s="130">
        <f>-'Input-Unit'!$D65</f>
        <v>0</v>
      </c>
      <c r="H82" s="130">
        <f>-'Input-Unit'!$D65</f>
        <v>0</v>
      </c>
      <c r="I82" s="130">
        <f>-'Input-Unit'!$D65</f>
        <v>0</v>
      </c>
      <c r="J82" s="130">
        <f>-'Input-Unit'!$D65</f>
        <v>0</v>
      </c>
      <c r="K82" s="130">
        <f>-'Input-Unit'!$D65</f>
        <v>0</v>
      </c>
      <c r="L82" s="130">
        <f>-'Input-Unit'!$D65</f>
        <v>0</v>
      </c>
      <c r="M82" s="130">
        <f>-'Input-Unit'!$D65</f>
        <v>0</v>
      </c>
      <c r="N82" s="130">
        <f>-'Input-Unit'!$D65</f>
        <v>0</v>
      </c>
      <c r="O82" s="130">
        <f>-'Input-Unit'!$D65</f>
        <v>0</v>
      </c>
      <c r="P82" s="130">
        <f>-'Input-Unit'!$D65</f>
        <v>0</v>
      </c>
      <c r="Q82" s="130">
        <f>-'Input-Unit'!$D65</f>
        <v>0</v>
      </c>
      <c r="R82" s="130">
        <f>-'Input-Unit'!$D65</f>
        <v>0</v>
      </c>
      <c r="S82" s="112"/>
      <c r="T82" s="112"/>
      <c r="U82" s="112"/>
      <c r="V82" s="112"/>
      <c r="W82" s="112"/>
      <c r="X82" s="112"/>
      <c r="Y82" s="112"/>
      <c r="Z82" s="112"/>
    </row>
    <row r="83" ht="19.5" customHeight="1">
      <c r="C83" s="131" t="s">
        <v>89</v>
      </c>
      <c r="D83" s="132"/>
      <c r="E83" s="132"/>
      <c r="F83" s="133"/>
      <c r="G83" s="134">
        <f t="shared" ref="G83:R83" si="27">G57+G61</f>
        <v>-3400</v>
      </c>
      <c r="H83" s="134">
        <f t="shared" si="27"/>
        <v>5844.444444</v>
      </c>
      <c r="I83" s="134">
        <f t="shared" si="27"/>
        <v>14733.33333</v>
      </c>
      <c r="J83" s="134">
        <f t="shared" si="27"/>
        <v>23266.66667</v>
      </c>
      <c r="K83" s="134">
        <f t="shared" si="27"/>
        <v>31444.44444</v>
      </c>
      <c r="L83" s="134">
        <f t="shared" si="27"/>
        <v>39266.66667</v>
      </c>
      <c r="M83" s="134">
        <f t="shared" si="27"/>
        <v>46733.33333</v>
      </c>
      <c r="N83" s="134">
        <f t="shared" si="27"/>
        <v>53844.44444</v>
      </c>
      <c r="O83" s="134">
        <f t="shared" si="27"/>
        <v>60600</v>
      </c>
      <c r="P83" s="134">
        <f t="shared" si="27"/>
        <v>67000</v>
      </c>
      <c r="Q83" s="134">
        <f t="shared" si="27"/>
        <v>73044.44444</v>
      </c>
      <c r="R83" s="134">
        <f t="shared" si="27"/>
        <v>78733.33333</v>
      </c>
    </row>
    <row r="84" ht="13.5" customHeight="1">
      <c r="F84" s="61"/>
    </row>
    <row r="85" ht="13.5" customHeight="1">
      <c r="C85" s="80" t="s">
        <v>90</v>
      </c>
      <c r="F85" s="61"/>
    </row>
    <row r="86" ht="13.5" customHeight="1">
      <c r="F86" s="61"/>
    </row>
    <row r="87" ht="13.5" customHeight="1">
      <c r="F87" s="61"/>
    </row>
    <row r="88" ht="13.5" customHeight="1">
      <c r="F88" s="62"/>
    </row>
    <row r="89" ht="13.5" customHeight="1">
      <c r="F89" s="61"/>
    </row>
    <row r="90" ht="13.5" customHeight="1">
      <c r="F90" s="61"/>
    </row>
    <row r="91" ht="13.5" customHeight="1">
      <c r="F91" s="61"/>
    </row>
    <row r="92" ht="13.5" customHeight="1">
      <c r="F92" s="61"/>
    </row>
    <row r="93" ht="13.5" customHeight="1">
      <c r="F93" s="61"/>
    </row>
    <row r="94" ht="13.5" customHeight="1">
      <c r="F94" s="61"/>
    </row>
    <row r="95" ht="13.5" customHeight="1">
      <c r="F95" s="61"/>
    </row>
    <row r="96" ht="13.5" customHeight="1">
      <c r="F96" s="61"/>
    </row>
    <row r="97" ht="13.5" customHeight="1">
      <c r="F97" s="61"/>
    </row>
    <row r="98" ht="13.5" customHeight="1">
      <c r="F98" s="61"/>
    </row>
    <row r="99" ht="13.5" customHeight="1">
      <c r="F99" s="61"/>
    </row>
    <row r="100" ht="13.5" customHeight="1">
      <c r="F100" s="61"/>
    </row>
    <row r="101" ht="13.5" customHeight="1">
      <c r="F101" s="61"/>
    </row>
    <row r="102" ht="13.5" customHeight="1">
      <c r="F102" s="61"/>
    </row>
    <row r="103" ht="13.5" customHeight="1">
      <c r="F103" s="61"/>
    </row>
    <row r="104" ht="13.5" customHeight="1">
      <c r="F104" s="61"/>
    </row>
    <row r="105" ht="13.5" customHeight="1">
      <c r="F105" s="61"/>
    </row>
    <row r="106" ht="13.5" customHeight="1">
      <c r="F106" s="61"/>
    </row>
    <row r="107" ht="13.5" customHeight="1">
      <c r="F107" s="61"/>
      <c r="Q107" s="135"/>
    </row>
    <row r="108" ht="13.5" customHeight="1">
      <c r="F108" s="61"/>
      <c r="Q108" s="135"/>
    </row>
    <row r="109" ht="13.5" customHeight="1">
      <c r="F109" s="61"/>
      <c r="Q109" s="135"/>
    </row>
    <row r="110" ht="13.5" customHeight="1">
      <c r="F110" s="61"/>
      <c r="K110" s="136"/>
      <c r="Q110" s="135"/>
    </row>
    <row r="111" ht="13.5" customHeight="1">
      <c r="F111" s="61"/>
      <c r="Q111" s="135"/>
    </row>
    <row r="112" ht="13.5" customHeight="1">
      <c r="F112" s="61"/>
      <c r="Q112" s="135"/>
    </row>
    <row r="113" ht="13.5" customHeight="1">
      <c r="F113" s="61"/>
      <c r="Q113" s="135"/>
    </row>
    <row r="114" ht="13.5" customHeight="1">
      <c r="F114" s="61"/>
      <c r="Q114" s="135"/>
    </row>
    <row r="115" ht="13.5" customHeight="1">
      <c r="F115" s="61"/>
      <c r="Q115" s="135"/>
    </row>
    <row r="116" ht="13.5" customHeight="1">
      <c r="F116" s="61"/>
      <c r="Q116" s="135"/>
    </row>
    <row r="117" ht="13.5" customHeight="1">
      <c r="F117" s="61"/>
      <c r="Q117" s="135"/>
    </row>
    <row r="118" ht="13.5" customHeight="1">
      <c r="F118" s="61"/>
      <c r="Q118" s="135"/>
    </row>
    <row r="119" ht="13.5" customHeight="1">
      <c r="F119" s="61"/>
      <c r="Q119" s="135"/>
    </row>
    <row r="120" ht="13.5" customHeight="1">
      <c r="F120" s="61"/>
      <c r="Q120" s="135"/>
    </row>
    <row r="121" ht="13.5" customHeight="1">
      <c r="F121" s="61"/>
      <c r="Q121" s="135"/>
    </row>
    <row r="122" ht="13.5" customHeight="1">
      <c r="C122" s="137" t="s">
        <v>91</v>
      </c>
      <c r="D122" s="135"/>
      <c r="E122" s="135"/>
      <c r="F122" s="138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</row>
    <row r="123" ht="13.5" customHeight="1"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</row>
    <row r="124" ht="13.5" customHeight="1">
      <c r="C124" s="135"/>
      <c r="D124" s="135">
        <f t="shared" ref="D124:O124" si="28">D34</f>
        <v>1</v>
      </c>
      <c r="E124" s="135">
        <f t="shared" si="28"/>
        <v>2</v>
      </c>
      <c r="F124" s="135">
        <f t="shared" si="28"/>
        <v>3</v>
      </c>
      <c r="G124" s="135">
        <f t="shared" si="28"/>
        <v>4</v>
      </c>
      <c r="H124" s="135">
        <f t="shared" si="28"/>
        <v>5</v>
      </c>
      <c r="I124" s="135">
        <f t="shared" si="28"/>
        <v>6</v>
      </c>
      <c r="J124" s="135">
        <f t="shared" si="28"/>
        <v>7</v>
      </c>
      <c r="K124" s="135">
        <f t="shared" si="28"/>
        <v>8</v>
      </c>
      <c r="L124" s="135">
        <f t="shared" si="28"/>
        <v>9</v>
      </c>
      <c r="M124" s="135">
        <f t="shared" si="28"/>
        <v>10</v>
      </c>
      <c r="N124" s="135">
        <f t="shared" si="28"/>
        <v>11</v>
      </c>
      <c r="O124" s="135">
        <f t="shared" si="28"/>
        <v>12</v>
      </c>
      <c r="P124" s="135"/>
      <c r="Q124" s="135"/>
      <c r="R124" s="135"/>
    </row>
    <row r="125" ht="13.5" customHeight="1">
      <c r="C125" s="135" t="str">
        <f t="shared" ref="C125:O125" si="29">C47</f>
        <v>Total</v>
      </c>
      <c r="D125" s="139">
        <f t="shared" si="29"/>
        <v>24</v>
      </c>
      <c r="E125" s="139">
        <f t="shared" si="29"/>
        <v>47.11111111</v>
      </c>
      <c r="F125" s="139">
        <f t="shared" si="29"/>
        <v>69.33333333</v>
      </c>
      <c r="G125" s="139">
        <f t="shared" si="29"/>
        <v>90.66666667</v>
      </c>
      <c r="H125" s="139">
        <f t="shared" si="29"/>
        <v>111.1111111</v>
      </c>
      <c r="I125" s="139">
        <f t="shared" si="29"/>
        <v>130.6666667</v>
      </c>
      <c r="J125" s="139">
        <f t="shared" si="29"/>
        <v>149.3333333</v>
      </c>
      <c r="K125" s="139">
        <f t="shared" si="29"/>
        <v>167.1111111</v>
      </c>
      <c r="L125" s="139">
        <f t="shared" si="29"/>
        <v>184</v>
      </c>
      <c r="M125" s="139">
        <f t="shared" si="29"/>
        <v>200</v>
      </c>
      <c r="N125" s="139">
        <f t="shared" si="29"/>
        <v>215.1111111</v>
      </c>
      <c r="O125" s="139">
        <f t="shared" si="29"/>
        <v>229.3333333</v>
      </c>
      <c r="P125" s="135"/>
      <c r="Q125" s="135"/>
      <c r="R125" s="135"/>
    </row>
    <row r="126" ht="13.5" customHeight="1">
      <c r="C126" s="135" t="str">
        <f t="shared" ref="C126:O126" si="30">C48</f>
        <v>New</v>
      </c>
      <c r="D126" s="139">
        <f t="shared" si="30"/>
        <v>24</v>
      </c>
      <c r="E126" s="139">
        <f t="shared" si="30"/>
        <v>24</v>
      </c>
      <c r="F126" s="139">
        <f t="shared" si="30"/>
        <v>24</v>
      </c>
      <c r="G126" s="139">
        <f t="shared" si="30"/>
        <v>24</v>
      </c>
      <c r="H126" s="139">
        <f t="shared" si="30"/>
        <v>24</v>
      </c>
      <c r="I126" s="139">
        <f t="shared" si="30"/>
        <v>24</v>
      </c>
      <c r="J126" s="139">
        <f t="shared" si="30"/>
        <v>24</v>
      </c>
      <c r="K126" s="139">
        <f t="shared" si="30"/>
        <v>24</v>
      </c>
      <c r="L126" s="139">
        <f t="shared" si="30"/>
        <v>24</v>
      </c>
      <c r="M126" s="139">
        <f t="shared" si="30"/>
        <v>24</v>
      </c>
      <c r="N126" s="139">
        <f t="shared" si="30"/>
        <v>24</v>
      </c>
      <c r="O126" s="139">
        <f t="shared" si="30"/>
        <v>24</v>
      </c>
      <c r="P126" s="135"/>
      <c r="Q126" s="135"/>
      <c r="R126" s="135"/>
    </row>
    <row r="127" ht="13.5" customHeight="1">
      <c r="C127" s="135" t="str">
        <f t="shared" ref="C127:O127" si="31">C50</f>
        <v>Old</v>
      </c>
      <c r="D127" s="139">
        <f t="shared" si="31"/>
        <v>0</v>
      </c>
      <c r="E127" s="139">
        <f t="shared" si="31"/>
        <v>23.11111111</v>
      </c>
      <c r="F127" s="139">
        <f t="shared" si="31"/>
        <v>45.33333333</v>
      </c>
      <c r="G127" s="139">
        <f t="shared" si="31"/>
        <v>66.66666667</v>
      </c>
      <c r="H127" s="139">
        <f t="shared" si="31"/>
        <v>87.11111111</v>
      </c>
      <c r="I127" s="139">
        <f t="shared" si="31"/>
        <v>106.6666667</v>
      </c>
      <c r="J127" s="139">
        <f t="shared" si="31"/>
        <v>125.3333333</v>
      </c>
      <c r="K127" s="139">
        <f t="shared" si="31"/>
        <v>143.1111111</v>
      </c>
      <c r="L127" s="139">
        <f t="shared" si="31"/>
        <v>160</v>
      </c>
      <c r="M127" s="139">
        <f t="shared" si="31"/>
        <v>176</v>
      </c>
      <c r="N127" s="139">
        <f t="shared" si="31"/>
        <v>191.1111111</v>
      </c>
      <c r="O127" s="139">
        <f t="shared" si="31"/>
        <v>205.3333333</v>
      </c>
      <c r="P127" s="135"/>
      <c r="Q127" s="135"/>
      <c r="R127" s="135"/>
    </row>
    <row r="128" ht="13.5" customHeight="1"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</row>
    <row r="129" ht="13.5" customHeight="1"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</row>
    <row r="130" ht="13.5" customHeight="1"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</row>
    <row r="131" ht="13.5" customHeight="1"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</row>
    <row r="132" ht="13.5" customHeight="1">
      <c r="C132" s="135"/>
      <c r="D132" s="135">
        <f t="shared" ref="D132:O132" si="32">D124</f>
        <v>1</v>
      </c>
      <c r="E132" s="135">
        <f t="shared" si="32"/>
        <v>2</v>
      </c>
      <c r="F132" s="135">
        <f t="shared" si="32"/>
        <v>3</v>
      </c>
      <c r="G132" s="135">
        <f t="shared" si="32"/>
        <v>4</v>
      </c>
      <c r="H132" s="135">
        <f t="shared" si="32"/>
        <v>5</v>
      </c>
      <c r="I132" s="135">
        <f t="shared" si="32"/>
        <v>6</v>
      </c>
      <c r="J132" s="135">
        <f t="shared" si="32"/>
        <v>7</v>
      </c>
      <c r="K132" s="135">
        <f t="shared" si="32"/>
        <v>8</v>
      </c>
      <c r="L132" s="135">
        <f t="shared" si="32"/>
        <v>9</v>
      </c>
      <c r="M132" s="135">
        <f t="shared" si="32"/>
        <v>10</v>
      </c>
      <c r="N132" s="135">
        <f t="shared" si="32"/>
        <v>11</v>
      </c>
      <c r="O132" s="135">
        <f t="shared" si="32"/>
        <v>12</v>
      </c>
      <c r="P132" s="135"/>
      <c r="Q132" s="135"/>
      <c r="R132" s="135"/>
    </row>
    <row r="133" ht="13.5" customHeight="1">
      <c r="C133" s="140" t="str">
        <f>C57</f>
        <v>Revenue</v>
      </c>
      <c r="D133" s="141">
        <f t="shared" ref="D133:O133" si="33">G57</f>
        <v>9600</v>
      </c>
      <c r="E133" s="141">
        <f t="shared" si="33"/>
        <v>18844.44444</v>
      </c>
      <c r="F133" s="141">
        <f t="shared" si="33"/>
        <v>27733.33333</v>
      </c>
      <c r="G133" s="141">
        <f t="shared" si="33"/>
        <v>36266.66667</v>
      </c>
      <c r="H133" s="141">
        <f t="shared" si="33"/>
        <v>44444.44444</v>
      </c>
      <c r="I133" s="141">
        <f t="shared" si="33"/>
        <v>52266.66667</v>
      </c>
      <c r="J133" s="141">
        <f t="shared" si="33"/>
        <v>59733.33333</v>
      </c>
      <c r="K133" s="141">
        <f t="shared" si="33"/>
        <v>66844.44444</v>
      </c>
      <c r="L133" s="141">
        <f t="shared" si="33"/>
        <v>73600</v>
      </c>
      <c r="M133" s="141">
        <f t="shared" si="33"/>
        <v>80000</v>
      </c>
      <c r="N133" s="141">
        <f t="shared" si="33"/>
        <v>86044.44444</v>
      </c>
      <c r="O133" s="141">
        <f t="shared" si="33"/>
        <v>91733.33333</v>
      </c>
      <c r="P133" s="135"/>
      <c r="Q133" s="135"/>
      <c r="R133" s="135"/>
    </row>
    <row r="134" ht="13.5" customHeight="1">
      <c r="C134" s="140" t="str">
        <f>C61</f>
        <v>Cost of attracting customers</v>
      </c>
      <c r="D134" s="141">
        <f t="shared" ref="D134:O134" si="34">-G61</f>
        <v>13000</v>
      </c>
      <c r="E134" s="141">
        <f t="shared" si="34"/>
        <v>13000</v>
      </c>
      <c r="F134" s="141">
        <f t="shared" si="34"/>
        <v>13000</v>
      </c>
      <c r="G134" s="141">
        <f t="shared" si="34"/>
        <v>13000</v>
      </c>
      <c r="H134" s="141">
        <f t="shared" si="34"/>
        <v>13000</v>
      </c>
      <c r="I134" s="141">
        <f t="shared" si="34"/>
        <v>13000</v>
      </c>
      <c r="J134" s="141">
        <f t="shared" si="34"/>
        <v>13000</v>
      </c>
      <c r="K134" s="141">
        <f t="shared" si="34"/>
        <v>13000</v>
      </c>
      <c r="L134" s="141">
        <f t="shared" si="34"/>
        <v>13000</v>
      </c>
      <c r="M134" s="141">
        <f t="shared" si="34"/>
        <v>13000</v>
      </c>
      <c r="N134" s="141">
        <f t="shared" si="34"/>
        <v>13000</v>
      </c>
      <c r="O134" s="141">
        <f t="shared" si="34"/>
        <v>13000</v>
      </c>
      <c r="P134" s="135"/>
      <c r="Q134" s="135"/>
      <c r="R134" s="135"/>
    </row>
    <row r="135" ht="13.5" customHeight="1">
      <c r="C135" s="140" t="str">
        <f>C83</f>
        <v>Gross profit *</v>
      </c>
      <c r="D135" s="141">
        <f t="shared" ref="D135:O135" si="35">G83</f>
        <v>-3400</v>
      </c>
      <c r="E135" s="141">
        <f t="shared" si="35"/>
        <v>5844.444444</v>
      </c>
      <c r="F135" s="141">
        <f t="shared" si="35"/>
        <v>14733.33333</v>
      </c>
      <c r="G135" s="141">
        <f t="shared" si="35"/>
        <v>23266.66667</v>
      </c>
      <c r="H135" s="141">
        <f t="shared" si="35"/>
        <v>31444.44444</v>
      </c>
      <c r="I135" s="141">
        <f t="shared" si="35"/>
        <v>39266.66667</v>
      </c>
      <c r="J135" s="141">
        <f t="shared" si="35"/>
        <v>46733.33333</v>
      </c>
      <c r="K135" s="141">
        <f t="shared" si="35"/>
        <v>53844.44444</v>
      </c>
      <c r="L135" s="141">
        <f t="shared" si="35"/>
        <v>60600</v>
      </c>
      <c r="M135" s="141">
        <f t="shared" si="35"/>
        <v>67000</v>
      </c>
      <c r="N135" s="141">
        <f t="shared" si="35"/>
        <v>73044.44444</v>
      </c>
      <c r="O135" s="141">
        <f t="shared" si="35"/>
        <v>78733.33333</v>
      </c>
      <c r="P135" s="135"/>
      <c r="Q135" s="135"/>
      <c r="R135" s="135"/>
    </row>
    <row r="136" ht="13.5" customHeight="1"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</row>
    <row r="137" ht="13.5" customHeight="1"/>
    <row r="138" ht="13.5" customHeight="1">
      <c r="F138" s="61"/>
    </row>
    <row r="139" ht="13.5" customHeight="1">
      <c r="F139" s="61"/>
    </row>
    <row r="140" ht="13.5" customHeight="1">
      <c r="F140" s="61"/>
    </row>
    <row r="141" ht="13.5" customHeight="1">
      <c r="F141" s="61"/>
    </row>
    <row r="142" ht="13.5" customHeight="1">
      <c r="F142" s="61"/>
    </row>
    <row r="143" ht="13.5" customHeight="1">
      <c r="F143" s="61"/>
    </row>
    <row r="144" ht="13.5" customHeight="1">
      <c r="F144" s="61"/>
    </row>
    <row r="145" ht="13.5" customHeight="1">
      <c r="F145" s="61"/>
    </row>
    <row r="146" ht="13.5" customHeight="1">
      <c r="F146" s="61"/>
    </row>
    <row r="147" ht="13.5" customHeight="1">
      <c r="F147" s="61"/>
    </row>
    <row r="148" ht="13.5" customHeight="1">
      <c r="F148" s="61"/>
    </row>
    <row r="149" ht="13.5" customHeight="1">
      <c r="F149" s="61"/>
    </row>
    <row r="150" ht="13.5" customHeight="1">
      <c r="F150" s="61"/>
    </row>
    <row r="151" ht="13.5" customHeight="1">
      <c r="F151" s="61"/>
    </row>
    <row r="152" ht="13.5" customHeight="1">
      <c r="F152" s="61"/>
    </row>
    <row r="153" ht="13.5" customHeight="1">
      <c r="F153" s="61"/>
    </row>
    <row r="154" ht="13.5" customHeight="1">
      <c r="F154" s="61"/>
    </row>
    <row r="155" ht="13.5" customHeight="1">
      <c r="F155" s="61"/>
    </row>
    <row r="156" ht="13.5" customHeight="1">
      <c r="F156" s="61"/>
    </row>
    <row r="157" ht="13.5" customHeight="1">
      <c r="F157" s="61"/>
    </row>
    <row r="158" ht="13.5" customHeight="1">
      <c r="F158" s="61"/>
    </row>
    <row r="159" ht="13.5" customHeight="1">
      <c r="F159" s="61"/>
    </row>
    <row r="160" ht="13.5" customHeight="1">
      <c r="F160" s="61"/>
    </row>
    <row r="161" ht="13.5" customHeight="1">
      <c r="F161" s="61"/>
    </row>
    <row r="162" ht="13.5" customHeight="1">
      <c r="F162" s="61"/>
    </row>
    <row r="163" ht="13.5" customHeight="1">
      <c r="F163" s="61"/>
    </row>
    <row r="164" ht="13.5" customHeight="1">
      <c r="F164" s="61"/>
    </row>
    <row r="165" ht="13.5" customHeight="1">
      <c r="F165" s="61"/>
    </row>
    <row r="166" ht="13.5" customHeight="1">
      <c r="F166" s="61"/>
    </row>
    <row r="167" ht="13.5" customHeight="1">
      <c r="F167" s="61"/>
    </row>
    <row r="168" ht="13.5" customHeight="1">
      <c r="F168" s="61"/>
    </row>
    <row r="169" ht="13.5" customHeight="1">
      <c r="F169" s="61"/>
    </row>
    <row r="170" ht="13.5" customHeight="1">
      <c r="F170" s="61"/>
    </row>
    <row r="171" ht="13.5" customHeight="1">
      <c r="F171" s="61"/>
    </row>
    <row r="172" ht="13.5" customHeight="1">
      <c r="F172" s="61"/>
    </row>
    <row r="173" ht="13.5" customHeight="1">
      <c r="F173" s="61"/>
    </row>
    <row r="174" ht="13.5" customHeight="1">
      <c r="F174" s="61"/>
    </row>
    <row r="175" ht="13.5" customHeight="1">
      <c r="F175" s="61"/>
    </row>
    <row r="176" ht="13.5" customHeight="1">
      <c r="F176" s="61"/>
    </row>
    <row r="177" ht="13.5" customHeight="1">
      <c r="F177" s="61"/>
    </row>
    <row r="178" ht="13.5" customHeight="1">
      <c r="F178" s="61"/>
    </row>
    <row r="179" ht="13.5" customHeight="1">
      <c r="F179" s="61"/>
    </row>
    <row r="180" ht="13.5" customHeight="1">
      <c r="F180" s="61"/>
    </row>
    <row r="181" ht="13.5" customHeight="1">
      <c r="F181" s="61"/>
    </row>
    <row r="182" ht="13.5" customHeight="1">
      <c r="F182" s="61"/>
    </row>
    <row r="183" ht="13.5" customHeight="1">
      <c r="F183" s="61"/>
    </row>
    <row r="184" ht="13.5" customHeight="1">
      <c r="F184" s="61"/>
    </row>
    <row r="185" ht="13.5" customHeight="1">
      <c r="F185" s="61"/>
    </row>
    <row r="186" ht="13.5" customHeight="1">
      <c r="F186" s="61"/>
    </row>
    <row r="187" ht="13.5" customHeight="1">
      <c r="F187" s="61"/>
    </row>
    <row r="188" ht="13.5" customHeight="1">
      <c r="F188" s="61"/>
    </row>
    <row r="189" ht="13.5" customHeight="1">
      <c r="F189" s="61"/>
    </row>
    <row r="190" ht="13.5" customHeight="1">
      <c r="F190" s="61"/>
    </row>
    <row r="191" ht="13.5" customHeight="1">
      <c r="F191" s="61"/>
    </row>
    <row r="192" ht="13.5" customHeight="1">
      <c r="F192" s="61"/>
    </row>
    <row r="193" ht="13.5" customHeight="1">
      <c r="F193" s="61"/>
    </row>
    <row r="194" ht="13.5" customHeight="1">
      <c r="F194" s="61"/>
    </row>
    <row r="195" ht="13.5" customHeight="1">
      <c r="F195" s="61"/>
    </row>
    <row r="196" ht="13.5" customHeight="1">
      <c r="F196" s="61"/>
    </row>
    <row r="197" ht="13.5" customHeight="1">
      <c r="F197" s="61"/>
    </row>
    <row r="198" ht="13.5" customHeight="1">
      <c r="F198" s="61"/>
    </row>
    <row r="199" ht="13.5" customHeight="1">
      <c r="F199" s="61"/>
    </row>
    <row r="200" ht="13.5" customHeight="1">
      <c r="F200" s="61"/>
    </row>
    <row r="201" ht="13.5" customHeight="1">
      <c r="F201" s="61"/>
    </row>
    <row r="202" ht="13.5" customHeight="1">
      <c r="F202" s="61"/>
    </row>
    <row r="203" ht="13.5" customHeight="1">
      <c r="F203" s="61"/>
    </row>
    <row r="204" ht="13.5" customHeight="1">
      <c r="F204" s="61"/>
    </row>
    <row r="205" ht="13.5" customHeight="1">
      <c r="F205" s="61"/>
    </row>
    <row r="206" ht="13.5" customHeight="1">
      <c r="F206" s="61"/>
    </row>
    <row r="207" ht="13.5" customHeight="1">
      <c r="F207" s="61"/>
    </row>
    <row r="208" ht="13.5" customHeight="1">
      <c r="F208" s="61"/>
    </row>
    <row r="209" ht="13.5" customHeight="1">
      <c r="F209" s="61"/>
    </row>
    <row r="210" ht="13.5" customHeight="1">
      <c r="F210" s="61"/>
    </row>
    <row r="211" ht="13.5" customHeight="1">
      <c r="F211" s="61"/>
    </row>
    <row r="212" ht="13.5" customHeight="1">
      <c r="F212" s="61"/>
    </row>
    <row r="213" ht="13.5" customHeight="1">
      <c r="F213" s="61"/>
    </row>
    <row r="214" ht="13.5" customHeight="1">
      <c r="F214" s="61"/>
    </row>
    <row r="215" ht="13.5" customHeight="1">
      <c r="F215" s="61"/>
    </row>
    <row r="216" ht="13.5" customHeight="1">
      <c r="F216" s="61"/>
    </row>
    <row r="217" ht="13.5" customHeight="1">
      <c r="F217" s="61"/>
    </row>
    <row r="218" ht="13.5" customHeight="1">
      <c r="F218" s="61"/>
    </row>
    <row r="219" ht="13.5" customHeight="1">
      <c r="F219" s="61"/>
    </row>
    <row r="220" ht="13.5" customHeight="1">
      <c r="F220" s="61"/>
    </row>
    <row r="221" ht="13.5" customHeight="1">
      <c r="F221" s="61"/>
    </row>
    <row r="222" ht="13.5" customHeight="1">
      <c r="F222" s="61"/>
    </row>
    <row r="223" ht="13.5" customHeight="1">
      <c r="F223" s="61"/>
    </row>
    <row r="224" ht="13.5" customHeight="1">
      <c r="F224" s="61"/>
    </row>
    <row r="225" ht="13.5" customHeight="1">
      <c r="F225" s="61"/>
    </row>
    <row r="226" ht="13.5" customHeight="1">
      <c r="F226" s="61"/>
    </row>
    <row r="227" ht="13.5" customHeight="1">
      <c r="F227" s="61"/>
    </row>
    <row r="228" ht="13.5" customHeight="1">
      <c r="F228" s="61"/>
    </row>
    <row r="229" ht="13.5" customHeight="1">
      <c r="F229" s="61"/>
    </row>
    <row r="230" ht="13.5" customHeight="1">
      <c r="F230" s="61"/>
    </row>
    <row r="231" ht="13.5" customHeight="1">
      <c r="F231" s="61"/>
    </row>
    <row r="232" ht="13.5" customHeight="1">
      <c r="F232" s="61"/>
    </row>
    <row r="233" ht="13.5" customHeight="1">
      <c r="F233" s="61"/>
    </row>
    <row r="234" ht="13.5" customHeight="1">
      <c r="F234" s="61"/>
    </row>
    <row r="235" ht="13.5" customHeight="1">
      <c r="F235" s="61"/>
    </row>
    <row r="236" ht="13.5" customHeight="1">
      <c r="F236" s="61"/>
    </row>
    <row r="237" ht="13.5" customHeight="1">
      <c r="F237" s="61"/>
    </row>
    <row r="238" ht="13.5" customHeight="1">
      <c r="F238" s="61"/>
    </row>
    <row r="239" ht="13.5" customHeight="1">
      <c r="F239" s="61"/>
    </row>
    <row r="240" ht="13.5" customHeight="1">
      <c r="F240" s="61"/>
    </row>
    <row r="241" ht="13.5" customHeight="1">
      <c r="F241" s="61"/>
    </row>
    <row r="242" ht="13.5" customHeight="1">
      <c r="F242" s="61"/>
    </row>
    <row r="243" ht="13.5" customHeight="1">
      <c r="F243" s="61"/>
    </row>
    <row r="244" ht="13.5" customHeight="1">
      <c r="F244" s="61"/>
    </row>
    <row r="245" ht="13.5" customHeight="1">
      <c r="F245" s="61"/>
    </row>
    <row r="246" ht="13.5" customHeight="1">
      <c r="F246" s="61"/>
    </row>
    <row r="247" ht="13.5" customHeight="1">
      <c r="F247" s="61"/>
    </row>
    <row r="248" ht="13.5" customHeight="1">
      <c r="F248" s="61"/>
    </row>
    <row r="249" ht="13.5" customHeight="1">
      <c r="F249" s="61"/>
    </row>
    <row r="250" ht="13.5" customHeight="1">
      <c r="F250" s="61"/>
    </row>
    <row r="251" ht="13.5" customHeight="1">
      <c r="F251" s="61"/>
    </row>
    <row r="252" ht="13.5" customHeight="1">
      <c r="F252" s="61"/>
    </row>
    <row r="253" ht="13.5" customHeight="1">
      <c r="F253" s="61"/>
    </row>
    <row r="254" ht="13.5" customHeight="1">
      <c r="F254" s="61"/>
    </row>
    <row r="255" ht="13.5" customHeight="1">
      <c r="F255" s="61"/>
    </row>
    <row r="256" ht="13.5" customHeight="1">
      <c r="F256" s="61"/>
    </row>
    <row r="257" ht="13.5" customHeight="1">
      <c r="F257" s="61"/>
    </row>
    <row r="258" ht="13.5" customHeight="1">
      <c r="F258" s="61"/>
    </row>
    <row r="259" ht="13.5" customHeight="1">
      <c r="F259" s="61"/>
    </row>
    <row r="260" ht="13.5" customHeight="1">
      <c r="F260" s="61"/>
    </row>
    <row r="261" ht="13.5" customHeight="1">
      <c r="F261" s="61"/>
    </row>
    <row r="262" ht="13.5" customHeight="1">
      <c r="F262" s="61"/>
    </row>
    <row r="263" ht="13.5" customHeight="1">
      <c r="F263" s="61"/>
    </row>
    <row r="264" ht="13.5" customHeight="1">
      <c r="F264" s="61"/>
    </row>
    <row r="265" ht="13.5" customHeight="1">
      <c r="F265" s="61"/>
    </row>
    <row r="266" ht="13.5" customHeight="1">
      <c r="F266" s="61"/>
    </row>
    <row r="267" ht="13.5" customHeight="1">
      <c r="F267" s="61"/>
    </row>
    <row r="268" ht="13.5" customHeight="1">
      <c r="F268" s="61"/>
    </row>
    <row r="269" ht="13.5" customHeight="1">
      <c r="F269" s="61"/>
    </row>
    <row r="270" ht="13.5" customHeight="1">
      <c r="F270" s="61"/>
    </row>
    <row r="271" ht="13.5" customHeight="1">
      <c r="F271" s="61"/>
    </row>
    <row r="272" ht="13.5" customHeight="1">
      <c r="F272" s="61"/>
    </row>
    <row r="273" ht="13.5" customHeight="1">
      <c r="F273" s="61"/>
    </row>
    <row r="274" ht="13.5" customHeight="1">
      <c r="F274" s="61"/>
    </row>
    <row r="275" ht="13.5" customHeight="1">
      <c r="F275" s="61"/>
    </row>
    <row r="276" ht="13.5" customHeight="1">
      <c r="F276" s="61"/>
    </row>
    <row r="277" ht="13.5" customHeight="1">
      <c r="F277" s="61"/>
    </row>
    <row r="278" ht="13.5" customHeight="1">
      <c r="F278" s="61"/>
    </row>
    <row r="279" ht="13.5" customHeight="1">
      <c r="F279" s="61"/>
    </row>
    <row r="280" ht="13.5" customHeight="1">
      <c r="F280" s="61"/>
    </row>
    <row r="281" ht="13.5" customHeight="1">
      <c r="F281" s="61"/>
    </row>
    <row r="282" ht="13.5" customHeight="1">
      <c r="F282" s="61"/>
    </row>
    <row r="283" ht="13.5" customHeight="1">
      <c r="F283" s="61"/>
    </row>
    <row r="284" ht="13.5" customHeight="1">
      <c r="F284" s="61"/>
    </row>
    <row r="285" ht="13.5" customHeight="1">
      <c r="F285" s="61"/>
    </row>
    <row r="286" ht="13.5" customHeight="1">
      <c r="F286" s="61"/>
    </row>
    <row r="287" ht="13.5" customHeight="1">
      <c r="F287" s="61"/>
    </row>
    <row r="288" ht="13.5" customHeight="1">
      <c r="F288" s="61"/>
    </row>
    <row r="289" ht="13.5" customHeight="1">
      <c r="F289" s="61"/>
    </row>
    <row r="290" ht="13.5" customHeight="1">
      <c r="F290" s="61"/>
    </row>
    <row r="291" ht="13.5" customHeight="1">
      <c r="F291" s="61"/>
    </row>
    <row r="292" ht="13.5" customHeight="1">
      <c r="F292" s="61"/>
    </row>
    <row r="293" ht="13.5" customHeight="1">
      <c r="F293" s="61"/>
    </row>
    <row r="294" ht="13.5" customHeight="1">
      <c r="F294" s="61"/>
    </row>
    <row r="295" ht="13.5" customHeight="1">
      <c r="F295" s="61"/>
    </row>
    <row r="296" ht="13.5" customHeight="1">
      <c r="F296" s="61"/>
    </row>
    <row r="297" ht="13.5" customHeight="1">
      <c r="F297" s="61"/>
    </row>
    <row r="298" ht="13.5" customHeight="1">
      <c r="F298" s="61"/>
    </row>
    <row r="299" ht="13.5" customHeight="1">
      <c r="F299" s="61"/>
    </row>
    <row r="300" ht="13.5" customHeight="1">
      <c r="F300" s="61"/>
    </row>
    <row r="301" ht="13.5" customHeight="1">
      <c r="F301" s="61"/>
    </row>
    <row r="302" ht="13.5" customHeight="1">
      <c r="F302" s="61"/>
    </row>
    <row r="303" ht="13.5" customHeight="1">
      <c r="F303" s="61"/>
    </row>
    <row r="304" ht="13.5" customHeight="1">
      <c r="F304" s="61"/>
    </row>
    <row r="305" ht="13.5" customHeight="1">
      <c r="F305" s="61"/>
    </row>
    <row r="306" ht="13.5" customHeight="1">
      <c r="F306" s="61"/>
    </row>
    <row r="307" ht="13.5" customHeight="1">
      <c r="F307" s="61"/>
    </row>
    <row r="308" ht="13.5" customHeight="1">
      <c r="F308" s="61"/>
    </row>
    <row r="309" ht="13.5" customHeight="1">
      <c r="F309" s="61"/>
    </row>
    <row r="310" ht="13.5" customHeight="1">
      <c r="F310" s="61"/>
    </row>
    <row r="311" ht="13.5" customHeight="1">
      <c r="F311" s="61"/>
    </row>
    <row r="312" ht="13.5" customHeight="1">
      <c r="F312" s="61"/>
    </row>
    <row r="313" ht="13.5" customHeight="1">
      <c r="F313" s="61"/>
    </row>
    <row r="314" ht="13.5" customHeight="1">
      <c r="F314" s="61"/>
    </row>
    <row r="315" ht="13.5" customHeight="1">
      <c r="F315" s="61"/>
    </row>
    <row r="316" ht="13.5" customHeight="1">
      <c r="F316" s="61"/>
    </row>
    <row r="317" ht="13.5" customHeight="1">
      <c r="F317" s="61"/>
    </row>
    <row r="318" ht="13.5" customHeight="1">
      <c r="F318" s="61"/>
    </row>
    <row r="319" ht="13.5" customHeight="1">
      <c r="F319" s="61"/>
    </row>
    <row r="320" ht="13.5" customHeight="1">
      <c r="F320" s="61"/>
    </row>
    <row r="321" ht="13.5" customHeight="1">
      <c r="F321" s="61"/>
    </row>
    <row r="322" ht="13.5" customHeight="1">
      <c r="F322" s="61"/>
    </row>
    <row r="323" ht="13.5" customHeight="1">
      <c r="F323" s="61"/>
    </row>
    <row r="324" ht="13.5" customHeight="1">
      <c r="F324" s="61"/>
    </row>
    <row r="325" ht="13.5" customHeight="1">
      <c r="F325" s="61"/>
    </row>
    <row r="326" ht="13.5" customHeight="1">
      <c r="F326" s="61"/>
    </row>
    <row r="327" ht="13.5" customHeight="1">
      <c r="F327" s="61"/>
    </row>
    <row r="328" ht="13.5" customHeight="1">
      <c r="F328" s="61"/>
    </row>
    <row r="329" ht="13.5" customHeight="1">
      <c r="F329" s="61"/>
    </row>
    <row r="330" ht="13.5" customHeight="1">
      <c r="F330" s="61"/>
    </row>
    <row r="331" ht="13.5" customHeight="1">
      <c r="F331" s="61"/>
    </row>
    <row r="332" ht="13.5" customHeight="1">
      <c r="F332" s="61"/>
    </row>
    <row r="333" ht="13.5" customHeight="1">
      <c r="F333" s="61"/>
    </row>
    <row r="334" ht="13.5" customHeight="1">
      <c r="F334" s="61"/>
    </row>
    <row r="335" ht="13.5" customHeight="1">
      <c r="F335" s="61"/>
    </row>
    <row r="336" ht="13.5" customHeight="1">
      <c r="F336" s="61"/>
    </row>
    <row r="337" ht="13.5" customHeight="1">
      <c r="F337" s="61"/>
    </row>
    <row r="338" ht="13.5" customHeight="1">
      <c r="F338" s="61"/>
    </row>
    <row r="339" ht="13.5" customHeight="1">
      <c r="F339" s="61"/>
    </row>
    <row r="340" ht="13.5" customHeight="1">
      <c r="F340" s="61"/>
    </row>
    <row r="341" ht="13.5" customHeight="1">
      <c r="F341" s="61"/>
    </row>
    <row r="342" ht="13.5" customHeight="1">
      <c r="F342" s="61"/>
    </row>
    <row r="343" ht="13.5" customHeight="1">
      <c r="F343" s="61"/>
    </row>
    <row r="344" ht="13.5" customHeight="1">
      <c r="F344" s="61"/>
    </row>
    <row r="345" ht="13.5" customHeight="1">
      <c r="F345" s="61"/>
    </row>
    <row r="346" ht="13.5" customHeight="1">
      <c r="F346" s="61"/>
    </row>
    <row r="347" ht="13.5" customHeight="1">
      <c r="F347" s="61"/>
    </row>
    <row r="348" ht="13.5" customHeight="1">
      <c r="F348" s="61"/>
    </row>
    <row r="349" ht="13.5" customHeight="1">
      <c r="F349" s="61"/>
    </row>
    <row r="350" ht="13.5" customHeight="1">
      <c r="F350" s="61"/>
    </row>
    <row r="351" ht="13.5" customHeight="1">
      <c r="F351" s="61"/>
    </row>
    <row r="352" ht="13.5" customHeight="1">
      <c r="F352" s="61"/>
    </row>
    <row r="353" ht="13.5" customHeight="1">
      <c r="F353" s="61"/>
    </row>
    <row r="354" ht="13.5" customHeight="1">
      <c r="F354" s="61"/>
    </row>
    <row r="355" ht="13.5" customHeight="1">
      <c r="F355" s="61"/>
    </row>
    <row r="356" ht="13.5" customHeight="1">
      <c r="F356" s="61"/>
    </row>
    <row r="357" ht="13.5" customHeight="1">
      <c r="F357" s="61"/>
    </row>
    <row r="358" ht="13.5" customHeight="1">
      <c r="F358" s="61"/>
    </row>
    <row r="359" ht="13.5" customHeight="1">
      <c r="F359" s="61"/>
    </row>
    <row r="360" ht="13.5" customHeight="1">
      <c r="F360" s="61"/>
    </row>
    <row r="361" ht="13.5" customHeight="1">
      <c r="F361" s="61"/>
    </row>
    <row r="362" ht="13.5" customHeight="1">
      <c r="F362" s="61"/>
    </row>
    <row r="363" ht="13.5" customHeight="1">
      <c r="F363" s="61"/>
    </row>
    <row r="364" ht="13.5" customHeight="1">
      <c r="F364" s="61"/>
    </row>
    <row r="365" ht="13.5" customHeight="1">
      <c r="F365" s="61"/>
    </row>
    <row r="366" ht="13.5" customHeight="1">
      <c r="F366" s="61"/>
    </row>
    <row r="367" ht="13.5" customHeight="1">
      <c r="F367" s="61"/>
    </row>
    <row r="368" ht="13.5" customHeight="1">
      <c r="F368" s="61"/>
    </row>
    <row r="369" ht="13.5" customHeight="1">
      <c r="F369" s="61"/>
    </row>
    <row r="370" ht="13.5" customHeight="1">
      <c r="F370" s="61"/>
    </row>
    <row r="371" ht="13.5" customHeight="1">
      <c r="F371" s="61"/>
    </row>
    <row r="372" ht="13.5" customHeight="1">
      <c r="F372" s="61"/>
    </row>
    <row r="373" ht="13.5" customHeight="1">
      <c r="F373" s="61"/>
    </row>
    <row r="374" ht="13.5" customHeight="1">
      <c r="F374" s="61"/>
    </row>
    <row r="375" ht="13.5" customHeight="1">
      <c r="F375" s="61"/>
    </row>
    <row r="376" ht="13.5" customHeight="1">
      <c r="F376" s="61"/>
    </row>
    <row r="377" ht="13.5" customHeight="1">
      <c r="F377" s="61"/>
    </row>
    <row r="378" ht="13.5" customHeight="1">
      <c r="F378" s="61"/>
    </row>
    <row r="379" ht="13.5" customHeight="1">
      <c r="F379" s="61"/>
    </row>
    <row r="380" ht="13.5" customHeight="1">
      <c r="F380" s="61"/>
    </row>
    <row r="381" ht="13.5" customHeight="1">
      <c r="F381" s="61"/>
    </row>
    <row r="382" ht="13.5" customHeight="1">
      <c r="F382" s="61"/>
    </row>
    <row r="383" ht="13.5" customHeight="1">
      <c r="F383" s="61"/>
    </row>
    <row r="384" ht="13.5" customHeight="1">
      <c r="F384" s="61"/>
    </row>
    <row r="385" ht="13.5" customHeight="1">
      <c r="F385" s="61"/>
    </row>
    <row r="386" ht="13.5" customHeight="1">
      <c r="F386" s="61"/>
    </row>
    <row r="387" ht="13.5" customHeight="1">
      <c r="F387" s="61"/>
    </row>
    <row r="388" ht="13.5" customHeight="1">
      <c r="F388" s="61"/>
    </row>
    <row r="389" ht="13.5" customHeight="1">
      <c r="F389" s="61"/>
    </row>
    <row r="390" ht="13.5" customHeight="1">
      <c r="F390" s="61"/>
    </row>
    <row r="391" ht="13.5" customHeight="1">
      <c r="F391" s="61"/>
    </row>
    <row r="392" ht="13.5" customHeight="1">
      <c r="F392" s="61"/>
    </row>
    <row r="393" ht="13.5" customHeight="1">
      <c r="F393" s="61"/>
    </row>
    <row r="394" ht="13.5" customHeight="1">
      <c r="F394" s="61"/>
    </row>
    <row r="395" ht="13.5" customHeight="1">
      <c r="F395" s="61"/>
    </row>
    <row r="396" ht="13.5" customHeight="1">
      <c r="F396" s="61"/>
    </row>
    <row r="397" ht="13.5" customHeight="1">
      <c r="F397" s="61"/>
    </row>
    <row r="398" ht="13.5" customHeight="1">
      <c r="F398" s="61"/>
    </row>
    <row r="399" ht="13.5" customHeight="1">
      <c r="F399" s="61"/>
    </row>
    <row r="400" ht="13.5" customHeight="1">
      <c r="F400" s="61"/>
    </row>
    <row r="401" ht="13.5" customHeight="1">
      <c r="F401" s="61"/>
    </row>
    <row r="402" ht="13.5" customHeight="1">
      <c r="F402" s="61"/>
    </row>
    <row r="403" ht="13.5" customHeight="1">
      <c r="F403" s="61"/>
    </row>
    <row r="404" ht="13.5" customHeight="1">
      <c r="F404" s="61"/>
    </row>
    <row r="405" ht="13.5" customHeight="1">
      <c r="F405" s="61"/>
    </row>
    <row r="406" ht="13.5" customHeight="1">
      <c r="F406" s="61"/>
    </row>
    <row r="407" ht="13.5" customHeight="1">
      <c r="F407" s="61"/>
    </row>
    <row r="408" ht="13.5" customHeight="1">
      <c r="F408" s="61"/>
    </row>
    <row r="409" ht="13.5" customHeight="1">
      <c r="F409" s="61"/>
    </row>
    <row r="410" ht="13.5" customHeight="1">
      <c r="F410" s="61"/>
    </row>
    <row r="411" ht="13.5" customHeight="1">
      <c r="F411" s="61"/>
    </row>
    <row r="412" ht="13.5" customHeight="1">
      <c r="F412" s="61"/>
    </row>
    <row r="413" ht="13.5" customHeight="1">
      <c r="F413" s="61"/>
    </row>
    <row r="414" ht="13.5" customHeight="1">
      <c r="F414" s="61"/>
    </row>
    <row r="415" ht="13.5" customHeight="1">
      <c r="F415" s="61"/>
    </row>
    <row r="416" ht="13.5" customHeight="1">
      <c r="F416" s="61"/>
    </row>
    <row r="417" ht="13.5" customHeight="1">
      <c r="F417" s="61"/>
    </row>
    <row r="418" ht="13.5" customHeight="1">
      <c r="F418" s="61"/>
    </row>
    <row r="419" ht="13.5" customHeight="1">
      <c r="F419" s="61"/>
    </row>
    <row r="420" ht="13.5" customHeight="1">
      <c r="F420" s="61"/>
    </row>
    <row r="421" ht="13.5" customHeight="1">
      <c r="F421" s="61"/>
    </row>
    <row r="422" ht="13.5" customHeight="1">
      <c r="F422" s="61"/>
    </row>
    <row r="423" ht="13.5" customHeight="1">
      <c r="F423" s="61"/>
    </row>
    <row r="424" ht="13.5" customHeight="1">
      <c r="F424" s="61"/>
    </row>
    <row r="425" ht="13.5" customHeight="1">
      <c r="F425" s="61"/>
    </row>
    <row r="426" ht="13.5" customHeight="1">
      <c r="F426" s="61"/>
    </row>
    <row r="427" ht="13.5" customHeight="1">
      <c r="F427" s="61"/>
    </row>
    <row r="428" ht="13.5" customHeight="1">
      <c r="F428" s="61"/>
    </row>
    <row r="429" ht="13.5" customHeight="1">
      <c r="F429" s="61"/>
    </row>
    <row r="430" ht="13.5" customHeight="1">
      <c r="F430" s="61"/>
    </row>
    <row r="431" ht="13.5" customHeight="1">
      <c r="F431" s="61"/>
    </row>
    <row r="432" ht="13.5" customHeight="1">
      <c r="F432" s="61"/>
    </row>
    <row r="433" ht="13.5" customHeight="1">
      <c r="F433" s="61"/>
    </row>
    <row r="434" ht="13.5" customHeight="1">
      <c r="F434" s="61"/>
    </row>
    <row r="435" ht="13.5" customHeight="1">
      <c r="F435" s="61"/>
    </row>
    <row r="436" ht="13.5" customHeight="1">
      <c r="F436" s="61"/>
    </row>
    <row r="437" ht="13.5" customHeight="1">
      <c r="F437" s="61"/>
    </row>
    <row r="438" ht="13.5" customHeight="1">
      <c r="F438" s="61"/>
    </row>
    <row r="439" ht="13.5" customHeight="1">
      <c r="F439" s="61"/>
    </row>
    <row r="440" ht="13.5" customHeight="1">
      <c r="F440" s="61"/>
    </row>
    <row r="441" ht="13.5" customHeight="1">
      <c r="F441" s="61"/>
    </row>
    <row r="442" ht="13.5" customHeight="1">
      <c r="F442" s="61"/>
    </row>
    <row r="443" ht="13.5" customHeight="1">
      <c r="F443" s="61"/>
    </row>
    <row r="444" ht="13.5" customHeight="1">
      <c r="F444" s="61"/>
    </row>
    <row r="445" ht="13.5" customHeight="1">
      <c r="F445" s="61"/>
    </row>
    <row r="446" ht="13.5" customHeight="1">
      <c r="F446" s="61"/>
    </row>
    <row r="447" ht="13.5" customHeight="1">
      <c r="F447" s="61"/>
    </row>
    <row r="448" ht="13.5" customHeight="1">
      <c r="F448" s="61"/>
    </row>
    <row r="449" ht="13.5" customHeight="1">
      <c r="F449" s="61"/>
    </row>
    <row r="450" ht="13.5" customHeight="1">
      <c r="F450" s="61"/>
    </row>
    <row r="451" ht="13.5" customHeight="1">
      <c r="F451" s="61"/>
    </row>
    <row r="452" ht="13.5" customHeight="1">
      <c r="F452" s="61"/>
    </row>
    <row r="453" ht="13.5" customHeight="1">
      <c r="F453" s="61"/>
    </row>
    <row r="454" ht="13.5" customHeight="1">
      <c r="F454" s="61"/>
    </row>
    <row r="455" ht="13.5" customHeight="1">
      <c r="F455" s="61"/>
    </row>
    <row r="456" ht="13.5" customHeight="1">
      <c r="F456" s="61"/>
    </row>
    <row r="457" ht="13.5" customHeight="1">
      <c r="F457" s="61"/>
    </row>
    <row r="458" ht="13.5" customHeight="1">
      <c r="F458" s="61"/>
    </row>
    <row r="459" ht="13.5" customHeight="1">
      <c r="F459" s="61"/>
    </row>
    <row r="460" ht="13.5" customHeight="1">
      <c r="F460" s="61"/>
    </row>
    <row r="461" ht="13.5" customHeight="1">
      <c r="F461" s="61"/>
    </row>
    <row r="462" ht="13.5" customHeight="1">
      <c r="F462" s="61"/>
    </row>
    <row r="463" ht="13.5" customHeight="1">
      <c r="F463" s="61"/>
    </row>
    <row r="464" ht="13.5" customHeight="1">
      <c r="F464" s="61"/>
    </row>
    <row r="465" ht="13.5" customHeight="1">
      <c r="F465" s="61"/>
    </row>
    <row r="466" ht="13.5" customHeight="1">
      <c r="F466" s="61"/>
    </row>
    <row r="467" ht="13.5" customHeight="1">
      <c r="F467" s="61"/>
    </row>
    <row r="468" ht="13.5" customHeight="1">
      <c r="F468" s="61"/>
    </row>
    <row r="469" ht="13.5" customHeight="1">
      <c r="F469" s="61"/>
    </row>
    <row r="470" ht="13.5" customHeight="1">
      <c r="F470" s="61"/>
    </row>
    <row r="471" ht="13.5" customHeight="1">
      <c r="F471" s="61"/>
    </row>
    <row r="472" ht="13.5" customHeight="1">
      <c r="F472" s="61"/>
    </row>
    <row r="473" ht="13.5" customHeight="1">
      <c r="F473" s="61"/>
    </row>
    <row r="474" ht="13.5" customHeight="1">
      <c r="F474" s="61"/>
    </row>
    <row r="475" ht="13.5" customHeight="1">
      <c r="F475" s="61"/>
    </row>
    <row r="476" ht="13.5" customHeight="1">
      <c r="F476" s="61"/>
    </row>
    <row r="477" ht="13.5" customHeight="1">
      <c r="F477" s="61"/>
    </row>
    <row r="478" ht="13.5" customHeight="1">
      <c r="F478" s="61"/>
    </row>
    <row r="479" ht="13.5" customHeight="1">
      <c r="F479" s="61"/>
    </row>
    <row r="480" ht="13.5" customHeight="1">
      <c r="F480" s="61"/>
    </row>
    <row r="481" ht="13.5" customHeight="1">
      <c r="F481" s="61"/>
    </row>
    <row r="482" ht="13.5" customHeight="1">
      <c r="F482" s="61"/>
    </row>
    <row r="483" ht="13.5" customHeight="1">
      <c r="F483" s="61"/>
    </row>
    <row r="484" ht="13.5" customHeight="1">
      <c r="F484" s="61"/>
    </row>
    <row r="485" ht="13.5" customHeight="1">
      <c r="F485" s="61"/>
    </row>
    <row r="486" ht="13.5" customHeight="1">
      <c r="F486" s="61"/>
    </row>
    <row r="487" ht="13.5" customHeight="1">
      <c r="F487" s="61"/>
    </row>
    <row r="488" ht="13.5" customHeight="1">
      <c r="F488" s="61"/>
    </row>
    <row r="489" ht="13.5" customHeight="1">
      <c r="F489" s="61"/>
    </row>
    <row r="490" ht="13.5" customHeight="1">
      <c r="F490" s="61"/>
    </row>
    <row r="491" ht="13.5" customHeight="1">
      <c r="F491" s="61"/>
    </row>
    <row r="492" ht="13.5" customHeight="1">
      <c r="F492" s="61"/>
    </row>
    <row r="493" ht="13.5" customHeight="1">
      <c r="F493" s="61"/>
    </row>
    <row r="494" ht="13.5" customHeight="1">
      <c r="F494" s="61"/>
    </row>
    <row r="495" ht="13.5" customHeight="1">
      <c r="F495" s="61"/>
    </row>
    <row r="496" ht="13.5" customHeight="1">
      <c r="F496" s="61"/>
    </row>
    <row r="497" ht="13.5" customHeight="1">
      <c r="F497" s="61"/>
    </row>
    <row r="498" ht="13.5" customHeight="1">
      <c r="F498" s="61"/>
    </row>
    <row r="499" ht="13.5" customHeight="1">
      <c r="F499" s="61"/>
    </row>
    <row r="500" ht="13.5" customHeight="1">
      <c r="F500" s="61"/>
    </row>
    <row r="501" ht="13.5" customHeight="1">
      <c r="F501" s="61"/>
    </row>
    <row r="502" ht="13.5" customHeight="1">
      <c r="F502" s="61"/>
    </row>
    <row r="503" ht="13.5" customHeight="1">
      <c r="F503" s="61"/>
    </row>
    <row r="504" ht="13.5" customHeight="1">
      <c r="F504" s="61"/>
    </row>
    <row r="505" ht="13.5" customHeight="1">
      <c r="F505" s="61"/>
    </row>
    <row r="506" ht="13.5" customHeight="1">
      <c r="F506" s="61"/>
    </row>
    <row r="507" ht="13.5" customHeight="1">
      <c r="F507" s="61"/>
    </row>
    <row r="508" ht="13.5" customHeight="1">
      <c r="F508" s="61"/>
    </row>
    <row r="509" ht="13.5" customHeight="1">
      <c r="F509" s="61"/>
    </row>
    <row r="510" ht="13.5" customHeight="1">
      <c r="F510" s="61"/>
    </row>
    <row r="511" ht="13.5" customHeight="1">
      <c r="F511" s="61"/>
    </row>
    <row r="512" ht="13.5" customHeight="1">
      <c r="F512" s="61"/>
    </row>
    <row r="513" ht="13.5" customHeight="1">
      <c r="F513" s="61"/>
    </row>
    <row r="514" ht="13.5" customHeight="1">
      <c r="F514" s="61"/>
    </row>
    <row r="515" ht="13.5" customHeight="1">
      <c r="F515" s="61"/>
    </row>
    <row r="516" ht="13.5" customHeight="1">
      <c r="F516" s="61"/>
    </row>
    <row r="517" ht="13.5" customHeight="1">
      <c r="F517" s="61"/>
    </row>
    <row r="518" ht="13.5" customHeight="1">
      <c r="F518" s="61"/>
    </row>
    <row r="519" ht="13.5" customHeight="1">
      <c r="F519" s="61"/>
    </row>
    <row r="520" ht="13.5" customHeight="1">
      <c r="F520" s="61"/>
    </row>
    <row r="521" ht="13.5" customHeight="1">
      <c r="F521" s="61"/>
    </row>
    <row r="522" ht="13.5" customHeight="1">
      <c r="F522" s="61"/>
    </row>
    <row r="523" ht="13.5" customHeight="1">
      <c r="F523" s="61"/>
    </row>
    <row r="524" ht="13.5" customHeight="1">
      <c r="F524" s="61"/>
    </row>
    <row r="525" ht="13.5" customHeight="1">
      <c r="F525" s="61"/>
    </row>
    <row r="526" ht="13.5" customHeight="1">
      <c r="F526" s="61"/>
    </row>
    <row r="527" ht="13.5" customHeight="1">
      <c r="F527" s="61"/>
    </row>
    <row r="528" ht="13.5" customHeight="1">
      <c r="F528" s="61"/>
    </row>
    <row r="529" ht="13.5" customHeight="1">
      <c r="F529" s="61"/>
    </row>
    <row r="530" ht="13.5" customHeight="1">
      <c r="F530" s="61"/>
    </row>
    <row r="531" ht="13.5" customHeight="1">
      <c r="F531" s="61"/>
    </row>
    <row r="532" ht="13.5" customHeight="1">
      <c r="F532" s="61"/>
    </row>
    <row r="533" ht="13.5" customHeight="1">
      <c r="F533" s="61"/>
    </row>
    <row r="534" ht="13.5" customHeight="1">
      <c r="F534" s="61"/>
    </row>
    <row r="535" ht="13.5" customHeight="1">
      <c r="F535" s="61"/>
    </row>
    <row r="536" ht="13.5" customHeight="1">
      <c r="F536" s="61"/>
    </row>
    <row r="537" ht="13.5" customHeight="1">
      <c r="F537" s="61"/>
    </row>
    <row r="538" ht="13.5" customHeight="1">
      <c r="F538" s="61"/>
    </row>
    <row r="539" ht="13.5" customHeight="1">
      <c r="F539" s="61"/>
    </row>
    <row r="540" ht="13.5" customHeight="1">
      <c r="F540" s="61"/>
    </row>
    <row r="541" ht="13.5" customHeight="1">
      <c r="F541" s="61"/>
    </row>
    <row r="542" ht="13.5" customHeight="1">
      <c r="F542" s="61"/>
    </row>
    <row r="543" ht="13.5" customHeight="1">
      <c r="F543" s="61"/>
    </row>
    <row r="544" ht="13.5" customHeight="1">
      <c r="F544" s="61"/>
    </row>
    <row r="545" ht="13.5" customHeight="1">
      <c r="F545" s="61"/>
    </row>
    <row r="546" ht="13.5" customHeight="1">
      <c r="F546" s="61"/>
    </row>
    <row r="547" ht="13.5" customHeight="1">
      <c r="F547" s="61"/>
    </row>
    <row r="548" ht="13.5" customHeight="1">
      <c r="F548" s="61"/>
    </row>
    <row r="549" ht="13.5" customHeight="1">
      <c r="F549" s="61"/>
    </row>
    <row r="550" ht="13.5" customHeight="1">
      <c r="F550" s="61"/>
    </row>
    <row r="551" ht="13.5" customHeight="1">
      <c r="F551" s="61"/>
    </row>
    <row r="552" ht="13.5" customHeight="1">
      <c r="F552" s="61"/>
    </row>
    <row r="553" ht="13.5" customHeight="1">
      <c r="F553" s="61"/>
    </row>
    <row r="554" ht="13.5" customHeight="1">
      <c r="F554" s="61"/>
    </row>
    <row r="555" ht="13.5" customHeight="1">
      <c r="F555" s="61"/>
    </row>
    <row r="556" ht="13.5" customHeight="1">
      <c r="F556" s="61"/>
    </row>
    <row r="557" ht="13.5" customHeight="1">
      <c r="F557" s="61"/>
    </row>
    <row r="558" ht="13.5" customHeight="1">
      <c r="F558" s="61"/>
    </row>
    <row r="559" ht="13.5" customHeight="1">
      <c r="F559" s="61"/>
    </row>
    <row r="560" ht="13.5" customHeight="1">
      <c r="F560" s="61"/>
    </row>
    <row r="561" ht="13.5" customHeight="1">
      <c r="F561" s="61"/>
    </row>
    <row r="562" ht="13.5" customHeight="1">
      <c r="F562" s="61"/>
    </row>
    <row r="563" ht="13.5" customHeight="1">
      <c r="F563" s="61"/>
    </row>
    <row r="564" ht="13.5" customHeight="1">
      <c r="F564" s="61"/>
    </row>
    <row r="565" ht="13.5" customHeight="1">
      <c r="F565" s="61"/>
    </row>
    <row r="566" ht="13.5" customHeight="1">
      <c r="F566" s="61"/>
    </row>
    <row r="567" ht="13.5" customHeight="1">
      <c r="F567" s="61"/>
    </row>
    <row r="568" ht="13.5" customHeight="1">
      <c r="F568" s="61"/>
    </row>
    <row r="569" ht="13.5" customHeight="1">
      <c r="F569" s="61"/>
    </row>
    <row r="570" ht="13.5" customHeight="1">
      <c r="F570" s="61"/>
    </row>
    <row r="571" ht="13.5" customHeight="1">
      <c r="F571" s="61"/>
    </row>
    <row r="572" ht="13.5" customHeight="1">
      <c r="F572" s="61"/>
    </row>
    <row r="573" ht="13.5" customHeight="1">
      <c r="F573" s="61"/>
    </row>
    <row r="574" ht="13.5" customHeight="1">
      <c r="F574" s="61"/>
    </row>
    <row r="575" ht="13.5" customHeight="1">
      <c r="F575" s="61"/>
    </row>
    <row r="576" ht="13.5" customHeight="1">
      <c r="F576" s="61"/>
    </row>
    <row r="577" ht="13.5" customHeight="1">
      <c r="F577" s="61"/>
    </row>
    <row r="578" ht="13.5" customHeight="1">
      <c r="F578" s="61"/>
    </row>
    <row r="579" ht="13.5" customHeight="1">
      <c r="F579" s="61"/>
    </row>
    <row r="580" ht="13.5" customHeight="1">
      <c r="F580" s="61"/>
    </row>
    <row r="581" ht="13.5" customHeight="1">
      <c r="F581" s="61"/>
    </row>
    <row r="582" ht="13.5" customHeight="1">
      <c r="F582" s="61"/>
    </row>
    <row r="583" ht="13.5" customHeight="1">
      <c r="F583" s="61"/>
    </row>
    <row r="584" ht="13.5" customHeight="1">
      <c r="F584" s="61"/>
    </row>
    <row r="585" ht="13.5" customHeight="1">
      <c r="F585" s="61"/>
    </row>
    <row r="586" ht="13.5" customHeight="1">
      <c r="F586" s="61"/>
    </row>
    <row r="587" ht="13.5" customHeight="1">
      <c r="F587" s="61"/>
    </row>
    <row r="588" ht="13.5" customHeight="1">
      <c r="F588" s="61"/>
    </row>
    <row r="589" ht="13.5" customHeight="1">
      <c r="F589" s="61"/>
    </row>
    <row r="590" ht="13.5" customHeight="1">
      <c r="F590" s="61"/>
    </row>
    <row r="591" ht="13.5" customHeight="1">
      <c r="F591" s="61"/>
    </row>
    <row r="592" ht="13.5" customHeight="1">
      <c r="F592" s="61"/>
    </row>
    <row r="593" ht="13.5" customHeight="1">
      <c r="F593" s="61"/>
    </row>
    <row r="594" ht="13.5" customHeight="1">
      <c r="F594" s="61"/>
    </row>
    <row r="595" ht="13.5" customHeight="1">
      <c r="F595" s="61"/>
    </row>
    <row r="596" ht="13.5" customHeight="1">
      <c r="F596" s="61"/>
    </row>
    <row r="597" ht="13.5" customHeight="1">
      <c r="F597" s="61"/>
    </row>
    <row r="598" ht="13.5" customHeight="1">
      <c r="F598" s="61"/>
    </row>
    <row r="599" ht="13.5" customHeight="1">
      <c r="F599" s="61"/>
    </row>
    <row r="600" ht="13.5" customHeight="1">
      <c r="F600" s="61"/>
    </row>
    <row r="601" ht="13.5" customHeight="1">
      <c r="F601" s="61"/>
    </row>
    <row r="602" ht="13.5" customHeight="1">
      <c r="F602" s="61"/>
    </row>
    <row r="603" ht="13.5" customHeight="1">
      <c r="F603" s="61"/>
    </row>
    <row r="604" ht="13.5" customHeight="1">
      <c r="F604" s="61"/>
    </row>
    <row r="605" ht="13.5" customHeight="1">
      <c r="F605" s="61"/>
    </row>
    <row r="606" ht="13.5" customHeight="1">
      <c r="F606" s="61"/>
    </row>
    <row r="607" ht="13.5" customHeight="1">
      <c r="F607" s="61"/>
    </row>
    <row r="608" ht="13.5" customHeight="1">
      <c r="F608" s="61"/>
    </row>
    <row r="609" ht="13.5" customHeight="1">
      <c r="F609" s="61"/>
    </row>
    <row r="610" ht="13.5" customHeight="1">
      <c r="F610" s="61"/>
    </row>
    <row r="611" ht="13.5" customHeight="1">
      <c r="F611" s="61"/>
    </row>
    <row r="612" ht="13.5" customHeight="1">
      <c r="F612" s="61"/>
    </row>
    <row r="613" ht="13.5" customHeight="1">
      <c r="F613" s="61"/>
    </row>
    <row r="614" ht="13.5" customHeight="1">
      <c r="F614" s="61"/>
    </row>
    <row r="615" ht="13.5" customHeight="1">
      <c r="F615" s="61"/>
    </row>
    <row r="616" ht="13.5" customHeight="1">
      <c r="F616" s="61"/>
    </row>
    <row r="617" ht="13.5" customHeight="1">
      <c r="F617" s="61"/>
    </row>
    <row r="618" ht="13.5" customHeight="1">
      <c r="F618" s="61"/>
    </row>
    <row r="619" ht="13.5" customHeight="1">
      <c r="F619" s="61"/>
    </row>
    <row r="620" ht="13.5" customHeight="1">
      <c r="F620" s="61"/>
    </row>
    <row r="621" ht="13.5" customHeight="1">
      <c r="F621" s="61"/>
    </row>
    <row r="622" ht="13.5" customHeight="1">
      <c r="F622" s="61"/>
    </row>
    <row r="623" ht="13.5" customHeight="1">
      <c r="F623" s="61"/>
    </row>
    <row r="624" ht="13.5" customHeight="1">
      <c r="F624" s="61"/>
    </row>
    <row r="625" ht="13.5" customHeight="1">
      <c r="F625" s="61"/>
    </row>
    <row r="626" ht="13.5" customHeight="1">
      <c r="F626" s="61"/>
    </row>
    <row r="627" ht="13.5" customHeight="1">
      <c r="F627" s="61"/>
    </row>
    <row r="628" ht="13.5" customHeight="1">
      <c r="F628" s="61"/>
    </row>
    <row r="629" ht="13.5" customHeight="1">
      <c r="F629" s="61"/>
    </row>
    <row r="630" ht="13.5" customHeight="1">
      <c r="F630" s="61"/>
    </row>
    <row r="631" ht="13.5" customHeight="1">
      <c r="F631" s="61"/>
    </row>
    <row r="632" ht="13.5" customHeight="1">
      <c r="F632" s="61"/>
    </row>
    <row r="633" ht="13.5" customHeight="1">
      <c r="F633" s="61"/>
    </row>
    <row r="634" ht="13.5" customHeight="1">
      <c r="F634" s="61"/>
    </row>
    <row r="635" ht="13.5" customHeight="1">
      <c r="F635" s="61"/>
    </row>
    <row r="636" ht="13.5" customHeight="1">
      <c r="F636" s="61"/>
    </row>
    <row r="637" ht="13.5" customHeight="1">
      <c r="F637" s="61"/>
    </row>
    <row r="638" ht="13.5" customHeight="1">
      <c r="F638" s="61"/>
    </row>
    <row r="639" ht="13.5" customHeight="1">
      <c r="F639" s="61"/>
    </row>
    <row r="640" ht="13.5" customHeight="1">
      <c r="F640" s="61"/>
    </row>
    <row r="641" ht="13.5" customHeight="1">
      <c r="F641" s="61"/>
    </row>
    <row r="642" ht="13.5" customHeight="1">
      <c r="F642" s="61"/>
    </row>
    <row r="643" ht="13.5" customHeight="1">
      <c r="F643" s="61"/>
    </row>
    <row r="644" ht="13.5" customHeight="1">
      <c r="F644" s="61"/>
    </row>
    <row r="645" ht="13.5" customHeight="1">
      <c r="F645" s="61"/>
    </row>
    <row r="646" ht="13.5" customHeight="1">
      <c r="F646" s="61"/>
    </row>
    <row r="647" ht="13.5" customHeight="1">
      <c r="F647" s="61"/>
    </row>
    <row r="648" ht="13.5" customHeight="1">
      <c r="F648" s="61"/>
    </row>
    <row r="649" ht="13.5" customHeight="1">
      <c r="F649" s="61"/>
    </row>
    <row r="650" ht="13.5" customHeight="1">
      <c r="F650" s="61"/>
    </row>
    <row r="651" ht="13.5" customHeight="1">
      <c r="F651" s="61"/>
    </row>
    <row r="652" ht="13.5" customHeight="1">
      <c r="F652" s="61"/>
    </row>
    <row r="653" ht="13.5" customHeight="1">
      <c r="F653" s="61"/>
    </row>
    <row r="654" ht="13.5" customHeight="1">
      <c r="F654" s="61"/>
    </row>
    <row r="655" ht="13.5" customHeight="1">
      <c r="F655" s="61"/>
    </row>
    <row r="656" ht="13.5" customHeight="1">
      <c r="F656" s="61"/>
    </row>
    <row r="657" ht="13.5" customHeight="1">
      <c r="F657" s="61"/>
    </row>
    <row r="658" ht="13.5" customHeight="1">
      <c r="F658" s="61"/>
    </row>
    <row r="659" ht="13.5" customHeight="1">
      <c r="F659" s="61"/>
    </row>
    <row r="660" ht="13.5" customHeight="1">
      <c r="F660" s="61"/>
    </row>
    <row r="661" ht="13.5" customHeight="1">
      <c r="F661" s="61"/>
    </row>
    <row r="662" ht="13.5" customHeight="1">
      <c r="F662" s="61"/>
    </row>
    <row r="663" ht="13.5" customHeight="1">
      <c r="F663" s="61"/>
    </row>
    <row r="664" ht="13.5" customHeight="1">
      <c r="F664" s="61"/>
    </row>
    <row r="665" ht="13.5" customHeight="1">
      <c r="F665" s="61"/>
    </row>
    <row r="666" ht="13.5" customHeight="1">
      <c r="F666" s="61"/>
    </row>
    <row r="667" ht="13.5" customHeight="1">
      <c r="F667" s="61"/>
    </row>
    <row r="668" ht="13.5" customHeight="1">
      <c r="F668" s="61"/>
    </row>
    <row r="669" ht="13.5" customHeight="1">
      <c r="F669" s="61"/>
    </row>
    <row r="670" ht="13.5" customHeight="1">
      <c r="F670" s="61"/>
    </row>
    <row r="671" ht="13.5" customHeight="1">
      <c r="F671" s="61"/>
    </row>
    <row r="672" ht="13.5" customHeight="1">
      <c r="F672" s="61"/>
    </row>
    <row r="673" ht="13.5" customHeight="1">
      <c r="F673" s="61"/>
    </row>
    <row r="674" ht="13.5" customHeight="1">
      <c r="F674" s="61"/>
    </row>
    <row r="675" ht="13.5" customHeight="1">
      <c r="F675" s="61"/>
    </row>
    <row r="676" ht="13.5" customHeight="1">
      <c r="F676" s="61"/>
    </row>
    <row r="677" ht="13.5" customHeight="1">
      <c r="F677" s="61"/>
    </row>
    <row r="678" ht="13.5" customHeight="1">
      <c r="F678" s="61"/>
    </row>
    <row r="679" ht="13.5" customHeight="1">
      <c r="F679" s="61"/>
    </row>
    <row r="680" ht="13.5" customHeight="1">
      <c r="F680" s="61"/>
    </row>
    <row r="681" ht="13.5" customHeight="1">
      <c r="F681" s="61"/>
    </row>
    <row r="682" ht="13.5" customHeight="1">
      <c r="F682" s="61"/>
    </row>
    <row r="683" ht="13.5" customHeight="1">
      <c r="F683" s="61"/>
    </row>
    <row r="684" ht="13.5" customHeight="1">
      <c r="F684" s="61"/>
    </row>
    <row r="685" ht="13.5" customHeight="1">
      <c r="F685" s="61"/>
    </row>
    <row r="686" ht="13.5" customHeight="1">
      <c r="F686" s="61"/>
    </row>
    <row r="687" ht="13.5" customHeight="1">
      <c r="F687" s="61"/>
    </row>
    <row r="688" ht="13.5" customHeight="1">
      <c r="F688" s="61"/>
    </row>
    <row r="689" ht="13.5" customHeight="1">
      <c r="F689" s="61"/>
    </row>
    <row r="690" ht="13.5" customHeight="1">
      <c r="F690" s="61"/>
    </row>
    <row r="691" ht="13.5" customHeight="1">
      <c r="F691" s="61"/>
    </row>
    <row r="692" ht="13.5" customHeight="1">
      <c r="F692" s="61"/>
    </row>
    <row r="693" ht="13.5" customHeight="1">
      <c r="F693" s="61"/>
    </row>
    <row r="694" ht="13.5" customHeight="1">
      <c r="F694" s="61"/>
    </row>
    <row r="695" ht="13.5" customHeight="1">
      <c r="F695" s="61"/>
    </row>
    <row r="696" ht="13.5" customHeight="1">
      <c r="F696" s="61"/>
    </row>
    <row r="697" ht="13.5" customHeight="1">
      <c r="F697" s="61"/>
    </row>
    <row r="698" ht="13.5" customHeight="1">
      <c r="F698" s="61"/>
    </row>
    <row r="699" ht="13.5" customHeight="1">
      <c r="F699" s="61"/>
    </row>
    <row r="700" ht="13.5" customHeight="1">
      <c r="F700" s="61"/>
    </row>
    <row r="701" ht="13.5" customHeight="1">
      <c r="F701" s="61"/>
    </row>
    <row r="702" ht="13.5" customHeight="1">
      <c r="F702" s="61"/>
    </row>
    <row r="703" ht="13.5" customHeight="1">
      <c r="F703" s="61"/>
    </row>
    <row r="704" ht="13.5" customHeight="1">
      <c r="F704" s="61"/>
    </row>
    <row r="705" ht="13.5" customHeight="1">
      <c r="F705" s="61"/>
    </row>
    <row r="706" ht="13.5" customHeight="1">
      <c r="F706" s="61"/>
    </row>
    <row r="707" ht="13.5" customHeight="1">
      <c r="F707" s="61"/>
    </row>
    <row r="708" ht="13.5" customHeight="1">
      <c r="F708" s="61"/>
    </row>
    <row r="709" ht="13.5" customHeight="1">
      <c r="F709" s="61"/>
    </row>
    <row r="710" ht="13.5" customHeight="1">
      <c r="F710" s="61"/>
    </row>
    <row r="711" ht="13.5" customHeight="1">
      <c r="F711" s="61"/>
    </row>
    <row r="712" ht="13.5" customHeight="1">
      <c r="F712" s="61"/>
    </row>
    <row r="713" ht="13.5" customHeight="1">
      <c r="F713" s="61"/>
    </row>
    <row r="714" ht="13.5" customHeight="1">
      <c r="F714" s="61"/>
    </row>
    <row r="715" ht="13.5" customHeight="1">
      <c r="F715" s="61"/>
    </row>
    <row r="716" ht="13.5" customHeight="1">
      <c r="F716" s="61"/>
    </row>
    <row r="717" ht="13.5" customHeight="1">
      <c r="F717" s="61"/>
    </row>
    <row r="718" ht="13.5" customHeight="1">
      <c r="F718" s="61"/>
    </row>
    <row r="719" ht="13.5" customHeight="1">
      <c r="F719" s="61"/>
    </row>
    <row r="720" ht="13.5" customHeight="1">
      <c r="F720" s="61"/>
    </row>
    <row r="721" ht="13.5" customHeight="1">
      <c r="F721" s="61"/>
    </row>
    <row r="722" ht="13.5" customHeight="1">
      <c r="F722" s="61"/>
    </row>
    <row r="723" ht="13.5" customHeight="1">
      <c r="F723" s="61"/>
    </row>
    <row r="724" ht="13.5" customHeight="1">
      <c r="F724" s="61"/>
    </row>
    <row r="725" ht="13.5" customHeight="1">
      <c r="F725" s="61"/>
    </row>
    <row r="726" ht="13.5" customHeight="1">
      <c r="F726" s="61"/>
    </row>
    <row r="727" ht="13.5" customHeight="1">
      <c r="F727" s="61"/>
    </row>
    <row r="728" ht="13.5" customHeight="1">
      <c r="F728" s="61"/>
    </row>
    <row r="729" ht="13.5" customHeight="1">
      <c r="F729" s="61"/>
    </row>
    <row r="730" ht="13.5" customHeight="1">
      <c r="F730" s="61"/>
    </row>
    <row r="731" ht="13.5" customHeight="1">
      <c r="F731" s="61"/>
    </row>
    <row r="732" ht="13.5" customHeight="1">
      <c r="F732" s="61"/>
    </row>
    <row r="733" ht="13.5" customHeight="1">
      <c r="F733" s="61"/>
    </row>
    <row r="734" ht="13.5" customHeight="1">
      <c r="F734" s="61"/>
    </row>
    <row r="735" ht="13.5" customHeight="1">
      <c r="F735" s="61"/>
    </row>
    <row r="736" ht="13.5" customHeight="1">
      <c r="F736" s="61"/>
    </row>
    <row r="737" ht="13.5" customHeight="1">
      <c r="F737" s="61"/>
    </row>
    <row r="738" ht="13.5" customHeight="1">
      <c r="F738" s="61"/>
    </row>
    <row r="739" ht="13.5" customHeight="1">
      <c r="F739" s="61"/>
    </row>
    <row r="740" ht="13.5" customHeight="1">
      <c r="F740" s="61"/>
    </row>
    <row r="741" ht="13.5" customHeight="1">
      <c r="F741" s="61"/>
    </row>
    <row r="742" ht="13.5" customHeight="1">
      <c r="F742" s="61"/>
    </row>
    <row r="743" ht="13.5" customHeight="1">
      <c r="F743" s="61"/>
    </row>
    <row r="744" ht="13.5" customHeight="1">
      <c r="F744" s="61"/>
    </row>
    <row r="745" ht="13.5" customHeight="1">
      <c r="F745" s="61"/>
    </row>
    <row r="746" ht="13.5" customHeight="1">
      <c r="F746" s="61"/>
    </row>
    <row r="747" ht="13.5" customHeight="1">
      <c r="F747" s="61"/>
    </row>
    <row r="748" ht="13.5" customHeight="1">
      <c r="F748" s="61"/>
    </row>
    <row r="749" ht="13.5" customHeight="1">
      <c r="F749" s="61"/>
    </row>
    <row r="750" ht="13.5" customHeight="1">
      <c r="F750" s="61"/>
    </row>
    <row r="751" ht="13.5" customHeight="1">
      <c r="F751" s="61"/>
    </row>
    <row r="752" ht="13.5" customHeight="1">
      <c r="F752" s="61"/>
    </row>
    <row r="753" ht="13.5" customHeight="1">
      <c r="F753" s="61"/>
    </row>
    <row r="754" ht="13.5" customHeight="1">
      <c r="F754" s="61"/>
    </row>
    <row r="755" ht="13.5" customHeight="1">
      <c r="F755" s="61"/>
    </row>
    <row r="756" ht="13.5" customHeight="1">
      <c r="F756" s="61"/>
    </row>
    <row r="757" ht="13.5" customHeight="1">
      <c r="F757" s="61"/>
    </row>
    <row r="758" ht="13.5" customHeight="1">
      <c r="F758" s="61"/>
    </row>
    <row r="759" ht="13.5" customHeight="1">
      <c r="F759" s="61"/>
    </row>
    <row r="760" ht="13.5" customHeight="1">
      <c r="F760" s="61"/>
    </row>
    <row r="761" ht="13.5" customHeight="1">
      <c r="F761" s="61"/>
    </row>
    <row r="762" ht="13.5" customHeight="1">
      <c r="F762" s="61"/>
    </row>
    <row r="763" ht="13.5" customHeight="1">
      <c r="F763" s="61"/>
    </row>
    <row r="764" ht="13.5" customHeight="1">
      <c r="F764" s="61"/>
    </row>
    <row r="765" ht="13.5" customHeight="1">
      <c r="F765" s="61"/>
    </row>
    <row r="766" ht="13.5" customHeight="1">
      <c r="F766" s="61"/>
    </row>
    <row r="767" ht="13.5" customHeight="1">
      <c r="F767" s="61"/>
    </row>
    <row r="768" ht="13.5" customHeight="1">
      <c r="F768" s="61"/>
    </row>
    <row r="769" ht="13.5" customHeight="1">
      <c r="F769" s="61"/>
    </row>
    <row r="770" ht="13.5" customHeight="1">
      <c r="F770" s="61"/>
    </row>
    <row r="771" ht="13.5" customHeight="1">
      <c r="F771" s="61"/>
    </row>
    <row r="772" ht="13.5" customHeight="1">
      <c r="F772" s="61"/>
    </row>
    <row r="773" ht="13.5" customHeight="1">
      <c r="F773" s="61"/>
    </row>
    <row r="774" ht="13.5" customHeight="1">
      <c r="F774" s="61"/>
    </row>
    <row r="775" ht="13.5" customHeight="1">
      <c r="F775" s="61"/>
    </row>
    <row r="776" ht="13.5" customHeight="1">
      <c r="F776" s="61"/>
    </row>
    <row r="777" ht="13.5" customHeight="1">
      <c r="F777" s="61"/>
    </row>
    <row r="778" ht="13.5" customHeight="1">
      <c r="F778" s="61"/>
    </row>
    <row r="779" ht="13.5" customHeight="1">
      <c r="F779" s="61"/>
    </row>
    <row r="780" ht="13.5" customHeight="1">
      <c r="F780" s="61"/>
    </row>
    <row r="781" ht="13.5" customHeight="1">
      <c r="F781" s="61"/>
    </row>
    <row r="782" ht="13.5" customHeight="1">
      <c r="F782" s="61"/>
    </row>
    <row r="783" ht="13.5" customHeight="1">
      <c r="F783" s="61"/>
    </row>
    <row r="784" ht="13.5" customHeight="1">
      <c r="F784" s="61"/>
    </row>
    <row r="785" ht="13.5" customHeight="1">
      <c r="F785" s="61"/>
    </row>
    <row r="786" ht="13.5" customHeight="1">
      <c r="F786" s="61"/>
    </row>
    <row r="787" ht="13.5" customHeight="1">
      <c r="F787" s="61"/>
    </row>
    <row r="788" ht="13.5" customHeight="1">
      <c r="F788" s="61"/>
    </row>
    <row r="789" ht="13.5" customHeight="1">
      <c r="F789" s="61"/>
    </row>
    <row r="790" ht="13.5" customHeight="1">
      <c r="F790" s="61"/>
    </row>
    <row r="791" ht="13.5" customHeight="1">
      <c r="F791" s="61"/>
    </row>
    <row r="792" ht="13.5" customHeight="1">
      <c r="F792" s="61"/>
    </row>
    <row r="793" ht="13.5" customHeight="1">
      <c r="F793" s="61"/>
    </row>
    <row r="794" ht="13.5" customHeight="1">
      <c r="F794" s="61"/>
    </row>
    <row r="795" ht="13.5" customHeight="1">
      <c r="F795" s="61"/>
    </row>
    <row r="796" ht="13.5" customHeight="1">
      <c r="F796" s="61"/>
    </row>
    <row r="797" ht="13.5" customHeight="1">
      <c r="F797" s="61"/>
    </row>
    <row r="798" ht="13.5" customHeight="1">
      <c r="F798" s="61"/>
    </row>
    <row r="799" ht="13.5" customHeight="1">
      <c r="F799" s="61"/>
    </row>
    <row r="800" ht="13.5" customHeight="1">
      <c r="F800" s="61"/>
    </row>
    <row r="801" ht="13.5" customHeight="1">
      <c r="F801" s="61"/>
    </row>
    <row r="802" ht="13.5" customHeight="1">
      <c r="F802" s="61"/>
    </row>
    <row r="803" ht="13.5" customHeight="1">
      <c r="F803" s="61"/>
    </row>
    <row r="804" ht="13.5" customHeight="1">
      <c r="F804" s="61"/>
    </row>
    <row r="805" ht="13.5" customHeight="1">
      <c r="F805" s="61"/>
    </row>
    <row r="806" ht="13.5" customHeight="1">
      <c r="F806" s="61"/>
    </row>
    <row r="807" ht="13.5" customHeight="1">
      <c r="F807" s="61"/>
    </row>
    <row r="808" ht="13.5" customHeight="1">
      <c r="F808" s="61"/>
    </row>
    <row r="809" ht="13.5" customHeight="1">
      <c r="F809" s="61"/>
    </row>
    <row r="810" ht="13.5" customHeight="1">
      <c r="F810" s="61"/>
    </row>
    <row r="811" ht="13.5" customHeight="1">
      <c r="F811" s="61"/>
    </row>
    <row r="812" ht="13.5" customHeight="1">
      <c r="F812" s="61"/>
    </row>
    <row r="813" ht="13.5" customHeight="1">
      <c r="F813" s="61"/>
    </row>
    <row r="814" ht="13.5" customHeight="1">
      <c r="F814" s="61"/>
    </row>
    <row r="815" ht="13.5" customHeight="1">
      <c r="F815" s="61"/>
    </row>
    <row r="816" ht="13.5" customHeight="1">
      <c r="F816" s="61"/>
    </row>
    <row r="817" ht="13.5" customHeight="1">
      <c r="F817" s="61"/>
    </row>
    <row r="818" ht="13.5" customHeight="1">
      <c r="F818" s="61"/>
    </row>
    <row r="819" ht="13.5" customHeight="1">
      <c r="F819" s="61"/>
    </row>
    <row r="820" ht="13.5" customHeight="1">
      <c r="F820" s="61"/>
    </row>
    <row r="821" ht="13.5" customHeight="1">
      <c r="F821" s="61"/>
    </row>
    <row r="822" ht="13.5" customHeight="1">
      <c r="F822" s="61"/>
    </row>
    <row r="823" ht="13.5" customHeight="1">
      <c r="F823" s="61"/>
    </row>
    <row r="824" ht="13.5" customHeight="1">
      <c r="F824" s="61"/>
    </row>
    <row r="825" ht="13.5" customHeight="1">
      <c r="F825" s="61"/>
    </row>
    <row r="826" ht="13.5" customHeight="1">
      <c r="F826" s="61"/>
    </row>
    <row r="827" ht="13.5" customHeight="1">
      <c r="F827" s="61"/>
    </row>
    <row r="828" ht="13.5" customHeight="1">
      <c r="F828" s="61"/>
    </row>
    <row r="829" ht="13.5" customHeight="1">
      <c r="F829" s="61"/>
    </row>
    <row r="830" ht="13.5" customHeight="1">
      <c r="F830" s="61"/>
    </row>
    <row r="831" ht="13.5" customHeight="1">
      <c r="F831" s="61"/>
    </row>
    <row r="832" ht="13.5" customHeight="1">
      <c r="F832" s="61"/>
    </row>
    <row r="833" ht="13.5" customHeight="1">
      <c r="F833" s="61"/>
    </row>
    <row r="834" ht="13.5" customHeight="1">
      <c r="F834" s="61"/>
    </row>
    <row r="835" ht="13.5" customHeight="1">
      <c r="F835" s="61"/>
    </row>
    <row r="836" ht="13.5" customHeight="1">
      <c r="F836" s="61"/>
    </row>
    <row r="837" ht="13.5" customHeight="1">
      <c r="F837" s="61"/>
    </row>
    <row r="838" ht="13.5" customHeight="1">
      <c r="F838" s="61"/>
    </row>
    <row r="839" ht="13.5" customHeight="1">
      <c r="F839" s="61"/>
    </row>
    <row r="840" ht="13.5" customHeight="1">
      <c r="F840" s="61"/>
    </row>
    <row r="841" ht="13.5" customHeight="1">
      <c r="F841" s="61"/>
    </row>
    <row r="842" ht="13.5" customHeight="1">
      <c r="F842" s="61"/>
    </row>
    <row r="843" ht="13.5" customHeight="1">
      <c r="F843" s="61"/>
    </row>
    <row r="844" ht="13.5" customHeight="1">
      <c r="F844" s="61"/>
    </row>
    <row r="845" ht="13.5" customHeight="1">
      <c r="F845" s="61"/>
    </row>
    <row r="846" ht="13.5" customHeight="1">
      <c r="F846" s="61"/>
    </row>
    <row r="847" ht="13.5" customHeight="1">
      <c r="F847" s="61"/>
    </row>
    <row r="848" ht="13.5" customHeight="1">
      <c r="F848" s="61"/>
    </row>
    <row r="849" ht="13.5" customHeight="1">
      <c r="F849" s="61"/>
    </row>
    <row r="850" ht="13.5" customHeight="1">
      <c r="F850" s="61"/>
    </row>
    <row r="851" ht="13.5" customHeight="1">
      <c r="F851" s="61"/>
    </row>
    <row r="852" ht="13.5" customHeight="1">
      <c r="F852" s="61"/>
    </row>
    <row r="853" ht="13.5" customHeight="1">
      <c r="F853" s="61"/>
    </row>
    <row r="854" ht="13.5" customHeight="1">
      <c r="F854" s="61"/>
    </row>
    <row r="855" ht="13.5" customHeight="1">
      <c r="F855" s="61"/>
    </row>
    <row r="856" ht="13.5" customHeight="1">
      <c r="F856" s="61"/>
    </row>
    <row r="857" ht="13.5" customHeight="1">
      <c r="F857" s="61"/>
    </row>
    <row r="858" ht="13.5" customHeight="1">
      <c r="F858" s="61"/>
    </row>
    <row r="859" ht="13.5" customHeight="1">
      <c r="F859" s="61"/>
    </row>
    <row r="860" ht="13.5" customHeight="1">
      <c r="F860" s="61"/>
    </row>
    <row r="861" ht="13.5" customHeight="1">
      <c r="F861" s="61"/>
    </row>
    <row r="862" ht="13.5" customHeight="1">
      <c r="F862" s="61"/>
    </row>
    <row r="863" ht="13.5" customHeight="1">
      <c r="F863" s="61"/>
    </row>
    <row r="864" ht="13.5" customHeight="1">
      <c r="F864" s="61"/>
    </row>
    <row r="865" ht="13.5" customHeight="1">
      <c r="F865" s="61"/>
    </row>
    <row r="866" ht="13.5" customHeight="1">
      <c r="F866" s="61"/>
    </row>
    <row r="867" ht="13.5" customHeight="1">
      <c r="F867" s="61"/>
    </row>
    <row r="868" ht="13.5" customHeight="1">
      <c r="F868" s="61"/>
    </row>
    <row r="869" ht="13.5" customHeight="1">
      <c r="F869" s="61"/>
    </row>
    <row r="870" ht="13.5" customHeight="1">
      <c r="F870" s="61"/>
    </row>
    <row r="871" ht="13.5" customHeight="1">
      <c r="F871" s="61"/>
    </row>
    <row r="872" ht="13.5" customHeight="1">
      <c r="F872" s="61"/>
    </row>
    <row r="873" ht="13.5" customHeight="1">
      <c r="F873" s="61"/>
    </row>
    <row r="874" ht="13.5" customHeight="1">
      <c r="F874" s="61"/>
    </row>
    <row r="875" ht="13.5" customHeight="1">
      <c r="F875" s="61"/>
    </row>
    <row r="876" ht="13.5" customHeight="1">
      <c r="F876" s="61"/>
    </row>
    <row r="877" ht="13.5" customHeight="1">
      <c r="F877" s="61"/>
    </row>
    <row r="878" ht="13.5" customHeight="1">
      <c r="F878" s="61"/>
    </row>
    <row r="879" ht="13.5" customHeight="1">
      <c r="F879" s="61"/>
    </row>
    <row r="880" ht="13.5" customHeight="1">
      <c r="F880" s="61"/>
    </row>
    <row r="881" ht="13.5" customHeight="1">
      <c r="F881" s="61"/>
    </row>
    <row r="882" ht="13.5" customHeight="1">
      <c r="F882" s="61"/>
    </row>
    <row r="883" ht="13.5" customHeight="1">
      <c r="F883" s="61"/>
    </row>
    <row r="884" ht="13.5" customHeight="1">
      <c r="F884" s="61"/>
    </row>
    <row r="885" ht="13.5" customHeight="1">
      <c r="F885" s="61"/>
    </row>
    <row r="886" ht="13.5" customHeight="1">
      <c r="F886" s="61"/>
    </row>
    <row r="887" ht="13.5" customHeight="1">
      <c r="F887" s="61"/>
    </row>
    <row r="888" ht="13.5" customHeight="1">
      <c r="F888" s="61"/>
    </row>
    <row r="889" ht="13.5" customHeight="1">
      <c r="F889" s="61"/>
    </row>
    <row r="890" ht="13.5" customHeight="1">
      <c r="F890" s="61"/>
    </row>
    <row r="891" ht="13.5" customHeight="1">
      <c r="F891" s="61"/>
    </row>
    <row r="892" ht="13.5" customHeight="1">
      <c r="F892" s="61"/>
    </row>
    <row r="893" ht="13.5" customHeight="1">
      <c r="F893" s="61"/>
    </row>
    <row r="894" ht="13.5" customHeight="1">
      <c r="F894" s="61"/>
    </row>
    <row r="895" ht="13.5" customHeight="1">
      <c r="F895" s="61"/>
    </row>
    <row r="896" ht="13.5" customHeight="1">
      <c r="F896" s="61"/>
    </row>
    <row r="897" ht="13.5" customHeight="1">
      <c r="F897" s="61"/>
    </row>
    <row r="898" ht="13.5" customHeight="1">
      <c r="F898" s="61"/>
    </row>
    <row r="899" ht="13.5" customHeight="1">
      <c r="F899" s="61"/>
    </row>
    <row r="900" ht="13.5" customHeight="1">
      <c r="F900" s="61"/>
    </row>
    <row r="901" ht="13.5" customHeight="1">
      <c r="F901" s="61"/>
    </row>
    <row r="902" ht="13.5" customHeight="1">
      <c r="F902" s="61"/>
    </row>
    <row r="903" ht="13.5" customHeight="1">
      <c r="F903" s="61"/>
    </row>
    <row r="904" ht="13.5" customHeight="1">
      <c r="F904" s="61"/>
    </row>
    <row r="905" ht="13.5" customHeight="1">
      <c r="F905" s="61"/>
    </row>
    <row r="906" ht="13.5" customHeight="1">
      <c r="F906" s="61"/>
    </row>
    <row r="907" ht="13.5" customHeight="1">
      <c r="F907" s="61"/>
    </row>
    <row r="908" ht="13.5" customHeight="1">
      <c r="F908" s="61"/>
    </row>
    <row r="909" ht="13.5" customHeight="1">
      <c r="F909" s="61"/>
    </row>
    <row r="910" ht="13.5" customHeight="1">
      <c r="F910" s="61"/>
    </row>
    <row r="911" ht="13.5" customHeight="1">
      <c r="F911" s="61"/>
    </row>
    <row r="912" ht="13.5" customHeight="1">
      <c r="F912" s="61"/>
    </row>
    <row r="913" ht="13.5" customHeight="1">
      <c r="F913" s="61"/>
    </row>
    <row r="914" ht="13.5" customHeight="1">
      <c r="F914" s="61"/>
    </row>
    <row r="915" ht="13.5" customHeight="1">
      <c r="F915" s="61"/>
    </row>
    <row r="916" ht="13.5" customHeight="1">
      <c r="F916" s="61"/>
    </row>
    <row r="917" ht="13.5" customHeight="1">
      <c r="F917" s="61"/>
    </row>
    <row r="918" ht="13.5" customHeight="1">
      <c r="F918" s="61"/>
    </row>
    <row r="919" ht="13.5" customHeight="1">
      <c r="F919" s="61"/>
    </row>
    <row r="920" ht="13.5" customHeight="1">
      <c r="F920" s="61"/>
    </row>
    <row r="921" ht="13.5" customHeight="1">
      <c r="F921" s="61"/>
    </row>
    <row r="922" ht="13.5" customHeight="1">
      <c r="F922" s="61"/>
    </row>
    <row r="923" ht="13.5" customHeight="1">
      <c r="F923" s="61"/>
    </row>
    <row r="924" ht="13.5" customHeight="1">
      <c r="F924" s="61"/>
    </row>
    <row r="925" ht="13.5" customHeight="1">
      <c r="F925" s="61"/>
    </row>
    <row r="926" ht="13.5" customHeight="1">
      <c r="F926" s="61"/>
    </row>
    <row r="927" ht="13.5" customHeight="1">
      <c r="F927" s="61"/>
    </row>
    <row r="928" ht="13.5" customHeight="1">
      <c r="F928" s="61"/>
    </row>
    <row r="929" ht="13.5" customHeight="1">
      <c r="F929" s="61"/>
    </row>
    <row r="930" ht="13.5" customHeight="1">
      <c r="F930" s="61"/>
    </row>
    <row r="931" ht="13.5" customHeight="1">
      <c r="F931" s="61"/>
    </row>
    <row r="932" ht="13.5" customHeight="1">
      <c r="F932" s="61"/>
    </row>
    <row r="933" ht="13.5" customHeight="1">
      <c r="F933" s="61"/>
    </row>
    <row r="934" ht="13.5" customHeight="1">
      <c r="F934" s="61"/>
    </row>
    <row r="935" ht="13.5" customHeight="1">
      <c r="F935" s="61"/>
    </row>
    <row r="936" ht="13.5" customHeight="1">
      <c r="F936" s="61"/>
    </row>
    <row r="937" ht="13.5" customHeight="1">
      <c r="F937" s="61"/>
    </row>
    <row r="938" ht="13.5" customHeight="1">
      <c r="F938" s="61"/>
    </row>
    <row r="939" ht="13.5" customHeight="1">
      <c r="F939" s="61"/>
    </row>
    <row r="940" ht="13.5" customHeight="1">
      <c r="F940" s="61"/>
    </row>
    <row r="941" ht="13.5" customHeight="1">
      <c r="F941" s="61"/>
    </row>
    <row r="942" ht="13.5" customHeight="1">
      <c r="F942" s="61"/>
    </row>
    <row r="943" ht="13.5" customHeight="1">
      <c r="F943" s="61"/>
    </row>
    <row r="944" ht="13.5" customHeight="1">
      <c r="F944" s="61"/>
    </row>
    <row r="945" ht="13.5" customHeight="1">
      <c r="F945" s="61"/>
    </row>
    <row r="946" ht="13.5" customHeight="1">
      <c r="F946" s="61"/>
    </row>
    <row r="947" ht="13.5" customHeight="1">
      <c r="F947" s="61"/>
    </row>
    <row r="948" ht="13.5" customHeight="1">
      <c r="F948" s="61"/>
    </row>
    <row r="949" ht="13.5" customHeight="1">
      <c r="F949" s="61"/>
    </row>
    <row r="950" ht="13.5" customHeight="1">
      <c r="F950" s="61"/>
    </row>
    <row r="951" ht="13.5" customHeight="1">
      <c r="F951" s="61"/>
    </row>
    <row r="952" ht="13.5" customHeight="1">
      <c r="F952" s="61"/>
    </row>
    <row r="953" ht="13.5" customHeight="1">
      <c r="F953" s="61"/>
    </row>
    <row r="954" ht="13.5" customHeight="1">
      <c r="F954" s="61"/>
    </row>
    <row r="955" ht="13.5" customHeight="1">
      <c r="F955" s="61"/>
    </row>
    <row r="956" ht="13.5" customHeight="1">
      <c r="F956" s="61"/>
    </row>
    <row r="957" ht="13.5" customHeight="1">
      <c r="F957" s="61"/>
    </row>
    <row r="958" ht="13.5" customHeight="1">
      <c r="F958" s="61"/>
    </row>
    <row r="959" ht="13.5" customHeight="1">
      <c r="F959" s="61"/>
    </row>
    <row r="960" ht="13.5" customHeight="1">
      <c r="F960" s="61"/>
    </row>
    <row r="961" ht="13.5" customHeight="1">
      <c r="F961" s="61"/>
    </row>
    <row r="962" ht="13.5" customHeight="1">
      <c r="F962" s="61"/>
    </row>
    <row r="963" ht="13.5" customHeight="1">
      <c r="F963" s="61"/>
    </row>
    <row r="964" ht="13.5" customHeight="1">
      <c r="F964" s="61"/>
    </row>
    <row r="965" ht="13.5" customHeight="1">
      <c r="F965" s="61"/>
    </row>
    <row r="966" ht="13.5" customHeight="1">
      <c r="F966" s="61"/>
    </row>
    <row r="967" ht="13.5" customHeight="1">
      <c r="F967" s="61"/>
    </row>
    <row r="968" ht="13.5" customHeight="1">
      <c r="F968" s="61"/>
    </row>
    <row r="969" ht="13.5" customHeight="1">
      <c r="F969" s="61"/>
    </row>
    <row r="970" ht="13.5" customHeight="1">
      <c r="F970" s="61"/>
    </row>
    <row r="971" ht="13.5" customHeight="1">
      <c r="F971" s="61"/>
    </row>
    <row r="972" ht="13.5" customHeight="1">
      <c r="F972" s="61"/>
    </row>
    <row r="973" ht="13.5" customHeight="1">
      <c r="F973" s="61"/>
    </row>
    <row r="974" ht="13.5" customHeight="1">
      <c r="F974" s="61"/>
    </row>
    <row r="975" ht="13.5" customHeight="1">
      <c r="F975" s="61"/>
    </row>
    <row r="976" ht="13.5" customHeight="1">
      <c r="F976" s="61"/>
    </row>
    <row r="977" ht="13.5" customHeight="1">
      <c r="F977" s="61"/>
    </row>
    <row r="978" ht="13.5" customHeight="1">
      <c r="F978" s="61"/>
    </row>
    <row r="979" ht="13.5" customHeight="1">
      <c r="F979" s="61"/>
    </row>
    <row r="980" ht="13.5" customHeight="1">
      <c r="F980" s="61"/>
    </row>
    <row r="981" ht="13.5" customHeight="1">
      <c r="F981" s="61"/>
    </row>
    <row r="982" ht="13.5" customHeight="1">
      <c r="F982" s="61"/>
    </row>
    <row r="983" ht="13.5" customHeight="1">
      <c r="F983" s="61"/>
    </row>
    <row r="984" ht="13.5" customHeight="1">
      <c r="F984" s="61"/>
    </row>
    <row r="985" ht="13.5" customHeight="1">
      <c r="F985" s="61"/>
    </row>
    <row r="986" ht="13.5" customHeight="1">
      <c r="F986" s="61"/>
    </row>
    <row r="987" ht="13.5" customHeight="1">
      <c r="F987" s="61"/>
    </row>
    <row r="988" ht="13.5" customHeight="1">
      <c r="F988" s="61"/>
    </row>
    <row r="989" ht="13.5" customHeight="1">
      <c r="F989" s="61"/>
    </row>
    <row r="990" ht="13.5" customHeight="1">
      <c r="F990" s="61"/>
    </row>
    <row r="991" ht="13.5" customHeight="1">
      <c r="F991" s="61"/>
    </row>
    <row r="992" ht="13.5" customHeight="1">
      <c r="F992" s="61"/>
    </row>
    <row r="993" ht="13.5" customHeight="1">
      <c r="F993" s="61"/>
    </row>
    <row r="994" ht="13.5" customHeight="1">
      <c r="F994" s="61"/>
    </row>
    <row r="995" ht="13.5" customHeight="1">
      <c r="F995" s="61"/>
    </row>
    <row r="996" ht="13.5" customHeight="1">
      <c r="F996" s="61"/>
    </row>
    <row r="997" ht="13.5" customHeight="1">
      <c r="F997" s="61"/>
    </row>
    <row r="998" ht="13.5" customHeight="1">
      <c r="F998" s="61"/>
    </row>
    <row r="999" ht="13.5" customHeight="1">
      <c r="F999" s="61"/>
    </row>
    <row r="1000" ht="13.5" customHeight="1">
      <c r="F1000" s="61"/>
    </row>
    <row r="1001" ht="13.5" customHeight="1">
      <c r="F1001" s="61"/>
    </row>
    <row r="1002" ht="13.5" customHeight="1">
      <c r="F1002" s="61"/>
    </row>
    <row r="1003" ht="13.5" customHeight="1">
      <c r="F1003" s="61"/>
    </row>
    <row r="1004" ht="13.5" customHeight="1">
      <c r="F1004" s="61"/>
    </row>
    <row r="1005" ht="13.5" customHeight="1">
      <c r="F1005" s="61"/>
    </row>
    <row r="1006" ht="13.5" customHeight="1">
      <c r="F1006" s="61"/>
    </row>
    <row r="1007" ht="13.5" customHeight="1">
      <c r="F1007" s="61"/>
    </row>
    <row r="1008" ht="13.5" customHeight="1">
      <c r="F1008" s="61"/>
    </row>
    <row r="1009" ht="13.5" customHeight="1">
      <c r="F1009" s="61"/>
    </row>
    <row r="1010" ht="13.5" customHeight="1">
      <c r="F1010" s="61"/>
    </row>
  </sheetData>
  <mergeCells count="4">
    <mergeCell ref="K29:O29"/>
    <mergeCell ref="D33:O33"/>
    <mergeCell ref="B35:B46"/>
    <mergeCell ref="C56:F56"/>
  </mergeCells>
  <conditionalFormatting sqref="D35:O46">
    <cfRule type="cellIs" dxfId="0" priority="1" operator="equal">
      <formula>0</formula>
    </cfRule>
  </conditionalFormatting>
  <conditionalFormatting sqref="D35:O46">
    <cfRule type="colorScale" priority="2">
      <colorScale>
        <cfvo type="min"/>
        <cfvo type="max"/>
        <color rgb="FFFFFFFF"/>
        <color rgb="FFF85601"/>
      </colorScale>
    </cfRule>
  </conditionalFormatting>
  <hyperlinks>
    <hyperlink r:id="rId1" ref="M2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5601"/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9.63"/>
    <col customWidth="1" min="2" max="2" width="6.5"/>
    <col customWidth="1" min="3" max="3" width="57.38"/>
    <col customWidth="1" min="4" max="4" width="20.63"/>
    <col customWidth="1" min="5" max="5" width="18.0"/>
    <col customWidth="1" min="6" max="6" width="13.38"/>
    <col customWidth="1" min="7" max="7" width="16.38"/>
    <col customWidth="1" min="8" max="9" width="15.38"/>
    <col customWidth="1" min="10" max="14" width="14.38"/>
    <col customWidth="1" min="15" max="15" width="10.13"/>
    <col customWidth="1" min="16" max="25" width="10.5"/>
    <col customWidth="1" min="26" max="26" width="13.13"/>
    <col customWidth="1" min="27" max="27" width="12.5"/>
    <col customWidth="1" min="28" max="89" width="9.0"/>
  </cols>
  <sheetData>
    <row r="1" ht="12.0" customHeight="1">
      <c r="A1" s="142" t="str">
        <f>BS!A1</f>
        <v>Ok</v>
      </c>
      <c r="B1" s="1"/>
      <c r="C1" s="1"/>
      <c r="D1" s="44"/>
      <c r="E1" s="44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ht="6.75" customHeight="1">
      <c r="A2" s="1"/>
      <c r="B2" s="1"/>
      <c r="C2" s="1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</row>
    <row r="3" ht="45.0" customHeight="1">
      <c r="A3" s="1"/>
      <c r="B3" s="1"/>
      <c r="C3" s="3" t="s">
        <v>92</v>
      </c>
      <c r="D3" s="44"/>
      <c r="G3" s="64" t="s">
        <v>1</v>
      </c>
      <c r="H3" s="5" t="s">
        <v>2</v>
      </c>
      <c r="I3" s="14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</row>
    <row r="4" ht="45.0" customHeight="1">
      <c r="A4" s="1"/>
      <c r="B4" s="1"/>
      <c r="C4" s="67" t="str">
        <f>'Input-Unit'!D9</f>
        <v>StepUP</v>
      </c>
      <c r="D4" s="44"/>
      <c r="E4" s="44"/>
      <c r="F4" s="4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</row>
    <row r="5" ht="18.75" customHeight="1">
      <c r="A5" s="1"/>
      <c r="B5" s="1"/>
      <c r="C5" s="1"/>
      <c r="D5" s="44"/>
      <c r="E5" s="44"/>
      <c r="F5" s="144"/>
      <c r="G5" s="14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</row>
    <row r="6" ht="18.75" customHeight="1">
      <c r="A6" s="1"/>
      <c r="B6" s="1"/>
      <c r="C6" s="145" t="s">
        <v>93</v>
      </c>
      <c r="D6" s="44"/>
      <c r="E6" s="44"/>
      <c r="F6" s="144"/>
      <c r="G6" s="144"/>
      <c r="H6" s="144"/>
      <c r="I6" s="14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</row>
    <row r="7" ht="18.75" customHeight="1">
      <c r="A7" s="1"/>
      <c r="B7" s="146"/>
      <c r="C7" s="146"/>
      <c r="D7" s="147"/>
      <c r="E7" s="147"/>
      <c r="F7" s="147"/>
      <c r="G7" s="147"/>
      <c r="H7" s="147"/>
      <c r="I7" s="14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</row>
    <row r="8" ht="18.75" customHeight="1">
      <c r="A8" s="1"/>
      <c r="B8" s="1"/>
      <c r="C8" s="1"/>
      <c r="D8" s="44"/>
      <c r="E8" s="44"/>
      <c r="F8" s="44"/>
      <c r="G8" s="44"/>
      <c r="H8" s="44"/>
      <c r="I8" s="4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</row>
    <row r="9" ht="18.75" customHeight="1">
      <c r="A9" s="44"/>
      <c r="B9" s="44"/>
      <c r="C9" s="44"/>
      <c r="D9" s="44"/>
      <c r="E9" s="44"/>
      <c r="F9" s="44"/>
      <c r="G9" s="44"/>
      <c r="H9" s="44"/>
      <c r="I9" s="4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</row>
    <row r="10" ht="18.75" customHeight="1">
      <c r="A10" s="1"/>
      <c r="B10" s="1"/>
      <c r="C10" s="148" t="s">
        <v>94</v>
      </c>
      <c r="D10" s="149" t="s">
        <v>95</v>
      </c>
      <c r="E10" s="150"/>
      <c r="F10" s="15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</row>
    <row r="11" ht="18.75" customHeight="1">
      <c r="A11" s="1"/>
      <c r="B11" s="1"/>
      <c r="C11" s="1"/>
      <c r="D11" s="44"/>
      <c r="E11" s="44"/>
      <c r="F11" s="4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</row>
    <row r="12" ht="18.75" customHeight="1">
      <c r="A12" s="1"/>
      <c r="B12" s="152" t="s">
        <v>96</v>
      </c>
      <c r="C12" s="153" t="s">
        <v>97</v>
      </c>
      <c r="D12" s="44"/>
      <c r="E12" s="44"/>
      <c r="F12" s="4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</row>
    <row r="13" ht="18.75" customHeight="1" outlineLevel="1">
      <c r="A13" s="44"/>
      <c r="B13" s="44"/>
      <c r="C13" s="44"/>
      <c r="D13" s="44"/>
      <c r="E13" s="44"/>
      <c r="F13" s="154"/>
      <c r="G13" s="4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</row>
    <row r="14" ht="18.75" customHeight="1" outlineLevel="1">
      <c r="A14" s="44"/>
      <c r="B14" s="8" t="s">
        <v>4</v>
      </c>
      <c r="C14" s="8" t="s">
        <v>5</v>
      </c>
      <c r="D14" s="9" t="s">
        <v>6</v>
      </c>
      <c r="E14" s="44"/>
      <c r="G14" s="4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</row>
    <row r="15" ht="18.75" customHeight="1" outlineLevel="1">
      <c r="A15" s="44"/>
      <c r="B15" s="8" t="s">
        <v>7</v>
      </c>
      <c r="C15" s="8" t="s">
        <v>8</v>
      </c>
      <c r="D15" s="11" t="str">
        <f>D14</f>
        <v>ххх</v>
      </c>
      <c r="E15" s="44"/>
      <c r="F15" s="154"/>
      <c r="G15" s="4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</row>
    <row r="16" ht="18.75" customHeight="1" outlineLevel="1">
      <c r="A16" s="44"/>
      <c r="B16" s="44"/>
      <c r="C16" s="44"/>
      <c r="D16" s="44"/>
      <c r="E16" s="44"/>
      <c r="F16" s="44"/>
      <c r="G16" s="4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</row>
    <row r="17" ht="18.75" customHeight="1" outlineLevel="1">
      <c r="A17" s="44"/>
      <c r="B17" s="44"/>
      <c r="C17" s="44"/>
      <c r="D17" s="44"/>
      <c r="E17" s="44"/>
      <c r="F17" s="44"/>
      <c r="G17" s="4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ht="21.0" customHeight="1" outlineLevel="1">
      <c r="A18" s="1"/>
      <c r="B18" s="14" t="s">
        <v>13</v>
      </c>
      <c r="C18" s="14" t="s">
        <v>14</v>
      </c>
      <c r="D18" s="155" t="s">
        <v>98</v>
      </c>
      <c r="E18" s="44"/>
      <c r="F18" s="4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</row>
    <row r="19" ht="18.75" customHeight="1" outlineLevel="1">
      <c r="A19" s="1"/>
      <c r="B19" s="8" t="s">
        <v>4</v>
      </c>
      <c r="C19" s="8" t="s">
        <v>99</v>
      </c>
      <c r="D19" s="156">
        <v>46023.0</v>
      </c>
      <c r="E19" s="1"/>
      <c r="F19" s="4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</row>
    <row r="20" ht="18.75" customHeight="1" outlineLevel="1">
      <c r="A20" s="1"/>
      <c r="B20" s="8" t="s">
        <v>7</v>
      </c>
      <c r="C20" s="8" t="s">
        <v>100</v>
      </c>
      <c r="D20" s="157">
        <f>(D21-D19)/365.25</f>
        <v>6.997946612</v>
      </c>
      <c r="E20" s="1"/>
      <c r="F20" s="15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</row>
    <row r="21" ht="18.75" customHeight="1" outlineLevel="1">
      <c r="A21" s="1"/>
      <c r="B21" s="8" t="s">
        <v>9</v>
      </c>
      <c r="C21" s="8" t="s">
        <v>101</v>
      </c>
      <c r="D21" s="11">
        <f>EOMONTH(CF!CN1,0)</f>
        <v>48579</v>
      </c>
      <c r="E21" s="1"/>
      <c r="F21" s="4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</row>
    <row r="22" ht="18.75" customHeight="1" outlineLevel="1">
      <c r="A22" s="1"/>
      <c r="B22" s="1"/>
      <c r="C22" s="1"/>
      <c r="D22" s="44"/>
      <c r="E22" s="44"/>
      <c r="F22" s="4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</row>
    <row r="23" ht="18.75" customHeight="1" outlineLevel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</row>
    <row r="25" ht="18.75" customHeight="1">
      <c r="A25" s="1"/>
      <c r="B25" s="152" t="s">
        <v>102</v>
      </c>
      <c r="C25" s="153" t="s">
        <v>103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</row>
    <row r="26" ht="18.75" customHeight="1" outlineLevel="1">
      <c r="A26" s="1"/>
      <c r="B26" s="1"/>
      <c r="C26" s="1"/>
      <c r="D26" s="1"/>
      <c r="E26" s="44"/>
      <c r="F26" s="159"/>
      <c r="G26" s="44"/>
      <c r="H26" s="44"/>
      <c r="I26" s="44"/>
      <c r="J26" s="4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</row>
    <row r="27" ht="37.5" customHeight="1" outlineLevel="1">
      <c r="A27" s="1"/>
      <c r="B27" s="14" t="s">
        <v>13</v>
      </c>
      <c r="C27" s="14" t="s">
        <v>14</v>
      </c>
      <c r="D27" s="155" t="s">
        <v>104</v>
      </c>
      <c r="E27" s="160" t="s">
        <v>105</v>
      </c>
      <c r="F27" s="161">
        <f>CF!I1</f>
        <v>46023</v>
      </c>
      <c r="G27" s="161">
        <f>CF!J1</f>
        <v>46054</v>
      </c>
      <c r="H27" s="161">
        <f>CF!K1</f>
        <v>46082</v>
      </c>
      <c r="I27" s="161">
        <f>CF!L1</f>
        <v>46113</v>
      </c>
      <c r="J27" s="161">
        <f>CF!M1</f>
        <v>46143</v>
      </c>
      <c r="K27" s="161">
        <f>CF!N1</f>
        <v>46174</v>
      </c>
      <c r="L27" s="161">
        <f>CF!O1</f>
        <v>46204</v>
      </c>
      <c r="M27" s="161">
        <f>CF!P1</f>
        <v>46235</v>
      </c>
      <c r="N27" s="161">
        <f>CF!Q1</f>
        <v>46266</v>
      </c>
      <c r="O27" s="161">
        <f>CF!R1</f>
        <v>46296</v>
      </c>
      <c r="P27" s="161">
        <f>CF!S1</f>
        <v>46327</v>
      </c>
      <c r="Q27" s="161">
        <f>CF!T1</f>
        <v>46357</v>
      </c>
      <c r="R27" s="161">
        <f>CF!U1</f>
        <v>46388</v>
      </c>
      <c r="S27" s="161">
        <f>CF!V1</f>
        <v>46419</v>
      </c>
      <c r="T27" s="161">
        <f>CF!W1</f>
        <v>46447</v>
      </c>
      <c r="U27" s="161">
        <f>CF!X1</f>
        <v>46478</v>
      </c>
      <c r="V27" s="161">
        <f>CF!Y1</f>
        <v>46508</v>
      </c>
      <c r="W27" s="161">
        <f>CF!Z1</f>
        <v>46539</v>
      </c>
      <c r="X27" s="161">
        <f>CF!AA1</f>
        <v>46569</v>
      </c>
      <c r="Y27" s="161">
        <f>CF!AB1</f>
        <v>46600</v>
      </c>
      <c r="Z27" s="161">
        <f>CF!AC1</f>
        <v>46631</v>
      </c>
      <c r="AA27" s="161">
        <f>CF!AD1</f>
        <v>46661</v>
      </c>
      <c r="AB27" s="161">
        <f>CF!AE1</f>
        <v>46692</v>
      </c>
      <c r="AC27" s="161">
        <f>CF!AF1</f>
        <v>46722</v>
      </c>
      <c r="AD27" s="161">
        <f>CF!AG1</f>
        <v>46753</v>
      </c>
      <c r="AE27" s="161">
        <f>CF!AH1</f>
        <v>46784</v>
      </c>
      <c r="AF27" s="161">
        <f>CF!AI1</f>
        <v>46813</v>
      </c>
      <c r="AG27" s="161">
        <f>CF!AJ1</f>
        <v>46844</v>
      </c>
      <c r="AH27" s="161">
        <f>CF!AK1</f>
        <v>46874</v>
      </c>
      <c r="AI27" s="161">
        <f>CF!AL1</f>
        <v>46905</v>
      </c>
      <c r="AJ27" s="161">
        <f>CF!AM1</f>
        <v>46935</v>
      </c>
      <c r="AK27" s="161">
        <f>CF!AN1</f>
        <v>46966</v>
      </c>
      <c r="AL27" s="161">
        <f>CF!AO1</f>
        <v>46997</v>
      </c>
      <c r="AM27" s="161">
        <f>CF!AP1</f>
        <v>47027</v>
      </c>
      <c r="AN27" s="161">
        <f>CF!AQ1</f>
        <v>47058</v>
      </c>
      <c r="AO27" s="161">
        <f>CF!AR1</f>
        <v>47088</v>
      </c>
      <c r="AP27" s="161">
        <f>CF!AS1</f>
        <v>47119</v>
      </c>
      <c r="AQ27" s="161">
        <f>CF!AT1</f>
        <v>47150</v>
      </c>
      <c r="AR27" s="161">
        <f>CF!AU1</f>
        <v>47178</v>
      </c>
      <c r="AS27" s="161">
        <f>CF!AV1</f>
        <v>47209</v>
      </c>
      <c r="AT27" s="161">
        <f>CF!AW1</f>
        <v>47239</v>
      </c>
      <c r="AU27" s="161">
        <f>CF!AX1</f>
        <v>47270</v>
      </c>
      <c r="AV27" s="161">
        <f>CF!AY1</f>
        <v>47300</v>
      </c>
      <c r="AW27" s="161">
        <f>CF!AZ1</f>
        <v>47331</v>
      </c>
      <c r="AX27" s="161">
        <f>CF!BA1</f>
        <v>47362</v>
      </c>
      <c r="AY27" s="161">
        <f>CF!BB1</f>
        <v>47392</v>
      </c>
      <c r="AZ27" s="161">
        <f>CF!BC1</f>
        <v>47423</v>
      </c>
      <c r="BA27" s="161">
        <f>CF!BD1</f>
        <v>47453</v>
      </c>
      <c r="BB27" s="161">
        <f>CF!BE1</f>
        <v>47484</v>
      </c>
      <c r="BC27" s="161">
        <f>CF!BF1</f>
        <v>47515</v>
      </c>
      <c r="BD27" s="161">
        <f>CF!BG1</f>
        <v>47543</v>
      </c>
      <c r="BE27" s="161">
        <f>CF!BH1</f>
        <v>47574</v>
      </c>
      <c r="BF27" s="161">
        <f>CF!BI1</f>
        <v>47604</v>
      </c>
      <c r="BG27" s="161">
        <f>CF!BJ1</f>
        <v>47635</v>
      </c>
      <c r="BH27" s="161">
        <f>CF!BK1</f>
        <v>47665</v>
      </c>
      <c r="BI27" s="161">
        <f>CF!BL1</f>
        <v>47696</v>
      </c>
      <c r="BJ27" s="161">
        <f>CF!BM1</f>
        <v>47727</v>
      </c>
      <c r="BK27" s="161">
        <f>CF!BN1</f>
        <v>47757</v>
      </c>
      <c r="BL27" s="161">
        <f>CF!BO1</f>
        <v>47788</v>
      </c>
      <c r="BM27" s="161">
        <f>CF!BP1</f>
        <v>47818</v>
      </c>
      <c r="BN27" s="161">
        <f>CF!BQ1</f>
        <v>47849</v>
      </c>
      <c r="BO27" s="161">
        <f>CF!BR1</f>
        <v>47880</v>
      </c>
      <c r="BP27" s="161">
        <f>CF!BS1</f>
        <v>47908</v>
      </c>
      <c r="BQ27" s="161">
        <f>CF!BT1</f>
        <v>47939</v>
      </c>
      <c r="BR27" s="161">
        <f>CF!BU1</f>
        <v>47969</v>
      </c>
      <c r="BS27" s="161">
        <f>CF!BV1</f>
        <v>48000</v>
      </c>
      <c r="BT27" s="161">
        <f>CF!BW1</f>
        <v>48030</v>
      </c>
      <c r="BU27" s="161">
        <f>CF!BX1</f>
        <v>48061</v>
      </c>
      <c r="BV27" s="161">
        <f>CF!BY1</f>
        <v>48092</v>
      </c>
      <c r="BW27" s="161">
        <f>CF!BZ1</f>
        <v>48122</v>
      </c>
      <c r="BX27" s="161">
        <f>CF!CA1</f>
        <v>48153</v>
      </c>
      <c r="BY27" s="161">
        <f>CF!CB1</f>
        <v>48183</v>
      </c>
      <c r="BZ27" s="161">
        <f>CF!CC1</f>
        <v>48214</v>
      </c>
      <c r="CA27" s="161">
        <f>CF!CD1</f>
        <v>48245</v>
      </c>
      <c r="CB27" s="161">
        <f>CF!CE1</f>
        <v>48274</v>
      </c>
      <c r="CC27" s="161">
        <f>CF!CF1</f>
        <v>48305</v>
      </c>
      <c r="CD27" s="161">
        <f>CF!CG1</f>
        <v>48335</v>
      </c>
      <c r="CE27" s="161">
        <f>CF!CH1</f>
        <v>48366</v>
      </c>
      <c r="CF27" s="161">
        <f>CF!CI1</f>
        <v>48396</v>
      </c>
      <c r="CG27" s="161">
        <f>CF!CJ1</f>
        <v>48427</v>
      </c>
      <c r="CH27" s="161">
        <f>CF!CK1</f>
        <v>48458</v>
      </c>
      <c r="CI27" s="161">
        <f>CF!CL1</f>
        <v>48488</v>
      </c>
      <c r="CJ27" s="161">
        <f>CF!CM1</f>
        <v>48519</v>
      </c>
      <c r="CK27" s="161">
        <f>CF!CN1</f>
        <v>48549</v>
      </c>
    </row>
    <row r="28" ht="18.75" customHeight="1" outlineLevel="1">
      <c r="A28" s="1"/>
      <c r="B28" s="162" t="s">
        <v>4</v>
      </c>
      <c r="C28" s="163" t="s">
        <v>106</v>
      </c>
      <c r="D28" s="164">
        <v>5.0</v>
      </c>
      <c r="E28" s="165">
        <f t="shared" ref="E28:E29" si="1">SUM(F28:CK28)</f>
        <v>20000</v>
      </c>
      <c r="F28" s="166">
        <v>5000.0</v>
      </c>
      <c r="G28" s="166">
        <v>5000.0</v>
      </c>
      <c r="H28" s="166">
        <v>5000.0</v>
      </c>
      <c r="I28" s="166">
        <v>5000.0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67">
        <v>0.0</v>
      </c>
      <c r="Z28" s="167">
        <v>0.0</v>
      </c>
      <c r="AA28" s="167">
        <v>0.0</v>
      </c>
      <c r="AB28" s="167">
        <v>0.0</v>
      </c>
      <c r="AC28" s="167">
        <v>0.0</v>
      </c>
      <c r="AD28" s="167">
        <v>0.0</v>
      </c>
      <c r="AE28" s="167">
        <v>0.0</v>
      </c>
      <c r="AF28" s="167">
        <v>0.0</v>
      </c>
      <c r="AG28" s="167">
        <v>0.0</v>
      </c>
      <c r="AH28" s="167">
        <v>0.0</v>
      </c>
      <c r="AI28" s="167">
        <v>0.0</v>
      </c>
      <c r="AJ28" s="167">
        <v>0.0</v>
      </c>
      <c r="AK28" s="167">
        <v>0.0</v>
      </c>
      <c r="AL28" s="167">
        <v>0.0</v>
      </c>
      <c r="AM28" s="167">
        <v>0.0</v>
      </c>
      <c r="AN28" s="167">
        <v>0.0</v>
      </c>
      <c r="AO28" s="167">
        <v>0.0</v>
      </c>
      <c r="AP28" s="167">
        <v>0.0</v>
      </c>
      <c r="AQ28" s="167">
        <v>0.0</v>
      </c>
      <c r="AR28" s="167">
        <v>0.0</v>
      </c>
      <c r="AS28" s="167">
        <v>0.0</v>
      </c>
      <c r="AT28" s="167">
        <v>0.0</v>
      </c>
      <c r="AU28" s="167">
        <v>0.0</v>
      </c>
      <c r="AV28" s="167">
        <v>0.0</v>
      </c>
      <c r="AW28" s="167">
        <v>0.0</v>
      </c>
      <c r="AX28" s="167">
        <v>0.0</v>
      </c>
      <c r="AY28" s="167">
        <v>0.0</v>
      </c>
      <c r="AZ28" s="167">
        <v>0.0</v>
      </c>
      <c r="BA28" s="167">
        <v>0.0</v>
      </c>
      <c r="BB28" s="167">
        <v>0.0</v>
      </c>
      <c r="BC28" s="167">
        <v>0.0</v>
      </c>
      <c r="BD28" s="167">
        <v>0.0</v>
      </c>
      <c r="BE28" s="167">
        <v>0.0</v>
      </c>
      <c r="BF28" s="167">
        <v>0.0</v>
      </c>
      <c r="BG28" s="167">
        <v>0.0</v>
      </c>
      <c r="BH28" s="167">
        <v>0.0</v>
      </c>
      <c r="BI28" s="167">
        <v>0.0</v>
      </c>
      <c r="BJ28" s="167">
        <v>0.0</v>
      </c>
      <c r="BK28" s="167">
        <v>0.0</v>
      </c>
      <c r="BL28" s="167">
        <v>0.0</v>
      </c>
      <c r="BM28" s="167">
        <v>0.0</v>
      </c>
      <c r="BN28" s="167">
        <v>0.0</v>
      </c>
      <c r="BO28" s="167">
        <v>0.0</v>
      </c>
      <c r="BP28" s="167">
        <v>0.0</v>
      </c>
      <c r="BQ28" s="167">
        <v>0.0</v>
      </c>
      <c r="BR28" s="167">
        <v>0.0</v>
      </c>
      <c r="BS28" s="167">
        <v>0.0</v>
      </c>
      <c r="BT28" s="167">
        <v>0.0</v>
      </c>
      <c r="BU28" s="167">
        <v>0.0</v>
      </c>
      <c r="BV28" s="167">
        <v>0.0</v>
      </c>
      <c r="BW28" s="167">
        <v>0.0</v>
      </c>
      <c r="BX28" s="167">
        <v>0.0</v>
      </c>
      <c r="BY28" s="167">
        <v>0.0</v>
      </c>
      <c r="BZ28" s="167">
        <v>0.0</v>
      </c>
      <c r="CA28" s="167">
        <v>0.0</v>
      </c>
      <c r="CB28" s="167">
        <v>0.0</v>
      </c>
      <c r="CC28" s="167">
        <v>0.0</v>
      </c>
      <c r="CD28" s="167">
        <v>0.0</v>
      </c>
      <c r="CE28" s="167">
        <v>0.0</v>
      </c>
      <c r="CF28" s="167">
        <v>0.0</v>
      </c>
      <c r="CG28" s="167">
        <v>0.0</v>
      </c>
      <c r="CH28" s="167">
        <v>0.0</v>
      </c>
      <c r="CI28" s="167">
        <v>0.0</v>
      </c>
      <c r="CJ28" s="167">
        <v>0.0</v>
      </c>
      <c r="CK28" s="167">
        <v>0.0</v>
      </c>
    </row>
    <row r="29" ht="18.75" customHeight="1" outlineLevel="1">
      <c r="A29" s="1"/>
      <c r="B29" s="162" t="s">
        <v>7</v>
      </c>
      <c r="C29" s="163" t="s">
        <v>107</v>
      </c>
      <c r="D29" s="164">
        <v>5.0</v>
      </c>
      <c r="E29" s="165">
        <f t="shared" si="1"/>
        <v>4400</v>
      </c>
      <c r="F29" s="167"/>
      <c r="G29" s="167"/>
      <c r="H29" s="167">
        <v>0.0</v>
      </c>
      <c r="I29" s="167">
        <v>0.0</v>
      </c>
      <c r="J29" s="165">
        <v>4400.0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67">
        <v>0.0</v>
      </c>
      <c r="Z29" s="167">
        <v>0.0</v>
      </c>
      <c r="AA29" s="167">
        <v>0.0</v>
      </c>
      <c r="AB29" s="167">
        <v>0.0</v>
      </c>
      <c r="AC29" s="167">
        <v>0.0</v>
      </c>
      <c r="AD29" s="167">
        <v>0.0</v>
      </c>
      <c r="AE29" s="167">
        <v>0.0</v>
      </c>
      <c r="AF29" s="167">
        <v>0.0</v>
      </c>
      <c r="AG29" s="167">
        <v>0.0</v>
      </c>
      <c r="AH29" s="167">
        <v>0.0</v>
      </c>
      <c r="AI29" s="167">
        <v>0.0</v>
      </c>
      <c r="AJ29" s="167">
        <v>0.0</v>
      </c>
      <c r="AK29" s="167">
        <v>0.0</v>
      </c>
      <c r="AL29" s="167">
        <v>0.0</v>
      </c>
      <c r="AM29" s="167">
        <v>0.0</v>
      </c>
      <c r="AN29" s="167">
        <v>0.0</v>
      </c>
      <c r="AO29" s="167">
        <v>0.0</v>
      </c>
      <c r="AP29" s="167">
        <v>0.0</v>
      </c>
      <c r="AQ29" s="167">
        <v>0.0</v>
      </c>
      <c r="AR29" s="167">
        <v>0.0</v>
      </c>
      <c r="AS29" s="167">
        <v>0.0</v>
      </c>
      <c r="AT29" s="167">
        <v>0.0</v>
      </c>
      <c r="AU29" s="167">
        <v>0.0</v>
      </c>
      <c r="AV29" s="167">
        <v>0.0</v>
      </c>
      <c r="AW29" s="167">
        <v>0.0</v>
      </c>
      <c r="AX29" s="167">
        <v>0.0</v>
      </c>
      <c r="AY29" s="167">
        <v>0.0</v>
      </c>
      <c r="AZ29" s="167">
        <v>0.0</v>
      </c>
      <c r="BA29" s="167">
        <v>0.0</v>
      </c>
      <c r="BB29" s="167">
        <v>0.0</v>
      </c>
      <c r="BC29" s="167">
        <v>0.0</v>
      </c>
      <c r="BD29" s="167">
        <v>0.0</v>
      </c>
      <c r="BE29" s="167">
        <v>0.0</v>
      </c>
      <c r="BF29" s="167">
        <v>0.0</v>
      </c>
      <c r="BG29" s="167">
        <v>0.0</v>
      </c>
      <c r="BH29" s="167">
        <v>0.0</v>
      </c>
      <c r="BI29" s="167">
        <v>0.0</v>
      </c>
      <c r="BJ29" s="167">
        <v>0.0</v>
      </c>
      <c r="BK29" s="167">
        <v>0.0</v>
      </c>
      <c r="BL29" s="167">
        <v>0.0</v>
      </c>
      <c r="BM29" s="167">
        <v>0.0</v>
      </c>
      <c r="BN29" s="167">
        <v>0.0</v>
      </c>
      <c r="BO29" s="167">
        <v>0.0</v>
      </c>
      <c r="BP29" s="167">
        <v>0.0</v>
      </c>
      <c r="BQ29" s="167">
        <v>0.0</v>
      </c>
      <c r="BR29" s="167">
        <v>0.0</v>
      </c>
      <c r="BS29" s="167">
        <v>0.0</v>
      </c>
      <c r="BT29" s="167">
        <v>0.0</v>
      </c>
      <c r="BU29" s="167">
        <v>0.0</v>
      </c>
      <c r="BV29" s="167">
        <v>0.0</v>
      </c>
      <c r="BW29" s="167">
        <v>0.0</v>
      </c>
      <c r="BX29" s="167">
        <v>0.0</v>
      </c>
      <c r="BY29" s="167">
        <v>0.0</v>
      </c>
      <c r="BZ29" s="167">
        <v>0.0</v>
      </c>
      <c r="CA29" s="167">
        <v>0.0</v>
      </c>
      <c r="CB29" s="167">
        <v>0.0</v>
      </c>
      <c r="CC29" s="167">
        <v>0.0</v>
      </c>
      <c r="CD29" s="167">
        <v>0.0</v>
      </c>
      <c r="CE29" s="167">
        <v>0.0</v>
      </c>
      <c r="CF29" s="167">
        <v>0.0</v>
      </c>
      <c r="CG29" s="167">
        <v>0.0</v>
      </c>
      <c r="CH29" s="167">
        <v>0.0</v>
      </c>
      <c r="CI29" s="167">
        <v>0.0</v>
      </c>
      <c r="CJ29" s="167">
        <v>0.0</v>
      </c>
      <c r="CK29" s="167">
        <v>0.0</v>
      </c>
    </row>
    <row r="30" ht="18.75" customHeight="1" outlineLevel="1">
      <c r="A30" s="1"/>
      <c r="B30" s="162" t="s">
        <v>9</v>
      </c>
      <c r="C30" s="168"/>
      <c r="D30" s="164">
        <v>5.0</v>
      </c>
      <c r="E30" s="169"/>
      <c r="F30" s="167"/>
      <c r="G30" s="166"/>
      <c r="H30" s="167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0.0</v>
      </c>
      <c r="N30" s="167">
        <v>0.0</v>
      </c>
      <c r="O30" s="167">
        <v>0.0</v>
      </c>
      <c r="P30" s="167">
        <v>0.0</v>
      </c>
      <c r="Q30" s="167">
        <v>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67">
        <v>0.0</v>
      </c>
      <c r="Z30" s="167">
        <v>0.0</v>
      </c>
      <c r="AA30" s="167">
        <v>0.0</v>
      </c>
      <c r="AB30" s="167">
        <v>0.0</v>
      </c>
      <c r="AC30" s="167">
        <v>0.0</v>
      </c>
      <c r="AD30" s="167">
        <v>0.0</v>
      </c>
      <c r="AE30" s="167">
        <v>0.0</v>
      </c>
      <c r="AF30" s="167">
        <v>0.0</v>
      </c>
      <c r="AG30" s="167">
        <v>0.0</v>
      </c>
      <c r="AH30" s="167">
        <v>0.0</v>
      </c>
      <c r="AI30" s="167">
        <v>0.0</v>
      </c>
      <c r="AJ30" s="167">
        <v>0.0</v>
      </c>
      <c r="AK30" s="167">
        <v>0.0</v>
      </c>
      <c r="AL30" s="167">
        <v>0.0</v>
      </c>
      <c r="AM30" s="167">
        <v>0.0</v>
      </c>
      <c r="AN30" s="167">
        <v>0.0</v>
      </c>
      <c r="AO30" s="167">
        <v>0.0</v>
      </c>
      <c r="AP30" s="167">
        <v>0.0</v>
      </c>
      <c r="AQ30" s="167">
        <v>0.0</v>
      </c>
      <c r="AR30" s="167">
        <v>0.0</v>
      </c>
      <c r="AS30" s="167">
        <v>0.0</v>
      </c>
      <c r="AT30" s="167">
        <v>0.0</v>
      </c>
      <c r="AU30" s="167">
        <v>0.0</v>
      </c>
      <c r="AV30" s="167">
        <v>0.0</v>
      </c>
      <c r="AW30" s="167">
        <v>0.0</v>
      </c>
      <c r="AX30" s="167">
        <v>0.0</v>
      </c>
      <c r="AY30" s="167">
        <v>0.0</v>
      </c>
      <c r="AZ30" s="167">
        <v>0.0</v>
      </c>
      <c r="BA30" s="167">
        <v>0.0</v>
      </c>
      <c r="BB30" s="167">
        <v>0.0</v>
      </c>
      <c r="BC30" s="167">
        <v>0.0</v>
      </c>
      <c r="BD30" s="167">
        <v>0.0</v>
      </c>
      <c r="BE30" s="167">
        <v>0.0</v>
      </c>
      <c r="BF30" s="167">
        <v>0.0</v>
      </c>
      <c r="BG30" s="167">
        <v>0.0</v>
      </c>
      <c r="BH30" s="167">
        <v>0.0</v>
      </c>
      <c r="BI30" s="167">
        <v>0.0</v>
      </c>
      <c r="BJ30" s="167">
        <v>0.0</v>
      </c>
      <c r="BK30" s="167">
        <v>0.0</v>
      </c>
      <c r="BL30" s="167">
        <v>0.0</v>
      </c>
      <c r="BM30" s="167">
        <v>0.0</v>
      </c>
      <c r="BN30" s="167">
        <v>0.0</v>
      </c>
      <c r="BO30" s="167">
        <v>0.0</v>
      </c>
      <c r="BP30" s="167">
        <v>0.0</v>
      </c>
      <c r="BQ30" s="167">
        <v>0.0</v>
      </c>
      <c r="BR30" s="167">
        <v>0.0</v>
      </c>
      <c r="BS30" s="167">
        <v>0.0</v>
      </c>
      <c r="BT30" s="167">
        <v>0.0</v>
      </c>
      <c r="BU30" s="167">
        <v>0.0</v>
      </c>
      <c r="BV30" s="167">
        <v>0.0</v>
      </c>
      <c r="BW30" s="167">
        <v>0.0</v>
      </c>
      <c r="BX30" s="167">
        <v>0.0</v>
      </c>
      <c r="BY30" s="167">
        <v>0.0</v>
      </c>
      <c r="BZ30" s="167">
        <v>0.0</v>
      </c>
      <c r="CA30" s="167">
        <v>0.0</v>
      </c>
      <c r="CB30" s="167">
        <v>0.0</v>
      </c>
      <c r="CC30" s="167">
        <v>0.0</v>
      </c>
      <c r="CD30" s="167">
        <v>0.0</v>
      </c>
      <c r="CE30" s="167">
        <v>0.0</v>
      </c>
      <c r="CF30" s="167">
        <v>0.0</v>
      </c>
      <c r="CG30" s="167">
        <v>0.0</v>
      </c>
      <c r="CH30" s="167">
        <v>0.0</v>
      </c>
      <c r="CI30" s="167">
        <v>0.0</v>
      </c>
      <c r="CJ30" s="167">
        <v>0.0</v>
      </c>
      <c r="CK30" s="167">
        <v>0.0</v>
      </c>
    </row>
    <row r="31" ht="18.75" customHeight="1" outlineLevel="1">
      <c r="A31" s="1"/>
      <c r="B31" s="162" t="s">
        <v>26</v>
      </c>
      <c r="C31" s="168"/>
      <c r="D31" s="164">
        <v>5.0</v>
      </c>
      <c r="E31" s="169"/>
      <c r="F31" s="167"/>
      <c r="G31" s="167"/>
      <c r="H31" s="167">
        <v>0.0</v>
      </c>
      <c r="I31" s="167">
        <v>0.0</v>
      </c>
      <c r="J31" s="167">
        <v>0.0</v>
      </c>
      <c r="K31" s="167">
        <v>0.0</v>
      </c>
      <c r="L31" s="167">
        <v>0.0</v>
      </c>
      <c r="M31" s="167">
        <v>0.0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  <c r="Y31" s="167">
        <v>0.0</v>
      </c>
      <c r="Z31" s="167">
        <v>0.0</v>
      </c>
      <c r="AA31" s="167">
        <v>0.0</v>
      </c>
      <c r="AB31" s="167">
        <v>0.0</v>
      </c>
      <c r="AC31" s="167">
        <v>0.0</v>
      </c>
      <c r="AD31" s="167">
        <v>0.0</v>
      </c>
      <c r="AE31" s="167">
        <v>0.0</v>
      </c>
      <c r="AF31" s="167">
        <v>0.0</v>
      </c>
      <c r="AG31" s="167">
        <v>0.0</v>
      </c>
      <c r="AH31" s="167">
        <v>0.0</v>
      </c>
      <c r="AI31" s="167">
        <v>0.0</v>
      </c>
      <c r="AJ31" s="167">
        <v>0.0</v>
      </c>
      <c r="AK31" s="167">
        <v>0.0</v>
      </c>
      <c r="AL31" s="167">
        <v>0.0</v>
      </c>
      <c r="AM31" s="167">
        <v>0.0</v>
      </c>
      <c r="AN31" s="167">
        <v>0.0</v>
      </c>
      <c r="AO31" s="167">
        <v>0.0</v>
      </c>
      <c r="AP31" s="167">
        <v>0.0</v>
      </c>
      <c r="AQ31" s="167">
        <v>0.0</v>
      </c>
      <c r="AR31" s="167">
        <v>0.0</v>
      </c>
      <c r="AS31" s="167">
        <v>0.0</v>
      </c>
      <c r="AT31" s="167">
        <v>0.0</v>
      </c>
      <c r="AU31" s="167">
        <v>0.0</v>
      </c>
      <c r="AV31" s="167">
        <v>0.0</v>
      </c>
      <c r="AW31" s="167">
        <v>0.0</v>
      </c>
      <c r="AX31" s="167">
        <v>0.0</v>
      </c>
      <c r="AY31" s="167">
        <v>0.0</v>
      </c>
      <c r="AZ31" s="167">
        <v>0.0</v>
      </c>
      <c r="BA31" s="167">
        <v>0.0</v>
      </c>
      <c r="BB31" s="167">
        <v>0.0</v>
      </c>
      <c r="BC31" s="167">
        <v>0.0</v>
      </c>
      <c r="BD31" s="167">
        <v>0.0</v>
      </c>
      <c r="BE31" s="167">
        <v>0.0</v>
      </c>
      <c r="BF31" s="167">
        <v>0.0</v>
      </c>
      <c r="BG31" s="167">
        <v>0.0</v>
      </c>
      <c r="BH31" s="167">
        <v>0.0</v>
      </c>
      <c r="BI31" s="167">
        <v>0.0</v>
      </c>
      <c r="BJ31" s="167">
        <v>0.0</v>
      </c>
      <c r="BK31" s="167">
        <v>0.0</v>
      </c>
      <c r="BL31" s="167">
        <v>0.0</v>
      </c>
      <c r="BM31" s="167">
        <v>0.0</v>
      </c>
      <c r="BN31" s="167">
        <v>0.0</v>
      </c>
      <c r="BO31" s="167">
        <v>0.0</v>
      </c>
      <c r="BP31" s="167">
        <v>0.0</v>
      </c>
      <c r="BQ31" s="167">
        <v>0.0</v>
      </c>
      <c r="BR31" s="167">
        <v>0.0</v>
      </c>
      <c r="BS31" s="167">
        <v>0.0</v>
      </c>
      <c r="BT31" s="167">
        <v>0.0</v>
      </c>
      <c r="BU31" s="167">
        <v>0.0</v>
      </c>
      <c r="BV31" s="167">
        <v>0.0</v>
      </c>
      <c r="BW31" s="167">
        <v>0.0</v>
      </c>
      <c r="BX31" s="167">
        <v>0.0</v>
      </c>
      <c r="BY31" s="167">
        <v>0.0</v>
      </c>
      <c r="BZ31" s="167">
        <v>0.0</v>
      </c>
      <c r="CA31" s="167">
        <v>0.0</v>
      </c>
      <c r="CB31" s="167">
        <v>0.0</v>
      </c>
      <c r="CC31" s="167">
        <v>0.0</v>
      </c>
      <c r="CD31" s="167">
        <v>0.0</v>
      </c>
      <c r="CE31" s="167">
        <v>0.0</v>
      </c>
      <c r="CF31" s="167">
        <v>0.0</v>
      </c>
      <c r="CG31" s="167">
        <v>0.0</v>
      </c>
      <c r="CH31" s="167">
        <v>0.0</v>
      </c>
      <c r="CI31" s="167">
        <v>0.0</v>
      </c>
      <c r="CJ31" s="167">
        <v>0.0</v>
      </c>
      <c r="CK31" s="167">
        <v>0.0</v>
      </c>
    </row>
    <row r="32" ht="18.75" customHeight="1" outlineLevel="1">
      <c r="A32" s="1"/>
      <c r="B32" s="162" t="s">
        <v>29</v>
      </c>
      <c r="C32" s="168"/>
      <c r="D32" s="164">
        <v>5.0</v>
      </c>
      <c r="E32" s="169">
        <f>SUM(F32:CK32)</f>
        <v>0</v>
      </c>
      <c r="F32" s="167">
        <v>0.0</v>
      </c>
      <c r="G32" s="167">
        <v>0.0</v>
      </c>
      <c r="H32" s="167">
        <v>0.0</v>
      </c>
      <c r="I32" s="167">
        <v>0.0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  <c r="Y32" s="167">
        <v>0.0</v>
      </c>
      <c r="Z32" s="167">
        <v>0.0</v>
      </c>
      <c r="AA32" s="167">
        <v>0.0</v>
      </c>
      <c r="AB32" s="167">
        <v>0.0</v>
      </c>
      <c r="AC32" s="167">
        <v>0.0</v>
      </c>
      <c r="AD32" s="167">
        <v>0.0</v>
      </c>
      <c r="AE32" s="167">
        <v>0.0</v>
      </c>
      <c r="AF32" s="167">
        <v>0.0</v>
      </c>
      <c r="AG32" s="167">
        <v>0.0</v>
      </c>
      <c r="AH32" s="167">
        <v>0.0</v>
      </c>
      <c r="AI32" s="167">
        <v>0.0</v>
      </c>
      <c r="AJ32" s="167">
        <v>0.0</v>
      </c>
      <c r="AK32" s="167">
        <v>0.0</v>
      </c>
      <c r="AL32" s="167">
        <v>0.0</v>
      </c>
      <c r="AM32" s="167">
        <v>0.0</v>
      </c>
      <c r="AN32" s="167">
        <v>0.0</v>
      </c>
      <c r="AO32" s="167">
        <v>0.0</v>
      </c>
      <c r="AP32" s="167">
        <v>0.0</v>
      </c>
      <c r="AQ32" s="167">
        <v>0.0</v>
      </c>
      <c r="AR32" s="167">
        <v>0.0</v>
      </c>
      <c r="AS32" s="167">
        <v>0.0</v>
      </c>
      <c r="AT32" s="167">
        <v>0.0</v>
      </c>
      <c r="AU32" s="167">
        <v>0.0</v>
      </c>
      <c r="AV32" s="167">
        <v>0.0</v>
      </c>
      <c r="AW32" s="167">
        <v>0.0</v>
      </c>
      <c r="AX32" s="167">
        <v>0.0</v>
      </c>
      <c r="AY32" s="167">
        <v>0.0</v>
      </c>
      <c r="AZ32" s="167">
        <v>0.0</v>
      </c>
      <c r="BA32" s="167">
        <v>0.0</v>
      </c>
      <c r="BB32" s="167">
        <v>0.0</v>
      </c>
      <c r="BC32" s="167">
        <v>0.0</v>
      </c>
      <c r="BD32" s="167">
        <v>0.0</v>
      </c>
      <c r="BE32" s="167">
        <v>0.0</v>
      </c>
      <c r="BF32" s="167">
        <v>0.0</v>
      </c>
      <c r="BG32" s="167">
        <v>0.0</v>
      </c>
      <c r="BH32" s="167">
        <v>0.0</v>
      </c>
      <c r="BI32" s="167">
        <v>0.0</v>
      </c>
      <c r="BJ32" s="167">
        <v>0.0</v>
      </c>
      <c r="BK32" s="167">
        <v>0.0</v>
      </c>
      <c r="BL32" s="167">
        <v>0.0</v>
      </c>
      <c r="BM32" s="167">
        <v>0.0</v>
      </c>
      <c r="BN32" s="167">
        <v>0.0</v>
      </c>
      <c r="BO32" s="167">
        <v>0.0</v>
      </c>
      <c r="BP32" s="167">
        <v>0.0</v>
      </c>
      <c r="BQ32" s="167">
        <v>0.0</v>
      </c>
      <c r="BR32" s="167">
        <v>0.0</v>
      </c>
      <c r="BS32" s="167">
        <v>0.0</v>
      </c>
      <c r="BT32" s="167">
        <v>0.0</v>
      </c>
      <c r="BU32" s="167">
        <v>0.0</v>
      </c>
      <c r="BV32" s="167">
        <v>0.0</v>
      </c>
      <c r="BW32" s="167">
        <v>0.0</v>
      </c>
      <c r="BX32" s="167">
        <v>0.0</v>
      </c>
      <c r="BY32" s="167">
        <v>0.0</v>
      </c>
      <c r="BZ32" s="167">
        <v>0.0</v>
      </c>
      <c r="CA32" s="167">
        <v>0.0</v>
      </c>
      <c r="CB32" s="167">
        <v>0.0</v>
      </c>
      <c r="CC32" s="167">
        <v>0.0</v>
      </c>
      <c r="CD32" s="167">
        <v>0.0</v>
      </c>
      <c r="CE32" s="167">
        <v>0.0</v>
      </c>
      <c r="CF32" s="167">
        <v>0.0</v>
      </c>
      <c r="CG32" s="167">
        <v>0.0</v>
      </c>
      <c r="CH32" s="167">
        <v>0.0</v>
      </c>
      <c r="CI32" s="167">
        <v>0.0</v>
      </c>
      <c r="CJ32" s="167">
        <v>0.0</v>
      </c>
      <c r="CK32" s="167">
        <v>0.0</v>
      </c>
    </row>
    <row r="33" ht="22.5" customHeight="1" outlineLevel="1">
      <c r="A33" s="1"/>
      <c r="B33" s="170"/>
      <c r="C33" s="170" t="s">
        <v>79</v>
      </c>
      <c r="D33" s="171"/>
      <c r="E33" s="172">
        <f t="shared" ref="E33:CK33" si="2">SUM(E28:E32)</f>
        <v>24400</v>
      </c>
      <c r="F33" s="172">
        <f t="shared" si="2"/>
        <v>5000</v>
      </c>
      <c r="G33" s="172">
        <f t="shared" si="2"/>
        <v>5000</v>
      </c>
      <c r="H33" s="172">
        <f t="shared" si="2"/>
        <v>5000</v>
      </c>
      <c r="I33" s="172">
        <f t="shared" si="2"/>
        <v>5000</v>
      </c>
      <c r="J33" s="172">
        <f t="shared" si="2"/>
        <v>4400</v>
      </c>
      <c r="K33" s="172">
        <f t="shared" si="2"/>
        <v>0</v>
      </c>
      <c r="L33" s="172">
        <f t="shared" si="2"/>
        <v>0</v>
      </c>
      <c r="M33" s="172">
        <f t="shared" si="2"/>
        <v>0</v>
      </c>
      <c r="N33" s="172">
        <f t="shared" si="2"/>
        <v>0</v>
      </c>
      <c r="O33" s="172">
        <f t="shared" si="2"/>
        <v>0</v>
      </c>
      <c r="P33" s="172">
        <f t="shared" si="2"/>
        <v>0</v>
      </c>
      <c r="Q33" s="172">
        <f t="shared" si="2"/>
        <v>0</v>
      </c>
      <c r="R33" s="172">
        <f t="shared" si="2"/>
        <v>0</v>
      </c>
      <c r="S33" s="172">
        <f t="shared" si="2"/>
        <v>0</v>
      </c>
      <c r="T33" s="172">
        <f t="shared" si="2"/>
        <v>0</v>
      </c>
      <c r="U33" s="172">
        <f t="shared" si="2"/>
        <v>0</v>
      </c>
      <c r="V33" s="172">
        <f t="shared" si="2"/>
        <v>0</v>
      </c>
      <c r="W33" s="172">
        <f t="shared" si="2"/>
        <v>0</v>
      </c>
      <c r="X33" s="172">
        <f t="shared" si="2"/>
        <v>0</v>
      </c>
      <c r="Y33" s="172">
        <f t="shared" si="2"/>
        <v>0</v>
      </c>
      <c r="Z33" s="172">
        <f t="shared" si="2"/>
        <v>0</v>
      </c>
      <c r="AA33" s="172">
        <f t="shared" si="2"/>
        <v>0</v>
      </c>
      <c r="AB33" s="172">
        <f t="shared" si="2"/>
        <v>0</v>
      </c>
      <c r="AC33" s="172">
        <f t="shared" si="2"/>
        <v>0</v>
      </c>
      <c r="AD33" s="172">
        <f t="shared" si="2"/>
        <v>0</v>
      </c>
      <c r="AE33" s="172">
        <f t="shared" si="2"/>
        <v>0</v>
      </c>
      <c r="AF33" s="172">
        <f t="shared" si="2"/>
        <v>0</v>
      </c>
      <c r="AG33" s="172">
        <f t="shared" si="2"/>
        <v>0</v>
      </c>
      <c r="AH33" s="172">
        <f t="shared" si="2"/>
        <v>0</v>
      </c>
      <c r="AI33" s="172">
        <f t="shared" si="2"/>
        <v>0</v>
      </c>
      <c r="AJ33" s="172">
        <f t="shared" si="2"/>
        <v>0</v>
      </c>
      <c r="AK33" s="172">
        <f t="shared" si="2"/>
        <v>0</v>
      </c>
      <c r="AL33" s="172">
        <f t="shared" si="2"/>
        <v>0</v>
      </c>
      <c r="AM33" s="172">
        <f t="shared" si="2"/>
        <v>0</v>
      </c>
      <c r="AN33" s="172">
        <f t="shared" si="2"/>
        <v>0</v>
      </c>
      <c r="AO33" s="172">
        <f t="shared" si="2"/>
        <v>0</v>
      </c>
      <c r="AP33" s="172">
        <f t="shared" si="2"/>
        <v>0</v>
      </c>
      <c r="AQ33" s="172">
        <f t="shared" si="2"/>
        <v>0</v>
      </c>
      <c r="AR33" s="172">
        <f t="shared" si="2"/>
        <v>0</v>
      </c>
      <c r="AS33" s="172">
        <f t="shared" si="2"/>
        <v>0</v>
      </c>
      <c r="AT33" s="172">
        <f t="shared" si="2"/>
        <v>0</v>
      </c>
      <c r="AU33" s="172">
        <f t="shared" si="2"/>
        <v>0</v>
      </c>
      <c r="AV33" s="172">
        <f t="shared" si="2"/>
        <v>0</v>
      </c>
      <c r="AW33" s="172">
        <f t="shared" si="2"/>
        <v>0</v>
      </c>
      <c r="AX33" s="172">
        <f t="shared" si="2"/>
        <v>0</v>
      </c>
      <c r="AY33" s="172">
        <f t="shared" si="2"/>
        <v>0</v>
      </c>
      <c r="AZ33" s="172">
        <f t="shared" si="2"/>
        <v>0</v>
      </c>
      <c r="BA33" s="172">
        <f t="shared" si="2"/>
        <v>0</v>
      </c>
      <c r="BB33" s="172">
        <f t="shared" si="2"/>
        <v>0</v>
      </c>
      <c r="BC33" s="172">
        <f t="shared" si="2"/>
        <v>0</v>
      </c>
      <c r="BD33" s="172">
        <f t="shared" si="2"/>
        <v>0</v>
      </c>
      <c r="BE33" s="172">
        <f t="shared" si="2"/>
        <v>0</v>
      </c>
      <c r="BF33" s="172">
        <f t="shared" si="2"/>
        <v>0</v>
      </c>
      <c r="BG33" s="172">
        <f t="shared" si="2"/>
        <v>0</v>
      </c>
      <c r="BH33" s="172">
        <f t="shared" si="2"/>
        <v>0</v>
      </c>
      <c r="BI33" s="172">
        <f t="shared" si="2"/>
        <v>0</v>
      </c>
      <c r="BJ33" s="172">
        <f t="shared" si="2"/>
        <v>0</v>
      </c>
      <c r="BK33" s="172">
        <f t="shared" si="2"/>
        <v>0</v>
      </c>
      <c r="BL33" s="172">
        <f t="shared" si="2"/>
        <v>0</v>
      </c>
      <c r="BM33" s="172">
        <f t="shared" si="2"/>
        <v>0</v>
      </c>
      <c r="BN33" s="172">
        <f t="shared" si="2"/>
        <v>0</v>
      </c>
      <c r="BO33" s="172">
        <f t="shared" si="2"/>
        <v>0</v>
      </c>
      <c r="BP33" s="172">
        <f t="shared" si="2"/>
        <v>0</v>
      </c>
      <c r="BQ33" s="172">
        <f t="shared" si="2"/>
        <v>0</v>
      </c>
      <c r="BR33" s="172">
        <f t="shared" si="2"/>
        <v>0</v>
      </c>
      <c r="BS33" s="172">
        <f t="shared" si="2"/>
        <v>0</v>
      </c>
      <c r="BT33" s="172">
        <f t="shared" si="2"/>
        <v>0</v>
      </c>
      <c r="BU33" s="172">
        <f t="shared" si="2"/>
        <v>0</v>
      </c>
      <c r="BV33" s="172">
        <f t="shared" si="2"/>
        <v>0</v>
      </c>
      <c r="BW33" s="172">
        <f t="shared" si="2"/>
        <v>0</v>
      </c>
      <c r="BX33" s="172">
        <f t="shared" si="2"/>
        <v>0</v>
      </c>
      <c r="BY33" s="172">
        <f t="shared" si="2"/>
        <v>0</v>
      </c>
      <c r="BZ33" s="172">
        <f t="shared" si="2"/>
        <v>0</v>
      </c>
      <c r="CA33" s="172">
        <f t="shared" si="2"/>
        <v>0</v>
      </c>
      <c r="CB33" s="172">
        <f t="shared" si="2"/>
        <v>0</v>
      </c>
      <c r="CC33" s="172">
        <f t="shared" si="2"/>
        <v>0</v>
      </c>
      <c r="CD33" s="172">
        <f t="shared" si="2"/>
        <v>0</v>
      </c>
      <c r="CE33" s="172">
        <f t="shared" si="2"/>
        <v>0</v>
      </c>
      <c r="CF33" s="172">
        <f t="shared" si="2"/>
        <v>0</v>
      </c>
      <c r="CG33" s="172">
        <f t="shared" si="2"/>
        <v>0</v>
      </c>
      <c r="CH33" s="172">
        <f t="shared" si="2"/>
        <v>0</v>
      </c>
      <c r="CI33" s="172">
        <f t="shared" si="2"/>
        <v>0</v>
      </c>
      <c r="CJ33" s="172">
        <f t="shared" si="2"/>
        <v>0</v>
      </c>
      <c r="CK33" s="172">
        <f t="shared" si="2"/>
        <v>0</v>
      </c>
    </row>
    <row r="34" ht="18.75" customHeight="1" outlineLevel="1">
      <c r="A34" s="1"/>
      <c r="B34" s="1"/>
      <c r="C34" s="1"/>
      <c r="D34" s="44"/>
      <c r="E34" s="44"/>
      <c r="F34" s="4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</row>
    <row r="35" ht="18.75" customHeight="1" outlineLevel="1">
      <c r="A35" s="1"/>
      <c r="B35" s="1"/>
      <c r="C35" s="1"/>
      <c r="D35" s="44"/>
      <c r="E35" s="44"/>
      <c r="F35" s="44"/>
      <c r="G35" s="44"/>
      <c r="H35" s="44"/>
      <c r="I35" s="4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</row>
    <row r="36" ht="18.75" customHeight="1">
      <c r="A36" s="1"/>
      <c r="B36" s="1"/>
      <c r="C36" s="1"/>
      <c r="D36" s="44"/>
      <c r="E36" s="44"/>
      <c r="F36" s="44"/>
      <c r="G36" s="44"/>
      <c r="H36" s="44"/>
      <c r="I36" s="4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</row>
    <row r="37" ht="18.75" customHeight="1">
      <c r="A37" s="1"/>
      <c r="B37" s="152" t="s">
        <v>108</v>
      </c>
      <c r="C37" s="173" t="s">
        <v>109</v>
      </c>
      <c r="D37" s="44"/>
      <c r="E37" s="17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</row>
    <row r="38" ht="18.75" customHeight="1" outlineLevel="1">
      <c r="A38" s="1"/>
      <c r="B38" s="1"/>
      <c r="C38" s="1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</row>
    <row r="39" ht="18.75" customHeight="1">
      <c r="A39" s="1"/>
      <c r="B39" s="8" t="s">
        <v>4</v>
      </c>
      <c r="C39" s="175" t="s">
        <v>110</v>
      </c>
      <c r="D39" s="176" t="s">
        <v>111</v>
      </c>
      <c r="E39" s="44"/>
      <c r="F39" s="44"/>
      <c r="G39" s="44"/>
      <c r="H39" s="44"/>
      <c r="I39" s="4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</row>
    <row r="40" ht="18.75" customHeight="1">
      <c r="A40" s="1"/>
      <c r="B40" s="8" t="s">
        <v>7</v>
      </c>
      <c r="C40" s="177" t="s">
        <v>112</v>
      </c>
      <c r="D40" s="178">
        <v>45413.0</v>
      </c>
      <c r="F40" s="179">
        <f>round((D40-D19)/30.5,0)</f>
        <v>-20</v>
      </c>
      <c r="G40" s="44"/>
      <c r="H40" s="44"/>
      <c r="I40" s="4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</row>
    <row r="41" ht="18.75" customHeight="1">
      <c r="A41" s="1"/>
      <c r="B41" s="1"/>
      <c r="C41" s="1"/>
      <c r="D41" s="44"/>
      <c r="E41" s="44"/>
      <c r="F41" s="44"/>
      <c r="G41" s="44"/>
      <c r="H41" s="44"/>
      <c r="I41" s="4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</row>
    <row r="42" ht="18.75" customHeight="1">
      <c r="A42" s="1"/>
      <c r="B42" s="1"/>
      <c r="C42" s="1"/>
      <c r="D42" s="44"/>
      <c r="E42" s="44"/>
      <c r="F42" s="44"/>
      <c r="G42" s="44"/>
      <c r="H42" s="44"/>
      <c r="I42" s="4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ht="18.75" customHeight="1">
      <c r="A43" s="1"/>
      <c r="B43" s="152" t="s">
        <v>113</v>
      </c>
      <c r="C43" s="173" t="s">
        <v>114</v>
      </c>
      <c r="D43" s="44"/>
      <c r="E43" s="44"/>
      <c r="F43" s="4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ht="18.75" customHeight="1" outlineLevel="1">
      <c r="A44" s="1"/>
      <c r="B44" s="1"/>
      <c r="C44" s="1"/>
      <c r="D44" s="44"/>
      <c r="E44" s="44"/>
      <c r="F44" s="44"/>
      <c r="G44" s="174"/>
      <c r="H44" s="44"/>
      <c r="I44" s="4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</row>
    <row r="45" ht="18.75" customHeight="1">
      <c r="A45" s="180"/>
      <c r="B45" s="181">
        <v>1.0</v>
      </c>
      <c r="C45" s="182" t="s">
        <v>115</v>
      </c>
      <c r="D45" s="183"/>
      <c r="E45" s="1"/>
      <c r="F45" s="1"/>
      <c r="G45" s="1"/>
      <c r="H45" s="1"/>
      <c r="I45" s="180"/>
      <c r="J45" s="180"/>
      <c r="K45" s="180"/>
      <c r="L45" s="180"/>
      <c r="M45" s="180"/>
      <c r="N45" s="1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</row>
    <row r="46" ht="18.75" customHeight="1" outlineLevel="1">
      <c r="A46" s="1"/>
      <c r="B46" s="1"/>
      <c r="C46" s="1"/>
      <c r="D46" s="1"/>
      <c r="E46" s="44"/>
      <c r="F46" s="44"/>
      <c r="G46" s="4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</row>
    <row r="47" ht="37.5" customHeight="1" outlineLevel="1">
      <c r="A47" s="1"/>
      <c r="B47" s="14" t="s">
        <v>13</v>
      </c>
      <c r="C47" s="14" t="s">
        <v>116</v>
      </c>
      <c r="D47" s="184" t="s">
        <v>117</v>
      </c>
      <c r="E47" s="184" t="s">
        <v>118</v>
      </c>
      <c r="F47" s="185" t="s">
        <v>119</v>
      </c>
      <c r="G47" s="185" t="s">
        <v>120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ht="18.75" customHeight="1" outlineLevel="1">
      <c r="A48" s="1"/>
      <c r="B48" s="8" t="s">
        <v>4</v>
      </c>
      <c r="C48" s="186" t="s">
        <v>121</v>
      </c>
      <c r="D48" s="187">
        <v>36000.0</v>
      </c>
      <c r="E48" s="188">
        <f t="shared" ref="E48:E51" si="3">D48/12</f>
        <v>3000</v>
      </c>
      <c r="F48" s="189">
        <v>45292.0</v>
      </c>
      <c r="G48" s="190">
        <f t="shared" ref="G48:G50" si="4">$D$21</f>
        <v>48579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</row>
    <row r="49" ht="18.75" customHeight="1" outlineLevel="1">
      <c r="A49" s="1"/>
      <c r="B49" s="8" t="s">
        <v>7</v>
      </c>
      <c r="C49" s="191" t="s">
        <v>122</v>
      </c>
      <c r="D49" s="187">
        <v>36000.0</v>
      </c>
      <c r="E49" s="188">
        <f t="shared" si="3"/>
        <v>3000</v>
      </c>
      <c r="F49" s="189">
        <v>45292.0</v>
      </c>
      <c r="G49" s="190">
        <f t="shared" si="4"/>
        <v>48579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ht="18.75" customHeight="1" outlineLevel="1">
      <c r="A50" s="1"/>
      <c r="B50" s="8" t="s">
        <v>9</v>
      </c>
      <c r="C50" s="186" t="s">
        <v>123</v>
      </c>
      <c r="D50" s="187">
        <v>13200.0</v>
      </c>
      <c r="E50" s="188">
        <f t="shared" si="3"/>
        <v>1100</v>
      </c>
      <c r="F50" s="178">
        <v>46174.0</v>
      </c>
      <c r="G50" s="190">
        <f t="shared" si="4"/>
        <v>48579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</row>
    <row r="51" ht="18.75" customHeight="1" outlineLevel="1">
      <c r="A51" s="1"/>
      <c r="B51" s="8" t="s">
        <v>26</v>
      </c>
      <c r="C51" s="186" t="s">
        <v>124</v>
      </c>
      <c r="D51" s="187">
        <v>42000.0</v>
      </c>
      <c r="E51" s="188">
        <f t="shared" si="3"/>
        <v>3500</v>
      </c>
      <c r="F51" s="189">
        <v>45323.0</v>
      </c>
      <c r="G51" s="192" t="s">
        <v>125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ht="18.75" customHeight="1" outlineLevel="1">
      <c r="A52" s="1"/>
      <c r="B52" s="8" t="s">
        <v>29</v>
      </c>
      <c r="C52" s="191"/>
      <c r="D52" s="193"/>
      <c r="E52" s="188"/>
      <c r="F52" s="189"/>
      <c r="G52" s="1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</row>
    <row r="53" ht="18.75" customHeight="1" outlineLevel="1">
      <c r="A53" s="1"/>
      <c r="B53" s="8" t="s">
        <v>32</v>
      </c>
      <c r="C53" s="191"/>
      <c r="D53" s="193"/>
      <c r="E53" s="188"/>
      <c r="F53" s="189"/>
      <c r="G53" s="19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</row>
    <row r="54" ht="18.75" customHeight="1" outlineLevel="1">
      <c r="A54" s="1"/>
      <c r="B54" s="8" t="s">
        <v>55</v>
      </c>
      <c r="C54" s="186"/>
      <c r="D54" s="193"/>
      <c r="E54" s="188"/>
      <c r="F54" s="194"/>
      <c r="G54" s="19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</row>
    <row r="55" ht="18.75" customHeight="1" outlineLevel="1">
      <c r="A55" s="1"/>
      <c r="B55" s="8" t="s">
        <v>56</v>
      </c>
      <c r="C55" s="195"/>
      <c r="D55" s="195"/>
      <c r="E55" s="188"/>
      <c r="F55" s="189"/>
      <c r="G55" s="19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</row>
    <row r="56" ht="18.75" customHeight="1" outlineLevel="1">
      <c r="A56" s="1"/>
      <c r="B56" s="8" t="s">
        <v>57</v>
      </c>
      <c r="C56" s="195"/>
      <c r="D56" s="195"/>
      <c r="E56" s="188"/>
      <c r="F56" s="189"/>
      <c r="G56" s="19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</row>
    <row r="57" ht="18.75" customHeight="1" outlineLevel="1">
      <c r="A57" s="1"/>
      <c r="B57" s="8" t="s">
        <v>58</v>
      </c>
      <c r="C57" s="191"/>
      <c r="D57" s="193"/>
      <c r="E57" s="188"/>
      <c r="F57" s="189"/>
      <c r="G57" s="19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</row>
    <row r="58" ht="22.5" customHeight="1" outlineLevel="1">
      <c r="A58" s="1"/>
      <c r="B58" s="170"/>
      <c r="C58" s="170" t="s">
        <v>79</v>
      </c>
      <c r="D58" s="172">
        <f t="shared" ref="D58:E58" si="5">SUM(D48:D57)</f>
        <v>127200</v>
      </c>
      <c r="E58" s="172">
        <f t="shared" si="5"/>
        <v>10600</v>
      </c>
      <c r="F58" s="172"/>
      <c r="G58" s="17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</row>
    <row r="59" ht="18.75" customHeight="1" outlineLevel="1">
      <c r="A59" s="1"/>
      <c r="B59" s="1"/>
      <c r="C59" s="1"/>
      <c r="D59" s="1"/>
      <c r="E59" s="44"/>
      <c r="F59" s="44"/>
      <c r="G59" s="44"/>
      <c r="H59" s="44"/>
      <c r="I59" s="44"/>
      <c r="J59" s="44"/>
      <c r="K59" s="4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</row>
    <row r="60" ht="18.75" customHeight="1" outlineLevel="1">
      <c r="A60" s="1"/>
      <c r="B60" s="1"/>
      <c r="C60" s="1"/>
      <c r="D60" s="1"/>
      <c r="E60" s="44"/>
      <c r="F60" s="44"/>
      <c r="G60" s="44"/>
      <c r="H60" s="44"/>
      <c r="I60" s="44"/>
      <c r="J60" s="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</row>
    <row r="61" ht="18.75" customHeight="1">
      <c r="A61" s="180"/>
      <c r="B61" s="181">
        <v>2.0</v>
      </c>
      <c r="C61" s="183" t="s">
        <v>126</v>
      </c>
      <c r="D61" s="183"/>
      <c r="E61" s="1"/>
      <c r="F61" s="1"/>
      <c r="G61" s="1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80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</row>
    <row r="62" ht="18.75" customHeight="1" outlineLevel="1">
      <c r="A62" s="1"/>
      <c r="B62" s="1"/>
      <c r="C62" s="1"/>
      <c r="D62" s="44"/>
      <c r="E62" s="44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</row>
    <row r="63" ht="37.5" customHeight="1" outlineLevel="1">
      <c r="A63" s="1"/>
      <c r="B63" s="14" t="s">
        <v>13</v>
      </c>
      <c r="C63" s="14" t="s">
        <v>14</v>
      </c>
      <c r="D63" s="196" t="s">
        <v>127</v>
      </c>
      <c r="E63" s="155" t="s">
        <v>128</v>
      </c>
      <c r="F63" s="155" t="s">
        <v>129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</row>
    <row r="64" ht="18.75" customHeight="1" outlineLevel="1">
      <c r="A64" s="1"/>
      <c r="B64" s="8" t="s">
        <v>4</v>
      </c>
      <c r="C64" s="168" t="s">
        <v>130</v>
      </c>
      <c r="D64" s="166">
        <v>1200.0</v>
      </c>
      <c r="E64" s="178">
        <v>45294.0</v>
      </c>
      <c r="F64" s="190">
        <f t="shared" ref="F64:F73" si="6">$D$21</f>
        <v>48579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</row>
    <row r="65" ht="18.75" customHeight="1" outlineLevel="1">
      <c r="A65" s="1"/>
      <c r="B65" s="8" t="s">
        <v>7</v>
      </c>
      <c r="C65" s="168" t="s">
        <v>131</v>
      </c>
      <c r="D65" s="166">
        <v>150.0</v>
      </c>
      <c r="E65" s="189">
        <v>45292.0</v>
      </c>
      <c r="F65" s="190">
        <f t="shared" si="6"/>
        <v>48579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</row>
    <row r="66" ht="18.75" customHeight="1" outlineLevel="1">
      <c r="A66" s="1"/>
      <c r="B66" s="8" t="s">
        <v>9</v>
      </c>
      <c r="C66" s="52"/>
      <c r="D66" s="167"/>
      <c r="E66" s="189">
        <v>45352.0</v>
      </c>
      <c r="F66" s="190">
        <f t="shared" si="6"/>
        <v>48579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</row>
    <row r="67" ht="18.75" customHeight="1" outlineLevel="1">
      <c r="A67" s="1"/>
      <c r="B67" s="8" t="s">
        <v>26</v>
      </c>
      <c r="C67" s="52"/>
      <c r="D67" s="167"/>
      <c r="E67" s="189">
        <v>45352.0</v>
      </c>
      <c r="F67" s="190">
        <f t="shared" si="6"/>
        <v>48579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</row>
    <row r="68" ht="18.75" customHeight="1" outlineLevel="1">
      <c r="A68" s="1"/>
      <c r="B68" s="8" t="s">
        <v>29</v>
      </c>
      <c r="C68" s="52"/>
      <c r="D68" s="167"/>
      <c r="E68" s="189">
        <v>45352.0</v>
      </c>
      <c r="F68" s="190">
        <f t="shared" si="6"/>
        <v>48579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</row>
    <row r="69" ht="18.75" customHeight="1" outlineLevel="1">
      <c r="A69" s="1"/>
      <c r="B69" s="8" t="s">
        <v>32</v>
      </c>
      <c r="C69" s="52"/>
      <c r="D69" s="167"/>
      <c r="E69" s="189">
        <v>45352.0</v>
      </c>
      <c r="F69" s="190">
        <f t="shared" si="6"/>
        <v>48579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</row>
    <row r="70" ht="18.75" customHeight="1" outlineLevel="1">
      <c r="A70" s="1"/>
      <c r="B70" s="8" t="s">
        <v>55</v>
      </c>
      <c r="C70" s="52"/>
      <c r="D70" s="167"/>
      <c r="E70" s="189">
        <v>45352.0</v>
      </c>
      <c r="F70" s="190">
        <f t="shared" si="6"/>
        <v>48579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</row>
    <row r="71" ht="18.75" customHeight="1" outlineLevel="1">
      <c r="A71" s="1"/>
      <c r="B71" s="8" t="s">
        <v>56</v>
      </c>
      <c r="C71" s="52"/>
      <c r="D71" s="167"/>
      <c r="E71" s="189">
        <v>45352.0</v>
      </c>
      <c r="F71" s="190">
        <f t="shared" si="6"/>
        <v>48579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</row>
    <row r="72" ht="18.75" customHeight="1" outlineLevel="1">
      <c r="A72" s="1"/>
      <c r="B72" s="8" t="s">
        <v>57</v>
      </c>
      <c r="C72" s="52"/>
      <c r="D72" s="167"/>
      <c r="E72" s="189">
        <v>45352.0</v>
      </c>
      <c r="F72" s="190">
        <f t="shared" si="6"/>
        <v>48579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</row>
    <row r="73" ht="18.75" customHeight="1" outlineLevel="1">
      <c r="A73" s="1"/>
      <c r="B73" s="8" t="s">
        <v>58</v>
      </c>
      <c r="C73" s="52"/>
      <c r="D73" s="167"/>
      <c r="E73" s="189">
        <v>45352.0</v>
      </c>
      <c r="F73" s="190">
        <f t="shared" si="6"/>
        <v>48579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</row>
    <row r="74" ht="22.5" customHeight="1" outlineLevel="1">
      <c r="A74" s="1"/>
      <c r="B74" s="170"/>
      <c r="C74" s="170" t="s">
        <v>79</v>
      </c>
      <c r="D74" s="172">
        <f>SUM(D64:D73)</f>
        <v>1350</v>
      </c>
      <c r="E74" s="172"/>
      <c r="F74" s="17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</row>
    <row r="75" ht="18.75" customHeight="1" outlineLevel="1">
      <c r="A75" s="1"/>
      <c r="B75" s="1"/>
      <c r="C75" s="1"/>
      <c r="D75" s="44"/>
      <c r="E75" s="44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</row>
    <row r="76" ht="18.75" customHeight="1" outlineLevel="1">
      <c r="A76" s="1"/>
      <c r="B76" s="1"/>
      <c r="C76" s="1"/>
      <c r="D76" s="44"/>
      <c r="E76" s="44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</row>
    <row r="77" ht="18.75" customHeight="1">
      <c r="A77" s="180"/>
      <c r="B77" s="181">
        <v>3.0</v>
      </c>
      <c r="C77" s="183" t="s">
        <v>132</v>
      </c>
      <c r="D77" s="197"/>
      <c r="E77" s="197"/>
      <c r="F77" s="197"/>
      <c r="G77" s="197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  <c r="BE77" s="180"/>
      <c r="BF77" s="180"/>
      <c r="BG77" s="180"/>
      <c r="BH77" s="180"/>
      <c r="BI77" s="180"/>
      <c r="BJ77" s="180"/>
      <c r="BK77" s="180"/>
      <c r="BL77" s="180"/>
      <c r="BM77" s="180"/>
      <c r="BN77" s="180"/>
      <c r="BO77" s="180"/>
      <c r="BP77" s="180"/>
      <c r="BQ77" s="180"/>
      <c r="BR77" s="180"/>
      <c r="BS77" s="180"/>
      <c r="BT77" s="180"/>
      <c r="BU77" s="180"/>
      <c r="BV77" s="180"/>
      <c r="BW77" s="180"/>
      <c r="BX77" s="180"/>
      <c r="BY77" s="180"/>
      <c r="BZ77" s="180"/>
      <c r="CA77" s="180"/>
      <c r="CB77" s="180"/>
      <c r="CC77" s="180"/>
      <c r="CD77" s="180"/>
      <c r="CE77" s="180"/>
      <c r="CF77" s="180"/>
      <c r="CG77" s="180"/>
      <c r="CH77" s="180"/>
      <c r="CI77" s="180"/>
      <c r="CJ77" s="180"/>
      <c r="CK77" s="180"/>
    </row>
    <row r="78" ht="18.75" customHeight="1" outlineLevel="1">
      <c r="A78" s="1"/>
      <c r="B78" s="1"/>
      <c r="C78" s="1"/>
      <c r="D78" s="44"/>
      <c r="E78" s="197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</row>
    <row r="79" ht="21.0" customHeight="1" outlineLevel="1">
      <c r="A79" s="1"/>
      <c r="B79" s="14" t="s">
        <v>13</v>
      </c>
      <c r="C79" s="14" t="s">
        <v>14</v>
      </c>
      <c r="D79" s="15" t="s">
        <v>15</v>
      </c>
      <c r="E79" s="15" t="s">
        <v>133</v>
      </c>
      <c r="F79" s="44"/>
      <c r="G79" s="75"/>
      <c r="H79" s="75"/>
      <c r="I79" s="75"/>
      <c r="J79" s="7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</row>
    <row r="80" ht="18.75" customHeight="1" outlineLevel="1">
      <c r="A80" s="1"/>
      <c r="B80" s="8" t="s">
        <v>4</v>
      </c>
      <c r="C80" s="168" t="s">
        <v>134</v>
      </c>
      <c r="D80" s="198">
        <v>0.0</v>
      </c>
      <c r="E80" s="199" t="s">
        <v>135</v>
      </c>
      <c r="F80" s="44"/>
      <c r="G80" s="200">
        <f t="shared" ref="G80:G86" si="7">VLOOKUP(E80,$H$80:$I$81,2,FALSE)</f>
        <v>1</v>
      </c>
      <c r="H80" s="75" t="s">
        <v>135</v>
      </c>
      <c r="I80" s="75">
        <v>1.0</v>
      </c>
      <c r="J80" s="7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</row>
    <row r="81" ht="18.75" customHeight="1" outlineLevel="1">
      <c r="A81" s="1"/>
      <c r="B81" s="8" t="s">
        <v>7</v>
      </c>
      <c r="C81" s="168" t="s">
        <v>136</v>
      </c>
      <c r="D81" s="198">
        <v>0.01</v>
      </c>
      <c r="E81" s="199" t="s">
        <v>135</v>
      </c>
      <c r="F81" s="44"/>
      <c r="G81" s="200">
        <f t="shared" si="7"/>
        <v>1</v>
      </c>
      <c r="H81" s="201" t="s">
        <v>137</v>
      </c>
      <c r="I81" s="75">
        <v>2.0</v>
      </c>
      <c r="J81" s="7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</row>
    <row r="82" ht="18.75" customHeight="1" outlineLevel="1">
      <c r="A82" s="1"/>
      <c r="B82" s="8" t="s">
        <v>9</v>
      </c>
      <c r="C82" s="168" t="s">
        <v>138</v>
      </c>
      <c r="D82" s="198">
        <v>0.005</v>
      </c>
      <c r="E82" s="202" t="s">
        <v>135</v>
      </c>
      <c r="F82" s="1"/>
      <c r="G82" s="200">
        <f t="shared" si="7"/>
        <v>1</v>
      </c>
      <c r="H82" s="75"/>
      <c r="I82" s="75"/>
      <c r="J82" s="7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</row>
    <row r="83" ht="18.75" customHeight="1" outlineLevel="1">
      <c r="A83" s="1"/>
      <c r="B83" s="8" t="s">
        <v>26</v>
      </c>
      <c r="C83" s="168" t="s">
        <v>139</v>
      </c>
      <c r="D83" s="203">
        <f>1500*0.005</f>
        <v>7.5</v>
      </c>
      <c r="E83" s="202" t="s">
        <v>137</v>
      </c>
      <c r="F83" s="1"/>
      <c r="G83" s="200">
        <f t="shared" si="7"/>
        <v>2</v>
      </c>
      <c r="H83" s="75"/>
      <c r="I83" s="75"/>
      <c r="J83" s="7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</row>
    <row r="84" ht="18.75" customHeight="1" outlineLevel="1">
      <c r="A84" s="1"/>
      <c r="B84" s="8" t="s">
        <v>29</v>
      </c>
      <c r="C84" s="168" t="s">
        <v>140</v>
      </c>
      <c r="D84" s="203">
        <f>50*0.005</f>
        <v>0.25</v>
      </c>
      <c r="E84" s="202" t="s">
        <v>137</v>
      </c>
      <c r="F84" s="1"/>
      <c r="G84" s="200">
        <f t="shared" si="7"/>
        <v>2</v>
      </c>
      <c r="H84" s="75"/>
      <c r="I84" s="75"/>
      <c r="J84" s="7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</row>
    <row r="85" ht="18.75" customHeight="1" outlineLevel="1">
      <c r="A85" s="1"/>
      <c r="B85" s="8" t="s">
        <v>32</v>
      </c>
      <c r="C85" s="52"/>
      <c r="D85" s="203"/>
      <c r="E85" s="202" t="s">
        <v>137</v>
      </c>
      <c r="F85" s="1"/>
      <c r="G85" s="200">
        <f t="shared" si="7"/>
        <v>2</v>
      </c>
      <c r="H85" s="75"/>
      <c r="I85" s="75"/>
      <c r="J85" s="7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</row>
    <row r="86" ht="18.75" customHeight="1" outlineLevel="1">
      <c r="A86" s="1"/>
      <c r="B86" s="8" t="s">
        <v>55</v>
      </c>
      <c r="C86" s="168"/>
      <c r="D86" s="203">
        <v>0.0</v>
      </c>
      <c r="E86" s="202" t="s">
        <v>137</v>
      </c>
      <c r="F86" s="1"/>
      <c r="G86" s="200">
        <f t="shared" si="7"/>
        <v>2</v>
      </c>
      <c r="H86" s="75"/>
      <c r="I86" s="75"/>
      <c r="J86" s="7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</row>
    <row r="87" ht="18.75" customHeight="1" outlineLevel="1">
      <c r="A87" s="1"/>
      <c r="B87" s="1"/>
      <c r="C87" s="1"/>
      <c r="D87" s="44"/>
      <c r="E87" s="44"/>
      <c r="F87" s="44"/>
      <c r="G87" s="75"/>
      <c r="H87" s="75"/>
      <c r="I87" s="75"/>
      <c r="J87" s="7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</row>
    <row r="88" ht="18.75" customHeight="1">
      <c r="A88" s="1"/>
      <c r="B88" s="1"/>
      <c r="C88" s="1"/>
      <c r="D88" s="197"/>
      <c r="E88" s="44"/>
      <c r="F88" s="44"/>
      <c r="G88" s="75"/>
      <c r="H88" s="75"/>
      <c r="I88" s="75"/>
      <c r="J88" s="7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</row>
    <row r="89" ht="18.75" customHeight="1">
      <c r="A89" s="1"/>
      <c r="B89" s="152" t="s">
        <v>141</v>
      </c>
      <c r="C89" s="153" t="s">
        <v>142</v>
      </c>
      <c r="D89" s="44"/>
      <c r="E89" s="44"/>
      <c r="F89" s="44"/>
      <c r="G89" s="1"/>
      <c r="H89" s="1"/>
      <c r="I89" s="1"/>
      <c r="J89" s="1"/>
      <c r="K89" s="75"/>
      <c r="L89" s="75"/>
      <c r="M89" s="75"/>
      <c r="N89" s="204"/>
      <c r="O89" s="204"/>
      <c r="P89" s="204"/>
      <c r="Q89" s="204"/>
      <c r="R89" s="204"/>
      <c r="S89" s="75"/>
      <c r="T89" s="75"/>
      <c r="U89" s="75"/>
      <c r="V89" s="75"/>
      <c r="W89" s="75"/>
      <c r="X89" s="75"/>
      <c r="Y89" s="75"/>
      <c r="Z89" s="75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</row>
    <row r="90" ht="18.75" customHeight="1" outlineLevel="1">
      <c r="A90" s="1"/>
      <c r="B90" s="1"/>
      <c r="C90" s="1"/>
      <c r="D90" s="1"/>
      <c r="E90" s="1"/>
      <c r="F90" s="4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75"/>
      <c r="T90" s="75"/>
      <c r="U90" s="75"/>
      <c r="V90" s="75"/>
      <c r="W90" s="75"/>
      <c r="X90" s="75"/>
      <c r="Y90" s="75"/>
      <c r="Z90" s="75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</row>
    <row r="91" ht="21.0" customHeight="1" outlineLevel="1">
      <c r="A91" s="1"/>
      <c r="B91" s="14" t="s">
        <v>13</v>
      </c>
      <c r="C91" s="14" t="s">
        <v>143</v>
      </c>
      <c r="D91" s="205" t="s">
        <v>144</v>
      </c>
      <c r="E91" s="205" t="s">
        <v>145</v>
      </c>
      <c r="F91" s="1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75"/>
      <c r="T91" s="75"/>
      <c r="U91" s="75"/>
      <c r="V91" s="75"/>
      <c r="W91" s="75"/>
      <c r="X91" s="75"/>
      <c r="Y91" s="75"/>
      <c r="Z91" s="75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</row>
    <row r="92" ht="18.75" customHeight="1" outlineLevel="1">
      <c r="A92" s="1"/>
      <c r="B92" s="8" t="s">
        <v>4</v>
      </c>
      <c r="C92" s="8" t="s">
        <v>146</v>
      </c>
      <c r="D92" s="206">
        <v>0.4</v>
      </c>
      <c r="E92" s="207">
        <f t="shared" ref="E92:E93" si="8">1-D92</f>
        <v>0.6</v>
      </c>
      <c r="F92" s="1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75"/>
      <c r="T92" s="75"/>
      <c r="U92" s="75"/>
      <c r="V92" s="75"/>
      <c r="W92" s="75"/>
      <c r="X92" s="75"/>
      <c r="Y92" s="75"/>
      <c r="Z92" s="75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</row>
    <row r="93" ht="18.75" customHeight="1" outlineLevel="1">
      <c r="A93" s="1"/>
      <c r="B93" s="8" t="s">
        <v>7</v>
      </c>
      <c r="C93" s="8" t="s">
        <v>147</v>
      </c>
      <c r="D93" s="206">
        <v>0.2</v>
      </c>
      <c r="E93" s="207">
        <f t="shared" si="8"/>
        <v>0.8</v>
      </c>
      <c r="F93" s="1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75"/>
      <c r="T93" s="75"/>
      <c r="U93" s="75"/>
      <c r="V93" s="75"/>
      <c r="W93" s="75"/>
      <c r="X93" s="75"/>
      <c r="Y93" s="75"/>
      <c r="Z93" s="75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</row>
    <row r="94" ht="18.75" customHeight="1" outlineLevel="1">
      <c r="F94" s="1"/>
      <c r="G94" s="204"/>
      <c r="H94" s="204"/>
      <c r="I94" s="204"/>
      <c r="J94" s="204"/>
      <c r="K94" s="204"/>
      <c r="L94" s="204"/>
      <c r="M94" s="208"/>
      <c r="N94" s="204"/>
      <c r="O94" s="204"/>
      <c r="P94" s="204"/>
      <c r="Q94" s="204"/>
      <c r="R94" s="204"/>
      <c r="S94" s="75"/>
      <c r="T94" s="75"/>
      <c r="U94" s="75"/>
      <c r="V94" s="75"/>
      <c r="W94" s="75"/>
      <c r="X94" s="75"/>
      <c r="Y94" s="75"/>
      <c r="Z94" s="75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  <row r="95" ht="18.75" customHeight="1" outlineLevel="1">
      <c r="A95" s="1"/>
      <c r="B95" s="209" t="s">
        <v>9</v>
      </c>
      <c r="C95" s="210" t="s">
        <v>148</v>
      </c>
      <c r="D95" s="211">
        <f>Results!D6</f>
        <v>162300</v>
      </c>
      <c r="E95" s="210" t="s">
        <v>41</v>
      </c>
      <c r="F95" s="1"/>
      <c r="G95" s="204"/>
      <c r="H95" s="204"/>
      <c r="I95" s="204"/>
      <c r="J95" s="204"/>
      <c r="K95" s="204"/>
      <c r="L95" s="204">
        <v>1.0</v>
      </c>
      <c r="M95" s="208" t="s">
        <v>149</v>
      </c>
      <c r="N95" s="204"/>
      <c r="O95" s="204"/>
      <c r="P95" s="204">
        <v>1.0</v>
      </c>
      <c r="Q95" s="204" t="s">
        <v>150</v>
      </c>
      <c r="R95" s="204"/>
      <c r="S95" s="75"/>
      <c r="T95" s="75"/>
      <c r="U95" s="75"/>
      <c r="V95" s="75"/>
      <c r="W95" s="75"/>
      <c r="X95" s="75"/>
      <c r="Y95" s="75"/>
      <c r="Z95" s="75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</row>
    <row r="96" ht="18.75" customHeight="1" outlineLevel="1">
      <c r="A96" s="1"/>
      <c r="B96" s="212" t="s">
        <v>44</v>
      </c>
      <c r="C96" s="213" t="str">
        <f>Results!D30</f>
        <v>Founders' funds</v>
      </c>
      <c r="D96" s="214">
        <f>Results!G30</f>
        <v>97380</v>
      </c>
      <c r="E96" s="212" t="s">
        <v>41</v>
      </c>
      <c r="F96" s="1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75"/>
      <c r="T96" s="75"/>
      <c r="U96" s="75"/>
      <c r="V96" s="75"/>
      <c r="W96" s="75"/>
      <c r="X96" s="75"/>
      <c r="Y96" s="75"/>
      <c r="Z96" s="75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</row>
    <row r="97" ht="18.75" customHeight="1" outlineLevel="1">
      <c r="A97" s="1"/>
      <c r="B97" s="212" t="s">
        <v>50</v>
      </c>
      <c r="C97" s="213" t="str">
        <f>Results!D31</f>
        <v>Investor's funds</v>
      </c>
      <c r="D97" s="215">
        <f>Results!G31</f>
        <v>64920</v>
      </c>
      <c r="E97" s="216" t="s">
        <v>41</v>
      </c>
      <c r="F97" s="1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75"/>
      <c r="T97" s="75"/>
      <c r="U97" s="75"/>
      <c r="V97" s="75"/>
      <c r="W97" s="75"/>
      <c r="X97" s="75"/>
      <c r="Y97" s="75"/>
      <c r="Z97" s="75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</row>
    <row r="98" ht="18.75" customHeight="1" outlineLevel="1">
      <c r="A98" s="1"/>
      <c r="B98" s="209" t="s">
        <v>26</v>
      </c>
      <c r="C98" s="209" t="s">
        <v>147</v>
      </c>
      <c r="D98" s="217">
        <f>D93</f>
        <v>0.2</v>
      </c>
      <c r="E98" s="210" t="s">
        <v>22</v>
      </c>
      <c r="F98" s="1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75"/>
      <c r="T98" s="75"/>
      <c r="U98" s="75"/>
      <c r="V98" s="75"/>
      <c r="W98" s="75"/>
      <c r="X98" s="75"/>
      <c r="Y98" s="75"/>
      <c r="Z98" s="75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</row>
    <row r="99" ht="18.75" customHeight="1" outlineLevel="1">
      <c r="A99" s="1"/>
      <c r="B99" s="209" t="s">
        <v>29</v>
      </c>
      <c r="C99" s="210" t="s">
        <v>151</v>
      </c>
      <c r="D99" s="211">
        <f>D97/D98</f>
        <v>324600</v>
      </c>
      <c r="E99" s="210" t="s">
        <v>41</v>
      </c>
      <c r="F99" s="1"/>
      <c r="G99" s="204"/>
      <c r="H99" s="204"/>
      <c r="I99" s="204"/>
      <c r="J99" s="204"/>
      <c r="K99" s="204"/>
      <c r="L99" s="204">
        <v>1.0</v>
      </c>
      <c r="M99" s="208" t="s">
        <v>149</v>
      </c>
      <c r="N99" s="204"/>
      <c r="O99" s="204"/>
      <c r="P99" s="204">
        <v>1.0</v>
      </c>
      <c r="Q99" s="204" t="s">
        <v>150</v>
      </c>
      <c r="R99" s="204"/>
      <c r="S99" s="75"/>
      <c r="T99" s="75"/>
      <c r="U99" s="75"/>
      <c r="V99" s="75"/>
      <c r="W99" s="75"/>
      <c r="X99" s="75"/>
      <c r="Y99" s="75"/>
      <c r="Z99" s="75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</row>
    <row r="100" ht="18.75" customHeight="1" outlineLevel="1">
      <c r="A100" s="1"/>
      <c r="B100" s="209" t="s">
        <v>32</v>
      </c>
      <c r="C100" s="210" t="str">
        <f>Results!D10</f>
        <v>Investor's profit</v>
      </c>
      <c r="D100" s="211">
        <f>Results!D9</f>
        <v>1868791.041</v>
      </c>
      <c r="E100" s="210" t="s">
        <v>41</v>
      </c>
      <c r="F100" s="1"/>
      <c r="G100" s="204"/>
      <c r="H100" s="204"/>
      <c r="I100" s="204"/>
      <c r="J100" s="204"/>
      <c r="K100" s="204"/>
      <c r="L100" s="204">
        <v>1.0</v>
      </c>
      <c r="M100" s="208" t="s">
        <v>149</v>
      </c>
      <c r="N100" s="204"/>
      <c r="O100" s="204"/>
      <c r="P100" s="204">
        <v>1.0</v>
      </c>
      <c r="Q100" s="204" t="s">
        <v>150</v>
      </c>
      <c r="R100" s="204"/>
      <c r="S100" s="75"/>
      <c r="T100" s="75"/>
      <c r="U100" s="75"/>
      <c r="V100" s="75"/>
      <c r="W100" s="75"/>
      <c r="X100" s="75"/>
      <c r="Y100" s="75"/>
      <c r="Z100" s="75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</row>
    <row r="101" ht="18.75" customHeight="1" outlineLevel="1">
      <c r="B101" s="8" t="s">
        <v>55</v>
      </c>
      <c r="C101" s="209" t="str">
        <f>Results!F10</f>
        <v>IRR (investor)</v>
      </c>
      <c r="D101" s="217">
        <f>Results!F9</f>
        <v>1.170739961</v>
      </c>
      <c r="E101" s="210" t="s">
        <v>22</v>
      </c>
      <c r="F101" s="1"/>
      <c r="G101" s="204"/>
      <c r="H101" s="204"/>
      <c r="I101" s="204"/>
      <c r="J101" s="204"/>
      <c r="K101" s="204"/>
      <c r="L101" s="204"/>
      <c r="M101" s="208"/>
      <c r="N101" s="204"/>
      <c r="O101" s="204"/>
      <c r="P101" s="204"/>
      <c r="Q101" s="204"/>
      <c r="R101" s="204"/>
      <c r="S101" s="75"/>
      <c r="T101" s="75"/>
      <c r="U101" s="75"/>
      <c r="V101" s="75"/>
      <c r="W101" s="75"/>
      <c r="X101" s="75"/>
      <c r="Y101" s="75"/>
      <c r="Z101" s="75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</row>
    <row r="102" ht="18.75" customHeight="1" outlineLevel="1">
      <c r="B102" s="8" t="s">
        <v>56</v>
      </c>
      <c r="C102" s="210" t="str">
        <f>Results!I10</f>
        <v>Investor's capital gain</v>
      </c>
      <c r="D102" s="218">
        <f>Results!I9</f>
        <v>28.7860604</v>
      </c>
      <c r="E102" s="210" t="s">
        <v>152</v>
      </c>
      <c r="F102" s="1"/>
      <c r="G102" s="204"/>
      <c r="H102" s="204"/>
      <c r="I102" s="204"/>
      <c r="J102" s="204"/>
      <c r="K102" s="204"/>
      <c r="L102" s="204"/>
      <c r="M102" s="208"/>
      <c r="N102" s="204"/>
      <c r="O102" s="204"/>
      <c r="P102" s="204"/>
      <c r="Q102" s="204"/>
      <c r="R102" s="204"/>
      <c r="S102" s="75"/>
      <c r="T102" s="75"/>
      <c r="U102" s="75"/>
      <c r="V102" s="75"/>
      <c r="W102" s="75"/>
      <c r="X102" s="75"/>
      <c r="Y102" s="75"/>
      <c r="Z102" s="75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</row>
    <row r="103" ht="18.75" customHeight="1" outlineLevel="1">
      <c r="B103" s="8" t="s">
        <v>57</v>
      </c>
      <c r="C103" s="51" t="str">
        <f>Results!L10</f>
        <v>Payback period (investor)</v>
      </c>
      <c r="D103" s="219" t="str">
        <f>if(Results!G234&lt;1,TEXT(round(Results!G234*12,0),"0"),TEXT(Results!G234,"0.0"))</f>
        <v>2.0</v>
      </c>
      <c r="E103" s="210" t="str">
        <f>if(Results!G234&lt;1,"months","years")</f>
        <v>years</v>
      </c>
      <c r="F103" s="1"/>
      <c r="G103" s="204"/>
      <c r="H103" s="204"/>
      <c r="I103" s="204"/>
      <c r="J103" s="204"/>
      <c r="K103" s="204"/>
      <c r="L103" s="204"/>
      <c r="M103" s="208"/>
      <c r="N103" s="204"/>
      <c r="O103" s="204"/>
      <c r="P103" s="204"/>
      <c r="Q103" s="204"/>
      <c r="R103" s="204"/>
      <c r="S103" s="75"/>
      <c r="T103" s="75"/>
      <c r="U103" s="75"/>
      <c r="V103" s="75"/>
      <c r="W103" s="75"/>
      <c r="X103" s="75"/>
      <c r="Y103" s="75"/>
      <c r="Z103" s="75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</row>
    <row r="104" ht="18.75" customHeight="1" outlineLevel="1">
      <c r="F104" s="1"/>
      <c r="G104" s="204"/>
      <c r="H104" s="204"/>
      <c r="I104" s="204"/>
      <c r="J104" s="204"/>
      <c r="K104" s="204"/>
      <c r="L104" s="204"/>
      <c r="M104" s="208"/>
      <c r="N104" s="204"/>
      <c r="O104" s="204"/>
      <c r="P104" s="204"/>
      <c r="Q104" s="204"/>
      <c r="R104" s="204"/>
      <c r="S104" s="75"/>
      <c r="T104" s="75"/>
      <c r="U104" s="75"/>
      <c r="V104" s="75"/>
      <c r="W104" s="75"/>
      <c r="X104" s="75"/>
      <c r="Y104" s="75"/>
      <c r="Z104" s="75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</row>
    <row r="105" ht="18.75" customHeight="1" outlineLevel="1">
      <c r="A105" s="1"/>
      <c r="B105" s="8" t="s">
        <v>58</v>
      </c>
      <c r="C105" s="51" t="s">
        <v>153</v>
      </c>
      <c r="D105" s="220">
        <v>0.7</v>
      </c>
      <c r="E105" s="51" t="s">
        <v>154</v>
      </c>
      <c r="F105" s="1"/>
      <c r="G105" s="204"/>
      <c r="H105" s="204"/>
      <c r="I105" s="204"/>
      <c r="J105" s="204"/>
      <c r="K105" s="204"/>
      <c r="L105" s="204">
        <v>1.0</v>
      </c>
      <c r="M105" s="208" t="s">
        <v>149</v>
      </c>
      <c r="N105" s="204"/>
      <c r="O105" s="204"/>
      <c r="P105" s="204">
        <v>1.0</v>
      </c>
      <c r="Q105" s="204" t="s">
        <v>150</v>
      </c>
      <c r="R105" s="204"/>
      <c r="S105" s="75"/>
      <c r="T105" s="75"/>
      <c r="U105" s="75"/>
      <c r="V105" s="75"/>
      <c r="W105" s="75"/>
      <c r="X105" s="75"/>
      <c r="Y105" s="75"/>
      <c r="Z105" s="75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</row>
    <row r="106" ht="18.75" customHeight="1" outlineLevel="1">
      <c r="A106" s="1"/>
      <c r="B106" s="1"/>
      <c r="C106" s="1"/>
      <c r="D106" s="44"/>
      <c r="E106" s="44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</row>
    <row r="107" ht="18.75" customHeight="1">
      <c r="A107" s="1"/>
      <c r="B107" s="1"/>
      <c r="C107" s="1"/>
      <c r="D107" s="1"/>
      <c r="E107" s="1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</row>
    <row r="108" ht="18.75" customHeight="1">
      <c r="A108" s="1"/>
      <c r="B108" s="1"/>
      <c r="C108" s="1"/>
      <c r="D108" s="1"/>
      <c r="E108" s="1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</row>
    <row r="109" ht="18.75" customHeight="1">
      <c r="A109" s="1"/>
      <c r="B109" s="152" t="s">
        <v>155</v>
      </c>
      <c r="C109" s="153" t="s">
        <v>156</v>
      </c>
      <c r="D109" s="44"/>
      <c r="E109" s="44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</row>
    <row r="110" ht="18.75" customHeight="1" outlineLevel="1">
      <c r="A110" s="1"/>
      <c r="B110" s="1"/>
      <c r="C110" s="1"/>
      <c r="D110" s="1"/>
      <c r="E110" s="1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</row>
    <row r="111" ht="18.75" customHeight="1">
      <c r="A111" s="180"/>
      <c r="B111" s="221" t="s">
        <v>4</v>
      </c>
      <c r="C111" s="183" t="s">
        <v>157</v>
      </c>
      <c r="D111" s="1"/>
      <c r="E111" s="1"/>
      <c r="F111" s="1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80"/>
      <c r="BA111" s="180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80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80"/>
      <c r="CI111" s="180"/>
      <c r="CJ111" s="180"/>
      <c r="CK111" s="180"/>
    </row>
    <row r="112" ht="18.75" customHeight="1" outlineLevel="1">
      <c r="A112" s="1"/>
      <c r="B112" s="1"/>
      <c r="C112" s="1"/>
      <c r="D112" s="1"/>
      <c r="E112" s="1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</row>
    <row r="113" ht="21.0" customHeight="1" outlineLevel="1">
      <c r="A113" s="1"/>
      <c r="B113" s="14" t="s">
        <v>13</v>
      </c>
      <c r="C113" s="14" t="s">
        <v>14</v>
      </c>
      <c r="D113" s="15" t="s">
        <v>158</v>
      </c>
      <c r="E113" s="15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</row>
    <row r="114" ht="18.75" customHeight="1" outlineLevel="1">
      <c r="A114" s="1"/>
      <c r="B114" s="8" t="s">
        <v>4</v>
      </c>
      <c r="C114" s="8" t="s">
        <v>159</v>
      </c>
      <c r="D114" s="222">
        <v>0.09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</row>
    <row r="115" ht="18.75" customHeight="1" outlineLevel="1">
      <c r="A115" s="1"/>
      <c r="B115" s="8" t="s">
        <v>7</v>
      </c>
      <c r="C115" s="8" t="s">
        <v>160</v>
      </c>
      <c r="D115" s="222">
        <v>0.05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</row>
    <row r="116" ht="18.75" customHeight="1" outlineLevel="1">
      <c r="A116" s="1"/>
      <c r="B116" s="8" t="s">
        <v>9</v>
      </c>
      <c r="C116" s="8" t="s">
        <v>161</v>
      </c>
      <c r="D116" s="222">
        <v>0.0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</row>
    <row r="117" ht="18.75" customHeight="1" outlineLevel="1">
      <c r="A117" s="1"/>
      <c r="B117" s="1"/>
      <c r="C117" s="1"/>
      <c r="D117" s="1"/>
      <c r="E117" s="1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</row>
    <row r="118" ht="18.75" customHeight="1" outlineLevel="1">
      <c r="A118" s="1"/>
      <c r="B118" s="1"/>
      <c r="C118" s="1"/>
      <c r="D118" s="1"/>
      <c r="E118" s="44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</row>
    <row r="119" ht="18.75" customHeight="1">
      <c r="A119" s="180"/>
      <c r="B119" s="221" t="s">
        <v>7</v>
      </c>
      <c r="C119" s="183" t="s">
        <v>162</v>
      </c>
      <c r="D119" s="1"/>
      <c r="E119" s="44"/>
      <c r="F119" s="44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80"/>
      <c r="BA119" s="180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80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80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80"/>
      <c r="CI119" s="180"/>
      <c r="CJ119" s="180"/>
      <c r="CK119" s="180"/>
    </row>
    <row r="120" ht="18.75" customHeight="1" outlineLevel="1">
      <c r="A120" s="1"/>
      <c r="B120" s="1"/>
      <c r="C120" s="1"/>
      <c r="D120" s="1"/>
      <c r="E120" s="1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</row>
    <row r="121" ht="21.0" customHeight="1" outlineLevel="1">
      <c r="A121" s="1"/>
      <c r="B121" s="14" t="s">
        <v>13</v>
      </c>
      <c r="C121" s="14" t="s">
        <v>14</v>
      </c>
      <c r="D121" s="15">
        <f>YEAR(D19)</f>
        <v>2026</v>
      </c>
      <c r="E121" s="15">
        <f t="shared" ref="E121:J121" si="9">D121+1</f>
        <v>2027</v>
      </c>
      <c r="F121" s="15">
        <f t="shared" si="9"/>
        <v>2028</v>
      </c>
      <c r="G121" s="15">
        <f t="shared" si="9"/>
        <v>2029</v>
      </c>
      <c r="H121" s="15">
        <f t="shared" si="9"/>
        <v>2030</v>
      </c>
      <c r="I121" s="15">
        <f t="shared" si="9"/>
        <v>2031</v>
      </c>
      <c r="J121" s="15">
        <f t="shared" si="9"/>
        <v>2032</v>
      </c>
      <c r="K121" s="1"/>
      <c r="L121" s="223">
        <f t="shared" ref="L121:R121" si="10">D121</f>
        <v>2026</v>
      </c>
      <c r="M121" s="223">
        <f t="shared" si="10"/>
        <v>2027</v>
      </c>
      <c r="N121" s="223">
        <f t="shared" si="10"/>
        <v>2028</v>
      </c>
      <c r="O121" s="223">
        <f t="shared" si="10"/>
        <v>2029</v>
      </c>
      <c r="P121" s="223">
        <f t="shared" si="10"/>
        <v>2030</v>
      </c>
      <c r="Q121" s="223">
        <f t="shared" si="10"/>
        <v>2031</v>
      </c>
      <c r="R121" s="223">
        <f t="shared" si="10"/>
        <v>2032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</row>
    <row r="122" ht="18.75" customHeight="1" outlineLevel="1">
      <c r="A122" s="1"/>
      <c r="B122" s="8" t="s">
        <v>4</v>
      </c>
      <c r="C122" s="51" t="s">
        <v>163</v>
      </c>
      <c r="D122" s="224">
        <v>0.0</v>
      </c>
      <c r="E122" s="225">
        <v>0.05</v>
      </c>
      <c r="F122" s="225">
        <v>0.05</v>
      </c>
      <c r="G122" s="225">
        <v>0.05</v>
      </c>
      <c r="H122" s="225">
        <v>0.05</v>
      </c>
      <c r="I122" s="225">
        <v>0.05</v>
      </c>
      <c r="J122" s="225">
        <v>0.05</v>
      </c>
      <c r="K122" s="1"/>
      <c r="L122" s="226">
        <f t="shared" ref="L122:L125" si="12">1+D122</f>
        <v>1</v>
      </c>
      <c r="M122" s="226">
        <f t="shared" ref="M122:R122" si="11">L122*(1+E122)</f>
        <v>1.05</v>
      </c>
      <c r="N122" s="226">
        <f t="shared" si="11"/>
        <v>1.1025</v>
      </c>
      <c r="O122" s="226">
        <f t="shared" si="11"/>
        <v>1.157625</v>
      </c>
      <c r="P122" s="226">
        <f t="shared" si="11"/>
        <v>1.21550625</v>
      </c>
      <c r="Q122" s="226">
        <f t="shared" si="11"/>
        <v>1.276281563</v>
      </c>
      <c r="R122" s="226">
        <f t="shared" si="11"/>
        <v>1.340095641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</row>
    <row r="123" ht="18.75" customHeight="1" outlineLevel="1">
      <c r="A123" s="1"/>
      <c r="B123" s="8" t="s">
        <v>7</v>
      </c>
      <c r="C123" s="8" t="s">
        <v>164</v>
      </c>
      <c r="D123" s="224">
        <v>0.0</v>
      </c>
      <c r="E123" s="225">
        <v>0.05</v>
      </c>
      <c r="F123" s="225">
        <v>0.05</v>
      </c>
      <c r="G123" s="225">
        <v>0.05</v>
      </c>
      <c r="H123" s="225">
        <v>0.05</v>
      </c>
      <c r="I123" s="225">
        <v>0.05</v>
      </c>
      <c r="J123" s="225">
        <v>0.05</v>
      </c>
      <c r="K123" s="1"/>
      <c r="L123" s="226">
        <f t="shared" si="12"/>
        <v>1</v>
      </c>
      <c r="M123" s="226">
        <f t="shared" ref="M123:R123" si="13">L123*(1+E123)</f>
        <v>1.05</v>
      </c>
      <c r="N123" s="226">
        <f t="shared" si="13"/>
        <v>1.1025</v>
      </c>
      <c r="O123" s="226">
        <f t="shared" si="13"/>
        <v>1.157625</v>
      </c>
      <c r="P123" s="226">
        <f t="shared" si="13"/>
        <v>1.21550625</v>
      </c>
      <c r="Q123" s="226">
        <f t="shared" si="13"/>
        <v>1.276281563</v>
      </c>
      <c r="R123" s="226">
        <f t="shared" si="13"/>
        <v>1.340095641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</row>
    <row r="124" ht="18.75" customHeight="1" outlineLevel="1">
      <c r="A124" s="1"/>
      <c r="B124" s="8" t="s">
        <v>9</v>
      </c>
      <c r="C124" s="8" t="s">
        <v>165</v>
      </c>
      <c r="D124" s="224">
        <v>0.0</v>
      </c>
      <c r="E124" s="225">
        <v>0.05</v>
      </c>
      <c r="F124" s="225">
        <v>0.05</v>
      </c>
      <c r="G124" s="225">
        <v>0.05</v>
      </c>
      <c r="H124" s="225">
        <v>0.05</v>
      </c>
      <c r="I124" s="225">
        <v>0.05</v>
      </c>
      <c r="J124" s="225">
        <v>0.05</v>
      </c>
      <c r="K124" s="1"/>
      <c r="L124" s="226">
        <f t="shared" si="12"/>
        <v>1</v>
      </c>
      <c r="M124" s="226">
        <f t="shared" ref="M124:R124" si="14">L124*(1+E124)</f>
        <v>1.05</v>
      </c>
      <c r="N124" s="226">
        <f t="shared" si="14"/>
        <v>1.1025</v>
      </c>
      <c r="O124" s="226">
        <f t="shared" si="14"/>
        <v>1.157625</v>
      </c>
      <c r="P124" s="226">
        <f t="shared" si="14"/>
        <v>1.21550625</v>
      </c>
      <c r="Q124" s="226">
        <f t="shared" si="14"/>
        <v>1.276281563</v>
      </c>
      <c r="R124" s="226">
        <f t="shared" si="14"/>
        <v>1.340095641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</row>
    <row r="125" ht="18.75" customHeight="1" outlineLevel="1">
      <c r="A125" s="1"/>
      <c r="B125" s="8" t="s">
        <v>26</v>
      </c>
      <c r="C125" s="8" t="s">
        <v>166</v>
      </c>
      <c r="D125" s="224">
        <v>0.0</v>
      </c>
      <c r="E125" s="225">
        <v>0.05</v>
      </c>
      <c r="F125" s="225">
        <v>0.05</v>
      </c>
      <c r="G125" s="225">
        <v>0.05</v>
      </c>
      <c r="H125" s="225">
        <v>0.05</v>
      </c>
      <c r="I125" s="225">
        <v>0.05</v>
      </c>
      <c r="J125" s="225">
        <v>0.05</v>
      </c>
      <c r="K125" s="1"/>
      <c r="L125" s="226">
        <f t="shared" si="12"/>
        <v>1</v>
      </c>
      <c r="M125" s="226">
        <f t="shared" ref="M125:R125" si="15">L125*(1+E125)</f>
        <v>1.05</v>
      </c>
      <c r="N125" s="226">
        <f t="shared" si="15"/>
        <v>1.1025</v>
      </c>
      <c r="O125" s="226">
        <f t="shared" si="15"/>
        <v>1.157625</v>
      </c>
      <c r="P125" s="226">
        <f t="shared" si="15"/>
        <v>1.21550625</v>
      </c>
      <c r="Q125" s="226">
        <f t="shared" si="15"/>
        <v>1.276281563</v>
      </c>
      <c r="R125" s="226">
        <f t="shared" si="15"/>
        <v>1.340095641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</row>
    <row r="126" ht="18.75" customHeight="1" outlineLevel="1">
      <c r="A126" s="1"/>
      <c r="B126" s="1"/>
      <c r="C126" s="1"/>
      <c r="D126" s="1"/>
      <c r="E126" s="44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</row>
    <row r="127" ht="18.75" customHeight="1" outlineLevel="1">
      <c r="A127" s="1"/>
      <c r="B127" s="1"/>
      <c r="C127" s="1"/>
      <c r="D127" s="1"/>
      <c r="E127" s="1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</row>
    <row r="128" ht="18.75" customHeight="1">
      <c r="A128" s="180"/>
      <c r="B128" s="221" t="s">
        <v>9</v>
      </c>
      <c r="C128" s="183" t="s">
        <v>167</v>
      </c>
      <c r="D128" s="1"/>
      <c r="E128" s="1"/>
      <c r="F128" s="1"/>
      <c r="G128" s="180"/>
      <c r="H128" s="180"/>
      <c r="I128" s="180"/>
      <c r="J128" s="180"/>
      <c r="K128" s="180"/>
      <c r="L128" s="1"/>
      <c r="M128" s="1"/>
      <c r="N128" s="1"/>
      <c r="O128" s="1"/>
      <c r="P128" s="1"/>
      <c r="Q128" s="1"/>
      <c r="R128" s="1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180"/>
      <c r="AZ128" s="180"/>
      <c r="BA128" s="180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80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80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80"/>
      <c r="CI128" s="180"/>
      <c r="CJ128" s="180"/>
      <c r="CK128" s="180"/>
    </row>
    <row r="129" ht="18.75" customHeight="1" outlineLevel="1">
      <c r="A129" s="1"/>
      <c r="B129" s="1"/>
      <c r="C129" s="1"/>
      <c r="D129" s="1"/>
      <c r="E129" s="1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</row>
    <row r="130" ht="21.0" customHeight="1" outlineLevel="1">
      <c r="A130" s="1"/>
      <c r="B130" s="14" t="s">
        <v>13</v>
      </c>
      <c r="C130" s="14" t="s">
        <v>14</v>
      </c>
      <c r="D130" s="15" t="s">
        <v>15</v>
      </c>
      <c r="E130" s="44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</row>
    <row r="131" ht="18.75" customHeight="1" outlineLevel="1">
      <c r="A131" s="1"/>
      <c r="B131" s="8" t="s">
        <v>4</v>
      </c>
      <c r="C131" s="51" t="s">
        <v>168</v>
      </c>
      <c r="D131" s="222">
        <v>0.3</v>
      </c>
      <c r="E131" s="1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</row>
    <row r="132" ht="18.75" customHeight="1" outlineLevel="1">
      <c r="A132" s="1"/>
      <c r="B132" s="8" t="s">
        <v>7</v>
      </c>
      <c r="C132" s="51" t="s">
        <v>169</v>
      </c>
      <c r="D132" s="227">
        <v>5.0</v>
      </c>
      <c r="E132" s="1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</row>
    <row r="133" ht="18.75" customHeight="1" outlineLevel="1">
      <c r="A133" s="1"/>
      <c r="B133" s="1"/>
      <c r="C133" s="1"/>
      <c r="D133" s="1"/>
      <c r="E133" s="1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</row>
    <row r="134" ht="18.75" customHeight="1">
      <c r="A134" s="1"/>
      <c r="B134" s="1"/>
      <c r="C134" s="1"/>
      <c r="D134" s="1"/>
      <c r="E134" s="1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</row>
    <row r="135" ht="18.75" customHeight="1">
      <c r="A135" s="1"/>
      <c r="B135" s="1"/>
      <c r="C135" s="1"/>
      <c r="D135" s="1"/>
      <c r="E135" s="1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</row>
    <row r="136" ht="18.75" customHeight="1">
      <c r="A136" s="1"/>
      <c r="B136" s="1"/>
      <c r="C136" s="1"/>
      <c r="D136" s="1"/>
      <c r="E136" s="1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</row>
    <row r="137" ht="18.75" customHeight="1">
      <c r="A137" s="1"/>
      <c r="B137" s="1"/>
      <c r="C137" s="1"/>
      <c r="D137" s="1"/>
      <c r="E137" s="1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</row>
    <row r="138" ht="18.75" customHeight="1">
      <c r="A138" s="1"/>
      <c r="B138" s="1"/>
      <c r="C138" s="1"/>
      <c r="D138" s="1"/>
      <c r="E138" s="1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</row>
    <row r="139" ht="18.75" customHeight="1">
      <c r="A139" s="1"/>
      <c r="B139" s="1"/>
      <c r="C139" s="1"/>
      <c r="D139" s="44"/>
      <c r="E139" s="44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</row>
    <row r="140" ht="18.75" customHeight="1">
      <c r="A140" s="1"/>
      <c r="B140" s="1"/>
      <c r="C140" s="1"/>
      <c r="D140" s="44"/>
      <c r="E140" s="44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</row>
    <row r="141" ht="18.75" customHeight="1">
      <c r="A141" s="1"/>
      <c r="B141" s="1"/>
      <c r="C141" s="1"/>
      <c r="D141" s="44"/>
      <c r="E141" s="44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</row>
    <row r="142" ht="18.75" customHeight="1">
      <c r="A142" s="1"/>
      <c r="B142" s="1"/>
      <c r="C142" s="1"/>
      <c r="D142" s="44"/>
      <c r="E142" s="44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</row>
    <row r="143" ht="18.75" customHeight="1">
      <c r="A143" s="1"/>
      <c r="B143" s="1"/>
      <c r="C143" s="1"/>
      <c r="D143" s="44"/>
      <c r="E143" s="44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</row>
    <row r="144" ht="18.75" customHeight="1">
      <c r="A144" s="1"/>
      <c r="B144" s="1"/>
      <c r="C144" s="1"/>
      <c r="D144" s="44"/>
      <c r="E144" s="44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</row>
    <row r="145" ht="18.75" customHeight="1">
      <c r="A145" s="1"/>
      <c r="B145" s="1"/>
      <c r="C145" s="1"/>
      <c r="D145" s="44"/>
      <c r="E145" s="44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</row>
    <row r="146" ht="18.75" customHeight="1">
      <c r="A146" s="1"/>
      <c r="B146" s="1"/>
      <c r="C146" s="1"/>
      <c r="D146" s="44"/>
      <c r="E146" s="44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</row>
    <row r="147" ht="18.75" customHeight="1">
      <c r="A147" s="1"/>
      <c r="B147" s="1"/>
      <c r="C147" s="1"/>
      <c r="D147" s="44"/>
      <c r="E147" s="44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</row>
    <row r="148" ht="18.75" customHeight="1">
      <c r="A148" s="1"/>
      <c r="B148" s="1"/>
      <c r="C148" s="1"/>
      <c r="D148" s="44"/>
      <c r="E148" s="44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</row>
    <row r="149" ht="18.75" customHeight="1">
      <c r="A149" s="1"/>
      <c r="B149" s="1"/>
      <c r="C149" s="1"/>
      <c r="D149" s="44"/>
      <c r="E149" s="44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</row>
    <row r="150" ht="18.75" customHeight="1">
      <c r="A150" s="1"/>
      <c r="B150" s="1"/>
      <c r="C150" s="1"/>
      <c r="D150" s="44"/>
      <c r="E150" s="44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</row>
    <row r="151" ht="18.75" customHeight="1">
      <c r="A151" s="1"/>
      <c r="B151" s="1"/>
      <c r="C151" s="1"/>
      <c r="D151" s="44"/>
      <c r="E151" s="44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</row>
    <row r="152" ht="18.75" customHeight="1">
      <c r="A152" s="1"/>
      <c r="B152" s="1"/>
      <c r="C152" s="1"/>
      <c r="D152" s="44"/>
      <c r="E152" s="44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</row>
    <row r="153" ht="18.75" customHeight="1">
      <c r="A153" s="1"/>
      <c r="B153" s="1"/>
      <c r="C153" s="1"/>
      <c r="D153" s="44"/>
      <c r="E153" s="44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</row>
    <row r="154" ht="18.75" customHeight="1">
      <c r="A154" s="1"/>
      <c r="B154" s="1"/>
      <c r="C154" s="1"/>
      <c r="D154" s="44"/>
      <c r="E154" s="44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</row>
    <row r="155" ht="18.75" customHeight="1">
      <c r="A155" s="1"/>
      <c r="B155" s="1"/>
      <c r="C155" s="1"/>
      <c r="D155" s="44"/>
      <c r="E155" s="44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</row>
    <row r="156" ht="18.75" customHeight="1">
      <c r="A156" s="1"/>
      <c r="B156" s="1"/>
      <c r="C156" s="1"/>
      <c r="D156" s="44"/>
      <c r="E156" s="44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</row>
    <row r="157" ht="18.75" customHeight="1">
      <c r="A157" s="1"/>
      <c r="B157" s="1"/>
      <c r="C157" s="1"/>
      <c r="D157" s="44"/>
      <c r="E157" s="44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</row>
    <row r="158" ht="18.75" customHeight="1">
      <c r="A158" s="1"/>
      <c r="B158" s="1"/>
      <c r="C158" s="1"/>
      <c r="D158" s="44"/>
      <c r="E158" s="44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</row>
    <row r="159" ht="18.75" customHeight="1">
      <c r="A159" s="1"/>
      <c r="B159" s="1"/>
      <c r="C159" s="1"/>
      <c r="D159" s="44"/>
      <c r="E159" s="44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</row>
    <row r="160" ht="18.75" customHeight="1">
      <c r="A160" s="1"/>
      <c r="B160" s="1"/>
      <c r="C160" s="1"/>
      <c r="D160" s="44"/>
      <c r="E160" s="44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</row>
    <row r="161" ht="18.75" customHeight="1">
      <c r="A161" s="1"/>
      <c r="B161" s="1"/>
      <c r="C161" s="1"/>
      <c r="D161" s="44"/>
      <c r="E161" s="44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</row>
    <row r="162" ht="18.75" customHeight="1">
      <c r="A162" s="1"/>
      <c r="B162" s="1"/>
      <c r="C162" s="1"/>
      <c r="D162" s="44"/>
      <c r="E162" s="44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</row>
    <row r="163" ht="18.75" customHeight="1">
      <c r="A163" s="1"/>
      <c r="B163" s="1"/>
      <c r="C163" s="1"/>
      <c r="D163" s="44"/>
      <c r="E163" s="44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</row>
    <row r="164" ht="18.75" customHeight="1">
      <c r="A164" s="1"/>
      <c r="B164" s="1"/>
      <c r="C164" s="1"/>
      <c r="D164" s="44"/>
      <c r="E164" s="44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</row>
    <row r="165" ht="18.75" customHeight="1">
      <c r="A165" s="1"/>
      <c r="B165" s="1"/>
      <c r="C165" s="1"/>
      <c r="D165" s="44"/>
      <c r="E165" s="44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</row>
    <row r="166" ht="18.75" customHeight="1">
      <c r="A166" s="1"/>
      <c r="B166" s="1"/>
      <c r="C166" s="1"/>
      <c r="D166" s="44"/>
      <c r="E166" s="44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</row>
    <row r="167" ht="18.75" customHeight="1">
      <c r="A167" s="1"/>
      <c r="B167" s="1"/>
      <c r="C167" s="1"/>
      <c r="D167" s="44"/>
      <c r="E167" s="44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</row>
    <row r="168" ht="18.75" customHeight="1">
      <c r="A168" s="1"/>
      <c r="B168" s="1"/>
      <c r="C168" s="1"/>
      <c r="D168" s="44"/>
      <c r="E168" s="44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</row>
    <row r="169" ht="18.75" customHeight="1">
      <c r="A169" s="1"/>
      <c r="B169" s="1"/>
      <c r="C169" s="1"/>
      <c r="D169" s="44"/>
      <c r="E169" s="44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</row>
    <row r="170" ht="18.75" customHeight="1">
      <c r="A170" s="1"/>
      <c r="B170" s="1"/>
      <c r="C170" s="1"/>
      <c r="D170" s="44"/>
      <c r="E170" s="44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</row>
    <row r="171" ht="18.75" customHeight="1">
      <c r="A171" s="1"/>
      <c r="B171" s="1"/>
      <c r="C171" s="1"/>
      <c r="D171" s="44"/>
      <c r="E171" s="44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</row>
    <row r="172" ht="18.75" customHeight="1">
      <c r="A172" s="1"/>
      <c r="B172" s="1"/>
      <c r="C172" s="1"/>
      <c r="D172" s="44"/>
      <c r="E172" s="44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</row>
    <row r="173" ht="18.75" customHeight="1">
      <c r="A173" s="1"/>
      <c r="B173" s="1"/>
      <c r="C173" s="1"/>
      <c r="D173" s="44"/>
      <c r="E173" s="44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</row>
    <row r="174" ht="18.75" customHeight="1">
      <c r="A174" s="1"/>
      <c r="B174" s="1"/>
      <c r="C174" s="1"/>
      <c r="D174" s="44"/>
      <c r="E174" s="44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</row>
    <row r="175" ht="18.75" customHeight="1">
      <c r="A175" s="1"/>
      <c r="B175" s="1"/>
      <c r="C175" s="1"/>
      <c r="D175" s="44"/>
      <c r="E175" s="44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</row>
    <row r="176" ht="18.75" customHeight="1">
      <c r="A176" s="1"/>
      <c r="B176" s="1"/>
      <c r="C176" s="1"/>
      <c r="D176" s="44"/>
      <c r="E176" s="44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</row>
    <row r="177" ht="18.75" customHeight="1">
      <c r="A177" s="1"/>
      <c r="B177" s="1"/>
      <c r="C177" s="1"/>
      <c r="D177" s="44"/>
      <c r="E177" s="44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</row>
    <row r="178" ht="18.75" customHeight="1">
      <c r="A178" s="1"/>
      <c r="B178" s="1"/>
      <c r="C178" s="1"/>
      <c r="D178" s="44"/>
      <c r="E178" s="44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</row>
    <row r="179" ht="18.75" customHeight="1">
      <c r="A179" s="1"/>
      <c r="B179" s="1"/>
      <c r="C179" s="1"/>
      <c r="D179" s="44"/>
      <c r="E179" s="44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</row>
    <row r="180" ht="18.75" customHeight="1">
      <c r="A180" s="1"/>
      <c r="B180" s="1"/>
      <c r="C180" s="1"/>
      <c r="D180" s="44"/>
      <c r="E180" s="44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</row>
    <row r="181" ht="18.75" customHeight="1">
      <c r="A181" s="1"/>
      <c r="B181" s="1"/>
      <c r="C181" s="1"/>
      <c r="D181" s="44"/>
      <c r="E181" s="44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</row>
    <row r="182" ht="18.75" customHeight="1">
      <c r="A182" s="1"/>
      <c r="B182" s="1"/>
      <c r="C182" s="1"/>
      <c r="D182" s="44"/>
      <c r="E182" s="44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</row>
    <row r="183" ht="18.75" customHeight="1">
      <c r="A183" s="1"/>
      <c r="B183" s="1"/>
      <c r="C183" s="1"/>
      <c r="D183" s="44"/>
      <c r="E183" s="44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</row>
    <row r="184" ht="18.75" customHeight="1">
      <c r="A184" s="1"/>
      <c r="B184" s="1"/>
      <c r="C184" s="1"/>
      <c r="D184" s="44"/>
      <c r="E184" s="44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</row>
    <row r="185" ht="18.75" customHeight="1">
      <c r="A185" s="1"/>
      <c r="B185" s="1"/>
      <c r="C185" s="1"/>
      <c r="D185" s="44"/>
      <c r="E185" s="44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</row>
    <row r="186" ht="18.75" customHeight="1">
      <c r="A186" s="1"/>
      <c r="B186" s="1"/>
      <c r="C186" s="1"/>
      <c r="D186" s="44"/>
      <c r="E186" s="44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</row>
    <row r="187" ht="18.75" customHeight="1">
      <c r="A187" s="1"/>
      <c r="B187" s="1"/>
      <c r="C187" s="1"/>
      <c r="D187" s="44"/>
      <c r="E187" s="44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</row>
    <row r="188" ht="18.75" customHeight="1">
      <c r="A188" s="1"/>
      <c r="B188" s="1"/>
      <c r="C188" s="1"/>
      <c r="D188" s="44"/>
      <c r="E188" s="44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</row>
    <row r="189" ht="18.75" customHeight="1">
      <c r="A189" s="1"/>
      <c r="B189" s="1"/>
      <c r="C189" s="1"/>
      <c r="D189" s="44"/>
      <c r="E189" s="44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</row>
    <row r="190" ht="18.75" customHeight="1">
      <c r="A190" s="1"/>
      <c r="B190" s="1"/>
      <c r="C190" s="1"/>
      <c r="D190" s="44"/>
      <c r="E190" s="44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</row>
    <row r="191" ht="18.75" customHeight="1">
      <c r="A191" s="1"/>
      <c r="B191" s="1"/>
      <c r="C191" s="1"/>
      <c r="D191" s="44"/>
      <c r="E191" s="44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</row>
    <row r="192" ht="18.75" customHeight="1">
      <c r="A192" s="1"/>
      <c r="B192" s="1"/>
      <c r="C192" s="1"/>
      <c r="D192" s="44"/>
      <c r="E192" s="44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</row>
    <row r="193" ht="18.75" customHeight="1">
      <c r="A193" s="1"/>
      <c r="B193" s="1"/>
      <c r="C193" s="1"/>
      <c r="D193" s="44"/>
      <c r="E193" s="44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</row>
    <row r="194" ht="18.75" customHeight="1">
      <c r="A194" s="1"/>
      <c r="B194" s="1"/>
      <c r="C194" s="1"/>
      <c r="D194" s="44"/>
      <c r="E194" s="44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</row>
    <row r="195" ht="18.75" customHeight="1">
      <c r="A195" s="1"/>
      <c r="B195" s="1"/>
      <c r="C195" s="1"/>
      <c r="D195" s="44"/>
      <c r="E195" s="44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</row>
    <row r="196" ht="18.75" customHeight="1">
      <c r="A196" s="1"/>
      <c r="B196" s="1"/>
      <c r="C196" s="1"/>
      <c r="D196" s="44"/>
      <c r="E196" s="44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</row>
    <row r="197" ht="18.75" customHeight="1">
      <c r="A197" s="1"/>
      <c r="B197" s="1"/>
      <c r="C197" s="1"/>
      <c r="D197" s="44"/>
      <c r="E197" s="44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</row>
    <row r="198" ht="18.75" customHeight="1">
      <c r="A198" s="1"/>
      <c r="B198" s="1"/>
      <c r="C198" s="1"/>
      <c r="D198" s="44"/>
      <c r="E198" s="44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</row>
    <row r="199" ht="18.75" customHeight="1">
      <c r="A199" s="1"/>
      <c r="B199" s="1"/>
      <c r="C199" s="1"/>
      <c r="D199" s="44"/>
      <c r="E199" s="44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</row>
    <row r="200" ht="18.75" customHeight="1">
      <c r="A200" s="1"/>
      <c r="B200" s="1"/>
      <c r="C200" s="1"/>
      <c r="D200" s="44"/>
      <c r="E200" s="44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</row>
    <row r="201" ht="18.75" customHeight="1">
      <c r="A201" s="1"/>
      <c r="B201" s="1"/>
      <c r="C201" s="1"/>
      <c r="D201" s="44"/>
      <c r="E201" s="44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</row>
    <row r="202" ht="18.75" customHeight="1">
      <c r="A202" s="1"/>
      <c r="B202" s="1"/>
      <c r="C202" s="1"/>
      <c r="D202" s="44"/>
      <c r="E202" s="44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</row>
    <row r="203" ht="18.75" customHeight="1">
      <c r="A203" s="1"/>
      <c r="B203" s="1"/>
      <c r="C203" s="1"/>
      <c r="D203" s="44"/>
      <c r="E203" s="44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</row>
    <row r="204" ht="18.75" customHeight="1">
      <c r="A204" s="1"/>
      <c r="B204" s="1"/>
      <c r="C204" s="1"/>
      <c r="D204" s="44"/>
      <c r="E204" s="44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</row>
    <row r="205" ht="18.75" customHeight="1">
      <c r="A205" s="1"/>
      <c r="B205" s="1"/>
      <c r="C205" s="1"/>
      <c r="D205" s="44"/>
      <c r="E205" s="44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</row>
    <row r="206" ht="18.75" customHeight="1">
      <c r="A206" s="1"/>
      <c r="B206" s="1"/>
      <c r="C206" s="1"/>
      <c r="D206" s="44"/>
      <c r="E206" s="44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</row>
    <row r="207" ht="18.75" customHeight="1">
      <c r="A207" s="1"/>
      <c r="B207" s="1"/>
      <c r="C207" s="1"/>
      <c r="D207" s="44"/>
      <c r="E207" s="44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</row>
    <row r="208" ht="18.75" customHeight="1">
      <c r="A208" s="1"/>
      <c r="B208" s="1"/>
      <c r="C208" s="1"/>
      <c r="D208" s="44"/>
      <c r="E208" s="44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</row>
    <row r="209" ht="18.75" customHeight="1">
      <c r="A209" s="1"/>
      <c r="B209" s="1"/>
      <c r="C209" s="1"/>
      <c r="D209" s="44"/>
      <c r="E209" s="44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</row>
    <row r="210" ht="18.75" customHeight="1">
      <c r="A210" s="1"/>
      <c r="B210" s="1"/>
      <c r="C210" s="1"/>
      <c r="D210" s="44"/>
      <c r="E210" s="44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</row>
    <row r="211" ht="18.75" customHeight="1">
      <c r="A211" s="1"/>
      <c r="B211" s="1"/>
      <c r="C211" s="1"/>
      <c r="D211" s="44"/>
      <c r="E211" s="44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</row>
    <row r="212" ht="18.75" customHeight="1">
      <c r="A212" s="1"/>
      <c r="B212" s="1"/>
      <c r="C212" s="1"/>
      <c r="D212" s="44"/>
      <c r="E212" s="44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</row>
    <row r="213" ht="18.75" customHeight="1">
      <c r="A213" s="1"/>
      <c r="B213" s="1"/>
      <c r="C213" s="1"/>
      <c r="D213" s="44"/>
      <c r="E213" s="44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</row>
    <row r="214" ht="18.75" customHeight="1">
      <c r="A214" s="1"/>
      <c r="B214" s="1"/>
      <c r="C214" s="1"/>
      <c r="D214" s="44"/>
      <c r="E214" s="44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</row>
    <row r="215" ht="18.75" customHeight="1">
      <c r="A215" s="1"/>
      <c r="B215" s="1"/>
      <c r="C215" s="1"/>
      <c r="D215" s="44"/>
      <c r="E215" s="44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</row>
    <row r="216" ht="18.75" customHeight="1">
      <c r="A216" s="1"/>
      <c r="B216" s="1"/>
      <c r="C216" s="1"/>
      <c r="D216" s="44"/>
      <c r="E216" s="44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</row>
    <row r="217" ht="18.75" customHeight="1">
      <c r="A217" s="1"/>
      <c r="B217" s="1"/>
      <c r="C217" s="1"/>
      <c r="D217" s="44"/>
      <c r="E217" s="44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</row>
    <row r="218" ht="18.75" customHeight="1">
      <c r="A218" s="1"/>
      <c r="B218" s="1"/>
      <c r="C218" s="1"/>
      <c r="D218" s="44"/>
      <c r="E218" s="44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</row>
    <row r="219" ht="18.75" customHeight="1">
      <c r="A219" s="1"/>
      <c r="B219" s="1"/>
      <c r="C219" s="1"/>
      <c r="D219" s="44"/>
      <c r="E219" s="44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</row>
    <row r="220" ht="18.75" customHeight="1">
      <c r="A220" s="1"/>
      <c r="B220" s="1"/>
      <c r="C220" s="1"/>
      <c r="D220" s="44"/>
      <c r="E220" s="44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</row>
    <row r="221" ht="18.75" customHeight="1">
      <c r="A221" s="1"/>
      <c r="B221" s="1"/>
      <c r="C221" s="1"/>
      <c r="D221" s="44"/>
      <c r="E221" s="44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</row>
    <row r="222" ht="18.75" customHeight="1">
      <c r="A222" s="1"/>
      <c r="B222" s="1"/>
      <c r="C222" s="1"/>
      <c r="D222" s="44"/>
      <c r="E222" s="44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</row>
    <row r="223" ht="18.75" customHeight="1">
      <c r="A223" s="1"/>
      <c r="B223" s="1"/>
      <c r="C223" s="1"/>
      <c r="D223" s="44"/>
      <c r="E223" s="44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</row>
    <row r="224" ht="18.75" customHeight="1">
      <c r="A224" s="1"/>
      <c r="B224" s="1"/>
      <c r="C224" s="1"/>
      <c r="D224" s="44"/>
      <c r="E224" s="44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</row>
    <row r="225" ht="18.75" customHeight="1">
      <c r="A225" s="1"/>
      <c r="B225" s="1"/>
      <c r="C225" s="1"/>
      <c r="D225" s="44"/>
      <c r="E225" s="44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</row>
    <row r="226" ht="18.75" customHeight="1">
      <c r="A226" s="1"/>
      <c r="B226" s="1"/>
      <c r="C226" s="1"/>
      <c r="D226" s="44"/>
      <c r="E226" s="44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</row>
    <row r="227" ht="18.75" customHeight="1">
      <c r="A227" s="1"/>
      <c r="B227" s="1"/>
      <c r="C227" s="1"/>
      <c r="D227" s="44"/>
      <c r="E227" s="44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</row>
    <row r="228" ht="18.75" customHeight="1">
      <c r="A228" s="1"/>
      <c r="B228" s="1"/>
      <c r="C228" s="1"/>
      <c r="D228" s="44"/>
      <c r="E228" s="44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</row>
    <row r="229" ht="18.75" customHeight="1">
      <c r="A229" s="1"/>
      <c r="B229" s="1"/>
      <c r="C229" s="1"/>
      <c r="D229" s="44"/>
      <c r="E229" s="44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</row>
    <row r="230" ht="18.75" customHeight="1">
      <c r="A230" s="1"/>
      <c r="B230" s="1"/>
      <c r="C230" s="1"/>
      <c r="D230" s="44"/>
      <c r="E230" s="44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</row>
    <row r="231" ht="18.75" customHeight="1">
      <c r="A231" s="1"/>
      <c r="B231" s="1"/>
      <c r="C231" s="1"/>
      <c r="D231" s="44"/>
      <c r="E231" s="44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</row>
    <row r="232" ht="18.75" customHeight="1">
      <c r="A232" s="1"/>
      <c r="B232" s="1"/>
      <c r="C232" s="1"/>
      <c r="D232" s="44"/>
      <c r="E232" s="44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</row>
    <row r="233" ht="18.75" customHeight="1">
      <c r="A233" s="1"/>
      <c r="B233" s="1"/>
      <c r="C233" s="1"/>
      <c r="D233" s="44"/>
      <c r="E233" s="44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</row>
    <row r="234" ht="18.75" customHeight="1">
      <c r="A234" s="1"/>
      <c r="B234" s="1"/>
      <c r="C234" s="1"/>
      <c r="D234" s="44"/>
      <c r="E234" s="44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</row>
    <row r="235" ht="18.75" customHeight="1">
      <c r="A235" s="1"/>
      <c r="B235" s="1"/>
      <c r="C235" s="1"/>
      <c r="D235" s="44"/>
      <c r="E235" s="44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</row>
    <row r="236" ht="18.75" customHeight="1">
      <c r="A236" s="1"/>
      <c r="B236" s="1"/>
      <c r="C236" s="1"/>
      <c r="D236" s="44"/>
      <c r="E236" s="44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</row>
    <row r="237" ht="18.75" customHeight="1">
      <c r="A237" s="1"/>
      <c r="B237" s="1"/>
      <c r="C237" s="1"/>
      <c r="D237" s="44"/>
      <c r="E237" s="44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</row>
    <row r="238" ht="18.75" customHeight="1">
      <c r="A238" s="1"/>
      <c r="B238" s="1"/>
      <c r="C238" s="1"/>
      <c r="D238" s="44"/>
      <c r="E238" s="44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</row>
    <row r="239" ht="18.75" customHeight="1">
      <c r="A239" s="1"/>
      <c r="B239" s="1"/>
      <c r="C239" s="1"/>
      <c r="D239" s="44"/>
      <c r="E239" s="44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</row>
    <row r="240" ht="18.75" customHeight="1">
      <c r="A240" s="1"/>
      <c r="B240" s="1"/>
      <c r="C240" s="1"/>
      <c r="D240" s="44"/>
      <c r="E240" s="44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</row>
    <row r="241" ht="18.75" customHeight="1">
      <c r="A241" s="1"/>
      <c r="B241" s="1"/>
      <c r="C241" s="1"/>
      <c r="D241" s="44"/>
      <c r="E241" s="44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</row>
    <row r="242" ht="18.75" customHeight="1">
      <c r="A242" s="1"/>
      <c r="B242" s="1"/>
      <c r="C242" s="1"/>
      <c r="D242" s="44"/>
      <c r="E242" s="44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</row>
    <row r="243" ht="18.75" customHeight="1">
      <c r="A243" s="1"/>
      <c r="B243" s="1"/>
      <c r="C243" s="1"/>
      <c r="D243" s="44"/>
      <c r="E243" s="44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</row>
    <row r="244" ht="18.75" customHeight="1">
      <c r="A244" s="1"/>
      <c r="B244" s="1"/>
      <c r="C244" s="1"/>
      <c r="D244" s="44"/>
      <c r="E244" s="44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</row>
    <row r="245" ht="18.75" customHeight="1">
      <c r="A245" s="1"/>
      <c r="B245" s="1"/>
      <c r="C245" s="1"/>
      <c r="D245" s="44"/>
      <c r="E245" s="44"/>
      <c r="F245" s="4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</row>
    <row r="246" ht="18.75" customHeight="1">
      <c r="A246" s="1"/>
      <c r="B246" s="1"/>
      <c r="C246" s="1"/>
      <c r="D246" s="44"/>
      <c r="E246" s="44"/>
      <c r="F246" s="4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</row>
    <row r="247" ht="18.75" customHeight="1">
      <c r="A247" s="1"/>
      <c r="B247" s="1"/>
      <c r="C247" s="1"/>
      <c r="D247" s="44"/>
      <c r="E247" s="44"/>
      <c r="F247" s="4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</row>
    <row r="248" ht="18.75" customHeight="1">
      <c r="A248" s="1"/>
      <c r="B248" s="1"/>
      <c r="C248" s="1"/>
      <c r="D248" s="44"/>
      <c r="E248" s="44"/>
      <c r="F248" s="4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</row>
    <row r="249" ht="18.75" customHeight="1">
      <c r="A249" s="1"/>
      <c r="B249" s="1"/>
      <c r="C249" s="1"/>
      <c r="D249" s="44"/>
      <c r="E249" s="44"/>
      <c r="F249" s="4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</row>
    <row r="250" ht="18.75" customHeight="1">
      <c r="A250" s="1"/>
      <c r="B250" s="1"/>
      <c r="C250" s="1"/>
      <c r="D250" s="44"/>
      <c r="E250" s="44"/>
      <c r="F250" s="4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</row>
    <row r="251" ht="18.75" customHeight="1">
      <c r="A251" s="1"/>
      <c r="B251" s="1"/>
      <c r="C251" s="1"/>
      <c r="D251" s="44"/>
      <c r="E251" s="44"/>
      <c r="F251" s="4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</row>
    <row r="252" ht="18.75" customHeight="1">
      <c r="A252" s="1"/>
      <c r="B252" s="1"/>
      <c r="C252" s="1"/>
      <c r="D252" s="44"/>
      <c r="E252" s="44"/>
      <c r="F252" s="4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</row>
    <row r="253" ht="18.75" customHeight="1">
      <c r="A253" s="1"/>
      <c r="B253" s="1"/>
      <c r="C253" s="1"/>
      <c r="D253" s="44"/>
      <c r="E253" s="44"/>
      <c r="F253" s="4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</row>
    <row r="254" ht="18.75" customHeight="1">
      <c r="A254" s="1"/>
      <c r="B254" s="1"/>
      <c r="C254" s="1"/>
      <c r="D254" s="44"/>
      <c r="E254" s="44"/>
      <c r="F254" s="4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</row>
    <row r="255" ht="18.75" customHeight="1">
      <c r="A255" s="1"/>
      <c r="B255" s="1"/>
      <c r="C255" s="1"/>
      <c r="D255" s="44"/>
      <c r="E255" s="44"/>
      <c r="F255" s="4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</row>
    <row r="256" ht="18.75" customHeight="1">
      <c r="A256" s="1"/>
      <c r="B256" s="1"/>
      <c r="C256" s="1"/>
      <c r="D256" s="44"/>
      <c r="E256" s="44"/>
      <c r="F256" s="4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</row>
    <row r="257" ht="18.75" customHeight="1">
      <c r="A257" s="1"/>
      <c r="B257" s="1"/>
      <c r="C257" s="1"/>
      <c r="D257" s="44"/>
      <c r="E257" s="44"/>
      <c r="F257" s="4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</row>
    <row r="258" ht="18.75" customHeight="1">
      <c r="A258" s="1"/>
      <c r="B258" s="1"/>
      <c r="C258" s="1"/>
      <c r="D258" s="44"/>
      <c r="E258" s="44"/>
      <c r="F258" s="4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</row>
    <row r="259" ht="18.75" customHeight="1">
      <c r="A259" s="1"/>
      <c r="B259" s="1"/>
      <c r="C259" s="1"/>
      <c r="D259" s="44"/>
      <c r="E259" s="44"/>
      <c r="F259" s="4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</row>
    <row r="260" ht="18.75" customHeight="1">
      <c r="A260" s="1"/>
      <c r="B260" s="1"/>
      <c r="C260" s="1"/>
      <c r="D260" s="44"/>
      <c r="E260" s="44"/>
      <c r="F260" s="4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</row>
    <row r="261" ht="18.75" customHeight="1">
      <c r="A261" s="1"/>
      <c r="B261" s="1"/>
      <c r="C261" s="1"/>
      <c r="D261" s="44"/>
      <c r="E261" s="44"/>
      <c r="F261" s="4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</row>
    <row r="262" ht="18.75" customHeight="1">
      <c r="A262" s="1"/>
      <c r="B262" s="1"/>
      <c r="C262" s="1"/>
      <c r="D262" s="44"/>
      <c r="E262" s="44"/>
      <c r="F262" s="4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</row>
    <row r="263" ht="18.75" customHeight="1">
      <c r="A263" s="1"/>
      <c r="B263" s="1"/>
      <c r="C263" s="1"/>
      <c r="D263" s="44"/>
      <c r="E263" s="44"/>
      <c r="F263" s="4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</row>
    <row r="264" ht="18.75" customHeight="1">
      <c r="A264" s="1"/>
      <c r="B264" s="1"/>
      <c r="C264" s="1"/>
      <c r="D264" s="44"/>
      <c r="E264" s="44"/>
      <c r="F264" s="4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</row>
    <row r="265" ht="18.75" customHeight="1">
      <c r="A265" s="1"/>
      <c r="B265" s="1"/>
      <c r="C265" s="1"/>
      <c r="D265" s="44"/>
      <c r="E265" s="44"/>
      <c r="F265" s="4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</row>
    <row r="266" ht="18.75" customHeight="1">
      <c r="A266" s="1"/>
      <c r="B266" s="1"/>
      <c r="C266" s="1"/>
      <c r="D266" s="44"/>
      <c r="E266" s="44"/>
      <c r="F266" s="4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</row>
    <row r="267" ht="18.75" customHeight="1">
      <c r="A267" s="1"/>
      <c r="B267" s="1"/>
      <c r="C267" s="1"/>
      <c r="D267" s="44"/>
      <c r="E267" s="44"/>
      <c r="F267" s="4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</row>
    <row r="268" ht="18.75" customHeight="1">
      <c r="A268" s="1"/>
      <c r="B268" s="1"/>
      <c r="C268" s="1"/>
      <c r="D268" s="44"/>
      <c r="E268" s="44"/>
      <c r="F268" s="4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</row>
    <row r="269" ht="18.75" customHeight="1">
      <c r="A269" s="1"/>
      <c r="B269" s="1"/>
      <c r="C269" s="1"/>
      <c r="D269" s="44"/>
      <c r="E269" s="44"/>
      <c r="F269" s="4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</row>
    <row r="270" ht="18.75" customHeight="1">
      <c r="A270" s="1"/>
      <c r="B270" s="1"/>
      <c r="C270" s="1"/>
      <c r="D270" s="44"/>
      <c r="E270" s="44"/>
      <c r="F270" s="4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</row>
    <row r="271" ht="18.75" customHeight="1">
      <c r="A271" s="1"/>
      <c r="B271" s="1"/>
      <c r="C271" s="1"/>
      <c r="D271" s="44"/>
      <c r="E271" s="44"/>
      <c r="F271" s="4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</row>
    <row r="272" ht="18.75" customHeight="1">
      <c r="A272" s="1"/>
      <c r="B272" s="1"/>
      <c r="C272" s="1"/>
      <c r="D272" s="44"/>
      <c r="E272" s="44"/>
      <c r="F272" s="4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</row>
    <row r="273" ht="18.75" customHeight="1">
      <c r="A273" s="1"/>
      <c r="B273" s="1"/>
      <c r="C273" s="1"/>
      <c r="D273" s="44"/>
      <c r="E273" s="44"/>
      <c r="F273" s="4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</row>
    <row r="274" ht="18.75" customHeight="1">
      <c r="A274" s="1"/>
      <c r="B274" s="1"/>
      <c r="C274" s="1"/>
      <c r="D274" s="44"/>
      <c r="E274" s="44"/>
      <c r="F274" s="4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</row>
    <row r="275" ht="18.75" customHeight="1">
      <c r="A275" s="1"/>
      <c r="B275" s="1"/>
      <c r="C275" s="1"/>
      <c r="D275" s="44"/>
      <c r="E275" s="44"/>
      <c r="F275" s="4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</row>
    <row r="276" ht="18.75" customHeight="1">
      <c r="A276" s="1"/>
      <c r="B276" s="1"/>
      <c r="C276" s="1"/>
      <c r="D276" s="44"/>
      <c r="E276" s="44"/>
      <c r="F276" s="4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</row>
    <row r="277" ht="18.75" customHeight="1">
      <c r="A277" s="1"/>
      <c r="B277" s="1"/>
      <c r="C277" s="1"/>
      <c r="D277" s="44"/>
      <c r="E277" s="44"/>
      <c r="F277" s="4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</row>
    <row r="278" ht="18.75" customHeight="1">
      <c r="A278" s="1"/>
      <c r="B278" s="1"/>
      <c r="C278" s="1"/>
      <c r="D278" s="44"/>
      <c r="E278" s="44"/>
      <c r="F278" s="4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</row>
    <row r="279" ht="18.75" customHeight="1">
      <c r="A279" s="1"/>
      <c r="B279" s="1"/>
      <c r="C279" s="1"/>
      <c r="D279" s="44"/>
      <c r="E279" s="44"/>
      <c r="F279" s="4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</row>
    <row r="280" ht="18.75" customHeight="1">
      <c r="A280" s="1"/>
      <c r="B280" s="1"/>
      <c r="C280" s="1"/>
      <c r="D280" s="44"/>
      <c r="E280" s="44"/>
      <c r="F280" s="4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</row>
    <row r="281" ht="18.75" customHeight="1">
      <c r="A281" s="1"/>
      <c r="B281" s="1"/>
      <c r="C281" s="1"/>
      <c r="D281" s="44"/>
      <c r="E281" s="44"/>
      <c r="F281" s="4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</row>
    <row r="282" ht="18.75" customHeight="1">
      <c r="A282" s="1"/>
      <c r="B282" s="1"/>
      <c r="C282" s="1"/>
      <c r="D282" s="44"/>
      <c r="E282" s="44"/>
      <c r="F282" s="4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</row>
    <row r="283" ht="18.75" customHeight="1">
      <c r="A283" s="1"/>
      <c r="B283" s="1"/>
      <c r="C283" s="1"/>
      <c r="D283" s="44"/>
      <c r="E283" s="44"/>
      <c r="F283" s="4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</row>
    <row r="284" ht="18.75" customHeight="1">
      <c r="A284" s="1"/>
      <c r="B284" s="1"/>
      <c r="C284" s="1"/>
      <c r="D284" s="44"/>
      <c r="E284" s="44"/>
      <c r="F284" s="4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</row>
    <row r="285" ht="18.75" customHeight="1">
      <c r="A285" s="1"/>
      <c r="B285" s="1"/>
      <c r="C285" s="1"/>
      <c r="D285" s="44"/>
      <c r="E285" s="44"/>
      <c r="F285" s="4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</row>
    <row r="286" ht="18.75" customHeight="1">
      <c r="A286" s="1"/>
      <c r="B286" s="1"/>
      <c r="C286" s="1"/>
      <c r="D286" s="44"/>
      <c r="E286" s="44"/>
      <c r="F286" s="4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</row>
    <row r="287" ht="18.75" customHeight="1">
      <c r="A287" s="1"/>
      <c r="B287" s="1"/>
      <c r="C287" s="1"/>
      <c r="D287" s="44"/>
      <c r="E287" s="44"/>
      <c r="F287" s="4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</row>
    <row r="288" ht="18.75" customHeight="1">
      <c r="A288" s="1"/>
      <c r="B288" s="1"/>
      <c r="C288" s="1"/>
      <c r="D288" s="44"/>
      <c r="E288" s="44"/>
      <c r="F288" s="4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</row>
    <row r="289" ht="18.75" customHeight="1">
      <c r="A289" s="1"/>
      <c r="B289" s="1"/>
      <c r="C289" s="1"/>
      <c r="D289" s="44"/>
      <c r="E289" s="44"/>
      <c r="F289" s="4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</row>
    <row r="290" ht="18.75" customHeight="1">
      <c r="A290" s="1"/>
      <c r="B290" s="1"/>
      <c r="C290" s="1"/>
      <c r="D290" s="44"/>
      <c r="E290" s="44"/>
      <c r="F290" s="4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</row>
    <row r="291" ht="18.75" customHeight="1">
      <c r="A291" s="1"/>
      <c r="B291" s="1"/>
      <c r="C291" s="1"/>
      <c r="D291" s="44"/>
      <c r="E291" s="44"/>
      <c r="F291" s="4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</row>
    <row r="292" ht="18.75" customHeight="1">
      <c r="A292" s="1"/>
      <c r="B292" s="1"/>
      <c r="C292" s="1"/>
      <c r="D292" s="44"/>
      <c r="E292" s="44"/>
      <c r="F292" s="4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</row>
    <row r="293" ht="18.75" customHeight="1">
      <c r="A293" s="1"/>
      <c r="B293" s="1"/>
      <c r="C293" s="1"/>
      <c r="D293" s="44"/>
      <c r="E293" s="44"/>
      <c r="F293" s="4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</row>
    <row r="294" ht="18.75" customHeight="1">
      <c r="A294" s="1"/>
      <c r="B294" s="1"/>
      <c r="C294" s="1"/>
      <c r="D294" s="44"/>
      <c r="E294" s="44"/>
      <c r="F294" s="4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</row>
    <row r="295" ht="18.75" customHeight="1">
      <c r="A295" s="1"/>
      <c r="B295" s="1"/>
      <c r="C295" s="1"/>
      <c r="D295" s="44"/>
      <c r="E295" s="44"/>
      <c r="F295" s="4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</row>
    <row r="296" ht="18.75" customHeight="1">
      <c r="A296" s="1"/>
      <c r="B296" s="1"/>
      <c r="C296" s="1"/>
      <c r="D296" s="44"/>
      <c r="E296" s="44"/>
      <c r="F296" s="4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</row>
    <row r="297" ht="18.75" customHeight="1">
      <c r="A297" s="1"/>
      <c r="B297" s="1"/>
      <c r="C297" s="1"/>
      <c r="D297" s="44"/>
      <c r="E297" s="44"/>
      <c r="F297" s="4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</row>
    <row r="298" ht="18.75" customHeight="1">
      <c r="A298" s="1"/>
      <c r="B298" s="1"/>
      <c r="C298" s="1"/>
      <c r="D298" s="44"/>
      <c r="E298" s="44"/>
      <c r="F298" s="4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</row>
    <row r="299" ht="18.75" customHeight="1">
      <c r="A299" s="1"/>
      <c r="B299" s="1"/>
      <c r="C299" s="1"/>
      <c r="D299" s="44"/>
      <c r="E299" s="44"/>
      <c r="F299" s="4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</row>
    <row r="300" ht="18.75" customHeight="1">
      <c r="A300" s="1"/>
      <c r="B300" s="1"/>
      <c r="C300" s="1"/>
      <c r="D300" s="44"/>
      <c r="E300" s="44"/>
      <c r="F300" s="4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</row>
    <row r="301" ht="18.75" customHeight="1">
      <c r="A301" s="1"/>
      <c r="B301" s="1"/>
      <c r="C301" s="1"/>
      <c r="D301" s="44"/>
      <c r="E301" s="44"/>
      <c r="F301" s="4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</row>
    <row r="302" ht="18.75" customHeight="1">
      <c r="A302" s="1"/>
      <c r="B302" s="1"/>
      <c r="C302" s="1"/>
      <c r="D302" s="44"/>
      <c r="E302" s="44"/>
      <c r="F302" s="4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</row>
    <row r="303" ht="18.75" customHeight="1">
      <c r="A303" s="1"/>
      <c r="B303" s="1"/>
      <c r="C303" s="1"/>
      <c r="D303" s="44"/>
      <c r="E303" s="44"/>
      <c r="F303" s="4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</row>
    <row r="304" ht="18.75" customHeight="1">
      <c r="A304" s="1"/>
      <c r="B304" s="1"/>
      <c r="C304" s="1"/>
      <c r="D304" s="44"/>
      <c r="E304" s="44"/>
      <c r="F304" s="4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</row>
    <row r="305" ht="18.75" customHeight="1">
      <c r="A305" s="1"/>
      <c r="B305" s="1"/>
      <c r="C305" s="1"/>
      <c r="D305" s="44"/>
      <c r="E305" s="44"/>
      <c r="F305" s="4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</row>
    <row r="306" ht="18.75" customHeight="1">
      <c r="A306" s="1"/>
      <c r="B306" s="1"/>
      <c r="C306" s="1"/>
      <c r="D306" s="44"/>
      <c r="E306" s="44"/>
      <c r="F306" s="4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</row>
    <row r="307" ht="18.75" customHeight="1">
      <c r="A307" s="1"/>
      <c r="B307" s="1"/>
      <c r="C307" s="1"/>
      <c r="D307" s="44"/>
      <c r="E307" s="44"/>
      <c r="F307" s="4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</row>
    <row r="308" ht="18.75" customHeight="1">
      <c r="A308" s="1"/>
      <c r="B308" s="1"/>
      <c r="C308" s="1"/>
      <c r="D308" s="44"/>
      <c r="E308" s="44"/>
      <c r="F308" s="4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</row>
    <row r="309" ht="18.75" customHeight="1">
      <c r="A309" s="1"/>
      <c r="B309" s="1"/>
      <c r="C309" s="1"/>
      <c r="D309" s="44"/>
      <c r="E309" s="44"/>
      <c r="F309" s="4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</row>
    <row r="310" ht="18.75" customHeight="1">
      <c r="A310" s="1"/>
      <c r="B310" s="1"/>
      <c r="C310" s="1"/>
      <c r="D310" s="44"/>
      <c r="E310" s="44"/>
      <c r="F310" s="4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</row>
    <row r="311" ht="18.75" customHeight="1">
      <c r="A311" s="1"/>
      <c r="B311" s="1"/>
      <c r="C311" s="1"/>
      <c r="D311" s="44"/>
      <c r="E311" s="44"/>
      <c r="F311" s="4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</row>
    <row r="312" ht="18.75" customHeight="1">
      <c r="A312" s="1"/>
      <c r="B312" s="1"/>
      <c r="C312" s="1"/>
      <c r="D312" s="44"/>
      <c r="E312" s="44"/>
      <c r="F312" s="4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</row>
    <row r="313" ht="18.75" customHeight="1">
      <c r="A313" s="1"/>
      <c r="B313" s="1"/>
      <c r="C313" s="1"/>
      <c r="D313" s="44"/>
      <c r="E313" s="44"/>
      <c r="F313" s="4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</row>
    <row r="314" ht="18.75" customHeight="1">
      <c r="A314" s="1"/>
      <c r="B314" s="1"/>
      <c r="C314" s="1"/>
      <c r="D314" s="44"/>
      <c r="E314" s="44"/>
      <c r="F314" s="4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</row>
    <row r="315" ht="18.75" customHeight="1">
      <c r="A315" s="1"/>
      <c r="B315" s="1"/>
      <c r="C315" s="1"/>
      <c r="D315" s="44"/>
      <c r="E315" s="44"/>
      <c r="F315" s="4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</row>
    <row r="316" ht="18.75" customHeight="1">
      <c r="A316" s="1"/>
      <c r="B316" s="1"/>
      <c r="C316" s="1"/>
      <c r="D316" s="44"/>
      <c r="E316" s="44"/>
      <c r="F316" s="4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</row>
    <row r="317" ht="18.75" customHeight="1">
      <c r="A317" s="1"/>
      <c r="B317" s="1"/>
      <c r="C317" s="1"/>
      <c r="D317" s="44"/>
      <c r="E317" s="44"/>
      <c r="F317" s="4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</row>
    <row r="318" ht="18.75" customHeight="1">
      <c r="A318" s="1"/>
      <c r="B318" s="1"/>
      <c r="C318" s="1"/>
      <c r="D318" s="44"/>
      <c r="E318" s="44"/>
      <c r="F318" s="4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</row>
    <row r="319" ht="18.75" customHeight="1">
      <c r="A319" s="1"/>
      <c r="B319" s="1"/>
      <c r="C319" s="1"/>
      <c r="D319" s="44"/>
      <c r="E319" s="44"/>
      <c r="F319" s="4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</row>
    <row r="320" ht="18.75" customHeight="1">
      <c r="A320" s="1"/>
      <c r="B320" s="1"/>
      <c r="C320" s="1"/>
      <c r="D320" s="44"/>
      <c r="E320" s="44"/>
      <c r="F320" s="4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</row>
    <row r="321" ht="18.75" customHeight="1">
      <c r="A321" s="1"/>
      <c r="B321" s="1"/>
      <c r="C321" s="1"/>
      <c r="D321" s="44"/>
      <c r="E321" s="44"/>
      <c r="F321" s="4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</row>
    <row r="322" ht="18.75" customHeight="1">
      <c r="A322" s="1"/>
      <c r="B322" s="1"/>
      <c r="C322" s="1"/>
      <c r="D322" s="44"/>
      <c r="E322" s="44"/>
      <c r="F322" s="4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</row>
    <row r="323" ht="18.75" customHeight="1">
      <c r="A323" s="1"/>
      <c r="B323" s="1"/>
      <c r="C323" s="1"/>
      <c r="D323" s="44"/>
      <c r="E323" s="44"/>
      <c r="F323" s="4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</row>
    <row r="324" ht="18.75" customHeight="1">
      <c r="A324" s="1"/>
      <c r="B324" s="1"/>
      <c r="C324" s="1"/>
      <c r="D324" s="44"/>
      <c r="E324" s="44"/>
      <c r="F324" s="4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</row>
    <row r="325" ht="18.75" customHeight="1">
      <c r="A325" s="1"/>
      <c r="B325" s="1"/>
      <c r="C325" s="1"/>
      <c r="D325" s="44"/>
      <c r="E325" s="44"/>
      <c r="F325" s="4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</row>
    <row r="326" ht="18.75" customHeight="1">
      <c r="A326" s="1"/>
      <c r="B326" s="1"/>
      <c r="C326" s="1"/>
      <c r="D326" s="44"/>
      <c r="E326" s="44"/>
      <c r="F326" s="4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</row>
    <row r="327" ht="18.75" customHeight="1">
      <c r="A327" s="1"/>
      <c r="B327" s="1"/>
      <c r="C327" s="1"/>
      <c r="D327" s="44"/>
      <c r="E327" s="44"/>
      <c r="F327" s="4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</row>
    <row r="328" ht="18.75" customHeight="1">
      <c r="A328" s="1"/>
      <c r="B328" s="1"/>
      <c r="C328" s="1"/>
      <c r="D328" s="44"/>
      <c r="E328" s="44"/>
      <c r="F328" s="4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</row>
    <row r="329" ht="18.75" customHeight="1">
      <c r="A329" s="1"/>
      <c r="B329" s="1"/>
      <c r="C329" s="1"/>
      <c r="D329" s="44"/>
      <c r="E329" s="44"/>
      <c r="F329" s="4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</row>
    <row r="330" ht="18.75" customHeight="1">
      <c r="A330" s="1"/>
      <c r="B330" s="1"/>
      <c r="C330" s="1"/>
      <c r="D330" s="44"/>
      <c r="E330" s="44"/>
      <c r="F330" s="4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</row>
    <row r="331" ht="18.75" customHeight="1">
      <c r="A331" s="1"/>
      <c r="B331" s="1"/>
      <c r="C331" s="1"/>
      <c r="D331" s="44"/>
      <c r="E331" s="44"/>
      <c r="F331" s="4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</row>
    <row r="332" ht="18.75" customHeight="1">
      <c r="A332" s="1"/>
      <c r="B332" s="1"/>
      <c r="C332" s="1"/>
      <c r="D332" s="44"/>
      <c r="E332" s="44"/>
      <c r="F332" s="4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</row>
    <row r="333" ht="18.75" customHeight="1">
      <c r="A333" s="1"/>
      <c r="B333" s="1"/>
      <c r="C333" s="1"/>
      <c r="D333" s="44"/>
      <c r="E333" s="44"/>
      <c r="F333" s="4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</row>
    <row r="334" ht="18.75" customHeight="1">
      <c r="A334" s="1"/>
      <c r="B334" s="1"/>
      <c r="C334" s="1"/>
      <c r="D334" s="44"/>
      <c r="E334" s="44"/>
      <c r="F334" s="4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</row>
    <row r="335" ht="18.75" customHeight="1">
      <c r="A335" s="1"/>
      <c r="B335" s="1"/>
      <c r="C335" s="1"/>
      <c r="D335" s="44"/>
      <c r="E335" s="44"/>
      <c r="F335" s="4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</row>
    <row r="336" ht="18.75" customHeight="1">
      <c r="A336" s="1"/>
      <c r="B336" s="1"/>
      <c r="C336" s="1"/>
      <c r="D336" s="44"/>
      <c r="E336" s="44"/>
      <c r="F336" s="4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</row>
    <row r="337" ht="18.75" customHeight="1">
      <c r="A337" s="1"/>
      <c r="B337" s="1"/>
      <c r="C337" s="1"/>
      <c r="D337" s="44"/>
      <c r="E337" s="44"/>
      <c r="F337" s="4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</row>
    <row r="338" ht="18.75" customHeight="1">
      <c r="A338" s="1"/>
      <c r="B338" s="1"/>
      <c r="C338" s="1"/>
      <c r="D338" s="44"/>
      <c r="E338" s="44"/>
      <c r="F338" s="4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</row>
    <row r="339" ht="18.75" customHeight="1">
      <c r="A339" s="1"/>
      <c r="B339" s="1"/>
      <c r="C339" s="1"/>
      <c r="D339" s="44"/>
      <c r="E339" s="44"/>
      <c r="F339" s="4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</row>
    <row r="340" ht="18.75" customHeight="1">
      <c r="A340" s="1"/>
      <c r="B340" s="1"/>
      <c r="C340" s="1"/>
      <c r="D340" s="44"/>
      <c r="E340" s="44"/>
      <c r="F340" s="4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</row>
    <row r="341" ht="18.75" customHeight="1">
      <c r="A341" s="1"/>
      <c r="B341" s="1"/>
      <c r="C341" s="1"/>
      <c r="D341" s="44"/>
      <c r="E341" s="44"/>
      <c r="F341" s="4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</row>
    <row r="342" ht="18.75" customHeight="1">
      <c r="A342" s="1"/>
      <c r="B342" s="1"/>
      <c r="C342" s="1"/>
      <c r="D342" s="44"/>
      <c r="E342" s="44"/>
      <c r="F342" s="4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</row>
    <row r="343" ht="18.75" customHeight="1">
      <c r="A343" s="1"/>
      <c r="B343" s="1"/>
      <c r="C343" s="1"/>
      <c r="D343" s="44"/>
      <c r="E343" s="44"/>
      <c r="F343" s="4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</row>
    <row r="344" ht="18.75" customHeight="1">
      <c r="A344" s="1"/>
      <c r="B344" s="1"/>
      <c r="C344" s="1"/>
      <c r="D344" s="44"/>
      <c r="E344" s="44"/>
      <c r="F344" s="4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</row>
    <row r="345" ht="18.75" customHeight="1">
      <c r="A345" s="1"/>
      <c r="B345" s="1"/>
      <c r="C345" s="1"/>
      <c r="D345" s="44"/>
      <c r="E345" s="44"/>
      <c r="F345" s="4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</row>
    <row r="346" ht="18.75" customHeight="1">
      <c r="A346" s="1"/>
      <c r="B346" s="1"/>
      <c r="C346" s="1"/>
      <c r="D346" s="44"/>
      <c r="E346" s="44"/>
      <c r="F346" s="4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</row>
    <row r="347" ht="18.75" customHeight="1">
      <c r="A347" s="1"/>
      <c r="B347" s="1"/>
      <c r="C347" s="1"/>
      <c r="D347" s="44"/>
      <c r="E347" s="44"/>
      <c r="F347" s="4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</row>
    <row r="348" ht="18.75" customHeight="1">
      <c r="A348" s="1"/>
      <c r="B348" s="1"/>
      <c r="C348" s="1"/>
      <c r="D348" s="44"/>
      <c r="E348" s="44"/>
      <c r="F348" s="4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</row>
    <row r="349" ht="18.75" customHeight="1">
      <c r="A349" s="1"/>
      <c r="B349" s="1"/>
      <c r="C349" s="1"/>
      <c r="D349" s="44"/>
      <c r="E349" s="44"/>
      <c r="F349" s="4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</row>
    <row r="350" ht="18.75" customHeight="1">
      <c r="A350" s="1"/>
      <c r="B350" s="1"/>
      <c r="C350" s="1"/>
      <c r="D350" s="44"/>
      <c r="E350" s="44"/>
      <c r="F350" s="4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</row>
    <row r="351" ht="18.75" customHeight="1">
      <c r="A351" s="1"/>
      <c r="B351" s="1"/>
      <c r="C351" s="1"/>
      <c r="D351" s="44"/>
      <c r="E351" s="44"/>
      <c r="F351" s="4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</row>
    <row r="352" ht="18.75" customHeight="1">
      <c r="A352" s="1"/>
      <c r="B352" s="1"/>
      <c r="C352" s="1"/>
      <c r="D352" s="44"/>
      <c r="E352" s="44"/>
      <c r="F352" s="4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</row>
    <row r="353" ht="18.75" customHeight="1">
      <c r="A353" s="1"/>
      <c r="B353" s="1"/>
      <c r="C353" s="1"/>
      <c r="D353" s="44"/>
      <c r="E353" s="44"/>
      <c r="F353" s="4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</row>
    <row r="354" ht="18.75" customHeight="1">
      <c r="A354" s="1"/>
      <c r="B354" s="1"/>
      <c r="C354" s="1"/>
      <c r="D354" s="44"/>
      <c r="E354" s="44"/>
      <c r="F354" s="4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</row>
    <row r="355" ht="18.75" customHeight="1">
      <c r="A355" s="1"/>
      <c r="B355" s="1"/>
      <c r="C355" s="1"/>
      <c r="D355" s="44"/>
      <c r="E355" s="44"/>
      <c r="F355" s="4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</row>
    <row r="356" ht="18.75" customHeight="1">
      <c r="A356" s="1"/>
      <c r="B356" s="1"/>
      <c r="C356" s="1"/>
      <c r="D356" s="44"/>
      <c r="E356" s="44"/>
      <c r="F356" s="4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</row>
    <row r="357" ht="18.75" customHeight="1">
      <c r="A357" s="1"/>
      <c r="B357" s="1"/>
      <c r="C357" s="1"/>
      <c r="D357" s="44"/>
      <c r="E357" s="44"/>
      <c r="F357" s="4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</row>
    <row r="358" ht="18.75" customHeight="1">
      <c r="A358" s="1"/>
      <c r="B358" s="1"/>
      <c r="C358" s="1"/>
      <c r="D358" s="44"/>
      <c r="E358" s="44"/>
      <c r="F358" s="4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</row>
    <row r="359" ht="18.75" customHeight="1">
      <c r="A359" s="1"/>
      <c r="B359" s="1"/>
      <c r="C359" s="1"/>
      <c r="D359" s="44"/>
      <c r="E359" s="44"/>
      <c r="F359" s="4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</row>
    <row r="360" ht="18.75" customHeight="1">
      <c r="A360" s="1"/>
      <c r="B360" s="1"/>
      <c r="C360" s="1"/>
      <c r="D360" s="44"/>
      <c r="E360" s="44"/>
      <c r="F360" s="4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</row>
    <row r="361" ht="18.75" customHeight="1">
      <c r="A361" s="1"/>
      <c r="B361" s="1"/>
      <c r="C361" s="1"/>
      <c r="D361" s="44"/>
      <c r="E361" s="44"/>
      <c r="F361" s="4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</row>
    <row r="362" ht="18.75" customHeight="1">
      <c r="A362" s="1"/>
      <c r="B362" s="1"/>
      <c r="C362" s="1"/>
      <c r="D362" s="44"/>
      <c r="E362" s="44"/>
      <c r="F362" s="4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</row>
    <row r="363" ht="18.75" customHeight="1">
      <c r="A363" s="1"/>
      <c r="B363" s="1"/>
      <c r="C363" s="1"/>
      <c r="D363" s="44"/>
      <c r="E363" s="44"/>
      <c r="F363" s="4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</row>
    <row r="364" ht="18.75" customHeight="1">
      <c r="A364" s="1"/>
      <c r="B364" s="1"/>
      <c r="C364" s="1"/>
      <c r="D364" s="44"/>
      <c r="E364" s="44"/>
      <c r="F364" s="4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</row>
    <row r="365" ht="18.75" customHeight="1">
      <c r="A365" s="1"/>
      <c r="B365" s="1"/>
      <c r="C365" s="1"/>
      <c r="D365" s="44"/>
      <c r="E365" s="44"/>
      <c r="F365" s="4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</row>
    <row r="366" ht="18.75" customHeight="1">
      <c r="A366" s="1"/>
      <c r="B366" s="1"/>
      <c r="C366" s="1"/>
      <c r="D366" s="44"/>
      <c r="E366" s="44"/>
      <c r="F366" s="4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</row>
    <row r="367" ht="18.75" customHeight="1">
      <c r="A367" s="1"/>
      <c r="B367" s="1"/>
      <c r="C367" s="1"/>
      <c r="D367" s="44"/>
      <c r="E367" s="44"/>
      <c r="F367" s="4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</row>
    <row r="368" ht="18.75" customHeight="1">
      <c r="A368" s="1"/>
      <c r="B368" s="1"/>
      <c r="C368" s="1"/>
      <c r="D368" s="44"/>
      <c r="E368" s="44"/>
      <c r="F368" s="4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</row>
    <row r="369" ht="18.75" customHeight="1">
      <c r="A369" s="1"/>
      <c r="B369" s="1"/>
      <c r="C369" s="1"/>
      <c r="D369" s="44"/>
      <c r="E369" s="44"/>
      <c r="F369" s="4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</row>
    <row r="370" ht="18.75" customHeight="1">
      <c r="A370" s="1"/>
      <c r="B370" s="1"/>
      <c r="C370" s="1"/>
      <c r="D370" s="44"/>
      <c r="E370" s="44"/>
      <c r="F370" s="4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</row>
    <row r="371" ht="18.75" customHeight="1">
      <c r="A371" s="1"/>
      <c r="B371" s="1"/>
      <c r="C371" s="1"/>
      <c r="D371" s="44"/>
      <c r="E371" s="44"/>
      <c r="F371" s="4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</row>
    <row r="372" ht="18.75" customHeight="1">
      <c r="A372" s="1"/>
      <c r="B372" s="1"/>
      <c r="C372" s="1"/>
      <c r="D372" s="44"/>
      <c r="E372" s="44"/>
      <c r="F372" s="4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</row>
    <row r="373" ht="18.75" customHeight="1">
      <c r="A373" s="1"/>
      <c r="B373" s="1"/>
      <c r="C373" s="1"/>
      <c r="D373" s="44"/>
      <c r="E373" s="44"/>
      <c r="F373" s="4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</row>
    <row r="374" ht="18.75" customHeight="1">
      <c r="A374" s="1"/>
      <c r="B374" s="1"/>
      <c r="C374" s="1"/>
      <c r="D374" s="44"/>
      <c r="E374" s="44"/>
      <c r="F374" s="4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</row>
    <row r="375" ht="18.75" customHeight="1">
      <c r="A375" s="1"/>
      <c r="B375" s="1"/>
      <c r="C375" s="1"/>
      <c r="D375" s="44"/>
      <c r="E375" s="44"/>
      <c r="F375" s="4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</row>
    <row r="376" ht="18.75" customHeight="1">
      <c r="A376" s="1"/>
      <c r="B376" s="1"/>
      <c r="C376" s="1"/>
      <c r="D376" s="44"/>
      <c r="E376" s="44"/>
      <c r="F376" s="4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</row>
    <row r="377" ht="18.75" customHeight="1">
      <c r="A377" s="1"/>
      <c r="B377" s="1"/>
      <c r="C377" s="1"/>
      <c r="D377" s="44"/>
      <c r="E377" s="44"/>
      <c r="F377" s="4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</row>
    <row r="378" ht="18.75" customHeight="1">
      <c r="A378" s="1"/>
      <c r="B378" s="1"/>
      <c r="C378" s="1"/>
      <c r="D378" s="44"/>
      <c r="E378" s="44"/>
      <c r="F378" s="4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</row>
    <row r="379" ht="18.75" customHeight="1">
      <c r="A379" s="1"/>
      <c r="B379" s="1"/>
      <c r="C379" s="1"/>
      <c r="D379" s="44"/>
      <c r="E379" s="44"/>
      <c r="F379" s="4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</row>
    <row r="380" ht="18.75" customHeight="1">
      <c r="A380" s="1"/>
      <c r="B380" s="1"/>
      <c r="C380" s="1"/>
      <c r="D380" s="44"/>
      <c r="E380" s="44"/>
      <c r="F380" s="4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</row>
    <row r="381" ht="18.75" customHeight="1">
      <c r="A381" s="1"/>
      <c r="B381" s="1"/>
      <c r="C381" s="1"/>
      <c r="D381" s="44"/>
      <c r="E381" s="44"/>
      <c r="F381" s="4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</row>
    <row r="382" ht="18.75" customHeight="1">
      <c r="A382" s="1"/>
      <c r="B382" s="1"/>
      <c r="C382" s="1"/>
      <c r="D382" s="44"/>
      <c r="E382" s="44"/>
      <c r="F382" s="4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</row>
    <row r="383" ht="18.75" customHeight="1">
      <c r="A383" s="1"/>
      <c r="B383" s="1"/>
      <c r="C383" s="1"/>
      <c r="D383" s="44"/>
      <c r="E383" s="44"/>
      <c r="F383" s="4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</row>
    <row r="384" ht="18.75" customHeight="1">
      <c r="A384" s="1"/>
      <c r="B384" s="1"/>
      <c r="C384" s="1"/>
      <c r="D384" s="44"/>
      <c r="E384" s="44"/>
      <c r="F384" s="4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</row>
    <row r="385" ht="18.75" customHeight="1">
      <c r="A385" s="1"/>
      <c r="B385" s="1"/>
      <c r="C385" s="1"/>
      <c r="D385" s="44"/>
      <c r="E385" s="44"/>
      <c r="F385" s="4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</row>
    <row r="386" ht="18.75" customHeight="1">
      <c r="A386" s="1"/>
      <c r="B386" s="1"/>
      <c r="C386" s="1"/>
      <c r="D386" s="44"/>
      <c r="E386" s="44"/>
      <c r="F386" s="4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</row>
    <row r="387" ht="18.75" customHeight="1">
      <c r="A387" s="1"/>
      <c r="B387" s="1"/>
      <c r="C387" s="1"/>
      <c r="D387" s="44"/>
      <c r="E387" s="44"/>
      <c r="F387" s="4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</row>
    <row r="388" ht="18.75" customHeight="1">
      <c r="A388" s="1"/>
      <c r="B388" s="1"/>
      <c r="C388" s="1"/>
      <c r="D388" s="44"/>
      <c r="E388" s="44"/>
      <c r="F388" s="4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</row>
    <row r="389" ht="18.75" customHeight="1">
      <c r="A389" s="1"/>
      <c r="B389" s="1"/>
      <c r="C389" s="1"/>
      <c r="D389" s="44"/>
      <c r="E389" s="44"/>
      <c r="F389" s="4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</row>
    <row r="390" ht="18.75" customHeight="1">
      <c r="A390" s="1"/>
      <c r="B390" s="1"/>
      <c r="C390" s="1"/>
      <c r="D390" s="44"/>
      <c r="E390" s="44"/>
      <c r="F390" s="4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</row>
    <row r="391" ht="18.75" customHeight="1">
      <c r="A391" s="1"/>
      <c r="B391" s="1"/>
      <c r="C391" s="1"/>
      <c r="D391" s="44"/>
      <c r="E391" s="44"/>
      <c r="F391" s="4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</row>
    <row r="392" ht="18.75" customHeight="1">
      <c r="A392" s="1"/>
      <c r="B392" s="1"/>
      <c r="C392" s="1"/>
      <c r="D392" s="44"/>
      <c r="E392" s="44"/>
      <c r="F392" s="4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</row>
    <row r="393" ht="18.75" customHeight="1">
      <c r="A393" s="1"/>
      <c r="B393" s="1"/>
      <c r="C393" s="1"/>
      <c r="D393" s="44"/>
      <c r="E393" s="44"/>
      <c r="F393" s="4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</row>
    <row r="394" ht="18.75" customHeight="1">
      <c r="A394" s="1"/>
      <c r="B394" s="1"/>
      <c r="C394" s="1"/>
      <c r="D394" s="44"/>
      <c r="E394" s="44"/>
      <c r="F394" s="4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</row>
    <row r="395" ht="18.75" customHeight="1">
      <c r="A395" s="1"/>
      <c r="B395" s="1"/>
      <c r="C395" s="1"/>
      <c r="D395" s="44"/>
      <c r="E395" s="44"/>
      <c r="F395" s="4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</row>
    <row r="396" ht="18.75" customHeight="1">
      <c r="A396" s="1"/>
      <c r="B396" s="1"/>
      <c r="C396" s="1"/>
      <c r="D396" s="44"/>
      <c r="E396" s="44"/>
      <c r="F396" s="4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</row>
    <row r="397" ht="18.75" customHeight="1">
      <c r="A397" s="1"/>
      <c r="B397" s="1"/>
      <c r="C397" s="1"/>
      <c r="D397" s="44"/>
      <c r="E397" s="44"/>
      <c r="F397" s="4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</row>
    <row r="398" ht="18.75" customHeight="1">
      <c r="A398" s="1"/>
      <c r="B398" s="1"/>
      <c r="C398" s="1"/>
      <c r="D398" s="44"/>
      <c r="E398" s="44"/>
      <c r="F398" s="4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</row>
    <row r="399" ht="18.75" customHeight="1">
      <c r="A399" s="1"/>
      <c r="B399" s="1"/>
      <c r="C399" s="1"/>
      <c r="D399" s="44"/>
      <c r="E399" s="44"/>
      <c r="F399" s="4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</row>
    <row r="400" ht="18.75" customHeight="1">
      <c r="A400" s="1"/>
      <c r="B400" s="1"/>
      <c r="C400" s="1"/>
      <c r="D400" s="44"/>
      <c r="E400" s="44"/>
      <c r="F400" s="4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</row>
    <row r="401" ht="18.75" customHeight="1">
      <c r="A401" s="1"/>
      <c r="B401" s="1"/>
      <c r="C401" s="1"/>
      <c r="D401" s="44"/>
      <c r="E401" s="44"/>
      <c r="F401" s="4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</row>
    <row r="402" ht="18.75" customHeight="1">
      <c r="A402" s="1"/>
      <c r="B402" s="1"/>
      <c r="C402" s="1"/>
      <c r="D402" s="44"/>
      <c r="E402" s="44"/>
      <c r="F402" s="4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</row>
    <row r="403" ht="18.75" customHeight="1">
      <c r="A403" s="1"/>
      <c r="B403" s="1"/>
      <c r="C403" s="1"/>
      <c r="D403" s="44"/>
      <c r="E403" s="44"/>
      <c r="F403" s="4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</row>
    <row r="404" ht="18.75" customHeight="1">
      <c r="A404" s="1"/>
      <c r="B404" s="1"/>
      <c r="C404" s="1"/>
      <c r="D404" s="44"/>
      <c r="E404" s="44"/>
      <c r="F404" s="4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</row>
    <row r="405" ht="18.75" customHeight="1">
      <c r="A405" s="1"/>
      <c r="B405" s="1"/>
      <c r="C405" s="1"/>
      <c r="D405" s="44"/>
      <c r="E405" s="44"/>
      <c r="F405" s="4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</row>
    <row r="406" ht="18.75" customHeight="1">
      <c r="A406" s="1"/>
      <c r="B406" s="1"/>
      <c r="C406" s="1"/>
      <c r="D406" s="44"/>
      <c r="E406" s="44"/>
      <c r="F406" s="4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</row>
    <row r="407" ht="18.75" customHeight="1">
      <c r="A407" s="1"/>
      <c r="B407" s="1"/>
      <c r="C407" s="1"/>
      <c r="D407" s="44"/>
      <c r="E407" s="44"/>
      <c r="F407" s="4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</row>
    <row r="408" ht="18.75" customHeight="1">
      <c r="A408" s="1"/>
      <c r="B408" s="1"/>
      <c r="C408" s="1"/>
      <c r="D408" s="44"/>
      <c r="E408" s="44"/>
      <c r="F408" s="4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</row>
    <row r="409" ht="18.75" customHeight="1">
      <c r="A409" s="1"/>
      <c r="B409" s="1"/>
      <c r="C409" s="1"/>
      <c r="D409" s="44"/>
      <c r="E409" s="44"/>
      <c r="F409" s="4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</row>
    <row r="410" ht="18.75" customHeight="1">
      <c r="A410" s="1"/>
      <c r="B410" s="1"/>
      <c r="C410" s="1"/>
      <c r="D410" s="44"/>
      <c r="E410" s="44"/>
      <c r="F410" s="4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</row>
    <row r="411" ht="18.75" customHeight="1">
      <c r="A411" s="1"/>
      <c r="B411" s="1"/>
      <c r="C411" s="1"/>
      <c r="D411" s="44"/>
      <c r="E411" s="44"/>
      <c r="F411" s="4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</row>
    <row r="412" ht="18.75" customHeight="1">
      <c r="A412" s="1"/>
      <c r="B412" s="1"/>
      <c r="C412" s="1"/>
      <c r="D412" s="44"/>
      <c r="E412" s="44"/>
      <c r="F412" s="4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</row>
    <row r="413" ht="18.75" customHeight="1">
      <c r="A413" s="1"/>
      <c r="B413" s="1"/>
      <c r="C413" s="1"/>
      <c r="D413" s="44"/>
      <c r="E413" s="44"/>
      <c r="F413" s="4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</row>
    <row r="414" ht="18.75" customHeight="1">
      <c r="A414" s="1"/>
      <c r="B414" s="1"/>
      <c r="C414" s="1"/>
      <c r="D414" s="44"/>
      <c r="E414" s="44"/>
      <c r="F414" s="4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</row>
    <row r="415" ht="18.75" customHeight="1">
      <c r="A415" s="1"/>
      <c r="B415" s="1"/>
      <c r="C415" s="1"/>
      <c r="D415" s="44"/>
      <c r="E415" s="44"/>
      <c r="F415" s="4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</row>
    <row r="416" ht="18.75" customHeight="1">
      <c r="A416" s="1"/>
      <c r="B416" s="1"/>
      <c r="C416" s="1"/>
      <c r="D416" s="44"/>
      <c r="E416" s="44"/>
      <c r="F416" s="4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</row>
    <row r="417" ht="18.75" customHeight="1">
      <c r="A417" s="1"/>
      <c r="B417" s="1"/>
      <c r="C417" s="1"/>
      <c r="D417" s="44"/>
      <c r="E417" s="44"/>
      <c r="F417" s="4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</row>
    <row r="418" ht="18.75" customHeight="1">
      <c r="A418" s="1"/>
      <c r="B418" s="1"/>
      <c r="C418" s="1"/>
      <c r="D418" s="44"/>
      <c r="E418" s="44"/>
      <c r="F418" s="4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</row>
    <row r="419" ht="18.75" customHeight="1">
      <c r="A419" s="1"/>
      <c r="B419" s="1"/>
      <c r="C419" s="1"/>
      <c r="D419" s="44"/>
      <c r="E419" s="44"/>
      <c r="F419" s="4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</row>
    <row r="420" ht="18.75" customHeight="1">
      <c r="A420" s="1"/>
      <c r="B420" s="1"/>
      <c r="C420" s="1"/>
      <c r="D420" s="44"/>
      <c r="E420" s="44"/>
      <c r="F420" s="4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</row>
    <row r="421" ht="18.75" customHeight="1">
      <c r="A421" s="1"/>
      <c r="B421" s="1"/>
      <c r="C421" s="1"/>
      <c r="D421" s="44"/>
      <c r="E421" s="44"/>
      <c r="F421" s="4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</row>
    <row r="422" ht="18.75" customHeight="1">
      <c r="A422" s="1"/>
      <c r="B422" s="1"/>
      <c r="C422" s="1"/>
      <c r="D422" s="44"/>
      <c r="E422" s="44"/>
      <c r="F422" s="4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</row>
    <row r="423" ht="18.75" customHeight="1">
      <c r="A423" s="1"/>
      <c r="B423" s="1"/>
      <c r="C423" s="1"/>
      <c r="D423" s="44"/>
      <c r="E423" s="44"/>
      <c r="F423" s="4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</row>
    <row r="424" ht="18.75" customHeight="1">
      <c r="A424" s="1"/>
      <c r="B424" s="1"/>
      <c r="C424" s="1"/>
      <c r="D424" s="44"/>
      <c r="E424" s="44"/>
      <c r="F424" s="4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</row>
    <row r="425" ht="18.75" customHeight="1">
      <c r="A425" s="1"/>
      <c r="B425" s="1"/>
      <c r="C425" s="1"/>
      <c r="D425" s="44"/>
      <c r="E425" s="44"/>
      <c r="F425" s="4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</row>
    <row r="426" ht="18.75" customHeight="1">
      <c r="A426" s="1"/>
      <c r="B426" s="1"/>
      <c r="C426" s="1"/>
      <c r="D426" s="44"/>
      <c r="E426" s="44"/>
      <c r="F426" s="4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</row>
    <row r="427" ht="18.75" customHeight="1">
      <c r="A427" s="1"/>
      <c r="B427" s="1"/>
      <c r="C427" s="1"/>
      <c r="D427" s="44"/>
      <c r="E427" s="44"/>
      <c r="F427" s="4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</row>
    <row r="428" ht="18.75" customHeight="1">
      <c r="A428" s="1"/>
      <c r="B428" s="1"/>
      <c r="C428" s="1"/>
      <c r="D428" s="44"/>
      <c r="E428" s="44"/>
      <c r="F428" s="4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</row>
    <row r="429" ht="18.75" customHeight="1">
      <c r="A429" s="1"/>
      <c r="B429" s="1"/>
      <c r="C429" s="1"/>
      <c r="D429" s="44"/>
      <c r="E429" s="44"/>
      <c r="F429" s="4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</row>
    <row r="430" ht="18.75" customHeight="1">
      <c r="A430" s="1"/>
      <c r="B430" s="1"/>
      <c r="C430" s="1"/>
      <c r="D430" s="44"/>
      <c r="E430" s="44"/>
      <c r="F430" s="4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</row>
    <row r="431" ht="18.75" customHeight="1">
      <c r="A431" s="1"/>
      <c r="B431" s="1"/>
      <c r="C431" s="1"/>
      <c r="D431" s="44"/>
      <c r="E431" s="44"/>
      <c r="F431" s="4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</row>
    <row r="432" ht="18.75" customHeight="1">
      <c r="A432" s="1"/>
      <c r="B432" s="1"/>
      <c r="C432" s="1"/>
      <c r="D432" s="44"/>
      <c r="E432" s="44"/>
      <c r="F432" s="4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</row>
    <row r="433" ht="18.75" customHeight="1">
      <c r="A433" s="1"/>
      <c r="B433" s="1"/>
      <c r="C433" s="1"/>
      <c r="D433" s="44"/>
      <c r="E433" s="44"/>
      <c r="F433" s="4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</row>
    <row r="434" ht="18.75" customHeight="1">
      <c r="A434" s="1"/>
      <c r="B434" s="1"/>
      <c r="C434" s="1"/>
      <c r="D434" s="44"/>
      <c r="E434" s="44"/>
      <c r="F434" s="4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</row>
    <row r="435" ht="18.75" customHeight="1">
      <c r="A435" s="1"/>
      <c r="B435" s="1"/>
      <c r="C435" s="1"/>
      <c r="D435" s="44"/>
      <c r="E435" s="44"/>
      <c r="F435" s="4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</row>
    <row r="436" ht="18.75" customHeight="1">
      <c r="A436" s="1"/>
      <c r="B436" s="1"/>
      <c r="C436" s="1"/>
      <c r="D436" s="44"/>
      <c r="E436" s="44"/>
      <c r="F436" s="4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</row>
    <row r="437" ht="18.75" customHeight="1">
      <c r="A437" s="1"/>
      <c r="B437" s="1"/>
      <c r="C437" s="1"/>
      <c r="D437" s="44"/>
      <c r="E437" s="44"/>
      <c r="F437" s="4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</row>
    <row r="438" ht="18.75" customHeight="1">
      <c r="A438" s="1"/>
      <c r="B438" s="1"/>
      <c r="C438" s="1"/>
      <c r="D438" s="44"/>
      <c r="E438" s="44"/>
      <c r="F438" s="4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</row>
    <row r="439" ht="18.75" customHeight="1">
      <c r="A439" s="1"/>
      <c r="B439" s="1"/>
      <c r="C439" s="1"/>
      <c r="D439" s="44"/>
      <c r="E439" s="44"/>
      <c r="F439" s="4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</row>
    <row r="440" ht="18.75" customHeight="1">
      <c r="A440" s="1"/>
      <c r="B440" s="1"/>
      <c r="C440" s="1"/>
      <c r="D440" s="44"/>
      <c r="E440" s="44"/>
      <c r="F440" s="4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</row>
    <row r="441" ht="18.75" customHeight="1">
      <c r="A441" s="1"/>
      <c r="B441" s="1"/>
      <c r="C441" s="1"/>
      <c r="D441" s="44"/>
      <c r="E441" s="44"/>
      <c r="F441" s="4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</row>
    <row r="442" ht="18.75" customHeight="1">
      <c r="A442" s="1"/>
      <c r="B442" s="1"/>
      <c r="C442" s="1"/>
      <c r="D442" s="44"/>
      <c r="E442" s="44"/>
      <c r="F442" s="4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</row>
    <row r="443" ht="18.75" customHeight="1">
      <c r="A443" s="1"/>
      <c r="B443" s="1"/>
      <c r="C443" s="1"/>
      <c r="D443" s="44"/>
      <c r="E443" s="44"/>
      <c r="F443" s="4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</row>
    <row r="444" ht="18.75" customHeight="1">
      <c r="A444" s="1"/>
      <c r="B444" s="1"/>
      <c r="C444" s="1"/>
      <c r="D444" s="44"/>
      <c r="E444" s="44"/>
      <c r="F444" s="4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</row>
    <row r="445" ht="18.75" customHeight="1">
      <c r="A445" s="1"/>
      <c r="B445" s="1"/>
      <c r="C445" s="1"/>
      <c r="D445" s="44"/>
      <c r="E445" s="44"/>
      <c r="F445" s="4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</row>
    <row r="446" ht="18.75" customHeight="1">
      <c r="A446" s="1"/>
      <c r="B446" s="1"/>
      <c r="C446" s="1"/>
      <c r="D446" s="44"/>
      <c r="E446" s="44"/>
      <c r="F446" s="4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</row>
    <row r="447" ht="18.75" customHeight="1">
      <c r="A447" s="1"/>
      <c r="B447" s="1"/>
      <c r="C447" s="1"/>
      <c r="D447" s="44"/>
      <c r="E447" s="44"/>
      <c r="F447" s="4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</row>
    <row r="448" ht="18.75" customHeight="1">
      <c r="A448" s="1"/>
      <c r="B448" s="1"/>
      <c r="C448" s="1"/>
      <c r="D448" s="44"/>
      <c r="E448" s="44"/>
      <c r="F448" s="4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</row>
    <row r="449" ht="18.75" customHeight="1">
      <c r="A449" s="1"/>
      <c r="B449" s="1"/>
      <c r="C449" s="1"/>
      <c r="D449" s="44"/>
      <c r="E449" s="44"/>
      <c r="F449" s="4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</row>
    <row r="450" ht="18.75" customHeight="1">
      <c r="A450" s="1"/>
      <c r="B450" s="1"/>
      <c r="C450" s="1"/>
      <c r="D450" s="44"/>
      <c r="E450" s="44"/>
      <c r="F450" s="4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</row>
    <row r="451" ht="18.75" customHeight="1">
      <c r="A451" s="1"/>
      <c r="B451" s="1"/>
      <c r="C451" s="1"/>
      <c r="D451" s="44"/>
      <c r="E451" s="44"/>
      <c r="F451" s="4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</row>
    <row r="452" ht="18.75" customHeight="1">
      <c r="A452" s="1"/>
      <c r="B452" s="1"/>
      <c r="C452" s="1"/>
      <c r="D452" s="44"/>
      <c r="E452" s="44"/>
      <c r="F452" s="4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</row>
    <row r="453" ht="18.75" customHeight="1">
      <c r="A453" s="1"/>
      <c r="B453" s="1"/>
      <c r="C453" s="1"/>
      <c r="D453" s="44"/>
      <c r="E453" s="44"/>
      <c r="F453" s="4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</row>
    <row r="454" ht="18.75" customHeight="1">
      <c r="A454" s="1"/>
      <c r="B454" s="1"/>
      <c r="C454" s="1"/>
      <c r="D454" s="44"/>
      <c r="E454" s="44"/>
      <c r="F454" s="4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</row>
    <row r="455" ht="18.75" customHeight="1">
      <c r="A455" s="1"/>
      <c r="B455" s="1"/>
      <c r="C455" s="1"/>
      <c r="D455" s="44"/>
      <c r="E455" s="44"/>
      <c r="F455" s="4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</row>
    <row r="456" ht="18.75" customHeight="1">
      <c r="A456" s="1"/>
      <c r="B456" s="1"/>
      <c r="C456" s="1"/>
      <c r="D456" s="44"/>
      <c r="E456" s="44"/>
      <c r="F456" s="4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</row>
    <row r="457" ht="18.75" customHeight="1">
      <c r="A457" s="1"/>
      <c r="B457" s="1"/>
      <c r="C457" s="1"/>
      <c r="D457" s="44"/>
      <c r="E457" s="44"/>
      <c r="F457" s="4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</row>
    <row r="458" ht="18.75" customHeight="1">
      <c r="A458" s="1"/>
      <c r="B458" s="1"/>
      <c r="C458" s="1"/>
      <c r="D458" s="44"/>
      <c r="E458" s="44"/>
      <c r="F458" s="4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</row>
    <row r="459" ht="18.75" customHeight="1">
      <c r="A459" s="1"/>
      <c r="B459" s="1"/>
      <c r="C459" s="1"/>
      <c r="D459" s="44"/>
      <c r="E459" s="44"/>
      <c r="F459" s="4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</row>
    <row r="460" ht="18.75" customHeight="1">
      <c r="A460" s="1"/>
      <c r="B460" s="1"/>
      <c r="C460" s="1"/>
      <c r="D460" s="44"/>
      <c r="E460" s="44"/>
      <c r="F460" s="4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</row>
    <row r="461" ht="18.75" customHeight="1">
      <c r="A461" s="1"/>
      <c r="B461" s="1"/>
      <c r="C461" s="1"/>
      <c r="D461" s="44"/>
      <c r="E461" s="44"/>
      <c r="F461" s="4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</row>
    <row r="462" ht="18.75" customHeight="1">
      <c r="A462" s="1"/>
      <c r="B462" s="1"/>
      <c r="C462" s="1"/>
      <c r="D462" s="44"/>
      <c r="E462" s="44"/>
      <c r="F462" s="4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</row>
    <row r="463" ht="18.75" customHeight="1">
      <c r="A463" s="1"/>
      <c r="B463" s="1"/>
      <c r="C463" s="1"/>
      <c r="D463" s="44"/>
      <c r="E463" s="44"/>
      <c r="F463" s="4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</row>
    <row r="464" ht="18.75" customHeight="1">
      <c r="A464" s="1"/>
      <c r="B464" s="1"/>
      <c r="C464" s="1"/>
      <c r="D464" s="44"/>
      <c r="E464" s="44"/>
      <c r="F464" s="4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</row>
    <row r="465" ht="18.75" customHeight="1">
      <c r="A465" s="1"/>
      <c r="B465" s="1"/>
      <c r="C465" s="1"/>
      <c r="D465" s="44"/>
      <c r="E465" s="44"/>
      <c r="F465" s="4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</row>
    <row r="466" ht="18.75" customHeight="1">
      <c r="A466" s="1"/>
      <c r="B466" s="1"/>
      <c r="C466" s="1"/>
      <c r="D466" s="44"/>
      <c r="E466" s="44"/>
      <c r="F466" s="4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</row>
    <row r="467" ht="18.75" customHeight="1">
      <c r="A467" s="1"/>
      <c r="B467" s="1"/>
      <c r="C467" s="1"/>
      <c r="D467" s="44"/>
      <c r="E467" s="44"/>
      <c r="F467" s="4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</row>
    <row r="468" ht="18.75" customHeight="1">
      <c r="A468" s="1"/>
      <c r="B468" s="1"/>
      <c r="C468" s="1"/>
      <c r="D468" s="44"/>
      <c r="E468" s="44"/>
      <c r="F468" s="4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</row>
    <row r="469" ht="18.75" customHeight="1">
      <c r="A469" s="1"/>
      <c r="B469" s="1"/>
      <c r="C469" s="1"/>
      <c r="D469" s="44"/>
      <c r="E469" s="44"/>
      <c r="F469" s="4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</row>
    <row r="470" ht="18.75" customHeight="1">
      <c r="A470" s="1"/>
      <c r="B470" s="1"/>
      <c r="C470" s="1"/>
      <c r="D470" s="44"/>
      <c r="E470" s="44"/>
      <c r="F470" s="4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</row>
    <row r="471" ht="18.75" customHeight="1">
      <c r="A471" s="1"/>
      <c r="B471" s="1"/>
      <c r="C471" s="1"/>
      <c r="D471" s="44"/>
      <c r="E471" s="44"/>
      <c r="F471" s="4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</row>
    <row r="472" ht="18.75" customHeight="1">
      <c r="A472" s="1"/>
      <c r="B472" s="1"/>
      <c r="C472" s="1"/>
      <c r="D472" s="44"/>
      <c r="E472" s="44"/>
      <c r="F472" s="4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</row>
    <row r="473" ht="18.75" customHeight="1">
      <c r="A473" s="1"/>
      <c r="B473" s="1"/>
      <c r="C473" s="1"/>
      <c r="D473" s="44"/>
      <c r="E473" s="44"/>
      <c r="F473" s="4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</row>
    <row r="474" ht="18.75" customHeight="1">
      <c r="A474" s="1"/>
      <c r="B474" s="1"/>
      <c r="C474" s="1"/>
      <c r="D474" s="44"/>
      <c r="E474" s="44"/>
      <c r="F474" s="4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</row>
    <row r="475" ht="18.75" customHeight="1">
      <c r="A475" s="1"/>
      <c r="B475" s="1"/>
      <c r="C475" s="1"/>
      <c r="D475" s="44"/>
      <c r="E475" s="44"/>
      <c r="F475" s="4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</row>
    <row r="476" ht="18.75" customHeight="1">
      <c r="A476" s="1"/>
      <c r="B476" s="1"/>
      <c r="C476" s="1"/>
      <c r="D476" s="44"/>
      <c r="E476" s="44"/>
      <c r="F476" s="4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</row>
    <row r="477" ht="18.75" customHeight="1">
      <c r="A477" s="1"/>
      <c r="B477" s="1"/>
      <c r="C477" s="1"/>
      <c r="D477" s="44"/>
      <c r="E477" s="44"/>
      <c r="F477" s="4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</row>
    <row r="478" ht="18.75" customHeight="1">
      <c r="A478" s="1"/>
      <c r="B478" s="1"/>
      <c r="C478" s="1"/>
      <c r="D478" s="44"/>
      <c r="E478" s="44"/>
      <c r="F478" s="4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</row>
    <row r="479" ht="18.75" customHeight="1">
      <c r="A479" s="1"/>
      <c r="B479" s="1"/>
      <c r="C479" s="1"/>
      <c r="D479" s="44"/>
      <c r="E479" s="44"/>
      <c r="F479" s="4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</row>
    <row r="480" ht="18.75" customHeight="1">
      <c r="A480" s="1"/>
      <c r="B480" s="1"/>
      <c r="C480" s="1"/>
      <c r="D480" s="44"/>
      <c r="E480" s="44"/>
      <c r="F480" s="4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</row>
    <row r="481" ht="18.75" customHeight="1">
      <c r="A481" s="1"/>
      <c r="B481" s="1"/>
      <c r="C481" s="1"/>
      <c r="D481" s="44"/>
      <c r="E481" s="44"/>
      <c r="F481" s="4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</row>
    <row r="482" ht="18.75" customHeight="1">
      <c r="A482" s="1"/>
      <c r="B482" s="1"/>
      <c r="C482" s="1"/>
      <c r="D482" s="44"/>
      <c r="E482" s="44"/>
      <c r="F482" s="4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</row>
    <row r="483" ht="18.75" customHeight="1">
      <c r="A483" s="1"/>
      <c r="B483" s="1"/>
      <c r="C483" s="1"/>
      <c r="D483" s="44"/>
      <c r="E483" s="44"/>
      <c r="F483" s="4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</row>
    <row r="484" ht="18.75" customHeight="1">
      <c r="A484" s="1"/>
      <c r="B484" s="1"/>
      <c r="C484" s="1"/>
      <c r="D484" s="44"/>
      <c r="E484" s="44"/>
      <c r="F484" s="4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</row>
    <row r="485" ht="18.75" customHeight="1">
      <c r="A485" s="1"/>
      <c r="B485" s="1"/>
      <c r="C485" s="1"/>
      <c r="D485" s="44"/>
      <c r="E485" s="44"/>
      <c r="F485" s="4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</row>
    <row r="486" ht="18.75" customHeight="1">
      <c r="A486" s="1"/>
      <c r="B486" s="1"/>
      <c r="C486" s="1"/>
      <c r="D486" s="44"/>
      <c r="E486" s="44"/>
      <c r="F486" s="4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</row>
    <row r="487" ht="18.75" customHeight="1">
      <c r="A487" s="1"/>
      <c r="B487" s="1"/>
      <c r="C487" s="1"/>
      <c r="D487" s="44"/>
      <c r="E487" s="44"/>
      <c r="F487" s="4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</row>
    <row r="488" ht="18.75" customHeight="1">
      <c r="A488" s="1"/>
      <c r="B488" s="1"/>
      <c r="C488" s="1"/>
      <c r="D488" s="44"/>
      <c r="E488" s="44"/>
      <c r="F488" s="4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</row>
    <row r="489" ht="18.75" customHeight="1">
      <c r="A489" s="1"/>
      <c r="B489" s="1"/>
      <c r="C489" s="1"/>
      <c r="D489" s="44"/>
      <c r="E489" s="44"/>
      <c r="F489" s="4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</row>
    <row r="490" ht="18.75" customHeight="1">
      <c r="A490" s="1"/>
      <c r="B490" s="1"/>
      <c r="C490" s="1"/>
      <c r="D490" s="44"/>
      <c r="E490" s="44"/>
      <c r="F490" s="4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</row>
    <row r="491" ht="18.75" customHeight="1">
      <c r="A491" s="1"/>
      <c r="B491" s="1"/>
      <c r="C491" s="1"/>
      <c r="D491" s="44"/>
      <c r="E491" s="44"/>
      <c r="F491" s="4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</row>
    <row r="492" ht="18.75" customHeight="1">
      <c r="A492" s="1"/>
      <c r="B492" s="1"/>
      <c r="C492" s="1"/>
      <c r="D492" s="44"/>
      <c r="E492" s="44"/>
      <c r="F492" s="4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</row>
    <row r="493" ht="18.75" customHeight="1">
      <c r="A493" s="1"/>
      <c r="B493" s="1"/>
      <c r="C493" s="1"/>
      <c r="D493" s="44"/>
      <c r="E493" s="44"/>
      <c r="F493" s="4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</row>
    <row r="494" ht="18.75" customHeight="1">
      <c r="A494" s="1"/>
      <c r="B494" s="1"/>
      <c r="C494" s="1"/>
      <c r="D494" s="44"/>
      <c r="E494" s="44"/>
      <c r="F494" s="4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</row>
    <row r="495" ht="18.75" customHeight="1">
      <c r="A495" s="1"/>
      <c r="B495" s="1"/>
      <c r="C495" s="1"/>
      <c r="D495" s="44"/>
      <c r="E495" s="44"/>
      <c r="F495" s="4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</row>
    <row r="496" ht="18.75" customHeight="1">
      <c r="A496" s="1"/>
      <c r="B496" s="1"/>
      <c r="C496" s="1"/>
      <c r="D496" s="44"/>
      <c r="E496" s="44"/>
      <c r="F496" s="4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</row>
    <row r="497" ht="18.75" customHeight="1">
      <c r="A497" s="1"/>
      <c r="B497" s="1"/>
      <c r="C497" s="1"/>
      <c r="D497" s="44"/>
      <c r="E497" s="44"/>
      <c r="F497" s="4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</row>
    <row r="498" ht="18.75" customHeight="1">
      <c r="A498" s="1"/>
      <c r="B498" s="1"/>
      <c r="C498" s="1"/>
      <c r="D498" s="44"/>
      <c r="E498" s="44"/>
      <c r="F498" s="4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</row>
    <row r="499" ht="18.75" customHeight="1">
      <c r="A499" s="1"/>
      <c r="B499" s="1"/>
      <c r="C499" s="1"/>
      <c r="D499" s="44"/>
      <c r="E499" s="44"/>
      <c r="F499" s="4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</row>
    <row r="500" ht="18.75" customHeight="1">
      <c r="A500" s="1"/>
      <c r="B500" s="1"/>
      <c r="C500" s="1"/>
      <c r="D500" s="44"/>
      <c r="E500" s="44"/>
      <c r="F500" s="4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</row>
    <row r="501" ht="18.75" customHeight="1">
      <c r="A501" s="1"/>
      <c r="B501" s="1"/>
      <c r="C501" s="1"/>
      <c r="D501" s="44"/>
      <c r="E501" s="44"/>
      <c r="F501" s="4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</row>
    <row r="502" ht="18.75" customHeight="1">
      <c r="A502" s="1"/>
      <c r="B502" s="1"/>
      <c r="C502" s="1"/>
      <c r="D502" s="44"/>
      <c r="E502" s="44"/>
      <c r="F502" s="4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</row>
    <row r="503" ht="18.75" customHeight="1">
      <c r="A503" s="1"/>
      <c r="B503" s="1"/>
      <c r="C503" s="1"/>
      <c r="D503" s="44"/>
      <c r="E503" s="44"/>
      <c r="F503" s="4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</row>
    <row r="504" ht="18.75" customHeight="1">
      <c r="A504" s="1"/>
      <c r="B504" s="1"/>
      <c r="C504" s="1"/>
      <c r="D504" s="44"/>
      <c r="E504" s="44"/>
      <c r="F504" s="4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</row>
    <row r="505" ht="18.75" customHeight="1">
      <c r="A505" s="1"/>
      <c r="B505" s="1"/>
      <c r="C505" s="1"/>
      <c r="D505" s="44"/>
      <c r="E505" s="44"/>
      <c r="F505" s="4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</row>
    <row r="506" ht="18.75" customHeight="1">
      <c r="A506" s="1"/>
      <c r="B506" s="1"/>
      <c r="C506" s="1"/>
      <c r="D506" s="44"/>
      <c r="E506" s="44"/>
      <c r="F506" s="4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</row>
    <row r="507" ht="18.75" customHeight="1">
      <c r="A507" s="1"/>
      <c r="B507" s="1"/>
      <c r="C507" s="1"/>
      <c r="D507" s="44"/>
      <c r="E507" s="44"/>
      <c r="F507" s="4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</row>
    <row r="508" ht="18.75" customHeight="1">
      <c r="A508" s="1"/>
      <c r="B508" s="1"/>
      <c r="C508" s="1"/>
      <c r="D508" s="44"/>
      <c r="E508" s="44"/>
      <c r="F508" s="4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</row>
    <row r="509" ht="18.75" customHeight="1">
      <c r="A509" s="1"/>
      <c r="B509" s="1"/>
      <c r="C509" s="1"/>
      <c r="D509" s="44"/>
      <c r="E509" s="44"/>
      <c r="F509" s="4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</row>
    <row r="510" ht="18.75" customHeight="1">
      <c r="A510" s="1"/>
      <c r="B510" s="1"/>
      <c r="C510" s="1"/>
      <c r="D510" s="44"/>
      <c r="E510" s="44"/>
      <c r="F510" s="4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</row>
    <row r="511" ht="18.75" customHeight="1">
      <c r="A511" s="1"/>
      <c r="B511" s="1"/>
      <c r="C511" s="1"/>
      <c r="D511" s="44"/>
      <c r="E511" s="44"/>
      <c r="F511" s="4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</row>
    <row r="512" ht="18.75" customHeight="1">
      <c r="A512" s="1"/>
      <c r="B512" s="1"/>
      <c r="C512" s="1"/>
      <c r="D512" s="44"/>
      <c r="E512" s="44"/>
      <c r="F512" s="4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</row>
    <row r="513" ht="18.75" customHeight="1">
      <c r="A513" s="1"/>
      <c r="B513" s="1"/>
      <c r="C513" s="1"/>
      <c r="D513" s="44"/>
      <c r="E513" s="44"/>
      <c r="F513" s="4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</row>
    <row r="514" ht="18.75" customHeight="1">
      <c r="A514" s="1"/>
      <c r="B514" s="1"/>
      <c r="C514" s="1"/>
      <c r="D514" s="44"/>
      <c r="E514" s="44"/>
      <c r="F514" s="4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</row>
    <row r="515" ht="18.75" customHeight="1">
      <c r="A515" s="1"/>
      <c r="B515" s="1"/>
      <c r="C515" s="1"/>
      <c r="D515" s="44"/>
      <c r="E515" s="44"/>
      <c r="F515" s="4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</row>
    <row r="516" ht="18.75" customHeight="1">
      <c r="A516" s="1"/>
      <c r="B516" s="1"/>
      <c r="C516" s="1"/>
      <c r="D516" s="44"/>
      <c r="E516" s="44"/>
      <c r="F516" s="4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</row>
    <row r="517" ht="18.75" customHeight="1">
      <c r="A517" s="1"/>
      <c r="B517" s="1"/>
      <c r="C517" s="1"/>
      <c r="D517" s="44"/>
      <c r="E517" s="44"/>
      <c r="F517" s="4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</row>
    <row r="518" ht="18.75" customHeight="1">
      <c r="A518" s="1"/>
      <c r="B518" s="1"/>
      <c r="C518" s="1"/>
      <c r="D518" s="44"/>
      <c r="E518" s="44"/>
      <c r="F518" s="4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</row>
    <row r="519" ht="18.75" customHeight="1">
      <c r="A519" s="1"/>
      <c r="B519" s="1"/>
      <c r="C519" s="1"/>
      <c r="D519" s="44"/>
      <c r="E519" s="44"/>
      <c r="F519" s="4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</row>
    <row r="520" ht="18.75" customHeight="1">
      <c r="A520" s="1"/>
      <c r="B520" s="1"/>
      <c r="C520" s="1"/>
      <c r="D520" s="44"/>
      <c r="E520" s="44"/>
      <c r="F520" s="4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</row>
    <row r="521" ht="18.75" customHeight="1">
      <c r="A521" s="1"/>
      <c r="B521" s="1"/>
      <c r="C521" s="1"/>
      <c r="D521" s="44"/>
      <c r="E521" s="44"/>
      <c r="F521" s="4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</row>
    <row r="522" ht="18.75" customHeight="1">
      <c r="A522" s="1"/>
      <c r="B522" s="1"/>
      <c r="C522" s="1"/>
      <c r="D522" s="44"/>
      <c r="E522" s="44"/>
      <c r="F522" s="4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</row>
    <row r="523" ht="18.75" customHeight="1">
      <c r="A523" s="1"/>
      <c r="B523" s="1"/>
      <c r="C523" s="1"/>
      <c r="D523" s="44"/>
      <c r="E523" s="44"/>
      <c r="F523" s="4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</row>
    <row r="524" ht="18.75" customHeight="1">
      <c r="A524" s="1"/>
      <c r="B524" s="1"/>
      <c r="C524" s="1"/>
      <c r="D524" s="44"/>
      <c r="E524" s="44"/>
      <c r="F524" s="4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</row>
    <row r="525" ht="18.75" customHeight="1">
      <c r="A525" s="1"/>
      <c r="B525" s="1"/>
      <c r="C525" s="1"/>
      <c r="D525" s="44"/>
      <c r="E525" s="44"/>
      <c r="F525" s="4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</row>
    <row r="526" ht="18.75" customHeight="1">
      <c r="A526" s="1"/>
      <c r="B526" s="1"/>
      <c r="C526" s="1"/>
      <c r="D526" s="44"/>
      <c r="E526" s="44"/>
      <c r="F526" s="4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</row>
    <row r="527" ht="18.75" customHeight="1">
      <c r="A527" s="1"/>
      <c r="B527" s="1"/>
      <c r="C527" s="1"/>
      <c r="D527" s="44"/>
      <c r="E527" s="44"/>
      <c r="F527" s="4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</row>
    <row r="528" ht="18.75" customHeight="1">
      <c r="A528" s="1"/>
      <c r="B528" s="1"/>
      <c r="C528" s="1"/>
      <c r="D528" s="44"/>
      <c r="E528" s="44"/>
      <c r="F528" s="4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</row>
    <row r="529" ht="18.75" customHeight="1">
      <c r="A529" s="1"/>
      <c r="B529" s="1"/>
      <c r="C529" s="1"/>
      <c r="D529" s="44"/>
      <c r="E529" s="44"/>
      <c r="F529" s="4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</row>
    <row r="530" ht="18.75" customHeight="1">
      <c r="A530" s="1"/>
      <c r="B530" s="1"/>
      <c r="C530" s="1"/>
      <c r="D530" s="44"/>
      <c r="E530" s="44"/>
      <c r="F530" s="4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</row>
    <row r="531" ht="18.75" customHeight="1">
      <c r="A531" s="1"/>
      <c r="B531" s="1"/>
      <c r="C531" s="1"/>
      <c r="D531" s="44"/>
      <c r="E531" s="44"/>
      <c r="F531" s="4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</row>
    <row r="532" ht="18.75" customHeight="1">
      <c r="A532" s="1"/>
      <c r="B532" s="1"/>
      <c r="C532" s="1"/>
      <c r="D532" s="44"/>
      <c r="E532" s="44"/>
      <c r="F532" s="4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</row>
    <row r="533" ht="18.75" customHeight="1">
      <c r="A533" s="1"/>
      <c r="B533" s="1"/>
      <c r="C533" s="1"/>
      <c r="D533" s="44"/>
      <c r="E533" s="44"/>
      <c r="F533" s="4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</row>
    <row r="534" ht="18.75" customHeight="1">
      <c r="A534" s="1"/>
      <c r="B534" s="1"/>
      <c r="C534" s="1"/>
      <c r="D534" s="44"/>
      <c r="E534" s="44"/>
      <c r="F534" s="4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</row>
    <row r="535" ht="18.75" customHeight="1">
      <c r="A535" s="1"/>
      <c r="B535" s="1"/>
      <c r="C535" s="1"/>
      <c r="D535" s="44"/>
      <c r="E535" s="44"/>
      <c r="F535" s="4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</row>
    <row r="536" ht="18.75" customHeight="1">
      <c r="A536" s="1"/>
      <c r="B536" s="1"/>
      <c r="C536" s="1"/>
      <c r="D536" s="44"/>
      <c r="E536" s="44"/>
      <c r="F536" s="4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</row>
    <row r="537" ht="18.75" customHeight="1">
      <c r="A537" s="1"/>
      <c r="B537" s="1"/>
      <c r="C537" s="1"/>
      <c r="D537" s="44"/>
      <c r="E537" s="44"/>
      <c r="F537" s="4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</row>
    <row r="538" ht="18.75" customHeight="1">
      <c r="A538" s="1"/>
      <c r="B538" s="1"/>
      <c r="C538" s="1"/>
      <c r="D538" s="44"/>
      <c r="E538" s="44"/>
      <c r="F538" s="4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</row>
    <row r="539" ht="18.75" customHeight="1">
      <c r="A539" s="1"/>
      <c r="B539" s="1"/>
      <c r="C539" s="1"/>
      <c r="D539" s="44"/>
      <c r="E539" s="44"/>
      <c r="F539" s="4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</row>
    <row r="540" ht="18.75" customHeight="1">
      <c r="A540" s="1"/>
      <c r="B540" s="1"/>
      <c r="C540" s="1"/>
      <c r="D540" s="44"/>
      <c r="E540" s="44"/>
      <c r="F540" s="4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</row>
    <row r="541" ht="18.75" customHeight="1">
      <c r="A541" s="1"/>
      <c r="B541" s="1"/>
      <c r="C541" s="1"/>
      <c r="D541" s="44"/>
      <c r="E541" s="44"/>
      <c r="F541" s="4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</row>
    <row r="542" ht="18.75" customHeight="1">
      <c r="A542" s="1"/>
      <c r="B542" s="1"/>
      <c r="C542" s="1"/>
      <c r="D542" s="44"/>
      <c r="E542" s="44"/>
      <c r="F542" s="4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</row>
    <row r="543" ht="18.75" customHeight="1">
      <c r="A543" s="1"/>
      <c r="B543" s="1"/>
      <c r="C543" s="1"/>
      <c r="D543" s="44"/>
      <c r="E543" s="44"/>
      <c r="F543" s="4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</row>
    <row r="544" ht="18.75" customHeight="1">
      <c r="A544" s="1"/>
      <c r="B544" s="1"/>
      <c r="C544" s="1"/>
      <c r="D544" s="44"/>
      <c r="E544" s="44"/>
      <c r="F544" s="4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</row>
    <row r="545" ht="18.75" customHeight="1">
      <c r="A545" s="1"/>
      <c r="B545" s="1"/>
      <c r="C545" s="1"/>
      <c r="D545" s="44"/>
      <c r="E545" s="44"/>
      <c r="F545" s="4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</row>
    <row r="546" ht="18.75" customHeight="1">
      <c r="A546" s="1"/>
      <c r="B546" s="1"/>
      <c r="C546" s="1"/>
      <c r="D546" s="44"/>
      <c r="E546" s="44"/>
      <c r="F546" s="4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</row>
    <row r="547" ht="18.75" customHeight="1">
      <c r="A547" s="1"/>
      <c r="B547" s="1"/>
      <c r="C547" s="1"/>
      <c r="D547" s="44"/>
      <c r="E547" s="44"/>
      <c r="F547" s="4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</row>
    <row r="548" ht="18.75" customHeight="1">
      <c r="A548" s="1"/>
      <c r="B548" s="1"/>
      <c r="C548" s="1"/>
      <c r="D548" s="44"/>
      <c r="E548" s="44"/>
      <c r="F548" s="4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</row>
    <row r="549" ht="18.75" customHeight="1">
      <c r="A549" s="1"/>
      <c r="B549" s="1"/>
      <c r="C549" s="1"/>
      <c r="D549" s="44"/>
      <c r="E549" s="44"/>
      <c r="F549" s="4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</row>
    <row r="550" ht="18.75" customHeight="1">
      <c r="A550" s="1"/>
      <c r="B550" s="1"/>
      <c r="C550" s="1"/>
      <c r="D550" s="44"/>
      <c r="E550" s="44"/>
      <c r="F550" s="4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</row>
    <row r="551" ht="18.75" customHeight="1">
      <c r="A551" s="1"/>
      <c r="B551" s="1"/>
      <c r="C551" s="1"/>
      <c r="D551" s="44"/>
      <c r="E551" s="44"/>
      <c r="F551" s="4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</row>
    <row r="552" ht="18.75" customHeight="1">
      <c r="A552" s="1"/>
      <c r="B552" s="1"/>
      <c r="C552" s="1"/>
      <c r="D552" s="44"/>
      <c r="E552" s="44"/>
      <c r="F552" s="4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</row>
    <row r="553" ht="18.75" customHeight="1">
      <c r="A553" s="1"/>
      <c r="B553" s="1"/>
      <c r="C553" s="1"/>
      <c r="D553" s="44"/>
      <c r="E553" s="44"/>
      <c r="F553" s="4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</row>
    <row r="554" ht="18.75" customHeight="1">
      <c r="A554" s="1"/>
      <c r="B554" s="1"/>
      <c r="C554" s="1"/>
      <c r="D554" s="44"/>
      <c r="E554" s="44"/>
      <c r="F554" s="4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</row>
    <row r="555" ht="18.75" customHeight="1">
      <c r="A555" s="1"/>
      <c r="B555" s="1"/>
      <c r="C555" s="1"/>
      <c r="D555" s="44"/>
      <c r="E555" s="44"/>
      <c r="F555" s="4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</row>
    <row r="556" ht="18.75" customHeight="1">
      <c r="A556" s="1"/>
      <c r="B556" s="1"/>
      <c r="C556" s="1"/>
      <c r="D556" s="44"/>
      <c r="E556" s="44"/>
      <c r="F556" s="4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</row>
    <row r="557" ht="18.75" customHeight="1">
      <c r="A557" s="1"/>
      <c r="B557" s="1"/>
      <c r="C557" s="1"/>
      <c r="D557" s="44"/>
      <c r="E557" s="44"/>
      <c r="F557" s="4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</row>
    <row r="558" ht="18.75" customHeight="1">
      <c r="A558" s="1"/>
      <c r="B558" s="1"/>
      <c r="C558" s="1"/>
      <c r="D558" s="44"/>
      <c r="E558" s="44"/>
      <c r="F558" s="4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</row>
    <row r="559" ht="18.75" customHeight="1">
      <c r="A559" s="1"/>
      <c r="B559" s="1"/>
      <c r="C559" s="1"/>
      <c r="D559" s="44"/>
      <c r="E559" s="44"/>
      <c r="F559" s="4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</row>
    <row r="560" ht="18.75" customHeight="1">
      <c r="A560" s="1"/>
      <c r="B560" s="1"/>
      <c r="C560" s="1"/>
      <c r="D560" s="44"/>
      <c r="E560" s="44"/>
      <c r="F560" s="4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</row>
    <row r="561" ht="18.75" customHeight="1">
      <c r="A561" s="1"/>
      <c r="B561" s="1"/>
      <c r="C561" s="1"/>
      <c r="D561" s="44"/>
      <c r="E561" s="44"/>
      <c r="F561" s="4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</row>
    <row r="562" ht="18.75" customHeight="1">
      <c r="A562" s="1"/>
      <c r="B562" s="1"/>
      <c r="C562" s="1"/>
      <c r="D562" s="44"/>
      <c r="E562" s="44"/>
      <c r="F562" s="4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</row>
    <row r="563" ht="18.75" customHeight="1">
      <c r="A563" s="1"/>
      <c r="B563" s="1"/>
      <c r="C563" s="1"/>
      <c r="D563" s="44"/>
      <c r="E563" s="44"/>
      <c r="F563" s="4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</row>
    <row r="564" ht="18.75" customHeight="1">
      <c r="A564" s="1"/>
      <c r="B564" s="1"/>
      <c r="C564" s="1"/>
      <c r="D564" s="44"/>
      <c r="E564" s="44"/>
      <c r="F564" s="4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</row>
    <row r="565" ht="18.75" customHeight="1">
      <c r="A565" s="1"/>
      <c r="B565" s="1"/>
      <c r="C565" s="1"/>
      <c r="D565" s="44"/>
      <c r="E565" s="44"/>
      <c r="F565" s="4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</row>
    <row r="566" ht="18.75" customHeight="1">
      <c r="A566" s="1"/>
      <c r="B566" s="1"/>
      <c r="C566" s="1"/>
      <c r="D566" s="44"/>
      <c r="E566" s="44"/>
      <c r="F566" s="4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</row>
    <row r="567" ht="18.75" customHeight="1">
      <c r="A567" s="1"/>
      <c r="B567" s="1"/>
      <c r="C567" s="1"/>
      <c r="D567" s="44"/>
      <c r="E567" s="44"/>
      <c r="F567" s="4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</row>
    <row r="568" ht="18.75" customHeight="1">
      <c r="A568" s="1"/>
      <c r="B568" s="1"/>
      <c r="C568" s="1"/>
      <c r="D568" s="44"/>
      <c r="E568" s="44"/>
      <c r="F568" s="4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</row>
    <row r="569" ht="18.75" customHeight="1">
      <c r="A569" s="1"/>
      <c r="B569" s="1"/>
      <c r="C569" s="1"/>
      <c r="D569" s="44"/>
      <c r="E569" s="44"/>
      <c r="F569" s="4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</row>
    <row r="570" ht="18.75" customHeight="1">
      <c r="A570" s="1"/>
      <c r="B570" s="1"/>
      <c r="C570" s="1"/>
      <c r="D570" s="44"/>
      <c r="E570" s="44"/>
      <c r="F570" s="4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</row>
    <row r="571" ht="18.75" customHeight="1">
      <c r="A571" s="1"/>
      <c r="B571" s="1"/>
      <c r="C571" s="1"/>
      <c r="D571" s="44"/>
      <c r="E571" s="44"/>
      <c r="F571" s="4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</row>
    <row r="572" ht="18.75" customHeight="1">
      <c r="A572" s="1"/>
      <c r="B572" s="1"/>
      <c r="C572" s="1"/>
      <c r="D572" s="44"/>
      <c r="E572" s="44"/>
      <c r="F572" s="4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</row>
    <row r="573" ht="18.75" customHeight="1">
      <c r="A573" s="1"/>
      <c r="B573" s="1"/>
      <c r="C573" s="1"/>
      <c r="D573" s="44"/>
      <c r="E573" s="44"/>
      <c r="F573" s="4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</row>
    <row r="574" ht="18.75" customHeight="1">
      <c r="A574" s="1"/>
      <c r="B574" s="1"/>
      <c r="C574" s="1"/>
      <c r="D574" s="44"/>
      <c r="E574" s="44"/>
      <c r="F574" s="4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</row>
    <row r="575" ht="18.75" customHeight="1">
      <c r="A575" s="1"/>
      <c r="B575" s="1"/>
      <c r="C575" s="1"/>
      <c r="D575" s="44"/>
      <c r="E575" s="44"/>
      <c r="F575" s="4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</row>
    <row r="576" ht="18.75" customHeight="1">
      <c r="A576" s="1"/>
      <c r="B576" s="1"/>
      <c r="C576" s="1"/>
      <c r="D576" s="44"/>
      <c r="E576" s="44"/>
      <c r="F576" s="4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</row>
    <row r="577" ht="18.75" customHeight="1">
      <c r="A577" s="1"/>
      <c r="B577" s="1"/>
      <c r="C577" s="1"/>
      <c r="D577" s="44"/>
      <c r="E577" s="44"/>
      <c r="F577" s="4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</row>
    <row r="578" ht="18.75" customHeight="1">
      <c r="A578" s="1"/>
      <c r="B578" s="1"/>
      <c r="C578" s="1"/>
      <c r="D578" s="44"/>
      <c r="E578" s="44"/>
      <c r="F578" s="4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</row>
    <row r="579" ht="18.75" customHeight="1">
      <c r="A579" s="1"/>
      <c r="B579" s="1"/>
      <c r="C579" s="1"/>
      <c r="D579" s="44"/>
      <c r="E579" s="44"/>
      <c r="F579" s="4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</row>
    <row r="580" ht="18.75" customHeight="1">
      <c r="A580" s="1"/>
      <c r="B580" s="1"/>
      <c r="C580" s="1"/>
      <c r="D580" s="44"/>
      <c r="E580" s="44"/>
      <c r="F580" s="4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</row>
    <row r="581" ht="18.75" customHeight="1">
      <c r="A581" s="1"/>
      <c r="B581" s="1"/>
      <c r="C581" s="1"/>
      <c r="D581" s="44"/>
      <c r="E581" s="44"/>
      <c r="F581" s="4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</row>
    <row r="582" ht="18.75" customHeight="1">
      <c r="A582" s="1"/>
      <c r="B582" s="1"/>
      <c r="C582" s="1"/>
      <c r="D582" s="44"/>
      <c r="E582" s="44"/>
      <c r="F582" s="4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</row>
    <row r="583" ht="18.75" customHeight="1">
      <c r="A583" s="1"/>
      <c r="B583" s="1"/>
      <c r="C583" s="1"/>
      <c r="D583" s="44"/>
      <c r="E583" s="44"/>
      <c r="F583" s="4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</row>
    <row r="584" ht="18.75" customHeight="1">
      <c r="A584" s="1"/>
      <c r="B584" s="1"/>
      <c r="C584" s="1"/>
      <c r="D584" s="44"/>
      <c r="E584" s="44"/>
      <c r="F584" s="4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</row>
    <row r="585" ht="18.75" customHeight="1">
      <c r="A585" s="1"/>
      <c r="B585" s="1"/>
      <c r="C585" s="1"/>
      <c r="D585" s="44"/>
      <c r="E585" s="44"/>
      <c r="F585" s="4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</row>
    <row r="586" ht="18.75" customHeight="1">
      <c r="A586" s="1"/>
      <c r="B586" s="1"/>
      <c r="C586" s="1"/>
      <c r="D586" s="44"/>
      <c r="E586" s="44"/>
      <c r="F586" s="4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</row>
    <row r="587" ht="18.75" customHeight="1">
      <c r="A587" s="1"/>
      <c r="B587" s="1"/>
      <c r="C587" s="1"/>
      <c r="D587" s="44"/>
      <c r="E587" s="44"/>
      <c r="F587" s="4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</row>
    <row r="588" ht="18.75" customHeight="1">
      <c r="A588" s="1"/>
      <c r="B588" s="1"/>
      <c r="C588" s="1"/>
      <c r="D588" s="44"/>
      <c r="E588" s="44"/>
      <c r="F588" s="4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</row>
    <row r="589" ht="18.75" customHeight="1">
      <c r="A589" s="1"/>
      <c r="B589" s="1"/>
      <c r="C589" s="1"/>
      <c r="D589" s="44"/>
      <c r="E589" s="44"/>
      <c r="F589" s="4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</row>
    <row r="590" ht="18.75" customHeight="1">
      <c r="A590" s="1"/>
      <c r="B590" s="1"/>
      <c r="C590" s="1"/>
      <c r="D590" s="44"/>
      <c r="E590" s="44"/>
      <c r="F590" s="4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</row>
    <row r="591" ht="18.75" customHeight="1">
      <c r="A591" s="1"/>
      <c r="B591" s="1"/>
      <c r="C591" s="1"/>
      <c r="D591" s="44"/>
      <c r="E591" s="44"/>
      <c r="F591" s="4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</row>
    <row r="592" ht="18.75" customHeight="1">
      <c r="A592" s="1"/>
      <c r="B592" s="1"/>
      <c r="C592" s="1"/>
      <c r="D592" s="44"/>
      <c r="E592" s="44"/>
      <c r="F592" s="4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</row>
    <row r="593" ht="18.75" customHeight="1">
      <c r="A593" s="1"/>
      <c r="B593" s="1"/>
      <c r="C593" s="1"/>
      <c r="D593" s="44"/>
      <c r="E593" s="44"/>
      <c r="F593" s="4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</row>
    <row r="594" ht="18.75" customHeight="1">
      <c r="A594" s="1"/>
      <c r="B594" s="1"/>
      <c r="C594" s="1"/>
      <c r="D594" s="44"/>
      <c r="E594" s="44"/>
      <c r="F594" s="4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</row>
    <row r="595" ht="18.75" customHeight="1">
      <c r="A595" s="1"/>
      <c r="B595" s="1"/>
      <c r="C595" s="1"/>
      <c r="D595" s="44"/>
      <c r="E595" s="44"/>
      <c r="F595" s="4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</row>
    <row r="596" ht="18.75" customHeight="1">
      <c r="A596" s="1"/>
      <c r="B596" s="1"/>
      <c r="C596" s="1"/>
      <c r="D596" s="44"/>
      <c r="E596" s="44"/>
      <c r="F596" s="4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</row>
    <row r="597" ht="18.75" customHeight="1">
      <c r="A597" s="1"/>
      <c r="B597" s="1"/>
      <c r="C597" s="1"/>
      <c r="D597" s="44"/>
      <c r="E597" s="44"/>
      <c r="F597" s="4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</row>
    <row r="598" ht="18.75" customHeight="1">
      <c r="A598" s="1"/>
      <c r="B598" s="1"/>
      <c r="C598" s="1"/>
      <c r="D598" s="44"/>
      <c r="E598" s="44"/>
      <c r="F598" s="4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</row>
    <row r="599" ht="18.75" customHeight="1">
      <c r="A599" s="1"/>
      <c r="B599" s="1"/>
      <c r="C599" s="1"/>
      <c r="D599" s="44"/>
      <c r="E599" s="44"/>
      <c r="F599" s="4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</row>
    <row r="600" ht="18.75" customHeight="1">
      <c r="A600" s="1"/>
      <c r="B600" s="1"/>
      <c r="C600" s="1"/>
      <c r="D600" s="44"/>
      <c r="E600" s="44"/>
      <c r="F600" s="4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</row>
    <row r="601" ht="18.75" customHeight="1">
      <c r="A601" s="1"/>
      <c r="B601" s="1"/>
      <c r="C601" s="1"/>
      <c r="D601" s="44"/>
      <c r="E601" s="44"/>
      <c r="F601" s="4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</row>
    <row r="602" ht="18.75" customHeight="1">
      <c r="A602" s="1"/>
      <c r="B602" s="1"/>
      <c r="C602" s="1"/>
      <c r="D602" s="44"/>
      <c r="E602" s="44"/>
      <c r="F602" s="4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</row>
    <row r="603" ht="18.75" customHeight="1">
      <c r="A603" s="1"/>
      <c r="B603" s="1"/>
      <c r="C603" s="1"/>
      <c r="D603" s="44"/>
      <c r="E603" s="44"/>
      <c r="F603" s="4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</row>
    <row r="604" ht="18.75" customHeight="1">
      <c r="A604" s="1"/>
      <c r="B604" s="1"/>
      <c r="C604" s="1"/>
      <c r="D604" s="44"/>
      <c r="E604" s="44"/>
      <c r="F604" s="4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</row>
    <row r="605" ht="18.75" customHeight="1">
      <c r="A605" s="1"/>
      <c r="B605" s="1"/>
      <c r="C605" s="1"/>
      <c r="D605" s="44"/>
      <c r="E605" s="44"/>
      <c r="F605" s="4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</row>
    <row r="606" ht="18.75" customHeight="1">
      <c r="A606" s="1"/>
      <c r="B606" s="1"/>
      <c r="C606" s="1"/>
      <c r="D606" s="44"/>
      <c r="E606" s="44"/>
      <c r="F606" s="4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</row>
    <row r="607" ht="18.75" customHeight="1">
      <c r="A607" s="1"/>
      <c r="B607" s="1"/>
      <c r="C607" s="1"/>
      <c r="D607" s="44"/>
      <c r="E607" s="44"/>
      <c r="F607" s="4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</row>
    <row r="608" ht="18.75" customHeight="1">
      <c r="A608" s="1"/>
      <c r="B608" s="1"/>
      <c r="C608" s="1"/>
      <c r="D608" s="44"/>
      <c r="E608" s="44"/>
      <c r="F608" s="4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</row>
    <row r="609" ht="18.75" customHeight="1">
      <c r="A609" s="1"/>
      <c r="B609" s="1"/>
      <c r="C609" s="1"/>
      <c r="D609" s="44"/>
      <c r="E609" s="44"/>
      <c r="F609" s="4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</row>
    <row r="610" ht="18.75" customHeight="1">
      <c r="A610" s="1"/>
      <c r="B610" s="1"/>
      <c r="C610" s="1"/>
      <c r="D610" s="44"/>
      <c r="E610" s="44"/>
      <c r="F610" s="4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</row>
    <row r="611" ht="18.75" customHeight="1">
      <c r="A611" s="1"/>
      <c r="B611" s="1"/>
      <c r="C611" s="1"/>
      <c r="D611" s="44"/>
      <c r="E611" s="44"/>
      <c r="F611" s="4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</row>
    <row r="612" ht="18.75" customHeight="1">
      <c r="A612" s="1"/>
      <c r="B612" s="1"/>
      <c r="C612" s="1"/>
      <c r="D612" s="44"/>
      <c r="E612" s="44"/>
      <c r="F612" s="4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</row>
    <row r="613" ht="18.75" customHeight="1">
      <c r="A613" s="1"/>
      <c r="B613" s="1"/>
      <c r="C613" s="1"/>
      <c r="D613" s="44"/>
      <c r="E613" s="44"/>
      <c r="F613" s="4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</row>
    <row r="614" ht="18.75" customHeight="1">
      <c r="A614" s="1"/>
      <c r="B614" s="1"/>
      <c r="C614" s="1"/>
      <c r="D614" s="44"/>
      <c r="E614" s="44"/>
      <c r="F614" s="4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</row>
    <row r="615" ht="18.75" customHeight="1">
      <c r="A615" s="1"/>
      <c r="B615" s="1"/>
      <c r="C615" s="1"/>
      <c r="D615" s="44"/>
      <c r="E615" s="44"/>
      <c r="F615" s="4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</row>
    <row r="616" ht="18.75" customHeight="1">
      <c r="A616" s="1"/>
      <c r="B616" s="1"/>
      <c r="C616" s="1"/>
      <c r="D616" s="44"/>
      <c r="E616" s="44"/>
      <c r="F616" s="4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</row>
    <row r="617" ht="18.75" customHeight="1">
      <c r="A617" s="1"/>
      <c r="B617" s="1"/>
      <c r="C617" s="1"/>
      <c r="D617" s="44"/>
      <c r="E617" s="44"/>
      <c r="F617" s="4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</row>
    <row r="618" ht="18.75" customHeight="1">
      <c r="A618" s="1"/>
      <c r="B618" s="1"/>
      <c r="C618" s="1"/>
      <c r="D618" s="44"/>
      <c r="E618" s="44"/>
      <c r="F618" s="4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</row>
    <row r="619" ht="18.75" customHeight="1">
      <c r="A619" s="1"/>
      <c r="B619" s="1"/>
      <c r="C619" s="1"/>
      <c r="D619" s="44"/>
      <c r="E619" s="44"/>
      <c r="F619" s="4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</row>
    <row r="620" ht="18.75" customHeight="1">
      <c r="A620" s="1"/>
      <c r="B620" s="1"/>
      <c r="C620" s="1"/>
      <c r="D620" s="44"/>
      <c r="E620" s="44"/>
      <c r="F620" s="4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</row>
    <row r="621" ht="18.75" customHeight="1">
      <c r="A621" s="1"/>
      <c r="B621" s="1"/>
      <c r="C621" s="1"/>
      <c r="D621" s="44"/>
      <c r="E621" s="44"/>
      <c r="F621" s="4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</row>
    <row r="622" ht="18.75" customHeight="1">
      <c r="A622" s="1"/>
      <c r="B622" s="1"/>
      <c r="C622" s="1"/>
      <c r="D622" s="44"/>
      <c r="E622" s="44"/>
      <c r="F622" s="4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</row>
    <row r="623" ht="18.75" customHeight="1">
      <c r="A623" s="1"/>
      <c r="B623" s="1"/>
      <c r="C623" s="1"/>
      <c r="D623" s="44"/>
      <c r="E623" s="44"/>
      <c r="F623" s="4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</row>
    <row r="624" ht="18.75" customHeight="1">
      <c r="A624" s="1"/>
      <c r="B624" s="1"/>
      <c r="C624" s="1"/>
      <c r="D624" s="44"/>
      <c r="E624" s="44"/>
      <c r="F624" s="4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</row>
    <row r="625" ht="18.75" customHeight="1">
      <c r="A625" s="1"/>
      <c r="B625" s="1"/>
      <c r="C625" s="1"/>
      <c r="D625" s="44"/>
      <c r="E625" s="44"/>
      <c r="F625" s="4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</row>
    <row r="626" ht="18.75" customHeight="1">
      <c r="A626" s="1"/>
      <c r="B626" s="1"/>
      <c r="C626" s="1"/>
      <c r="D626" s="44"/>
      <c r="E626" s="44"/>
      <c r="F626" s="4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</row>
    <row r="627" ht="18.75" customHeight="1">
      <c r="A627" s="1"/>
      <c r="B627" s="1"/>
      <c r="C627" s="1"/>
      <c r="D627" s="44"/>
      <c r="E627" s="44"/>
      <c r="F627" s="4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</row>
    <row r="628" ht="18.75" customHeight="1">
      <c r="A628" s="1"/>
      <c r="B628" s="1"/>
      <c r="C628" s="1"/>
      <c r="D628" s="44"/>
      <c r="E628" s="44"/>
      <c r="F628" s="4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</row>
    <row r="629" ht="18.75" customHeight="1">
      <c r="A629" s="1"/>
      <c r="B629" s="1"/>
      <c r="C629" s="1"/>
      <c r="D629" s="44"/>
      <c r="E629" s="44"/>
      <c r="F629" s="4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</row>
    <row r="630" ht="18.75" customHeight="1">
      <c r="A630" s="1"/>
      <c r="B630" s="1"/>
      <c r="C630" s="1"/>
      <c r="D630" s="44"/>
      <c r="E630" s="44"/>
      <c r="F630" s="4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</row>
    <row r="631" ht="18.75" customHeight="1">
      <c r="A631" s="1"/>
      <c r="B631" s="1"/>
      <c r="C631" s="1"/>
      <c r="D631" s="44"/>
      <c r="E631" s="44"/>
      <c r="F631" s="4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</row>
    <row r="632" ht="18.75" customHeight="1">
      <c r="A632" s="1"/>
      <c r="B632" s="1"/>
      <c r="C632" s="1"/>
      <c r="D632" s="44"/>
      <c r="E632" s="44"/>
      <c r="F632" s="4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</row>
    <row r="633" ht="18.75" customHeight="1">
      <c r="A633" s="1"/>
      <c r="B633" s="1"/>
      <c r="C633" s="1"/>
      <c r="D633" s="44"/>
      <c r="E633" s="44"/>
      <c r="F633" s="4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</row>
    <row r="634" ht="18.75" customHeight="1">
      <c r="A634" s="1"/>
      <c r="B634" s="1"/>
      <c r="C634" s="1"/>
      <c r="D634" s="44"/>
      <c r="E634" s="44"/>
      <c r="F634" s="4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</row>
    <row r="635" ht="18.75" customHeight="1">
      <c r="A635" s="1"/>
      <c r="B635" s="1"/>
      <c r="C635" s="1"/>
      <c r="D635" s="44"/>
      <c r="E635" s="44"/>
      <c r="F635" s="4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</row>
    <row r="636" ht="18.75" customHeight="1">
      <c r="A636" s="1"/>
      <c r="B636" s="1"/>
      <c r="C636" s="1"/>
      <c r="D636" s="44"/>
      <c r="E636" s="44"/>
      <c r="F636" s="4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</row>
    <row r="637" ht="18.75" customHeight="1">
      <c r="A637" s="1"/>
      <c r="B637" s="1"/>
      <c r="C637" s="1"/>
      <c r="D637" s="44"/>
      <c r="E637" s="44"/>
      <c r="F637" s="4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</row>
    <row r="638" ht="18.75" customHeight="1">
      <c r="A638" s="1"/>
      <c r="B638" s="1"/>
      <c r="C638" s="1"/>
      <c r="D638" s="44"/>
      <c r="E638" s="44"/>
      <c r="F638" s="4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</row>
    <row r="639" ht="18.75" customHeight="1">
      <c r="A639" s="1"/>
      <c r="B639" s="1"/>
      <c r="C639" s="1"/>
      <c r="D639" s="44"/>
      <c r="E639" s="44"/>
      <c r="F639" s="4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</row>
    <row r="640" ht="18.75" customHeight="1">
      <c r="A640" s="1"/>
      <c r="B640" s="1"/>
      <c r="C640" s="1"/>
      <c r="D640" s="44"/>
      <c r="E640" s="44"/>
      <c r="F640" s="4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</row>
    <row r="641" ht="18.75" customHeight="1">
      <c r="A641" s="1"/>
      <c r="B641" s="1"/>
      <c r="C641" s="1"/>
      <c r="D641" s="44"/>
      <c r="E641" s="44"/>
      <c r="F641" s="4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</row>
    <row r="642" ht="18.75" customHeight="1">
      <c r="A642" s="1"/>
      <c r="B642" s="1"/>
      <c r="C642" s="1"/>
      <c r="D642" s="44"/>
      <c r="E642" s="44"/>
      <c r="F642" s="4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</row>
    <row r="643" ht="18.75" customHeight="1">
      <c r="A643" s="1"/>
      <c r="B643" s="1"/>
      <c r="C643" s="1"/>
      <c r="D643" s="44"/>
      <c r="E643" s="44"/>
      <c r="F643" s="4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</row>
    <row r="644" ht="18.75" customHeight="1">
      <c r="A644" s="1"/>
      <c r="B644" s="1"/>
      <c r="C644" s="1"/>
      <c r="D644" s="44"/>
      <c r="E644" s="44"/>
      <c r="F644" s="4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</row>
    <row r="645" ht="18.75" customHeight="1">
      <c r="A645" s="1"/>
      <c r="B645" s="1"/>
      <c r="C645" s="1"/>
      <c r="D645" s="44"/>
      <c r="E645" s="44"/>
      <c r="F645" s="4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</row>
    <row r="646" ht="18.75" customHeight="1">
      <c r="A646" s="1"/>
      <c r="B646" s="1"/>
      <c r="C646" s="1"/>
      <c r="D646" s="44"/>
      <c r="E646" s="44"/>
      <c r="F646" s="4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</row>
    <row r="647" ht="18.75" customHeight="1">
      <c r="A647" s="1"/>
      <c r="B647" s="1"/>
      <c r="C647" s="1"/>
      <c r="D647" s="44"/>
      <c r="E647" s="44"/>
      <c r="F647" s="4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</row>
    <row r="648" ht="18.75" customHeight="1">
      <c r="A648" s="1"/>
      <c r="B648" s="1"/>
      <c r="C648" s="1"/>
      <c r="D648" s="44"/>
      <c r="E648" s="44"/>
      <c r="F648" s="4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</row>
    <row r="649" ht="18.75" customHeight="1">
      <c r="A649" s="1"/>
      <c r="B649" s="1"/>
      <c r="C649" s="1"/>
      <c r="D649" s="44"/>
      <c r="E649" s="44"/>
      <c r="F649" s="4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</row>
    <row r="650" ht="18.75" customHeight="1">
      <c r="A650" s="1"/>
      <c r="B650" s="1"/>
      <c r="C650" s="1"/>
      <c r="D650" s="44"/>
      <c r="E650" s="44"/>
      <c r="F650" s="4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</row>
    <row r="651" ht="18.75" customHeight="1">
      <c r="A651" s="1"/>
      <c r="B651" s="1"/>
      <c r="C651" s="1"/>
      <c r="D651" s="44"/>
      <c r="E651" s="44"/>
      <c r="F651" s="4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</row>
    <row r="652" ht="18.75" customHeight="1">
      <c r="A652" s="1"/>
      <c r="B652" s="1"/>
      <c r="C652" s="1"/>
      <c r="D652" s="44"/>
      <c r="E652" s="44"/>
      <c r="F652" s="4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</row>
    <row r="653" ht="18.75" customHeight="1">
      <c r="A653" s="1"/>
      <c r="B653" s="1"/>
      <c r="C653" s="1"/>
      <c r="D653" s="44"/>
      <c r="E653" s="44"/>
      <c r="F653" s="4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</row>
    <row r="654" ht="18.75" customHeight="1">
      <c r="A654" s="1"/>
      <c r="B654" s="1"/>
      <c r="C654" s="1"/>
      <c r="D654" s="44"/>
      <c r="E654" s="44"/>
      <c r="F654" s="4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</row>
    <row r="655" ht="18.75" customHeight="1">
      <c r="A655" s="1"/>
      <c r="B655" s="1"/>
      <c r="C655" s="1"/>
      <c r="D655" s="44"/>
      <c r="E655" s="44"/>
      <c r="F655" s="4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</row>
    <row r="656" ht="18.75" customHeight="1">
      <c r="A656" s="1"/>
      <c r="B656" s="1"/>
      <c r="C656" s="1"/>
      <c r="D656" s="44"/>
      <c r="E656" s="44"/>
      <c r="F656" s="4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</row>
    <row r="657" ht="18.75" customHeight="1">
      <c r="A657" s="1"/>
      <c r="B657" s="1"/>
      <c r="C657" s="1"/>
      <c r="D657" s="44"/>
      <c r="E657" s="44"/>
      <c r="F657" s="4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</row>
    <row r="658" ht="18.75" customHeight="1">
      <c r="A658" s="1"/>
      <c r="B658" s="1"/>
      <c r="C658" s="1"/>
      <c r="D658" s="44"/>
      <c r="E658" s="44"/>
      <c r="F658" s="4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</row>
    <row r="659" ht="18.75" customHeight="1">
      <c r="A659" s="1"/>
      <c r="B659" s="1"/>
      <c r="C659" s="1"/>
      <c r="D659" s="44"/>
      <c r="E659" s="44"/>
      <c r="F659" s="4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</row>
    <row r="660" ht="18.75" customHeight="1">
      <c r="A660" s="1"/>
      <c r="B660" s="1"/>
      <c r="C660" s="1"/>
      <c r="D660" s="44"/>
      <c r="E660" s="44"/>
      <c r="F660" s="4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</row>
    <row r="661" ht="18.75" customHeight="1">
      <c r="A661" s="1"/>
      <c r="B661" s="1"/>
      <c r="C661" s="1"/>
      <c r="D661" s="44"/>
      <c r="E661" s="44"/>
      <c r="F661" s="4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</row>
    <row r="662" ht="18.75" customHeight="1">
      <c r="A662" s="1"/>
      <c r="B662" s="1"/>
      <c r="C662" s="1"/>
      <c r="D662" s="44"/>
      <c r="E662" s="44"/>
      <c r="F662" s="4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</row>
    <row r="663" ht="18.75" customHeight="1">
      <c r="A663" s="1"/>
      <c r="B663" s="1"/>
      <c r="C663" s="1"/>
      <c r="D663" s="44"/>
      <c r="E663" s="44"/>
      <c r="F663" s="4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</row>
    <row r="664" ht="18.75" customHeight="1">
      <c r="A664" s="1"/>
      <c r="B664" s="1"/>
      <c r="C664" s="1"/>
      <c r="D664" s="44"/>
      <c r="E664" s="44"/>
      <c r="F664" s="4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</row>
    <row r="665" ht="18.75" customHeight="1">
      <c r="A665" s="1"/>
      <c r="B665" s="1"/>
      <c r="C665" s="1"/>
      <c r="D665" s="44"/>
      <c r="E665" s="44"/>
      <c r="F665" s="4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</row>
    <row r="666" ht="18.75" customHeight="1">
      <c r="A666" s="1"/>
      <c r="B666" s="1"/>
      <c r="C666" s="1"/>
      <c r="D666" s="44"/>
      <c r="E666" s="44"/>
      <c r="F666" s="4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</row>
    <row r="667" ht="18.75" customHeight="1">
      <c r="A667" s="1"/>
      <c r="B667" s="1"/>
      <c r="C667" s="1"/>
      <c r="D667" s="44"/>
      <c r="E667" s="44"/>
      <c r="F667" s="4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</row>
    <row r="668" ht="18.75" customHeight="1">
      <c r="A668" s="1"/>
      <c r="B668" s="1"/>
      <c r="C668" s="1"/>
      <c r="D668" s="44"/>
      <c r="E668" s="44"/>
      <c r="F668" s="4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</row>
    <row r="669" ht="18.75" customHeight="1">
      <c r="A669" s="1"/>
      <c r="B669" s="1"/>
      <c r="C669" s="1"/>
      <c r="D669" s="44"/>
      <c r="E669" s="44"/>
      <c r="F669" s="4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</row>
    <row r="670" ht="18.75" customHeight="1">
      <c r="A670" s="1"/>
      <c r="B670" s="1"/>
      <c r="C670" s="1"/>
      <c r="D670" s="44"/>
      <c r="E670" s="44"/>
      <c r="F670" s="4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</row>
    <row r="671" ht="18.75" customHeight="1">
      <c r="A671" s="1"/>
      <c r="B671" s="1"/>
      <c r="C671" s="1"/>
      <c r="D671" s="44"/>
      <c r="E671" s="44"/>
      <c r="F671" s="4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</row>
    <row r="672" ht="18.75" customHeight="1">
      <c r="A672" s="1"/>
      <c r="B672" s="1"/>
      <c r="C672" s="1"/>
      <c r="D672" s="44"/>
      <c r="E672" s="44"/>
      <c r="F672" s="4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</row>
    <row r="673" ht="18.75" customHeight="1">
      <c r="A673" s="1"/>
      <c r="B673" s="1"/>
      <c r="C673" s="1"/>
      <c r="D673" s="44"/>
      <c r="E673" s="44"/>
      <c r="F673" s="4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</row>
    <row r="674" ht="18.75" customHeight="1">
      <c r="A674" s="1"/>
      <c r="B674" s="1"/>
      <c r="C674" s="1"/>
      <c r="D674" s="44"/>
      <c r="E674" s="44"/>
      <c r="F674" s="4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</row>
    <row r="675" ht="18.75" customHeight="1">
      <c r="A675" s="1"/>
      <c r="B675" s="1"/>
      <c r="C675" s="1"/>
      <c r="D675" s="44"/>
      <c r="E675" s="44"/>
      <c r="F675" s="4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</row>
    <row r="676" ht="18.75" customHeight="1">
      <c r="A676" s="1"/>
      <c r="B676" s="1"/>
      <c r="C676" s="1"/>
      <c r="D676" s="44"/>
      <c r="E676" s="44"/>
      <c r="F676" s="4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</row>
    <row r="677" ht="18.75" customHeight="1">
      <c r="A677" s="1"/>
      <c r="B677" s="1"/>
      <c r="C677" s="1"/>
      <c r="D677" s="44"/>
      <c r="E677" s="44"/>
      <c r="F677" s="4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</row>
    <row r="678" ht="18.75" customHeight="1">
      <c r="A678" s="1"/>
      <c r="B678" s="1"/>
      <c r="C678" s="1"/>
      <c r="D678" s="44"/>
      <c r="E678" s="44"/>
      <c r="F678" s="4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</row>
    <row r="679" ht="18.75" customHeight="1">
      <c r="A679" s="1"/>
      <c r="B679" s="1"/>
      <c r="C679" s="1"/>
      <c r="D679" s="44"/>
      <c r="E679" s="44"/>
      <c r="F679" s="4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</row>
    <row r="680" ht="18.75" customHeight="1">
      <c r="A680" s="1"/>
      <c r="B680" s="1"/>
      <c r="C680" s="1"/>
      <c r="D680" s="44"/>
      <c r="E680" s="44"/>
      <c r="F680" s="4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</row>
    <row r="681" ht="18.75" customHeight="1">
      <c r="A681" s="1"/>
      <c r="B681" s="1"/>
      <c r="C681" s="1"/>
      <c r="D681" s="44"/>
      <c r="E681" s="44"/>
      <c r="F681" s="4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</row>
    <row r="682" ht="18.75" customHeight="1">
      <c r="A682" s="1"/>
      <c r="B682" s="1"/>
      <c r="C682" s="1"/>
      <c r="D682" s="44"/>
      <c r="E682" s="44"/>
      <c r="F682" s="4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</row>
    <row r="683" ht="18.75" customHeight="1">
      <c r="A683" s="1"/>
      <c r="B683" s="1"/>
      <c r="C683" s="1"/>
      <c r="D683" s="44"/>
      <c r="E683" s="44"/>
      <c r="F683" s="4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</row>
    <row r="684" ht="18.75" customHeight="1">
      <c r="A684" s="1"/>
      <c r="B684" s="1"/>
      <c r="C684" s="1"/>
      <c r="D684" s="44"/>
      <c r="E684" s="44"/>
      <c r="F684" s="4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</row>
    <row r="685" ht="18.75" customHeight="1">
      <c r="A685" s="1"/>
      <c r="B685" s="1"/>
      <c r="C685" s="1"/>
      <c r="D685" s="44"/>
      <c r="E685" s="44"/>
      <c r="F685" s="4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</row>
    <row r="686" ht="18.75" customHeight="1">
      <c r="A686" s="1"/>
      <c r="B686" s="1"/>
      <c r="C686" s="1"/>
      <c r="D686" s="44"/>
      <c r="E686" s="44"/>
      <c r="F686" s="4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</row>
    <row r="687" ht="18.75" customHeight="1">
      <c r="A687" s="1"/>
      <c r="B687" s="1"/>
      <c r="C687" s="1"/>
      <c r="D687" s="44"/>
      <c r="E687" s="44"/>
      <c r="F687" s="4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</row>
    <row r="688" ht="18.75" customHeight="1">
      <c r="A688" s="1"/>
      <c r="B688" s="1"/>
      <c r="C688" s="1"/>
      <c r="D688" s="44"/>
      <c r="E688" s="44"/>
      <c r="F688" s="4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</row>
    <row r="689" ht="18.75" customHeight="1">
      <c r="A689" s="1"/>
      <c r="B689" s="1"/>
      <c r="C689" s="1"/>
      <c r="D689" s="44"/>
      <c r="E689" s="44"/>
      <c r="F689" s="4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</row>
    <row r="690" ht="18.75" customHeight="1">
      <c r="A690" s="1"/>
      <c r="B690" s="1"/>
      <c r="C690" s="1"/>
      <c r="D690" s="44"/>
      <c r="E690" s="44"/>
      <c r="F690" s="4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</row>
    <row r="691" ht="18.75" customHeight="1">
      <c r="A691" s="1"/>
      <c r="B691" s="1"/>
      <c r="C691" s="1"/>
      <c r="D691" s="44"/>
      <c r="E691" s="44"/>
      <c r="F691" s="4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</row>
    <row r="692" ht="18.75" customHeight="1">
      <c r="A692" s="1"/>
      <c r="B692" s="1"/>
      <c r="C692" s="1"/>
      <c r="D692" s="44"/>
      <c r="E692" s="44"/>
      <c r="F692" s="4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</row>
    <row r="693" ht="18.75" customHeight="1">
      <c r="A693" s="1"/>
      <c r="B693" s="1"/>
      <c r="C693" s="1"/>
      <c r="D693" s="44"/>
      <c r="E693" s="44"/>
      <c r="F693" s="4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</row>
    <row r="694" ht="18.75" customHeight="1">
      <c r="A694" s="1"/>
      <c r="B694" s="1"/>
      <c r="C694" s="1"/>
      <c r="D694" s="44"/>
      <c r="E694" s="44"/>
      <c r="F694" s="4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</row>
    <row r="695" ht="18.75" customHeight="1">
      <c r="A695" s="1"/>
      <c r="B695" s="1"/>
      <c r="C695" s="1"/>
      <c r="D695" s="44"/>
      <c r="E695" s="44"/>
      <c r="F695" s="4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</row>
    <row r="696" ht="18.75" customHeight="1">
      <c r="A696" s="1"/>
      <c r="B696" s="1"/>
      <c r="C696" s="1"/>
      <c r="D696" s="44"/>
      <c r="E696" s="44"/>
      <c r="F696" s="4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</row>
    <row r="697" ht="18.75" customHeight="1">
      <c r="A697" s="1"/>
      <c r="B697" s="1"/>
      <c r="C697" s="1"/>
      <c r="D697" s="44"/>
      <c r="E697" s="44"/>
      <c r="F697" s="4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</row>
    <row r="698" ht="18.75" customHeight="1">
      <c r="A698" s="1"/>
      <c r="B698" s="1"/>
      <c r="C698" s="1"/>
      <c r="D698" s="44"/>
      <c r="E698" s="44"/>
      <c r="F698" s="4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</row>
    <row r="699" ht="18.75" customHeight="1">
      <c r="A699" s="1"/>
      <c r="B699" s="1"/>
      <c r="C699" s="1"/>
      <c r="D699" s="44"/>
      <c r="E699" s="44"/>
      <c r="F699" s="4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</row>
    <row r="700" ht="18.75" customHeight="1">
      <c r="A700" s="1"/>
      <c r="B700" s="1"/>
      <c r="C700" s="1"/>
      <c r="D700" s="44"/>
      <c r="E700" s="44"/>
      <c r="F700" s="4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</row>
    <row r="701" ht="18.75" customHeight="1">
      <c r="A701" s="1"/>
      <c r="B701" s="1"/>
      <c r="C701" s="1"/>
      <c r="D701" s="44"/>
      <c r="E701" s="44"/>
      <c r="F701" s="4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</row>
    <row r="702" ht="18.75" customHeight="1">
      <c r="A702" s="1"/>
      <c r="B702" s="1"/>
      <c r="C702" s="1"/>
      <c r="D702" s="44"/>
      <c r="E702" s="44"/>
      <c r="F702" s="4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</row>
    <row r="703" ht="18.75" customHeight="1">
      <c r="A703" s="1"/>
      <c r="B703" s="1"/>
      <c r="C703" s="1"/>
      <c r="D703" s="44"/>
      <c r="E703" s="44"/>
      <c r="F703" s="4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</row>
    <row r="704" ht="18.75" customHeight="1">
      <c r="A704" s="1"/>
      <c r="B704" s="1"/>
      <c r="C704" s="1"/>
      <c r="D704" s="44"/>
      <c r="E704" s="44"/>
      <c r="F704" s="4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</row>
    <row r="705" ht="18.75" customHeight="1">
      <c r="A705" s="1"/>
      <c r="B705" s="1"/>
      <c r="C705" s="1"/>
      <c r="D705" s="44"/>
      <c r="E705" s="44"/>
      <c r="F705" s="4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</row>
    <row r="706" ht="18.75" customHeight="1">
      <c r="A706" s="1"/>
      <c r="B706" s="1"/>
      <c r="C706" s="1"/>
      <c r="D706" s="44"/>
      <c r="E706" s="44"/>
      <c r="F706" s="4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</row>
    <row r="707" ht="18.75" customHeight="1">
      <c r="A707" s="1"/>
      <c r="B707" s="1"/>
      <c r="C707" s="1"/>
      <c r="D707" s="44"/>
      <c r="E707" s="44"/>
      <c r="F707" s="4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</row>
    <row r="708" ht="18.75" customHeight="1">
      <c r="A708" s="1"/>
      <c r="B708" s="1"/>
      <c r="C708" s="1"/>
      <c r="D708" s="44"/>
      <c r="E708" s="44"/>
      <c r="F708" s="4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</row>
    <row r="709" ht="18.75" customHeight="1">
      <c r="A709" s="1"/>
      <c r="B709" s="1"/>
      <c r="C709" s="1"/>
      <c r="D709" s="44"/>
      <c r="E709" s="44"/>
      <c r="F709" s="4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</row>
    <row r="710" ht="18.75" customHeight="1">
      <c r="A710" s="1"/>
      <c r="B710" s="1"/>
      <c r="C710" s="1"/>
      <c r="D710" s="44"/>
      <c r="E710" s="44"/>
      <c r="F710" s="4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</row>
    <row r="711" ht="18.75" customHeight="1">
      <c r="A711" s="1"/>
      <c r="B711" s="1"/>
      <c r="C711" s="1"/>
      <c r="D711" s="44"/>
      <c r="E711" s="44"/>
      <c r="F711" s="4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</row>
    <row r="712" ht="18.75" customHeight="1">
      <c r="A712" s="1"/>
      <c r="B712" s="1"/>
      <c r="C712" s="1"/>
      <c r="D712" s="44"/>
      <c r="E712" s="44"/>
      <c r="F712" s="4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</row>
    <row r="713" ht="18.75" customHeight="1">
      <c r="A713" s="1"/>
      <c r="B713" s="1"/>
      <c r="C713" s="1"/>
      <c r="D713" s="44"/>
      <c r="E713" s="44"/>
      <c r="F713" s="4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</row>
    <row r="714" ht="18.75" customHeight="1">
      <c r="A714" s="1"/>
      <c r="B714" s="1"/>
      <c r="C714" s="1"/>
      <c r="D714" s="44"/>
      <c r="E714" s="44"/>
      <c r="F714" s="4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</row>
    <row r="715" ht="18.75" customHeight="1">
      <c r="A715" s="1"/>
      <c r="B715" s="1"/>
      <c r="C715" s="1"/>
      <c r="D715" s="44"/>
      <c r="E715" s="44"/>
      <c r="F715" s="4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</row>
    <row r="716" ht="18.75" customHeight="1">
      <c r="A716" s="1"/>
      <c r="B716" s="1"/>
      <c r="C716" s="1"/>
      <c r="D716" s="44"/>
      <c r="E716" s="44"/>
      <c r="F716" s="4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</row>
    <row r="717" ht="18.75" customHeight="1">
      <c r="A717" s="1"/>
      <c r="B717" s="1"/>
      <c r="C717" s="1"/>
      <c r="D717" s="44"/>
      <c r="E717" s="44"/>
      <c r="F717" s="4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</row>
    <row r="718" ht="18.75" customHeight="1">
      <c r="A718" s="1"/>
      <c r="B718" s="1"/>
      <c r="C718" s="1"/>
      <c r="D718" s="44"/>
      <c r="E718" s="44"/>
      <c r="F718" s="4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</row>
    <row r="719" ht="18.75" customHeight="1">
      <c r="A719" s="1"/>
      <c r="B719" s="1"/>
      <c r="C719" s="1"/>
      <c r="D719" s="44"/>
      <c r="E719" s="44"/>
      <c r="F719" s="4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</row>
    <row r="720" ht="18.75" customHeight="1">
      <c r="A720" s="1"/>
      <c r="B720" s="1"/>
      <c r="C720" s="1"/>
      <c r="D720" s="44"/>
      <c r="E720" s="44"/>
      <c r="F720" s="4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</row>
    <row r="721" ht="18.75" customHeight="1">
      <c r="A721" s="1"/>
      <c r="B721" s="1"/>
      <c r="C721" s="1"/>
      <c r="D721" s="44"/>
      <c r="E721" s="44"/>
      <c r="F721" s="4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</row>
    <row r="722" ht="18.75" customHeight="1">
      <c r="A722" s="1"/>
      <c r="B722" s="1"/>
      <c r="C722" s="1"/>
      <c r="D722" s="44"/>
      <c r="E722" s="44"/>
      <c r="F722" s="4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</row>
    <row r="723" ht="18.75" customHeight="1">
      <c r="A723" s="1"/>
      <c r="B723" s="1"/>
      <c r="C723" s="1"/>
      <c r="D723" s="44"/>
      <c r="E723" s="44"/>
      <c r="F723" s="4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</row>
    <row r="724" ht="18.75" customHeight="1">
      <c r="A724" s="1"/>
      <c r="B724" s="1"/>
      <c r="C724" s="1"/>
      <c r="D724" s="44"/>
      <c r="E724" s="44"/>
      <c r="F724" s="4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</row>
    <row r="725" ht="18.75" customHeight="1">
      <c r="A725" s="1"/>
      <c r="B725" s="1"/>
      <c r="C725" s="1"/>
      <c r="D725" s="44"/>
      <c r="E725" s="44"/>
      <c r="F725" s="4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</row>
    <row r="726" ht="18.75" customHeight="1">
      <c r="A726" s="1"/>
      <c r="B726" s="1"/>
      <c r="C726" s="1"/>
      <c r="D726" s="44"/>
      <c r="E726" s="44"/>
      <c r="F726" s="4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</row>
    <row r="727" ht="18.75" customHeight="1">
      <c r="A727" s="1"/>
      <c r="B727" s="1"/>
      <c r="C727" s="1"/>
      <c r="D727" s="44"/>
      <c r="E727" s="44"/>
      <c r="F727" s="4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</row>
    <row r="728" ht="18.75" customHeight="1">
      <c r="A728" s="1"/>
      <c r="B728" s="1"/>
      <c r="C728" s="1"/>
      <c r="D728" s="44"/>
      <c r="E728" s="44"/>
      <c r="F728" s="4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</row>
    <row r="729" ht="18.75" customHeight="1">
      <c r="A729" s="1"/>
      <c r="B729" s="1"/>
      <c r="C729" s="1"/>
      <c r="D729" s="44"/>
      <c r="E729" s="44"/>
      <c r="F729" s="4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</row>
    <row r="730" ht="18.75" customHeight="1">
      <c r="A730" s="1"/>
      <c r="B730" s="1"/>
      <c r="C730" s="1"/>
      <c r="D730" s="44"/>
      <c r="E730" s="44"/>
      <c r="F730" s="4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</row>
    <row r="731" ht="18.75" customHeight="1">
      <c r="A731" s="1"/>
      <c r="B731" s="1"/>
      <c r="C731" s="1"/>
      <c r="D731" s="44"/>
      <c r="E731" s="44"/>
      <c r="F731" s="4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</row>
    <row r="732" ht="18.75" customHeight="1">
      <c r="A732" s="1"/>
      <c r="B732" s="1"/>
      <c r="C732" s="1"/>
      <c r="D732" s="44"/>
      <c r="E732" s="44"/>
      <c r="F732" s="4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</row>
    <row r="733" ht="18.75" customHeight="1">
      <c r="A733" s="1"/>
      <c r="B733" s="1"/>
      <c r="C733" s="1"/>
      <c r="D733" s="44"/>
      <c r="E733" s="44"/>
      <c r="F733" s="4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</row>
    <row r="734" ht="18.75" customHeight="1">
      <c r="A734" s="1"/>
      <c r="B734" s="1"/>
      <c r="C734" s="1"/>
      <c r="D734" s="44"/>
      <c r="E734" s="44"/>
      <c r="F734" s="4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</row>
    <row r="735" ht="18.75" customHeight="1">
      <c r="A735" s="1"/>
      <c r="B735" s="1"/>
      <c r="C735" s="1"/>
      <c r="D735" s="44"/>
      <c r="E735" s="44"/>
      <c r="F735" s="4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</row>
    <row r="736" ht="18.75" customHeight="1">
      <c r="A736" s="1"/>
      <c r="B736" s="1"/>
      <c r="C736" s="1"/>
      <c r="D736" s="44"/>
      <c r="E736" s="44"/>
      <c r="F736" s="4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</row>
    <row r="737" ht="18.75" customHeight="1">
      <c r="A737" s="1"/>
      <c r="B737" s="1"/>
      <c r="C737" s="1"/>
      <c r="D737" s="44"/>
      <c r="E737" s="44"/>
      <c r="F737" s="4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</row>
    <row r="738" ht="18.75" customHeight="1">
      <c r="A738" s="1"/>
      <c r="B738" s="1"/>
      <c r="C738" s="1"/>
      <c r="D738" s="44"/>
      <c r="E738" s="44"/>
      <c r="F738" s="4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</row>
    <row r="739" ht="18.75" customHeight="1">
      <c r="A739" s="1"/>
      <c r="B739" s="1"/>
      <c r="C739" s="1"/>
      <c r="D739" s="44"/>
      <c r="E739" s="44"/>
      <c r="F739" s="4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</row>
    <row r="740" ht="18.75" customHeight="1">
      <c r="A740" s="1"/>
      <c r="B740" s="1"/>
      <c r="C740" s="1"/>
      <c r="D740" s="44"/>
      <c r="E740" s="44"/>
      <c r="F740" s="4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</row>
    <row r="741" ht="18.75" customHeight="1">
      <c r="A741" s="1"/>
      <c r="B741" s="1"/>
      <c r="C741" s="1"/>
      <c r="D741" s="44"/>
      <c r="E741" s="44"/>
      <c r="F741" s="4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</row>
    <row r="742" ht="18.75" customHeight="1">
      <c r="A742" s="1"/>
      <c r="B742" s="1"/>
      <c r="C742" s="1"/>
      <c r="D742" s="44"/>
      <c r="E742" s="44"/>
      <c r="F742" s="4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</row>
    <row r="743" ht="18.75" customHeight="1">
      <c r="A743" s="1"/>
      <c r="B743" s="1"/>
      <c r="C743" s="1"/>
      <c r="D743" s="44"/>
      <c r="E743" s="44"/>
      <c r="F743" s="4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</row>
    <row r="744" ht="18.75" customHeight="1">
      <c r="A744" s="1"/>
      <c r="B744" s="1"/>
      <c r="C744" s="1"/>
      <c r="D744" s="44"/>
      <c r="E744" s="44"/>
      <c r="F744" s="4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</row>
    <row r="745" ht="18.75" customHeight="1">
      <c r="A745" s="1"/>
      <c r="B745" s="1"/>
      <c r="C745" s="1"/>
      <c r="D745" s="44"/>
      <c r="E745" s="44"/>
      <c r="F745" s="4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</row>
    <row r="746" ht="18.75" customHeight="1">
      <c r="A746" s="1"/>
      <c r="B746" s="1"/>
      <c r="C746" s="1"/>
      <c r="D746" s="44"/>
      <c r="E746" s="44"/>
      <c r="F746" s="4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</row>
    <row r="747" ht="18.75" customHeight="1">
      <c r="A747" s="1"/>
      <c r="B747" s="1"/>
      <c r="C747" s="1"/>
      <c r="D747" s="44"/>
      <c r="E747" s="44"/>
      <c r="F747" s="4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</row>
    <row r="748" ht="18.75" customHeight="1">
      <c r="A748" s="1"/>
      <c r="B748" s="1"/>
      <c r="C748" s="1"/>
      <c r="D748" s="44"/>
      <c r="E748" s="44"/>
      <c r="F748" s="4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</row>
    <row r="749" ht="18.75" customHeight="1">
      <c r="A749" s="1"/>
      <c r="B749" s="1"/>
      <c r="C749" s="1"/>
      <c r="D749" s="44"/>
      <c r="E749" s="44"/>
      <c r="F749" s="4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</row>
    <row r="750" ht="18.75" customHeight="1">
      <c r="A750" s="1"/>
      <c r="B750" s="1"/>
      <c r="C750" s="1"/>
      <c r="D750" s="44"/>
      <c r="E750" s="44"/>
      <c r="F750" s="4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</row>
    <row r="751" ht="18.75" customHeight="1">
      <c r="A751" s="1"/>
      <c r="B751" s="1"/>
      <c r="C751" s="1"/>
      <c r="D751" s="44"/>
      <c r="E751" s="44"/>
      <c r="F751" s="4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</row>
    <row r="752" ht="18.75" customHeight="1">
      <c r="A752" s="1"/>
      <c r="B752" s="1"/>
      <c r="C752" s="1"/>
      <c r="D752" s="44"/>
      <c r="E752" s="44"/>
      <c r="F752" s="4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</row>
    <row r="753" ht="18.75" customHeight="1">
      <c r="A753" s="1"/>
      <c r="B753" s="1"/>
      <c r="C753" s="1"/>
      <c r="D753" s="44"/>
      <c r="E753" s="44"/>
      <c r="F753" s="4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</row>
    <row r="754" ht="18.75" customHeight="1">
      <c r="A754" s="1"/>
      <c r="B754" s="1"/>
      <c r="C754" s="1"/>
      <c r="D754" s="44"/>
      <c r="E754" s="44"/>
      <c r="F754" s="4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</row>
    <row r="755" ht="18.75" customHeight="1">
      <c r="A755" s="1"/>
      <c r="B755" s="1"/>
      <c r="C755" s="1"/>
      <c r="D755" s="44"/>
      <c r="E755" s="44"/>
      <c r="F755" s="4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</row>
    <row r="756" ht="18.75" customHeight="1">
      <c r="A756" s="1"/>
      <c r="B756" s="1"/>
      <c r="C756" s="1"/>
      <c r="D756" s="44"/>
      <c r="E756" s="44"/>
      <c r="F756" s="4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</row>
    <row r="757" ht="18.75" customHeight="1">
      <c r="A757" s="1"/>
      <c r="B757" s="1"/>
      <c r="C757" s="1"/>
      <c r="D757" s="44"/>
      <c r="E757" s="44"/>
      <c r="F757" s="4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</row>
    <row r="758" ht="18.75" customHeight="1">
      <c r="A758" s="1"/>
      <c r="B758" s="1"/>
      <c r="C758" s="1"/>
      <c r="D758" s="44"/>
      <c r="E758" s="44"/>
      <c r="F758" s="4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</row>
    <row r="759" ht="18.75" customHeight="1">
      <c r="A759" s="1"/>
      <c r="B759" s="1"/>
      <c r="C759" s="1"/>
      <c r="D759" s="44"/>
      <c r="E759" s="44"/>
      <c r="F759" s="4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</row>
    <row r="760" ht="18.75" customHeight="1">
      <c r="A760" s="1"/>
      <c r="B760" s="1"/>
      <c r="C760" s="1"/>
      <c r="D760" s="44"/>
      <c r="E760" s="44"/>
      <c r="F760" s="4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</row>
    <row r="761" ht="18.75" customHeight="1">
      <c r="A761" s="1"/>
      <c r="B761" s="1"/>
      <c r="C761" s="1"/>
      <c r="D761" s="44"/>
      <c r="E761" s="44"/>
      <c r="F761" s="4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</row>
    <row r="762" ht="18.75" customHeight="1">
      <c r="A762" s="1"/>
      <c r="B762" s="1"/>
      <c r="C762" s="1"/>
      <c r="D762" s="44"/>
      <c r="E762" s="44"/>
      <c r="F762" s="4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</row>
    <row r="763" ht="18.75" customHeight="1">
      <c r="A763" s="1"/>
      <c r="B763" s="1"/>
      <c r="C763" s="1"/>
      <c r="D763" s="44"/>
      <c r="E763" s="44"/>
      <c r="F763" s="4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</row>
    <row r="764" ht="18.75" customHeight="1">
      <c r="A764" s="1"/>
      <c r="B764" s="1"/>
      <c r="C764" s="1"/>
      <c r="D764" s="44"/>
      <c r="E764" s="44"/>
      <c r="F764" s="4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</row>
    <row r="765" ht="18.75" customHeight="1">
      <c r="A765" s="1"/>
      <c r="B765" s="1"/>
      <c r="C765" s="1"/>
      <c r="D765" s="44"/>
      <c r="E765" s="44"/>
      <c r="F765" s="4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</row>
    <row r="766" ht="18.75" customHeight="1">
      <c r="A766" s="1"/>
      <c r="B766" s="1"/>
      <c r="C766" s="1"/>
      <c r="D766" s="44"/>
      <c r="E766" s="44"/>
      <c r="F766" s="4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</row>
    <row r="767" ht="18.75" customHeight="1">
      <c r="A767" s="1"/>
      <c r="B767" s="1"/>
      <c r="C767" s="1"/>
      <c r="D767" s="44"/>
      <c r="E767" s="44"/>
      <c r="F767" s="4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</row>
    <row r="768" ht="18.75" customHeight="1">
      <c r="A768" s="1"/>
      <c r="B768" s="1"/>
      <c r="C768" s="1"/>
      <c r="D768" s="44"/>
      <c r="E768" s="44"/>
      <c r="F768" s="4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</row>
    <row r="769" ht="18.75" customHeight="1">
      <c r="A769" s="1"/>
      <c r="B769" s="1"/>
      <c r="C769" s="1"/>
      <c r="D769" s="44"/>
      <c r="E769" s="44"/>
      <c r="F769" s="4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</row>
    <row r="770" ht="18.75" customHeight="1">
      <c r="A770" s="1"/>
      <c r="B770" s="1"/>
      <c r="C770" s="1"/>
      <c r="D770" s="44"/>
      <c r="E770" s="44"/>
      <c r="F770" s="4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</row>
    <row r="771" ht="18.75" customHeight="1">
      <c r="A771" s="1"/>
      <c r="B771" s="1"/>
      <c r="C771" s="1"/>
      <c r="D771" s="44"/>
      <c r="E771" s="44"/>
      <c r="F771" s="4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</row>
    <row r="772" ht="18.75" customHeight="1">
      <c r="A772" s="1"/>
      <c r="B772" s="1"/>
      <c r="C772" s="1"/>
      <c r="D772" s="44"/>
      <c r="E772" s="44"/>
      <c r="F772" s="4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</row>
    <row r="773" ht="18.75" customHeight="1">
      <c r="A773" s="1"/>
      <c r="B773" s="1"/>
      <c r="C773" s="1"/>
      <c r="D773" s="44"/>
      <c r="E773" s="44"/>
      <c r="F773" s="4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</row>
    <row r="774" ht="18.75" customHeight="1">
      <c r="A774" s="1"/>
      <c r="B774" s="1"/>
      <c r="C774" s="1"/>
      <c r="D774" s="44"/>
      <c r="E774" s="44"/>
      <c r="F774" s="4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</row>
    <row r="775" ht="18.75" customHeight="1">
      <c r="A775" s="1"/>
      <c r="B775" s="1"/>
      <c r="C775" s="1"/>
      <c r="D775" s="44"/>
      <c r="E775" s="44"/>
      <c r="F775" s="4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</row>
    <row r="776" ht="18.75" customHeight="1">
      <c r="A776" s="1"/>
      <c r="B776" s="1"/>
      <c r="C776" s="1"/>
      <c r="D776" s="44"/>
      <c r="E776" s="44"/>
      <c r="F776" s="4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</row>
    <row r="777" ht="18.75" customHeight="1">
      <c r="A777" s="1"/>
      <c r="B777" s="1"/>
      <c r="C777" s="1"/>
      <c r="D777" s="44"/>
      <c r="E777" s="44"/>
      <c r="F777" s="4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</row>
    <row r="778" ht="18.75" customHeight="1">
      <c r="A778" s="1"/>
      <c r="B778" s="1"/>
      <c r="C778" s="1"/>
      <c r="D778" s="44"/>
      <c r="E778" s="44"/>
      <c r="F778" s="4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</row>
    <row r="779" ht="18.75" customHeight="1">
      <c r="A779" s="1"/>
      <c r="B779" s="1"/>
      <c r="C779" s="1"/>
      <c r="D779" s="44"/>
      <c r="E779" s="44"/>
      <c r="F779" s="4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</row>
    <row r="780" ht="18.75" customHeight="1">
      <c r="A780" s="1"/>
      <c r="B780" s="1"/>
      <c r="C780" s="1"/>
      <c r="D780" s="44"/>
      <c r="E780" s="44"/>
      <c r="F780" s="4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</row>
    <row r="781" ht="18.75" customHeight="1">
      <c r="A781" s="1"/>
      <c r="B781" s="1"/>
      <c r="C781" s="1"/>
      <c r="D781" s="44"/>
      <c r="E781" s="44"/>
      <c r="F781" s="4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</row>
    <row r="782" ht="18.75" customHeight="1">
      <c r="A782" s="1"/>
      <c r="B782" s="1"/>
      <c r="C782" s="1"/>
      <c r="D782" s="44"/>
      <c r="E782" s="44"/>
      <c r="F782" s="4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</row>
    <row r="783" ht="18.75" customHeight="1">
      <c r="A783" s="1"/>
      <c r="B783" s="1"/>
      <c r="C783" s="1"/>
      <c r="D783" s="44"/>
      <c r="E783" s="44"/>
      <c r="F783" s="4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</row>
    <row r="784" ht="18.75" customHeight="1">
      <c r="A784" s="1"/>
      <c r="B784" s="1"/>
      <c r="C784" s="1"/>
      <c r="D784" s="44"/>
      <c r="E784" s="44"/>
      <c r="F784" s="4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</row>
    <row r="785" ht="18.75" customHeight="1">
      <c r="A785" s="1"/>
      <c r="B785" s="1"/>
      <c r="C785" s="1"/>
      <c r="D785" s="44"/>
      <c r="E785" s="44"/>
      <c r="F785" s="4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</row>
    <row r="786" ht="18.75" customHeight="1">
      <c r="A786" s="1"/>
      <c r="B786" s="1"/>
      <c r="C786" s="1"/>
      <c r="D786" s="44"/>
      <c r="E786" s="44"/>
      <c r="F786" s="4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</row>
    <row r="787" ht="18.75" customHeight="1">
      <c r="A787" s="1"/>
      <c r="B787" s="1"/>
      <c r="C787" s="1"/>
      <c r="D787" s="44"/>
      <c r="E787" s="44"/>
      <c r="F787" s="4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</row>
    <row r="788" ht="18.75" customHeight="1">
      <c r="A788" s="1"/>
      <c r="B788" s="1"/>
      <c r="C788" s="1"/>
      <c r="D788" s="44"/>
      <c r="E788" s="44"/>
      <c r="F788" s="4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</row>
    <row r="789" ht="18.75" customHeight="1">
      <c r="A789" s="1"/>
      <c r="B789" s="1"/>
      <c r="C789" s="1"/>
      <c r="D789" s="44"/>
      <c r="E789" s="44"/>
      <c r="F789" s="4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</row>
    <row r="790" ht="18.75" customHeight="1">
      <c r="A790" s="1"/>
      <c r="B790" s="1"/>
      <c r="C790" s="1"/>
      <c r="D790" s="44"/>
      <c r="E790" s="44"/>
      <c r="F790" s="4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</row>
    <row r="791" ht="18.75" customHeight="1">
      <c r="A791" s="1"/>
      <c r="B791" s="1"/>
      <c r="C791" s="1"/>
      <c r="D791" s="44"/>
      <c r="E791" s="44"/>
      <c r="F791" s="4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</row>
    <row r="792" ht="18.75" customHeight="1">
      <c r="A792" s="1"/>
      <c r="B792" s="1"/>
      <c r="C792" s="1"/>
      <c r="D792" s="44"/>
      <c r="E792" s="44"/>
      <c r="F792" s="4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</row>
    <row r="793" ht="18.75" customHeight="1">
      <c r="A793" s="1"/>
      <c r="B793" s="1"/>
      <c r="C793" s="1"/>
      <c r="D793" s="44"/>
      <c r="E793" s="44"/>
      <c r="F793" s="4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</row>
    <row r="794" ht="18.75" customHeight="1">
      <c r="A794" s="1"/>
      <c r="B794" s="1"/>
      <c r="C794" s="1"/>
      <c r="D794" s="44"/>
      <c r="E794" s="44"/>
      <c r="F794" s="4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</row>
    <row r="795" ht="18.75" customHeight="1">
      <c r="A795" s="1"/>
      <c r="B795" s="1"/>
      <c r="C795" s="1"/>
      <c r="D795" s="44"/>
      <c r="E795" s="44"/>
      <c r="F795" s="4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</row>
    <row r="796" ht="18.75" customHeight="1">
      <c r="A796" s="1"/>
      <c r="B796" s="1"/>
      <c r="C796" s="1"/>
      <c r="D796" s="44"/>
      <c r="E796" s="44"/>
      <c r="F796" s="4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</row>
    <row r="797" ht="18.75" customHeight="1">
      <c r="A797" s="1"/>
      <c r="B797" s="1"/>
      <c r="C797" s="1"/>
      <c r="D797" s="44"/>
      <c r="E797" s="44"/>
      <c r="F797" s="4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</row>
    <row r="798" ht="18.75" customHeight="1">
      <c r="A798" s="1"/>
      <c r="B798" s="1"/>
      <c r="C798" s="1"/>
      <c r="D798" s="44"/>
      <c r="E798" s="44"/>
      <c r="F798" s="4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</row>
    <row r="799" ht="18.75" customHeight="1">
      <c r="A799" s="1"/>
      <c r="B799" s="1"/>
      <c r="C799" s="1"/>
      <c r="D799" s="44"/>
      <c r="E799" s="44"/>
      <c r="F799" s="4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</row>
    <row r="800" ht="18.75" customHeight="1">
      <c r="A800" s="1"/>
      <c r="B800" s="1"/>
      <c r="C800" s="1"/>
      <c r="D800" s="44"/>
      <c r="E800" s="44"/>
      <c r="F800" s="4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</row>
    <row r="801" ht="18.75" customHeight="1">
      <c r="A801" s="1"/>
      <c r="B801" s="1"/>
      <c r="C801" s="1"/>
      <c r="D801" s="44"/>
      <c r="E801" s="44"/>
      <c r="F801" s="4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</row>
    <row r="802" ht="18.75" customHeight="1">
      <c r="A802" s="1"/>
      <c r="B802" s="1"/>
      <c r="C802" s="1"/>
      <c r="D802" s="44"/>
      <c r="E802" s="44"/>
      <c r="F802" s="4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</row>
    <row r="803" ht="18.75" customHeight="1">
      <c r="A803" s="1"/>
      <c r="B803" s="1"/>
      <c r="C803" s="1"/>
      <c r="D803" s="44"/>
      <c r="E803" s="44"/>
      <c r="F803" s="4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</row>
    <row r="804" ht="18.75" customHeight="1">
      <c r="A804" s="1"/>
      <c r="B804" s="1"/>
      <c r="C804" s="1"/>
      <c r="D804" s="44"/>
      <c r="E804" s="44"/>
      <c r="F804" s="4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</row>
    <row r="805" ht="18.75" customHeight="1">
      <c r="A805" s="1"/>
      <c r="B805" s="1"/>
      <c r="C805" s="1"/>
      <c r="D805" s="44"/>
      <c r="E805" s="44"/>
      <c r="F805" s="4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</row>
    <row r="806" ht="18.75" customHeight="1">
      <c r="A806" s="1"/>
      <c r="B806" s="1"/>
      <c r="C806" s="1"/>
      <c r="D806" s="44"/>
      <c r="E806" s="44"/>
      <c r="F806" s="4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</row>
    <row r="807" ht="18.75" customHeight="1">
      <c r="A807" s="1"/>
      <c r="B807" s="1"/>
      <c r="C807" s="1"/>
      <c r="D807" s="44"/>
      <c r="E807" s="44"/>
      <c r="F807" s="4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</row>
    <row r="808" ht="18.75" customHeight="1">
      <c r="A808" s="1"/>
      <c r="B808" s="1"/>
      <c r="C808" s="1"/>
      <c r="D808" s="44"/>
      <c r="E808" s="44"/>
      <c r="F808" s="4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</row>
    <row r="809" ht="18.75" customHeight="1">
      <c r="A809" s="1"/>
      <c r="B809" s="1"/>
      <c r="C809" s="1"/>
      <c r="D809" s="44"/>
      <c r="E809" s="44"/>
      <c r="F809" s="4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</row>
    <row r="810" ht="18.75" customHeight="1">
      <c r="A810" s="1"/>
      <c r="B810" s="1"/>
      <c r="C810" s="1"/>
      <c r="D810" s="44"/>
      <c r="E810" s="44"/>
      <c r="F810" s="4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</row>
    <row r="811" ht="18.75" customHeight="1">
      <c r="A811" s="1"/>
      <c r="B811" s="1"/>
      <c r="C811" s="1"/>
      <c r="D811" s="44"/>
      <c r="E811" s="44"/>
      <c r="F811" s="4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</row>
    <row r="812" ht="18.75" customHeight="1">
      <c r="A812" s="1"/>
      <c r="B812" s="1"/>
      <c r="C812" s="1"/>
      <c r="D812" s="44"/>
      <c r="E812" s="44"/>
      <c r="F812" s="4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</row>
    <row r="813" ht="18.75" customHeight="1">
      <c r="A813" s="1"/>
      <c r="B813" s="1"/>
      <c r="C813" s="1"/>
      <c r="D813" s="44"/>
      <c r="E813" s="44"/>
      <c r="F813" s="4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</row>
    <row r="814" ht="18.75" customHeight="1">
      <c r="A814" s="1"/>
      <c r="B814" s="1"/>
      <c r="C814" s="1"/>
      <c r="D814" s="44"/>
      <c r="E814" s="44"/>
      <c r="F814" s="4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</row>
    <row r="815" ht="18.75" customHeight="1">
      <c r="A815" s="1"/>
      <c r="B815" s="1"/>
      <c r="C815" s="1"/>
      <c r="D815" s="44"/>
      <c r="E815" s="44"/>
      <c r="F815" s="4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</row>
    <row r="816" ht="18.75" customHeight="1">
      <c r="A816" s="1"/>
      <c r="B816" s="1"/>
      <c r="C816" s="1"/>
      <c r="D816" s="44"/>
      <c r="E816" s="44"/>
      <c r="F816" s="4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</row>
    <row r="817" ht="18.75" customHeight="1">
      <c r="A817" s="1"/>
      <c r="B817" s="1"/>
      <c r="C817" s="1"/>
      <c r="D817" s="44"/>
      <c r="E817" s="44"/>
      <c r="F817" s="4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</row>
    <row r="818" ht="18.75" customHeight="1">
      <c r="A818" s="1"/>
      <c r="B818" s="1"/>
      <c r="C818" s="1"/>
      <c r="D818" s="44"/>
      <c r="E818" s="44"/>
      <c r="F818" s="4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</row>
    <row r="819" ht="18.75" customHeight="1">
      <c r="A819" s="1"/>
      <c r="B819" s="1"/>
      <c r="C819" s="1"/>
      <c r="D819" s="44"/>
      <c r="E819" s="44"/>
      <c r="F819" s="4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</row>
    <row r="820" ht="18.75" customHeight="1">
      <c r="A820" s="1"/>
      <c r="B820" s="1"/>
      <c r="C820" s="1"/>
      <c r="D820" s="44"/>
      <c r="E820" s="44"/>
      <c r="F820" s="4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</row>
    <row r="821" ht="18.75" customHeight="1">
      <c r="A821" s="1"/>
      <c r="B821" s="1"/>
      <c r="C821" s="1"/>
      <c r="D821" s="44"/>
      <c r="E821" s="44"/>
      <c r="F821" s="4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</row>
    <row r="822" ht="18.75" customHeight="1">
      <c r="A822" s="1"/>
      <c r="B822" s="1"/>
      <c r="C822" s="1"/>
      <c r="D822" s="44"/>
      <c r="E822" s="44"/>
      <c r="F822" s="4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</row>
    <row r="823" ht="18.75" customHeight="1">
      <c r="A823" s="1"/>
      <c r="B823" s="1"/>
      <c r="C823" s="1"/>
      <c r="D823" s="44"/>
      <c r="E823" s="44"/>
      <c r="F823" s="4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</row>
    <row r="824" ht="18.75" customHeight="1">
      <c r="A824" s="1"/>
      <c r="B824" s="1"/>
      <c r="C824" s="1"/>
      <c r="D824" s="44"/>
      <c r="E824" s="44"/>
      <c r="F824" s="4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</row>
    <row r="825" ht="18.75" customHeight="1">
      <c r="A825" s="1"/>
      <c r="B825" s="1"/>
      <c r="C825" s="1"/>
      <c r="D825" s="44"/>
      <c r="E825" s="44"/>
      <c r="F825" s="4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</row>
    <row r="826" ht="18.75" customHeight="1">
      <c r="A826" s="1"/>
      <c r="B826" s="1"/>
      <c r="C826" s="1"/>
      <c r="D826" s="44"/>
      <c r="E826" s="44"/>
      <c r="F826" s="4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</row>
    <row r="827" ht="18.75" customHeight="1">
      <c r="A827" s="1"/>
      <c r="B827" s="1"/>
      <c r="C827" s="1"/>
      <c r="D827" s="44"/>
      <c r="E827" s="44"/>
      <c r="F827" s="4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</row>
    <row r="828" ht="18.75" customHeight="1">
      <c r="A828" s="1"/>
      <c r="B828" s="1"/>
      <c r="C828" s="1"/>
      <c r="D828" s="44"/>
      <c r="E828" s="44"/>
      <c r="F828" s="4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</row>
    <row r="829" ht="18.75" customHeight="1">
      <c r="A829" s="1"/>
      <c r="B829" s="1"/>
      <c r="C829" s="1"/>
      <c r="D829" s="44"/>
      <c r="E829" s="44"/>
      <c r="F829" s="4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</row>
    <row r="830" ht="18.75" customHeight="1">
      <c r="A830" s="1"/>
      <c r="B830" s="1"/>
      <c r="C830" s="1"/>
      <c r="D830" s="44"/>
      <c r="E830" s="44"/>
      <c r="F830" s="4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</row>
    <row r="831" ht="18.75" customHeight="1">
      <c r="A831" s="1"/>
      <c r="B831" s="1"/>
      <c r="C831" s="1"/>
      <c r="D831" s="44"/>
      <c r="E831" s="44"/>
      <c r="F831" s="4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</row>
    <row r="832" ht="18.75" customHeight="1">
      <c r="A832" s="1"/>
      <c r="B832" s="1"/>
      <c r="C832" s="1"/>
      <c r="D832" s="44"/>
      <c r="E832" s="44"/>
      <c r="F832" s="4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</row>
    <row r="833" ht="18.75" customHeight="1">
      <c r="A833" s="1"/>
      <c r="B833" s="1"/>
      <c r="C833" s="1"/>
      <c r="D833" s="44"/>
      <c r="E833" s="44"/>
      <c r="F833" s="4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</row>
    <row r="834" ht="18.75" customHeight="1">
      <c r="A834" s="1"/>
      <c r="B834" s="1"/>
      <c r="C834" s="1"/>
      <c r="D834" s="44"/>
      <c r="E834" s="44"/>
      <c r="F834" s="4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</row>
    <row r="835" ht="18.75" customHeight="1">
      <c r="A835" s="1"/>
      <c r="B835" s="1"/>
      <c r="C835" s="1"/>
      <c r="D835" s="44"/>
      <c r="E835" s="44"/>
      <c r="F835" s="4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</row>
    <row r="836" ht="18.75" customHeight="1">
      <c r="A836" s="1"/>
      <c r="B836" s="1"/>
      <c r="C836" s="1"/>
      <c r="D836" s="44"/>
      <c r="E836" s="44"/>
      <c r="F836" s="4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</row>
    <row r="837" ht="18.75" customHeight="1">
      <c r="A837" s="1"/>
      <c r="B837" s="1"/>
      <c r="C837" s="1"/>
      <c r="D837" s="44"/>
      <c r="E837" s="44"/>
      <c r="F837" s="4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</row>
    <row r="838" ht="18.75" customHeight="1">
      <c r="A838" s="1"/>
      <c r="B838" s="1"/>
      <c r="C838" s="1"/>
      <c r="D838" s="44"/>
      <c r="E838" s="44"/>
      <c r="F838" s="4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</row>
    <row r="839" ht="18.75" customHeight="1">
      <c r="A839" s="1"/>
      <c r="B839" s="1"/>
      <c r="C839" s="1"/>
      <c r="D839" s="44"/>
      <c r="E839" s="44"/>
      <c r="F839" s="4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</row>
    <row r="840" ht="18.75" customHeight="1">
      <c r="A840" s="1"/>
      <c r="B840" s="1"/>
      <c r="C840" s="1"/>
      <c r="D840" s="44"/>
      <c r="E840" s="44"/>
      <c r="F840" s="4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</row>
    <row r="841" ht="18.75" customHeight="1">
      <c r="A841" s="1"/>
      <c r="B841" s="1"/>
      <c r="C841" s="1"/>
      <c r="D841" s="44"/>
      <c r="E841" s="44"/>
      <c r="F841" s="4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</row>
    <row r="842" ht="18.75" customHeight="1">
      <c r="A842" s="1"/>
      <c r="B842" s="1"/>
      <c r="C842" s="1"/>
      <c r="D842" s="44"/>
      <c r="E842" s="44"/>
      <c r="F842" s="4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</row>
    <row r="843" ht="18.75" customHeight="1">
      <c r="A843" s="1"/>
      <c r="B843" s="1"/>
      <c r="C843" s="1"/>
      <c r="D843" s="44"/>
      <c r="E843" s="44"/>
      <c r="F843" s="4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</row>
    <row r="844" ht="18.75" customHeight="1">
      <c r="A844" s="1"/>
      <c r="B844" s="1"/>
      <c r="C844" s="1"/>
      <c r="D844" s="44"/>
      <c r="E844" s="44"/>
      <c r="F844" s="4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</row>
    <row r="845" ht="18.75" customHeight="1">
      <c r="A845" s="1"/>
      <c r="B845" s="1"/>
      <c r="C845" s="1"/>
      <c r="D845" s="44"/>
      <c r="E845" s="44"/>
      <c r="F845" s="4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</row>
    <row r="846" ht="18.75" customHeight="1">
      <c r="A846" s="1"/>
      <c r="B846" s="1"/>
      <c r="C846" s="1"/>
      <c r="D846" s="44"/>
      <c r="E846" s="44"/>
      <c r="F846" s="4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</row>
    <row r="847" ht="18.75" customHeight="1">
      <c r="A847" s="1"/>
      <c r="B847" s="1"/>
      <c r="C847" s="1"/>
      <c r="D847" s="44"/>
      <c r="E847" s="44"/>
      <c r="F847" s="4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</row>
    <row r="848" ht="18.75" customHeight="1">
      <c r="A848" s="1"/>
      <c r="B848" s="1"/>
      <c r="C848" s="1"/>
      <c r="D848" s="44"/>
      <c r="E848" s="44"/>
      <c r="F848" s="4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</row>
    <row r="849" ht="18.75" customHeight="1">
      <c r="A849" s="1"/>
      <c r="B849" s="1"/>
      <c r="C849" s="1"/>
      <c r="D849" s="44"/>
      <c r="E849" s="44"/>
      <c r="F849" s="4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</row>
    <row r="850" ht="18.75" customHeight="1">
      <c r="A850" s="1"/>
      <c r="B850" s="1"/>
      <c r="C850" s="1"/>
      <c r="D850" s="44"/>
      <c r="E850" s="44"/>
      <c r="F850" s="4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</row>
    <row r="851" ht="18.75" customHeight="1">
      <c r="A851" s="1"/>
      <c r="B851" s="1"/>
      <c r="C851" s="1"/>
      <c r="D851" s="44"/>
      <c r="E851" s="44"/>
      <c r="F851" s="4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</row>
    <row r="852" ht="18.75" customHeight="1">
      <c r="A852" s="1"/>
      <c r="B852" s="1"/>
      <c r="C852" s="1"/>
      <c r="D852" s="44"/>
      <c r="E852" s="44"/>
      <c r="F852" s="4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</row>
    <row r="853" ht="18.75" customHeight="1">
      <c r="A853" s="1"/>
      <c r="B853" s="1"/>
      <c r="C853" s="1"/>
      <c r="D853" s="44"/>
      <c r="E853" s="44"/>
      <c r="F853" s="4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</row>
    <row r="854" ht="18.75" customHeight="1">
      <c r="A854" s="1"/>
      <c r="B854" s="1"/>
      <c r="C854" s="1"/>
      <c r="D854" s="44"/>
      <c r="E854" s="44"/>
      <c r="F854" s="4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</row>
    <row r="855" ht="18.75" customHeight="1">
      <c r="A855" s="1"/>
      <c r="B855" s="1"/>
      <c r="C855" s="1"/>
      <c r="D855" s="44"/>
      <c r="E855" s="44"/>
      <c r="F855" s="4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</row>
    <row r="856" ht="18.75" customHeight="1">
      <c r="A856" s="1"/>
      <c r="B856" s="1"/>
      <c r="C856" s="1"/>
      <c r="D856" s="44"/>
      <c r="E856" s="44"/>
      <c r="F856" s="4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</row>
    <row r="857" ht="18.75" customHeight="1">
      <c r="A857" s="1"/>
      <c r="B857" s="1"/>
      <c r="C857" s="1"/>
      <c r="D857" s="44"/>
      <c r="E857" s="44"/>
      <c r="F857" s="4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</row>
    <row r="858" ht="18.75" customHeight="1">
      <c r="A858" s="1"/>
      <c r="B858" s="1"/>
      <c r="C858" s="1"/>
      <c r="D858" s="44"/>
      <c r="E858" s="44"/>
      <c r="F858" s="4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</row>
    <row r="859" ht="18.75" customHeight="1">
      <c r="A859" s="1"/>
      <c r="B859" s="1"/>
      <c r="C859" s="1"/>
      <c r="D859" s="44"/>
      <c r="E859" s="44"/>
      <c r="F859" s="4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</row>
    <row r="860" ht="18.75" customHeight="1">
      <c r="A860" s="1"/>
      <c r="B860" s="1"/>
      <c r="C860" s="1"/>
      <c r="D860" s="44"/>
      <c r="E860" s="44"/>
      <c r="F860" s="4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</row>
    <row r="861" ht="18.75" customHeight="1">
      <c r="A861" s="1"/>
      <c r="B861" s="1"/>
      <c r="C861" s="1"/>
      <c r="D861" s="44"/>
      <c r="E861" s="44"/>
      <c r="F861" s="4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</row>
    <row r="862" ht="18.75" customHeight="1">
      <c r="A862" s="1"/>
      <c r="B862" s="1"/>
      <c r="C862" s="1"/>
      <c r="D862" s="44"/>
      <c r="E862" s="44"/>
      <c r="F862" s="4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</row>
    <row r="863" ht="18.75" customHeight="1">
      <c r="A863" s="1"/>
      <c r="B863" s="1"/>
      <c r="C863" s="1"/>
      <c r="D863" s="44"/>
      <c r="E863" s="44"/>
      <c r="F863" s="4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</row>
    <row r="864" ht="18.75" customHeight="1">
      <c r="A864" s="1"/>
      <c r="B864" s="1"/>
      <c r="C864" s="1"/>
      <c r="D864" s="44"/>
      <c r="E864" s="44"/>
      <c r="F864" s="4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</row>
    <row r="865" ht="18.75" customHeight="1">
      <c r="A865" s="1"/>
      <c r="B865" s="1"/>
      <c r="C865" s="1"/>
      <c r="D865" s="44"/>
      <c r="E865" s="44"/>
      <c r="F865" s="4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</row>
    <row r="866" ht="18.75" customHeight="1">
      <c r="A866" s="1"/>
      <c r="B866" s="1"/>
      <c r="C866" s="1"/>
      <c r="D866" s="44"/>
      <c r="E866" s="44"/>
      <c r="F866" s="4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</row>
    <row r="867" ht="18.75" customHeight="1">
      <c r="A867" s="1"/>
      <c r="B867" s="1"/>
      <c r="C867" s="1"/>
      <c r="D867" s="44"/>
      <c r="E867" s="44"/>
      <c r="F867" s="4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</row>
    <row r="868" ht="18.75" customHeight="1">
      <c r="A868" s="1"/>
      <c r="B868" s="1"/>
      <c r="C868" s="1"/>
      <c r="D868" s="44"/>
      <c r="E868" s="44"/>
      <c r="F868" s="4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</row>
    <row r="869" ht="18.75" customHeight="1">
      <c r="A869" s="1"/>
      <c r="B869" s="1"/>
      <c r="C869" s="1"/>
      <c r="D869" s="44"/>
      <c r="E869" s="44"/>
      <c r="F869" s="4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</row>
    <row r="870" ht="18.75" customHeight="1">
      <c r="A870" s="1"/>
      <c r="B870" s="1"/>
      <c r="C870" s="1"/>
      <c r="D870" s="44"/>
      <c r="E870" s="44"/>
      <c r="F870" s="4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</row>
    <row r="871" ht="18.75" customHeight="1">
      <c r="A871" s="1"/>
      <c r="B871" s="1"/>
      <c r="C871" s="1"/>
      <c r="D871" s="44"/>
      <c r="E871" s="44"/>
      <c r="F871" s="4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</row>
    <row r="872" ht="18.75" customHeight="1">
      <c r="A872" s="1"/>
      <c r="B872" s="1"/>
      <c r="C872" s="1"/>
      <c r="D872" s="44"/>
      <c r="E872" s="44"/>
      <c r="F872" s="4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</row>
    <row r="873" ht="18.75" customHeight="1">
      <c r="A873" s="1"/>
      <c r="B873" s="1"/>
      <c r="C873" s="1"/>
      <c r="D873" s="44"/>
      <c r="E873" s="44"/>
      <c r="F873" s="4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</row>
    <row r="874" ht="18.75" customHeight="1">
      <c r="A874" s="1"/>
      <c r="B874" s="1"/>
      <c r="C874" s="1"/>
      <c r="D874" s="44"/>
      <c r="E874" s="44"/>
      <c r="F874" s="4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</row>
    <row r="875" ht="18.75" customHeight="1">
      <c r="A875" s="1"/>
      <c r="B875" s="1"/>
      <c r="C875" s="1"/>
      <c r="D875" s="44"/>
      <c r="E875" s="44"/>
      <c r="F875" s="4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</row>
    <row r="876" ht="18.75" customHeight="1">
      <c r="A876" s="1"/>
      <c r="B876" s="1"/>
      <c r="C876" s="1"/>
      <c r="D876" s="44"/>
      <c r="E876" s="44"/>
      <c r="F876" s="4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</row>
    <row r="877" ht="18.75" customHeight="1">
      <c r="A877" s="1"/>
      <c r="B877" s="1"/>
      <c r="C877" s="1"/>
      <c r="D877" s="44"/>
      <c r="E877" s="44"/>
      <c r="F877" s="4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</row>
    <row r="878" ht="18.75" customHeight="1">
      <c r="A878" s="1"/>
      <c r="B878" s="1"/>
      <c r="C878" s="1"/>
      <c r="D878" s="44"/>
      <c r="E878" s="44"/>
      <c r="F878" s="4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</row>
    <row r="879" ht="18.75" customHeight="1">
      <c r="A879" s="1"/>
      <c r="B879" s="1"/>
      <c r="C879" s="1"/>
      <c r="D879" s="44"/>
      <c r="E879" s="44"/>
      <c r="F879" s="4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</row>
    <row r="880" ht="18.75" customHeight="1">
      <c r="A880" s="1"/>
      <c r="B880" s="1"/>
      <c r="C880" s="1"/>
      <c r="D880" s="44"/>
      <c r="E880" s="44"/>
      <c r="F880" s="4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</row>
    <row r="881" ht="18.75" customHeight="1">
      <c r="A881" s="1"/>
      <c r="B881" s="1"/>
      <c r="C881" s="1"/>
      <c r="D881" s="44"/>
      <c r="E881" s="44"/>
      <c r="F881" s="4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</row>
    <row r="882" ht="18.75" customHeight="1">
      <c r="A882" s="1"/>
      <c r="B882" s="1"/>
      <c r="C882" s="1"/>
      <c r="D882" s="44"/>
      <c r="E882" s="44"/>
      <c r="F882" s="4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</row>
    <row r="883" ht="18.75" customHeight="1">
      <c r="A883" s="1"/>
      <c r="B883" s="1"/>
      <c r="C883" s="1"/>
      <c r="D883" s="44"/>
      <c r="E883" s="44"/>
      <c r="F883" s="4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</row>
    <row r="884" ht="18.75" customHeight="1">
      <c r="A884" s="1"/>
      <c r="B884" s="1"/>
      <c r="C884" s="1"/>
      <c r="D884" s="44"/>
      <c r="E884" s="44"/>
      <c r="F884" s="4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</row>
    <row r="885" ht="18.75" customHeight="1">
      <c r="A885" s="1"/>
      <c r="B885" s="1"/>
      <c r="C885" s="1"/>
      <c r="D885" s="44"/>
      <c r="E885" s="44"/>
      <c r="F885" s="4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</row>
    <row r="886" ht="18.75" customHeight="1">
      <c r="A886" s="1"/>
      <c r="B886" s="1"/>
      <c r="C886" s="1"/>
      <c r="D886" s="44"/>
      <c r="E886" s="44"/>
      <c r="F886" s="4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</row>
    <row r="887" ht="18.75" customHeight="1">
      <c r="A887" s="1"/>
      <c r="B887" s="1"/>
      <c r="C887" s="1"/>
      <c r="D887" s="44"/>
      <c r="E887" s="44"/>
      <c r="F887" s="4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</row>
    <row r="888" ht="18.75" customHeight="1">
      <c r="A888" s="1"/>
      <c r="B888" s="1"/>
      <c r="C888" s="1"/>
      <c r="D888" s="44"/>
      <c r="E888" s="44"/>
      <c r="F888" s="4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</row>
    <row r="889" ht="18.75" customHeight="1">
      <c r="A889" s="1"/>
      <c r="B889" s="1"/>
      <c r="C889" s="1"/>
      <c r="D889" s="44"/>
      <c r="E889" s="44"/>
      <c r="F889" s="4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</row>
    <row r="890" ht="18.75" customHeight="1">
      <c r="A890" s="1"/>
      <c r="B890" s="1"/>
      <c r="C890" s="1"/>
      <c r="D890" s="44"/>
      <c r="E890" s="44"/>
      <c r="F890" s="4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</row>
    <row r="891" ht="18.75" customHeight="1">
      <c r="A891" s="1"/>
      <c r="B891" s="1"/>
      <c r="C891" s="1"/>
      <c r="D891" s="44"/>
      <c r="E891" s="44"/>
      <c r="F891" s="4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</row>
    <row r="892" ht="18.75" customHeight="1">
      <c r="A892" s="1"/>
      <c r="B892" s="1"/>
      <c r="C892" s="1"/>
      <c r="D892" s="44"/>
      <c r="E892" s="44"/>
      <c r="F892" s="4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</row>
    <row r="893" ht="18.75" customHeight="1">
      <c r="A893" s="1"/>
      <c r="B893" s="1"/>
      <c r="C893" s="1"/>
      <c r="D893" s="44"/>
      <c r="E893" s="44"/>
      <c r="F893" s="4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</row>
    <row r="894" ht="18.75" customHeight="1">
      <c r="A894" s="1"/>
      <c r="B894" s="1"/>
      <c r="C894" s="1"/>
      <c r="D894" s="44"/>
      <c r="E894" s="44"/>
      <c r="F894" s="4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</row>
    <row r="895" ht="18.75" customHeight="1">
      <c r="A895" s="1"/>
      <c r="B895" s="1"/>
      <c r="C895" s="1"/>
      <c r="D895" s="44"/>
      <c r="E895" s="44"/>
      <c r="F895" s="4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</row>
    <row r="896" ht="18.75" customHeight="1">
      <c r="A896" s="1"/>
      <c r="B896" s="1"/>
      <c r="C896" s="1"/>
      <c r="D896" s="44"/>
      <c r="E896" s="44"/>
      <c r="F896" s="4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</row>
    <row r="897" ht="18.75" customHeight="1">
      <c r="A897" s="1"/>
      <c r="B897" s="1"/>
      <c r="C897" s="1"/>
      <c r="D897" s="44"/>
      <c r="E897" s="44"/>
      <c r="F897" s="4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</row>
    <row r="898" ht="18.75" customHeight="1">
      <c r="A898" s="1"/>
      <c r="B898" s="1"/>
      <c r="C898" s="1"/>
      <c r="D898" s="44"/>
      <c r="E898" s="44"/>
      <c r="F898" s="4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</row>
    <row r="899" ht="18.75" customHeight="1">
      <c r="A899" s="1"/>
      <c r="B899" s="1"/>
      <c r="C899" s="1"/>
      <c r="D899" s="44"/>
      <c r="E899" s="44"/>
      <c r="F899" s="4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</row>
    <row r="900" ht="18.75" customHeight="1">
      <c r="A900" s="1"/>
      <c r="B900" s="1"/>
      <c r="C900" s="1"/>
      <c r="D900" s="44"/>
      <c r="E900" s="44"/>
      <c r="F900" s="4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</row>
    <row r="901" ht="18.75" customHeight="1">
      <c r="A901" s="1"/>
      <c r="B901" s="1"/>
      <c r="C901" s="1"/>
      <c r="D901" s="44"/>
      <c r="E901" s="44"/>
      <c r="F901" s="4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</row>
    <row r="902" ht="18.75" customHeight="1">
      <c r="A902" s="1"/>
      <c r="B902" s="1"/>
      <c r="C902" s="1"/>
      <c r="D902" s="44"/>
      <c r="E902" s="44"/>
      <c r="F902" s="4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</row>
    <row r="903" ht="18.75" customHeight="1">
      <c r="A903" s="1"/>
      <c r="B903" s="1"/>
      <c r="C903" s="1"/>
      <c r="D903" s="44"/>
      <c r="E903" s="44"/>
      <c r="F903" s="4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</row>
    <row r="904" ht="18.75" customHeight="1">
      <c r="A904" s="1"/>
      <c r="B904" s="1"/>
      <c r="C904" s="1"/>
      <c r="D904" s="44"/>
      <c r="E904" s="44"/>
      <c r="F904" s="4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</row>
    <row r="905" ht="18.75" customHeight="1">
      <c r="A905" s="1"/>
      <c r="B905" s="1"/>
      <c r="C905" s="1"/>
      <c r="D905" s="44"/>
      <c r="E905" s="44"/>
      <c r="F905" s="4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</row>
    <row r="906" ht="18.75" customHeight="1">
      <c r="A906" s="1"/>
      <c r="B906" s="1"/>
      <c r="C906" s="1"/>
      <c r="D906" s="44"/>
      <c r="E906" s="44"/>
      <c r="F906" s="4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</row>
    <row r="907" ht="18.75" customHeight="1">
      <c r="A907" s="1"/>
      <c r="B907" s="1"/>
      <c r="C907" s="1"/>
      <c r="D907" s="44"/>
      <c r="E907" s="44"/>
      <c r="F907" s="4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</row>
    <row r="908" ht="18.75" customHeight="1">
      <c r="A908" s="1"/>
      <c r="B908" s="1"/>
      <c r="C908" s="1"/>
      <c r="D908" s="44"/>
      <c r="E908" s="44"/>
      <c r="F908" s="4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</row>
    <row r="909" ht="18.75" customHeight="1">
      <c r="A909" s="1"/>
      <c r="B909" s="1"/>
      <c r="C909" s="1"/>
      <c r="D909" s="44"/>
      <c r="E909" s="44"/>
      <c r="F909" s="4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</row>
    <row r="910" ht="18.75" customHeight="1">
      <c r="A910" s="1"/>
      <c r="B910" s="1"/>
      <c r="C910" s="1"/>
      <c r="D910" s="44"/>
      <c r="E910" s="44"/>
      <c r="F910" s="4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</row>
    <row r="911" ht="18.75" customHeight="1">
      <c r="A911" s="1"/>
      <c r="B911" s="1"/>
      <c r="C911" s="1"/>
      <c r="D911" s="44"/>
      <c r="E911" s="44"/>
      <c r="F911" s="4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</row>
    <row r="912" ht="18.75" customHeight="1">
      <c r="A912" s="1"/>
      <c r="B912" s="1"/>
      <c r="C912" s="1"/>
      <c r="D912" s="44"/>
      <c r="E912" s="44"/>
      <c r="F912" s="4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</row>
    <row r="913" ht="18.75" customHeight="1">
      <c r="A913" s="1"/>
      <c r="B913" s="1"/>
      <c r="C913" s="1"/>
      <c r="D913" s="44"/>
      <c r="E913" s="44"/>
      <c r="F913" s="4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</row>
    <row r="914" ht="18.75" customHeight="1">
      <c r="A914" s="1"/>
      <c r="B914" s="1"/>
      <c r="C914" s="1"/>
      <c r="D914" s="44"/>
      <c r="E914" s="44"/>
      <c r="F914" s="4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</row>
    <row r="915" ht="18.75" customHeight="1">
      <c r="A915" s="1"/>
      <c r="B915" s="1"/>
      <c r="C915" s="1"/>
      <c r="D915" s="44"/>
      <c r="E915" s="44"/>
      <c r="F915" s="4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</row>
    <row r="916" ht="18.75" customHeight="1">
      <c r="A916" s="1"/>
      <c r="B916" s="1"/>
      <c r="C916" s="1"/>
      <c r="D916" s="44"/>
      <c r="E916" s="44"/>
      <c r="F916" s="4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</row>
  </sheetData>
  <mergeCells count="1">
    <mergeCell ref="E113:J116"/>
  </mergeCells>
  <conditionalFormatting sqref="A1">
    <cfRule type="containsText" dxfId="1" priority="1" operator="containsText" text="fls">
      <formula>NOT(ISERROR(SEARCH(("fls"),(A1))))</formula>
    </cfRule>
  </conditionalFormatting>
  <dataValidations>
    <dataValidation type="list" allowBlank="1" showErrorMessage="1" sqref="E80:E86">
      <formula1>$H$80:$H$81</formula1>
    </dataValidation>
  </dataValidations>
  <hyperlinks>
    <hyperlink r:id="rId4" ref="H3"/>
    <hyperlink display=" Go to Results" location="Results!A1" ref="D10"/>
    <hyperlink display="See sheet &quot;Input-Unit&quot;" location="'Input-Unit'!A1" ref="D39"/>
  </hyperlinks>
  <printOptions/>
  <pageMargins bottom="0.11811023622047245" footer="0.0" header="0.0" left="0.03937007874015748" right="0.03937007874015748" top="0.11811023622047245"/>
  <pageSetup fitToHeight="0"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3.25"/>
    <col customWidth="1" min="2" max="2" width="3.38"/>
    <col customWidth="1" min="3" max="3" width="6.63"/>
    <col customWidth="1" min="4" max="4" width="18.25"/>
    <col customWidth="1" min="5" max="5" width="17.38"/>
    <col customWidth="1" min="6" max="6" width="16.0"/>
    <col customWidth="1" min="7" max="7" width="13.5"/>
    <col customWidth="1" min="8" max="8" width="10.63"/>
    <col customWidth="1" min="9" max="9" width="13.13"/>
    <col customWidth="1" min="10" max="11" width="10.63"/>
    <col customWidth="1" min="12" max="12" width="12.88"/>
    <col customWidth="1" min="13" max="13" width="10.63"/>
    <col customWidth="1" min="14" max="14" width="3.38"/>
    <col customWidth="1" min="15" max="26" width="8.88"/>
  </cols>
  <sheetData>
    <row r="1" ht="13.5" customHeight="1">
      <c r="B1" s="228" t="str">
        <f>BS!A1</f>
        <v>Ok</v>
      </c>
      <c r="C1" s="229"/>
      <c r="D1" s="229"/>
      <c r="E1" s="229"/>
      <c r="F1" s="229"/>
      <c r="G1" s="229"/>
      <c r="H1" s="229"/>
      <c r="I1" s="229"/>
      <c r="N1" s="230"/>
    </row>
    <row r="2" ht="13.5" customHeight="1">
      <c r="B2" s="231"/>
      <c r="D2" s="3" t="s">
        <v>170</v>
      </c>
      <c r="E2" s="63"/>
      <c r="J2" s="4" t="s">
        <v>1</v>
      </c>
      <c r="K2" s="5" t="s">
        <v>2</v>
      </c>
      <c r="L2" s="232"/>
      <c r="M2" s="233"/>
      <c r="N2" s="234"/>
    </row>
    <row r="3" ht="13.5" customHeight="1">
      <c r="B3" s="231"/>
      <c r="D3" s="67" t="str">
        <f>'Input-Unit'!D9</f>
        <v>StepUP</v>
      </c>
      <c r="E3" s="63"/>
      <c r="N3" s="234"/>
    </row>
    <row r="4" ht="13.5" customHeight="1">
      <c r="B4" s="231"/>
      <c r="D4" s="61"/>
      <c r="E4" s="61"/>
      <c r="F4" s="61"/>
      <c r="G4" s="61"/>
      <c r="H4" s="61"/>
      <c r="J4" s="61"/>
      <c r="K4" s="61"/>
      <c r="N4" s="234"/>
    </row>
    <row r="5" ht="13.5" customHeight="1">
      <c r="B5" s="231"/>
      <c r="D5" s="61"/>
      <c r="E5" s="61"/>
      <c r="F5" s="61"/>
      <c r="G5" s="61"/>
      <c r="H5" s="61"/>
      <c r="I5" s="61"/>
      <c r="J5" s="61"/>
      <c r="K5" s="61"/>
      <c r="N5" s="234"/>
    </row>
    <row r="6" ht="31.5" customHeight="1">
      <c r="A6" s="235"/>
      <c r="B6" s="236"/>
      <c r="C6" s="237"/>
      <c r="D6" s="238">
        <f>G33</f>
        <v>162300</v>
      </c>
      <c r="E6" s="239"/>
      <c r="F6" s="238">
        <f>G31</f>
        <v>64920</v>
      </c>
      <c r="G6" s="239"/>
      <c r="H6" s="239"/>
      <c r="I6" s="240">
        <f>Input!D99</f>
        <v>324600</v>
      </c>
      <c r="J6" s="239"/>
      <c r="K6" s="241"/>
      <c r="L6" s="242">
        <f>Input!D98</f>
        <v>0.2</v>
      </c>
      <c r="M6" s="243"/>
      <c r="N6" s="244"/>
      <c r="O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ht="18.75" customHeight="1">
      <c r="A7" s="245"/>
      <c r="B7" s="246"/>
      <c r="C7" s="247"/>
      <c r="D7" s="248" t="s">
        <v>171</v>
      </c>
      <c r="E7" s="249"/>
      <c r="F7" s="248" t="s">
        <v>172</v>
      </c>
      <c r="G7" s="249"/>
      <c r="H7" s="250"/>
      <c r="I7" s="251" t="str">
        <f>Input!C99</f>
        <v>Company valuation</v>
      </c>
      <c r="J7" s="249"/>
      <c r="K7" s="250"/>
      <c r="L7" s="248" t="s">
        <v>173</v>
      </c>
      <c r="M7" s="252"/>
      <c r="N7" s="253"/>
      <c r="O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ht="8.25" customHeight="1">
      <c r="A8" s="108"/>
      <c r="B8" s="254"/>
      <c r="C8" s="255"/>
      <c r="D8" s="256"/>
      <c r="E8" s="256"/>
      <c r="F8" s="257"/>
      <c r="G8" s="256"/>
      <c r="H8" s="258"/>
      <c r="I8" s="259"/>
      <c r="J8" s="256"/>
      <c r="K8" s="258"/>
      <c r="L8" s="256"/>
      <c r="M8" s="260"/>
      <c r="N8" s="261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31.5" customHeight="1">
      <c r="A9" s="262"/>
      <c r="B9" s="263"/>
      <c r="C9" s="264"/>
      <c r="D9" s="265">
        <f>G225</f>
        <v>1868791.041</v>
      </c>
      <c r="E9" s="266"/>
      <c r="F9" s="267">
        <f>G231</f>
        <v>1.170739961</v>
      </c>
      <c r="G9" s="266"/>
      <c r="H9" s="268"/>
      <c r="I9" s="269">
        <f>-G225/G226</f>
        <v>28.7860604</v>
      </c>
      <c r="J9" s="266"/>
      <c r="K9" s="270"/>
      <c r="L9" s="271" t="str">
        <f>if(G234&lt;1,CONCATENATE(TEXT(round(G234*12,0),"0")," months"),CONCATENATE(TEXT(G234,"0.0")," years"))</f>
        <v>2.0 years</v>
      </c>
      <c r="M9" s="272"/>
      <c r="N9" s="273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</row>
    <row r="10" ht="18.75" customHeight="1">
      <c r="A10" s="245"/>
      <c r="B10" s="246"/>
      <c r="C10" s="274"/>
      <c r="D10" s="251" t="s">
        <v>174</v>
      </c>
      <c r="E10" s="275"/>
      <c r="F10" s="251" t="s">
        <v>175</v>
      </c>
      <c r="G10" s="275"/>
      <c r="H10" s="276"/>
      <c r="I10" s="251" t="s">
        <v>176</v>
      </c>
      <c r="J10" s="275"/>
      <c r="K10" s="276"/>
      <c r="L10" s="251" t="s">
        <v>177</v>
      </c>
      <c r="M10" s="277"/>
      <c r="N10" s="253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13.5" customHeight="1">
      <c r="B11" s="231"/>
      <c r="D11" s="61"/>
      <c r="E11" s="61"/>
      <c r="F11" s="61"/>
      <c r="G11" s="61"/>
      <c r="H11" s="61"/>
      <c r="I11" s="61"/>
      <c r="J11" s="61"/>
      <c r="K11" s="61"/>
      <c r="N11" s="234"/>
    </row>
    <row r="12" ht="13.5" customHeight="1">
      <c r="B12" s="231"/>
      <c r="N12" s="234"/>
    </row>
    <row r="13" ht="13.5" customHeight="1">
      <c r="B13" s="231"/>
      <c r="N13" s="234"/>
    </row>
    <row r="14" ht="13.5" customHeight="1">
      <c r="B14" s="231"/>
      <c r="C14" s="152" t="s">
        <v>96</v>
      </c>
      <c r="D14" s="153" t="s">
        <v>178</v>
      </c>
      <c r="E14" s="278"/>
      <c r="F14" s="44"/>
      <c r="G14" s="44"/>
      <c r="H14" s="1"/>
      <c r="I14" s="1"/>
      <c r="J14" s="1"/>
      <c r="K14" s="1"/>
      <c r="N14" s="234"/>
    </row>
    <row r="15" ht="13.5" customHeight="1">
      <c r="B15" s="231"/>
      <c r="C15" s="1"/>
      <c r="D15" s="1"/>
      <c r="E15" s="1"/>
      <c r="F15" s="44"/>
      <c r="G15" s="44"/>
      <c r="H15" s="1"/>
      <c r="I15" s="1"/>
      <c r="J15" s="1"/>
      <c r="K15" s="1"/>
      <c r="N15" s="234"/>
    </row>
    <row r="16" ht="18.75" customHeight="1">
      <c r="B16" s="231"/>
      <c r="C16" s="279" t="s">
        <v>13</v>
      </c>
      <c r="D16" s="279" t="s">
        <v>14</v>
      </c>
      <c r="E16" s="279"/>
      <c r="F16" s="280"/>
      <c r="G16" s="281" t="s">
        <v>105</v>
      </c>
      <c r="H16" s="44"/>
      <c r="I16" s="44"/>
      <c r="J16" s="44"/>
      <c r="K16" s="44"/>
      <c r="N16" s="234"/>
    </row>
    <row r="17" ht="18.75" customHeight="1">
      <c r="B17" s="231"/>
      <c r="C17" s="282" t="str">
        <f>CF!B17</f>
        <v>1.</v>
      </c>
      <c r="D17" s="282" t="str">
        <f>CF!C17</f>
        <v>Platform development</v>
      </c>
      <c r="E17" s="282"/>
      <c r="F17" s="283"/>
      <c r="G17" s="283">
        <f>-CF!F17</f>
        <v>20000</v>
      </c>
      <c r="H17" s="44"/>
      <c r="I17" s="44"/>
      <c r="J17" s="44"/>
      <c r="K17" s="44"/>
      <c r="N17" s="234"/>
    </row>
    <row r="18" ht="18.75" customHeight="1">
      <c r="B18" s="231"/>
      <c r="C18" s="282" t="str">
        <f>CF!B18</f>
        <v>2.</v>
      </c>
      <c r="D18" s="282" t="str">
        <f>CF!C18</f>
        <v>Infrastructure setup</v>
      </c>
      <c r="E18" s="282"/>
      <c r="F18" s="283"/>
      <c r="G18" s="283">
        <f>-CF!F18</f>
        <v>4400</v>
      </c>
      <c r="H18" s="1"/>
      <c r="I18" s="1"/>
      <c r="J18" s="1"/>
      <c r="K18" s="1"/>
      <c r="N18" s="234"/>
    </row>
    <row r="19" ht="18.75" customHeight="1">
      <c r="B19" s="231"/>
      <c r="C19" s="282" t="str">
        <f>CF!B19</f>
        <v>3.</v>
      </c>
      <c r="D19" s="282" t="str">
        <f>CF!C19</f>
        <v/>
      </c>
      <c r="E19" s="282"/>
      <c r="F19" s="283"/>
      <c r="G19" s="283">
        <f>-CF!F19</f>
        <v>0</v>
      </c>
      <c r="H19" s="1"/>
      <c r="I19" s="1"/>
      <c r="J19" s="1"/>
      <c r="K19" s="1"/>
      <c r="N19" s="234"/>
    </row>
    <row r="20" ht="18.75" customHeight="1">
      <c r="B20" s="231"/>
      <c r="C20" s="282" t="str">
        <f>CF!B20</f>
        <v>4.</v>
      </c>
      <c r="D20" s="282" t="str">
        <f>CF!C20</f>
        <v/>
      </c>
      <c r="E20" s="282"/>
      <c r="F20" s="283"/>
      <c r="G20" s="283">
        <f>-CF!F20</f>
        <v>0</v>
      </c>
      <c r="H20" s="1"/>
      <c r="I20" s="1"/>
      <c r="J20" s="1"/>
      <c r="K20" s="1"/>
      <c r="N20" s="234"/>
    </row>
    <row r="21" ht="18.75" customHeight="1">
      <c r="B21" s="231"/>
      <c r="C21" s="282" t="str">
        <f>CF!B21</f>
        <v>5.</v>
      </c>
      <c r="D21" s="282" t="str">
        <f>CF!C21</f>
        <v/>
      </c>
      <c r="E21" s="282"/>
      <c r="F21" s="283"/>
      <c r="G21" s="283">
        <f>-CF!F21</f>
        <v>0</v>
      </c>
      <c r="H21" s="1"/>
      <c r="I21" s="1"/>
      <c r="J21" s="1"/>
      <c r="K21" s="1"/>
      <c r="N21" s="234"/>
    </row>
    <row r="22" ht="18.75" customHeight="1">
      <c r="B22" s="231"/>
      <c r="C22" s="282" t="s">
        <v>32</v>
      </c>
      <c r="D22" s="284" t="s">
        <v>179</v>
      </c>
      <c r="E22" s="282"/>
      <c r="F22" s="283"/>
      <c r="G22" s="283">
        <f>IF((CF!F66+CF!F69)-SUM(G17:G21)&lt;0,0,(CF!F66+CF!F69)-SUM(G17:G21))</f>
        <v>137900</v>
      </c>
      <c r="H22" s="1"/>
      <c r="I22" s="1"/>
      <c r="J22" s="1"/>
      <c r="K22" s="1"/>
      <c r="N22" s="234"/>
    </row>
    <row r="23" ht="18.75" customHeight="1">
      <c r="B23" s="231"/>
      <c r="C23" s="285"/>
      <c r="D23" s="285" t="s">
        <v>79</v>
      </c>
      <c r="E23" s="285"/>
      <c r="F23" s="286"/>
      <c r="G23" s="286">
        <f>SUM(G17:G22)</f>
        <v>162300</v>
      </c>
      <c r="H23" s="1"/>
      <c r="I23" s="1"/>
      <c r="J23" s="1"/>
      <c r="K23" s="1"/>
      <c r="N23" s="234"/>
    </row>
    <row r="24" ht="13.5" customHeight="1">
      <c r="B24" s="231"/>
      <c r="C24" s="1"/>
      <c r="D24" s="1"/>
      <c r="E24" s="1"/>
      <c r="F24" s="44"/>
      <c r="G24" s="44"/>
      <c r="H24" s="1"/>
      <c r="I24" s="1"/>
      <c r="J24" s="1"/>
      <c r="N24" s="234"/>
    </row>
    <row r="25" ht="13.5" customHeight="1">
      <c r="B25" s="231"/>
      <c r="C25" s="1"/>
      <c r="D25" s="1"/>
      <c r="E25" s="1"/>
      <c r="F25" s="44"/>
      <c r="G25" s="44"/>
      <c r="H25" s="1"/>
      <c r="I25" s="1"/>
      <c r="J25" s="1"/>
      <c r="K25" s="1"/>
      <c r="N25" s="234"/>
    </row>
    <row r="26" ht="13.5" customHeight="1">
      <c r="B26" s="231"/>
      <c r="N26" s="234"/>
      <c r="P26" s="287"/>
      <c r="Q26" s="287"/>
      <c r="R26" s="287"/>
      <c r="S26" s="287"/>
      <c r="T26" s="287"/>
      <c r="U26" s="287"/>
    </row>
    <row r="27" ht="13.5" customHeight="1">
      <c r="B27" s="231"/>
      <c r="C27" s="152" t="s">
        <v>102</v>
      </c>
      <c r="D27" s="153" t="s">
        <v>180</v>
      </c>
      <c r="E27" s="278"/>
      <c r="F27" s="44"/>
      <c r="G27" s="44"/>
      <c r="H27" s="1"/>
      <c r="I27" s="1"/>
      <c r="J27" s="1"/>
      <c r="K27" s="1"/>
      <c r="N27" s="234"/>
      <c r="P27" s="82"/>
      <c r="Q27" s="82"/>
      <c r="R27" s="82"/>
      <c r="S27" s="82"/>
      <c r="T27" s="82"/>
      <c r="U27" s="82"/>
      <c r="V27" s="82"/>
    </row>
    <row r="28" ht="13.5" customHeight="1">
      <c r="B28" s="231"/>
      <c r="N28" s="234"/>
      <c r="P28" s="82"/>
      <c r="Q28" s="82"/>
      <c r="R28" s="82"/>
      <c r="S28" s="82"/>
      <c r="T28" s="82"/>
      <c r="U28" s="82"/>
      <c r="V28" s="82"/>
    </row>
    <row r="29" ht="18.75" customHeight="1">
      <c r="B29" s="231"/>
      <c r="C29" s="279" t="s">
        <v>13</v>
      </c>
      <c r="D29" s="279" t="s">
        <v>14</v>
      </c>
      <c r="E29" s="279"/>
      <c r="F29" s="280"/>
      <c r="G29" s="280" t="str">
        <f>G16</f>
        <v> Total, $</v>
      </c>
      <c r="N29" s="234"/>
      <c r="P29" s="82"/>
      <c r="Q29" s="82"/>
      <c r="R29" s="82"/>
      <c r="S29" s="82"/>
      <c r="T29" s="82"/>
      <c r="U29" s="82"/>
      <c r="V29" s="82"/>
    </row>
    <row r="30" ht="18.75" customHeight="1">
      <c r="B30" s="231"/>
      <c r="C30" s="288" t="s">
        <v>4</v>
      </c>
      <c r="D30" s="289" t="str">
        <f>Input!E91</f>
        <v>Founders' funds</v>
      </c>
      <c r="E30" s="288"/>
      <c r="F30" s="290"/>
      <c r="G30" s="290">
        <f>CF!F66</f>
        <v>97380</v>
      </c>
      <c r="N30" s="234"/>
      <c r="P30" s="82"/>
      <c r="Q30" s="291" t="str">
        <f t="shared" ref="Q30:Q31" si="1">D30</f>
        <v>Founders' funds</v>
      </c>
      <c r="R30" s="292">
        <f t="shared" ref="R30:R31" si="2">G30</f>
        <v>97380</v>
      </c>
      <c r="S30" s="82"/>
      <c r="T30" s="82"/>
      <c r="U30" s="82"/>
      <c r="V30" s="82"/>
    </row>
    <row r="31" ht="18.75" customHeight="1">
      <c r="B31" s="231"/>
      <c r="C31" s="288" t="s">
        <v>7</v>
      </c>
      <c r="D31" s="289" t="str">
        <f>Input!D91</f>
        <v>Investor's funds</v>
      </c>
      <c r="E31" s="288"/>
      <c r="F31" s="290"/>
      <c r="G31" s="290">
        <f>CF!F69</f>
        <v>64920</v>
      </c>
      <c r="N31" s="234"/>
      <c r="P31" s="82"/>
      <c r="Q31" s="291" t="str">
        <f t="shared" si="1"/>
        <v>Investor's funds</v>
      </c>
      <c r="R31" s="292">
        <f t="shared" si="2"/>
        <v>64920</v>
      </c>
      <c r="S31" s="82"/>
      <c r="T31" s="82"/>
      <c r="U31" s="82"/>
      <c r="V31" s="82"/>
    </row>
    <row r="32" ht="18.75" customHeight="1">
      <c r="B32" s="231"/>
      <c r="C32" s="288" t="s">
        <v>9</v>
      </c>
      <c r="D32" s="289" t="s">
        <v>181</v>
      </c>
      <c r="E32" s="288"/>
      <c r="F32" s="290"/>
      <c r="G32" s="290">
        <f>IF(G23-G30-G31&lt;0,0,G23-G30-G31)</f>
        <v>0</v>
      </c>
      <c r="N32" s="234"/>
      <c r="P32" s="82"/>
      <c r="Q32" s="82"/>
      <c r="R32" s="82"/>
      <c r="S32" s="82"/>
      <c r="T32" s="82"/>
      <c r="U32" s="82"/>
      <c r="V32" s="82"/>
    </row>
    <row r="33" ht="18.75" customHeight="1">
      <c r="B33" s="231"/>
      <c r="C33" s="285"/>
      <c r="D33" s="285" t="s">
        <v>79</v>
      </c>
      <c r="E33" s="285"/>
      <c r="F33" s="286"/>
      <c r="G33" s="286">
        <f>G31+G30+G32</f>
        <v>162300</v>
      </c>
      <c r="N33" s="234"/>
      <c r="P33" s="82"/>
      <c r="Q33" s="82"/>
      <c r="R33" s="82"/>
      <c r="S33" s="82"/>
      <c r="T33" s="82"/>
      <c r="U33" s="82"/>
      <c r="V33" s="82"/>
    </row>
    <row r="34" ht="13.5" customHeight="1">
      <c r="B34" s="231"/>
      <c r="N34" s="234"/>
      <c r="P34" s="82"/>
      <c r="Q34" s="82"/>
      <c r="R34" s="82"/>
      <c r="S34" s="82"/>
      <c r="T34" s="82"/>
      <c r="U34" s="82"/>
      <c r="V34" s="82"/>
    </row>
    <row r="35" ht="13.5" customHeight="1">
      <c r="B35" s="231"/>
      <c r="N35" s="234"/>
      <c r="P35" s="82"/>
      <c r="Q35" s="82"/>
      <c r="R35" s="82"/>
      <c r="S35" s="82"/>
      <c r="T35" s="82"/>
      <c r="U35" s="82"/>
      <c r="V35" s="82"/>
    </row>
    <row r="36" ht="13.5" customHeight="1">
      <c r="B36" s="231"/>
      <c r="N36" s="234"/>
      <c r="P36" s="287"/>
      <c r="Q36" s="287"/>
      <c r="R36" s="287"/>
      <c r="S36" s="287"/>
      <c r="T36" s="287"/>
      <c r="U36" s="287"/>
    </row>
    <row r="37" ht="13.5" customHeight="1">
      <c r="B37" s="231"/>
      <c r="N37" s="234"/>
    </row>
    <row r="38" ht="13.5" customHeight="1">
      <c r="B38" s="231"/>
      <c r="C38" s="152" t="s">
        <v>108</v>
      </c>
      <c r="D38" s="173" t="s">
        <v>182</v>
      </c>
      <c r="E38" s="278"/>
      <c r="F38" s="44"/>
      <c r="G38" s="44"/>
      <c r="H38" s="1"/>
      <c r="I38" s="1"/>
      <c r="J38" s="1"/>
      <c r="K38" s="1"/>
      <c r="N38" s="234"/>
    </row>
    <row r="39" ht="13.5" customHeight="1">
      <c r="B39" s="231"/>
      <c r="N39" s="234"/>
    </row>
    <row r="40" ht="13.5" customHeight="1">
      <c r="B40" s="231"/>
      <c r="N40" s="234"/>
    </row>
    <row r="41" ht="22.5" customHeight="1">
      <c r="B41" s="231"/>
      <c r="N41" s="234"/>
    </row>
    <row r="42" ht="22.5" customHeight="1">
      <c r="B42" s="231"/>
      <c r="N42" s="234"/>
    </row>
    <row r="43" ht="22.5" customHeight="1">
      <c r="B43" s="231"/>
      <c r="N43" s="234"/>
    </row>
    <row r="44" ht="22.5" customHeight="1">
      <c r="B44" s="231"/>
      <c r="N44" s="234"/>
    </row>
    <row r="45" ht="22.5" customHeight="1">
      <c r="B45" s="231"/>
      <c r="N45" s="234"/>
    </row>
    <row r="46" ht="22.5" customHeight="1">
      <c r="B46" s="231"/>
      <c r="N46" s="234"/>
    </row>
    <row r="47" ht="22.5" customHeight="1">
      <c r="B47" s="231"/>
      <c r="N47" s="234"/>
    </row>
    <row r="48" ht="22.5" customHeight="1">
      <c r="B48" s="231"/>
      <c r="N48" s="234"/>
    </row>
    <row r="49" ht="22.5" customHeight="1">
      <c r="B49" s="231"/>
      <c r="N49" s="234"/>
    </row>
    <row r="50" ht="22.5" customHeight="1">
      <c r="B50" s="231"/>
      <c r="H50" s="293" t="str">
        <f>CONCATENATE("LTV / CAC = ",TEXT('Results-Unit'!H24,"# ##0.0"))</f>
        <v>LTV / CAC =  6.8</v>
      </c>
      <c r="I50" s="86"/>
      <c r="J50" s="86"/>
      <c r="K50" s="86"/>
      <c r="L50" s="86"/>
      <c r="M50" s="87"/>
      <c r="N50" s="234"/>
    </row>
    <row r="51" ht="13.5" customHeight="1">
      <c r="B51" s="231"/>
      <c r="N51" s="234"/>
    </row>
    <row r="52" ht="13.5" customHeight="1">
      <c r="B52" s="231"/>
      <c r="N52" s="234"/>
    </row>
    <row r="53" ht="13.5" customHeight="1">
      <c r="B53" s="231"/>
      <c r="N53" s="234"/>
      <c r="P53" s="294"/>
    </row>
    <row r="54" ht="13.5" customHeight="1">
      <c r="B54" s="231"/>
      <c r="C54" s="152" t="s">
        <v>113</v>
      </c>
      <c r="D54" s="153" t="str">
        <f>CF!C13</f>
        <v>Cash Flow Statement (CF)</v>
      </c>
      <c r="E54" s="278"/>
      <c r="F54" s="44"/>
      <c r="G54" s="44"/>
      <c r="H54" s="1"/>
      <c r="J54" s="1"/>
      <c r="N54" s="234"/>
      <c r="P54" s="294" t="s">
        <v>183</v>
      </c>
    </row>
    <row r="55" ht="13.5" customHeight="1">
      <c r="B55" s="231"/>
      <c r="N55" s="234"/>
      <c r="P55" s="294" t="s">
        <v>184</v>
      </c>
    </row>
    <row r="56" ht="34.5" customHeight="1">
      <c r="B56" s="231"/>
      <c r="C56" s="295" t="s">
        <v>13</v>
      </c>
      <c r="D56" s="295" t="s">
        <v>14</v>
      </c>
      <c r="E56" s="296"/>
      <c r="F56" s="297" t="s">
        <v>185</v>
      </c>
      <c r="G56" s="298">
        <f>YEAR(CF!I1)</f>
        <v>2026</v>
      </c>
      <c r="H56" s="299">
        <f t="shared" ref="H56:M56" si="3">G56+1</f>
        <v>2027</v>
      </c>
      <c r="I56" s="299">
        <f t="shared" si="3"/>
        <v>2028</v>
      </c>
      <c r="J56" s="299">
        <f t="shared" si="3"/>
        <v>2029</v>
      </c>
      <c r="K56" s="299">
        <f t="shared" si="3"/>
        <v>2030</v>
      </c>
      <c r="L56" s="299">
        <f t="shared" si="3"/>
        <v>2031</v>
      </c>
      <c r="M56" s="299">
        <f t="shared" si="3"/>
        <v>2032</v>
      </c>
      <c r="N56" s="234"/>
      <c r="P56" s="294" t="s">
        <v>186</v>
      </c>
    </row>
    <row r="57" ht="13.5" customHeight="1">
      <c r="B57" s="231"/>
      <c r="N57" s="234"/>
    </row>
    <row r="58" ht="13.5" customHeight="1">
      <c r="B58" s="231"/>
      <c r="C58" s="108" t="str">
        <f>CF!B15</f>
        <v>1.</v>
      </c>
      <c r="D58" s="108" t="str">
        <f>CF!C15</f>
        <v>Investment Phase</v>
      </c>
      <c r="N58" s="234"/>
    </row>
    <row r="59" ht="13.5" customHeight="1" outlineLevel="1">
      <c r="B59" s="231"/>
      <c r="C59" s="282"/>
      <c r="D59" s="300" t="str">
        <f>CF!C17</f>
        <v>Platform development</v>
      </c>
      <c r="E59" s="301"/>
      <c r="F59" s="302">
        <f t="shared" ref="F59:F63" si="4">SUM(G59:M59)</f>
        <v>-20000</v>
      </c>
      <c r="G59" s="303">
        <f>SUMIFS(CF!17:17,CF!$3:$3,G$56)</f>
        <v>-20000</v>
      </c>
      <c r="H59" s="283">
        <f>SUMIFS(CF!17:17,CF!$3:$3,H$56)</f>
        <v>0</v>
      </c>
      <c r="I59" s="283">
        <f>SUMIFS(CF!17:17,CF!$3:$3,I$56)</f>
        <v>0</v>
      </c>
      <c r="J59" s="283">
        <f>SUMIFS(CF!17:17,CF!$3:$3,J$56)</f>
        <v>0</v>
      </c>
      <c r="K59" s="283">
        <f>SUMIFS(CF!17:17,CF!$3:$3,K$56)</f>
        <v>0</v>
      </c>
      <c r="L59" s="283">
        <f>SUMIFS(CF!17:17,CF!$3:$3,L$56)</f>
        <v>0</v>
      </c>
      <c r="M59" s="283">
        <f>SUMIFS(CF!17:17,CF!$3:$3,M$56)</f>
        <v>0</v>
      </c>
      <c r="N59" s="234"/>
    </row>
    <row r="60" ht="13.5" customHeight="1" outlineLevel="1">
      <c r="B60" s="231"/>
      <c r="C60" s="282"/>
      <c r="D60" s="300" t="str">
        <f>CF!C18</f>
        <v>Infrastructure setup</v>
      </c>
      <c r="E60" s="301"/>
      <c r="F60" s="302">
        <f t="shared" si="4"/>
        <v>-4400</v>
      </c>
      <c r="G60" s="303">
        <f>SUMIFS(CF!18:18,CF!$3:$3,G$56)</f>
        <v>-4400</v>
      </c>
      <c r="H60" s="283">
        <f>SUMIFS(CF!18:18,CF!$3:$3,H$56)</f>
        <v>0</v>
      </c>
      <c r="I60" s="283">
        <f>SUMIFS(CF!18:18,CF!$3:$3,I$56)</f>
        <v>0</v>
      </c>
      <c r="J60" s="283">
        <f>SUMIFS(CF!18:18,CF!$3:$3,J$56)</f>
        <v>0</v>
      </c>
      <c r="K60" s="283">
        <f>SUMIFS(CF!18:18,CF!$3:$3,K$56)</f>
        <v>0</v>
      </c>
      <c r="L60" s="283">
        <f>SUMIFS(CF!18:18,CF!$3:$3,L$56)</f>
        <v>0</v>
      </c>
      <c r="M60" s="283">
        <f>SUMIFS(CF!18:18,CF!$3:$3,M$56)</f>
        <v>0</v>
      </c>
      <c r="N60" s="234"/>
    </row>
    <row r="61" ht="13.5" customHeight="1" outlineLevel="1">
      <c r="B61" s="231"/>
      <c r="C61" s="282"/>
      <c r="D61" s="300" t="str">
        <f>CF!C19</f>
        <v/>
      </c>
      <c r="E61" s="301"/>
      <c r="F61" s="302">
        <f t="shared" si="4"/>
        <v>0</v>
      </c>
      <c r="G61" s="303">
        <f>SUMIFS(CF!19:19,CF!$3:$3,G$56)</f>
        <v>0</v>
      </c>
      <c r="H61" s="283">
        <f>SUMIFS(CF!19:19,CF!$3:$3,H$56)</f>
        <v>0</v>
      </c>
      <c r="I61" s="283">
        <f>SUMIFS(CF!19:19,CF!$3:$3,I$56)</f>
        <v>0</v>
      </c>
      <c r="J61" s="283">
        <f>SUMIFS(CF!19:19,CF!$3:$3,J$56)</f>
        <v>0</v>
      </c>
      <c r="K61" s="283">
        <f>SUMIFS(CF!19:19,CF!$3:$3,K$56)</f>
        <v>0</v>
      </c>
      <c r="L61" s="283">
        <f>SUMIFS(CF!19:19,CF!$3:$3,L$56)</f>
        <v>0</v>
      </c>
      <c r="M61" s="283">
        <f>SUMIFS(CF!19:19,CF!$3:$3,M$56)</f>
        <v>0</v>
      </c>
      <c r="N61" s="234"/>
    </row>
    <row r="62" ht="13.5" customHeight="1" outlineLevel="1">
      <c r="B62" s="231"/>
      <c r="C62" s="282"/>
      <c r="D62" s="300" t="str">
        <f>CF!C20</f>
        <v/>
      </c>
      <c r="E62" s="301"/>
      <c r="F62" s="302">
        <f t="shared" si="4"/>
        <v>0</v>
      </c>
      <c r="G62" s="303">
        <f>SUMIFS(CF!20:20,CF!$3:$3,G$56)</f>
        <v>0</v>
      </c>
      <c r="H62" s="283">
        <f>SUMIFS(CF!20:20,CF!$3:$3,H$56)</f>
        <v>0</v>
      </c>
      <c r="I62" s="283">
        <f>SUMIFS(CF!20:20,CF!$3:$3,I$56)</f>
        <v>0</v>
      </c>
      <c r="J62" s="283">
        <f>SUMIFS(CF!20:20,CF!$3:$3,J$56)</f>
        <v>0</v>
      </c>
      <c r="K62" s="283">
        <f>SUMIFS(CF!20:20,CF!$3:$3,K$56)</f>
        <v>0</v>
      </c>
      <c r="L62" s="283">
        <f>SUMIFS(CF!20:20,CF!$3:$3,L$56)</f>
        <v>0</v>
      </c>
      <c r="M62" s="283">
        <f>SUMIFS(CF!20:20,CF!$3:$3,M$56)</f>
        <v>0</v>
      </c>
      <c r="N62" s="234"/>
    </row>
    <row r="63" ht="13.5" customHeight="1" outlineLevel="1">
      <c r="B63" s="231"/>
      <c r="C63" s="282"/>
      <c r="D63" s="300" t="str">
        <f>CF!C21</f>
        <v/>
      </c>
      <c r="E63" s="301"/>
      <c r="F63" s="302">
        <f t="shared" si="4"/>
        <v>0</v>
      </c>
      <c r="G63" s="303">
        <f>SUMIFS(CF!21:21,CF!$3:$3,G$56)</f>
        <v>0</v>
      </c>
      <c r="H63" s="283">
        <f>SUMIFS(CF!21:21,CF!$3:$3,H$56)</f>
        <v>0</v>
      </c>
      <c r="I63" s="283">
        <f>SUMIFS(CF!21:21,CF!$3:$3,I$56)</f>
        <v>0</v>
      </c>
      <c r="J63" s="283">
        <f>SUMIFS(CF!21:21,CF!$3:$3,J$56)</f>
        <v>0</v>
      </c>
      <c r="K63" s="283">
        <f>SUMIFS(CF!21:21,CF!$3:$3,K$56)</f>
        <v>0</v>
      </c>
      <c r="L63" s="283">
        <f>SUMIFS(CF!21:21,CF!$3:$3,L$56)</f>
        <v>0</v>
      </c>
      <c r="M63" s="283">
        <f>SUMIFS(CF!21:21,CF!$3:$3,M$56)</f>
        <v>0</v>
      </c>
      <c r="N63" s="234"/>
    </row>
    <row r="64" ht="13.5" customHeight="1">
      <c r="B64" s="231"/>
      <c r="C64" s="285"/>
      <c r="D64" s="285" t="str">
        <f>CF!C22</f>
        <v>Total investment phase</v>
      </c>
      <c r="E64" s="304"/>
      <c r="F64" s="305">
        <f t="shared" ref="F64:M64" si="5">SUM(F59:F63)</f>
        <v>-24400</v>
      </c>
      <c r="G64" s="306">
        <f t="shared" si="5"/>
        <v>-24400</v>
      </c>
      <c r="H64" s="286">
        <f t="shared" si="5"/>
        <v>0</v>
      </c>
      <c r="I64" s="286">
        <f t="shared" si="5"/>
        <v>0</v>
      </c>
      <c r="J64" s="286">
        <f t="shared" si="5"/>
        <v>0</v>
      </c>
      <c r="K64" s="286">
        <f t="shared" si="5"/>
        <v>0</v>
      </c>
      <c r="L64" s="286">
        <f t="shared" si="5"/>
        <v>0</v>
      </c>
      <c r="M64" s="286">
        <f t="shared" si="5"/>
        <v>0</v>
      </c>
      <c r="N64" s="234"/>
    </row>
    <row r="65" ht="13.5" customHeight="1">
      <c r="B65" s="231"/>
      <c r="N65" s="234"/>
    </row>
    <row r="66" ht="13.5" customHeight="1">
      <c r="B66" s="231"/>
      <c r="N66" s="234"/>
    </row>
    <row r="67" ht="13.5" customHeight="1">
      <c r="B67" s="231"/>
      <c r="C67" s="108" t="str">
        <f>CF!B25</f>
        <v>2.</v>
      </c>
      <c r="D67" s="108" t="str">
        <f>CF!C25</f>
        <v>Operational Phase</v>
      </c>
      <c r="N67" s="234"/>
    </row>
    <row r="68" ht="13.5" customHeight="1">
      <c r="B68" s="231"/>
      <c r="C68" s="288" t="str">
        <f>CF!B27</f>
        <v>1.</v>
      </c>
      <c r="D68" s="288" t="str">
        <f>CF!C27</f>
        <v>Income</v>
      </c>
      <c r="E68" s="307"/>
      <c r="F68" s="308">
        <f t="shared" ref="F68:F73" si="7">SUM(G68:M68)</f>
        <v>7861922.905</v>
      </c>
      <c r="G68" s="309">
        <f t="shared" ref="G68:M68" si="6">SUM(G69)</f>
        <v>0</v>
      </c>
      <c r="H68" s="290">
        <f t="shared" si="6"/>
        <v>1155840</v>
      </c>
      <c r="I68" s="290">
        <f t="shared" si="6"/>
        <v>1213632</v>
      </c>
      <c r="J68" s="290">
        <f t="shared" si="6"/>
        <v>1274313.6</v>
      </c>
      <c r="K68" s="290">
        <f t="shared" si="6"/>
        <v>1338029.28</v>
      </c>
      <c r="L68" s="290">
        <f t="shared" si="6"/>
        <v>1404930.744</v>
      </c>
      <c r="M68" s="290">
        <f t="shared" si="6"/>
        <v>1475177.281</v>
      </c>
      <c r="N68" s="234"/>
    </row>
    <row r="69" ht="13.5" hidden="1" customHeight="1" outlineLevel="1">
      <c r="B69" s="231"/>
      <c r="C69" s="300" t="str">
        <f>CF!B28</f>
        <v>1.1.</v>
      </c>
      <c r="D69" s="310" t="str">
        <f>CF!C28</f>
        <v>Income — StepUP</v>
      </c>
      <c r="E69" s="301"/>
      <c r="F69" s="302">
        <f t="shared" si="7"/>
        <v>7861922.905</v>
      </c>
      <c r="G69" s="303">
        <f>SUMIFS(CF!28:28,CF!$3:$3,G$56)</f>
        <v>0</v>
      </c>
      <c r="H69" s="283">
        <f>SUMIFS(CF!28:28,CF!$3:$3,H$56)</f>
        <v>1155840</v>
      </c>
      <c r="I69" s="283">
        <f>SUMIFS(CF!28:28,CF!$3:$3,I$56)</f>
        <v>1213632</v>
      </c>
      <c r="J69" s="283">
        <f>SUMIFS(CF!28:28,CF!$3:$3,J$56)</f>
        <v>1274313.6</v>
      </c>
      <c r="K69" s="283">
        <f>SUMIFS(CF!28:28,CF!$3:$3,K$56)</f>
        <v>1338029.28</v>
      </c>
      <c r="L69" s="283">
        <f>SUMIFS(CF!28:28,CF!$3:$3,L$56)</f>
        <v>1404930.744</v>
      </c>
      <c r="M69" s="283">
        <f>SUMIFS(CF!28:28,CF!$3:$3,M$56)</f>
        <v>1475177.281</v>
      </c>
      <c r="N69" s="234"/>
    </row>
    <row r="70" ht="13.5" customHeight="1" collapsed="1">
      <c r="B70" s="231"/>
      <c r="C70" s="288" t="str">
        <f>CF!B30</f>
        <v>2.</v>
      </c>
      <c r="D70" s="288" t="str">
        <f>CF!C30</f>
        <v>Direct costs (marketing and sales)</v>
      </c>
      <c r="E70" s="307"/>
      <c r="F70" s="311">
        <f t="shared" si="7"/>
        <v>-1114153.319</v>
      </c>
      <c r="G70" s="309">
        <f t="shared" ref="G70:M70" si="8">SUM(G71:G73)</f>
        <v>0</v>
      </c>
      <c r="H70" s="290">
        <f t="shared" si="8"/>
        <v>-163800</v>
      </c>
      <c r="I70" s="290">
        <f t="shared" si="8"/>
        <v>-171990</v>
      </c>
      <c r="J70" s="290">
        <f t="shared" si="8"/>
        <v>-180589.5</v>
      </c>
      <c r="K70" s="290">
        <f t="shared" si="8"/>
        <v>-189618.975</v>
      </c>
      <c r="L70" s="290">
        <f t="shared" si="8"/>
        <v>-199099.9238</v>
      </c>
      <c r="M70" s="290">
        <f t="shared" si="8"/>
        <v>-209054.9199</v>
      </c>
      <c r="N70" s="234"/>
    </row>
    <row r="71" ht="13.5" hidden="1" customHeight="1" outlineLevel="1">
      <c r="B71" s="231"/>
      <c r="C71" s="300" t="str">
        <f>CF!B31</f>
        <v>2.1.</v>
      </c>
      <c r="D71" s="310" t="str">
        <f>CF!C31</f>
        <v>Advertising and marketing expenses</v>
      </c>
      <c r="E71" s="301"/>
      <c r="F71" s="302">
        <f t="shared" si="7"/>
        <v>-428520.5072</v>
      </c>
      <c r="G71" s="303">
        <f>SUMIFS(CF!31:31,CF!$3:$3,G$56)</f>
        <v>0</v>
      </c>
      <c r="H71" s="283">
        <f>SUMIFS(CF!31:31,CF!$3:$3,H$56)</f>
        <v>-63000</v>
      </c>
      <c r="I71" s="283">
        <f>SUMIFS(CF!31:31,CF!$3:$3,I$56)</f>
        <v>-66150</v>
      </c>
      <c r="J71" s="283">
        <f>SUMIFS(CF!31:31,CF!$3:$3,J$56)</f>
        <v>-69457.5</v>
      </c>
      <c r="K71" s="283">
        <f>SUMIFS(CF!31:31,CF!$3:$3,K$56)</f>
        <v>-72930.375</v>
      </c>
      <c r="L71" s="283">
        <f>SUMIFS(CF!31:31,CF!$3:$3,L$56)</f>
        <v>-76576.89375</v>
      </c>
      <c r="M71" s="283">
        <f>SUMIFS(CF!31:31,CF!$3:$3,M$56)</f>
        <v>-80405.73844</v>
      </c>
      <c r="N71" s="234"/>
    </row>
    <row r="72" ht="13.5" hidden="1" customHeight="1" outlineLevel="1">
      <c r="B72" s="231"/>
      <c r="C72" s="300" t="str">
        <f>CF!B32</f>
        <v>2.2.</v>
      </c>
      <c r="D72" s="310" t="str">
        <f>CF!C32</f>
        <v>Salary (marketing and sales)</v>
      </c>
      <c r="E72" s="301"/>
      <c r="F72" s="302">
        <f t="shared" si="7"/>
        <v>-685632.8115</v>
      </c>
      <c r="G72" s="303">
        <f>SUMIFS(CF!32:32,CF!$3:$3,G$56)</f>
        <v>0</v>
      </c>
      <c r="H72" s="283">
        <f>SUMIFS(CF!32:32,CF!$3:$3,H$56)</f>
        <v>-100800</v>
      </c>
      <c r="I72" s="283">
        <f>SUMIFS(CF!32:32,CF!$3:$3,I$56)</f>
        <v>-105840</v>
      </c>
      <c r="J72" s="283">
        <f>SUMIFS(CF!32:32,CF!$3:$3,J$56)</f>
        <v>-111132</v>
      </c>
      <c r="K72" s="283">
        <f>SUMIFS(CF!32:32,CF!$3:$3,K$56)</f>
        <v>-116688.6</v>
      </c>
      <c r="L72" s="283">
        <f>SUMIFS(CF!32:32,CF!$3:$3,L$56)</f>
        <v>-122523.03</v>
      </c>
      <c r="M72" s="283">
        <f>SUMIFS(CF!32:32,CF!$3:$3,M$56)</f>
        <v>-128649.1815</v>
      </c>
      <c r="N72" s="234"/>
    </row>
    <row r="73" ht="13.5" hidden="1" customHeight="1" outlineLevel="1">
      <c r="B73" s="231"/>
      <c r="C73" s="300" t="str">
        <f>CF!B33</f>
        <v>2.3.</v>
      </c>
      <c r="D73" s="310" t="str">
        <f>CF!C33</f>
        <v>Other marketing and advertising expenses</v>
      </c>
      <c r="E73" s="301"/>
      <c r="F73" s="302">
        <f t="shared" si="7"/>
        <v>0</v>
      </c>
      <c r="G73" s="303">
        <f>SUMIFS(CF!33:33,CF!$3:$3,G$56)</f>
        <v>0</v>
      </c>
      <c r="H73" s="283">
        <f>SUMIFS(CF!33:33,CF!$3:$3,H$56)</f>
        <v>0</v>
      </c>
      <c r="I73" s="283">
        <f>SUMIFS(CF!33:33,CF!$3:$3,I$56)</f>
        <v>0</v>
      </c>
      <c r="J73" s="283">
        <f>SUMIFS(CF!33:33,CF!$3:$3,J$56)</f>
        <v>0</v>
      </c>
      <c r="K73" s="283">
        <f>SUMIFS(CF!33:33,CF!$3:$3,K$56)</f>
        <v>0</v>
      </c>
      <c r="L73" s="283">
        <f>SUMIFS(CF!33:33,CF!$3:$3,L$56)</f>
        <v>0</v>
      </c>
      <c r="M73" s="283">
        <f>SUMIFS(CF!33:33,CF!$3:$3,M$56)</f>
        <v>0</v>
      </c>
      <c r="N73" s="234"/>
    </row>
    <row r="74" ht="13.5" customHeight="1" collapsed="1">
      <c r="B74" s="231"/>
      <c r="C74" s="312" t="str">
        <f>CF!B35</f>
        <v>3.</v>
      </c>
      <c r="D74" s="288" t="str">
        <f>CF!C35</f>
        <v>Payroll — admin and others</v>
      </c>
      <c r="E74" s="307"/>
      <c r="F74" s="308">
        <f t="shared" ref="F74:M74" si="9">SUM(F75:F76)</f>
        <v>-1030163.475</v>
      </c>
      <c r="G74" s="309">
        <f t="shared" si="9"/>
        <v>-121700</v>
      </c>
      <c r="H74" s="290">
        <f t="shared" si="9"/>
        <v>-133560</v>
      </c>
      <c r="I74" s="290">
        <f t="shared" si="9"/>
        <v>-140238</v>
      </c>
      <c r="J74" s="290">
        <f t="shared" si="9"/>
        <v>-147249.9</v>
      </c>
      <c r="K74" s="290">
        <f t="shared" si="9"/>
        <v>-154612.395</v>
      </c>
      <c r="L74" s="290">
        <f t="shared" si="9"/>
        <v>-162343.0148</v>
      </c>
      <c r="M74" s="290">
        <f t="shared" si="9"/>
        <v>-170460.1655</v>
      </c>
      <c r="N74" s="234"/>
    </row>
    <row r="75" ht="13.5" hidden="1" customHeight="1" outlineLevel="1">
      <c r="B75" s="231"/>
      <c r="C75" s="300" t="str">
        <f>CF!B36</f>
        <v>3.1.</v>
      </c>
      <c r="D75" s="300" t="str">
        <f>CF!C36</f>
        <v>Salary (Gross)</v>
      </c>
      <c r="E75" s="301"/>
      <c r="F75" s="302">
        <f t="shared" ref="F75:F76" si="10">SUM(G75:M75)</f>
        <v>-1030163.475</v>
      </c>
      <c r="G75" s="303">
        <f>SUMIFS(CF!36:36,CF!$3:$3,G$56)</f>
        <v>-121700</v>
      </c>
      <c r="H75" s="283">
        <f>SUMIFS(CF!36:36,CF!$3:$3,H$56)</f>
        <v>-133560</v>
      </c>
      <c r="I75" s="283">
        <f>SUMIFS(CF!36:36,CF!$3:$3,I$56)</f>
        <v>-140238</v>
      </c>
      <c r="J75" s="283">
        <f>SUMIFS(CF!36:36,CF!$3:$3,J$56)</f>
        <v>-147249.9</v>
      </c>
      <c r="K75" s="283">
        <f>SUMIFS(CF!36:36,CF!$3:$3,K$56)</f>
        <v>-154612.395</v>
      </c>
      <c r="L75" s="283">
        <f>SUMIFS(CF!36:36,CF!$3:$3,L$56)</f>
        <v>-162343.0148</v>
      </c>
      <c r="M75" s="283">
        <f>SUMIFS(CF!36:36,CF!$3:$3,M$56)</f>
        <v>-170460.1655</v>
      </c>
      <c r="N75" s="234"/>
    </row>
    <row r="76" ht="13.5" hidden="1" customHeight="1" outlineLevel="1">
      <c r="B76" s="231"/>
      <c r="C76" s="300" t="str">
        <f>CF!B37</f>
        <v>3.2.</v>
      </c>
      <c r="D76" s="300" t="str">
        <f>CF!C37</f>
        <v>Additional taxes and insurance contributions for employees</v>
      </c>
      <c r="E76" s="301"/>
      <c r="F76" s="302">
        <f t="shared" si="10"/>
        <v>0</v>
      </c>
      <c r="G76" s="303">
        <f>SUMIFS(CF!37:37,CF!$3:$3,G$56)</f>
        <v>0</v>
      </c>
      <c r="H76" s="283">
        <f>SUMIFS(CF!37:37,CF!$3:$3,H$56)</f>
        <v>0</v>
      </c>
      <c r="I76" s="283">
        <f>SUMIFS(CF!37:37,CF!$3:$3,I$56)</f>
        <v>0</v>
      </c>
      <c r="J76" s="283">
        <f>SUMIFS(CF!37:37,CF!$3:$3,J$56)</f>
        <v>0</v>
      </c>
      <c r="K76" s="283">
        <f>SUMIFS(CF!37:37,CF!$3:$3,K$56)</f>
        <v>0</v>
      </c>
      <c r="L76" s="283">
        <f>SUMIFS(CF!37:37,CF!$3:$3,L$56)</f>
        <v>0</v>
      </c>
      <c r="M76" s="283">
        <f>SUMIFS(CF!37:37,CF!$3:$3,M$56)</f>
        <v>0</v>
      </c>
      <c r="N76" s="234"/>
    </row>
    <row r="77" ht="13.5" customHeight="1" collapsed="1">
      <c r="B77" s="231"/>
      <c r="C77" s="312" t="str">
        <f>CF!B38</f>
        <v>4.</v>
      </c>
      <c r="D77" s="288" t="str">
        <f>CF!C38</f>
        <v>Fixed Expenses</v>
      </c>
      <c r="E77" s="307"/>
      <c r="F77" s="308">
        <f t="shared" ref="F77:M77" si="11">SUM(F78:F87)</f>
        <v>-131900.5369</v>
      </c>
      <c r="G77" s="309">
        <f t="shared" si="11"/>
        <v>-16200</v>
      </c>
      <c r="H77" s="290">
        <f t="shared" si="11"/>
        <v>-17010</v>
      </c>
      <c r="I77" s="290">
        <f t="shared" si="11"/>
        <v>-17860.5</v>
      </c>
      <c r="J77" s="290">
        <f t="shared" si="11"/>
        <v>-18753.525</v>
      </c>
      <c r="K77" s="290">
        <f t="shared" si="11"/>
        <v>-19691.20125</v>
      </c>
      <c r="L77" s="290">
        <f t="shared" si="11"/>
        <v>-20675.76131</v>
      </c>
      <c r="M77" s="290">
        <f t="shared" si="11"/>
        <v>-21709.54938</v>
      </c>
      <c r="N77" s="234"/>
    </row>
    <row r="78" ht="13.5" hidden="1" customHeight="1" outlineLevel="1">
      <c r="B78" s="231"/>
      <c r="C78" s="300" t="str">
        <f>CF!B39</f>
        <v>4.1.</v>
      </c>
      <c r="D78" s="300" t="str">
        <f>CF!C39</f>
        <v>Servers</v>
      </c>
      <c r="E78" s="301"/>
      <c r="F78" s="302">
        <f t="shared" ref="F78:F87" si="12">SUM(G78:M78)</f>
        <v>-117244.9217</v>
      </c>
      <c r="G78" s="303">
        <f>SUMIFS(CF!39:39,CF!$3:$3,G$56)</f>
        <v>-14400</v>
      </c>
      <c r="H78" s="283">
        <f>SUMIFS(CF!39:39,CF!$3:$3,H$56)</f>
        <v>-15120</v>
      </c>
      <c r="I78" s="283">
        <f>SUMIFS(CF!39:39,CF!$3:$3,I$56)</f>
        <v>-15876</v>
      </c>
      <c r="J78" s="283">
        <f>SUMIFS(CF!39:39,CF!$3:$3,J$56)</f>
        <v>-16669.8</v>
      </c>
      <c r="K78" s="283">
        <f>SUMIFS(CF!39:39,CF!$3:$3,K$56)</f>
        <v>-17503.29</v>
      </c>
      <c r="L78" s="283">
        <f>SUMIFS(CF!39:39,CF!$3:$3,L$56)</f>
        <v>-18378.4545</v>
      </c>
      <c r="M78" s="283">
        <f>SUMIFS(CF!39:39,CF!$3:$3,M$56)</f>
        <v>-19297.37723</v>
      </c>
      <c r="N78" s="234"/>
    </row>
    <row r="79" ht="13.5" hidden="1" customHeight="1" outlineLevel="1">
      <c r="B79" s="231"/>
      <c r="C79" s="300" t="str">
        <f>CF!B40</f>
        <v>4.2.</v>
      </c>
      <c r="D79" s="300" t="str">
        <f>CF!C40</f>
        <v>App analytics service</v>
      </c>
      <c r="E79" s="301"/>
      <c r="F79" s="302">
        <f t="shared" si="12"/>
        <v>-14655.61522</v>
      </c>
      <c r="G79" s="303">
        <f>SUMIFS(CF!40:40,CF!$3:$3,G$56)</f>
        <v>-1800</v>
      </c>
      <c r="H79" s="283">
        <f>SUMIFS(CF!40:40,CF!$3:$3,H$56)</f>
        <v>-1890</v>
      </c>
      <c r="I79" s="283">
        <f>SUMIFS(CF!40:40,CF!$3:$3,I$56)</f>
        <v>-1984.5</v>
      </c>
      <c r="J79" s="283">
        <f>SUMIFS(CF!40:40,CF!$3:$3,J$56)</f>
        <v>-2083.725</v>
      </c>
      <c r="K79" s="283">
        <f>SUMIFS(CF!40:40,CF!$3:$3,K$56)</f>
        <v>-2187.91125</v>
      </c>
      <c r="L79" s="283">
        <f>SUMIFS(CF!40:40,CF!$3:$3,L$56)</f>
        <v>-2297.306813</v>
      </c>
      <c r="M79" s="283">
        <f>SUMIFS(CF!40:40,CF!$3:$3,M$56)</f>
        <v>-2412.172153</v>
      </c>
      <c r="N79" s="234"/>
    </row>
    <row r="80" ht="13.5" hidden="1" customHeight="1" outlineLevel="1">
      <c r="B80" s="231"/>
      <c r="C80" s="300" t="str">
        <f>CF!B41</f>
        <v>4.3.</v>
      </c>
      <c r="D80" s="300" t="str">
        <f>CF!C41</f>
        <v/>
      </c>
      <c r="E80" s="301"/>
      <c r="F80" s="302">
        <f t="shared" si="12"/>
        <v>0</v>
      </c>
      <c r="G80" s="303">
        <f>SUMIFS(CF!41:41,CF!$3:$3,G$56)</f>
        <v>0</v>
      </c>
      <c r="H80" s="283">
        <f>SUMIFS(CF!41:41,CF!$3:$3,H$56)</f>
        <v>0</v>
      </c>
      <c r="I80" s="283">
        <f>SUMIFS(CF!41:41,CF!$3:$3,I$56)</f>
        <v>0</v>
      </c>
      <c r="J80" s="283">
        <f>SUMIFS(CF!41:41,CF!$3:$3,J$56)</f>
        <v>0</v>
      </c>
      <c r="K80" s="283">
        <f>SUMIFS(CF!41:41,CF!$3:$3,K$56)</f>
        <v>0</v>
      </c>
      <c r="L80" s="283">
        <f>SUMIFS(CF!41:41,CF!$3:$3,L$56)</f>
        <v>0</v>
      </c>
      <c r="M80" s="283">
        <f>SUMIFS(CF!41:41,CF!$3:$3,M$56)</f>
        <v>0</v>
      </c>
      <c r="N80" s="234"/>
    </row>
    <row r="81" ht="13.5" hidden="1" customHeight="1" outlineLevel="1">
      <c r="B81" s="231"/>
      <c r="C81" s="300" t="str">
        <f>CF!B42</f>
        <v>4.4.</v>
      </c>
      <c r="D81" s="300" t="str">
        <f>CF!C42</f>
        <v/>
      </c>
      <c r="E81" s="301"/>
      <c r="F81" s="302">
        <f t="shared" si="12"/>
        <v>0</v>
      </c>
      <c r="G81" s="303">
        <f>SUMIFS(CF!42:42,CF!$3:$3,G$56)</f>
        <v>0</v>
      </c>
      <c r="H81" s="283">
        <f>SUMIFS(CF!42:42,CF!$3:$3,H$56)</f>
        <v>0</v>
      </c>
      <c r="I81" s="283">
        <f>SUMIFS(CF!42:42,CF!$3:$3,I$56)</f>
        <v>0</v>
      </c>
      <c r="J81" s="283">
        <f>SUMIFS(CF!42:42,CF!$3:$3,J$56)</f>
        <v>0</v>
      </c>
      <c r="K81" s="283">
        <f>SUMIFS(CF!42:42,CF!$3:$3,K$56)</f>
        <v>0</v>
      </c>
      <c r="L81" s="283">
        <f>SUMIFS(CF!42:42,CF!$3:$3,L$56)</f>
        <v>0</v>
      </c>
      <c r="M81" s="283">
        <f>SUMIFS(CF!42:42,CF!$3:$3,M$56)</f>
        <v>0</v>
      </c>
      <c r="N81" s="234"/>
    </row>
    <row r="82" ht="13.5" hidden="1" customHeight="1" outlineLevel="1">
      <c r="B82" s="231"/>
      <c r="C82" s="300" t="str">
        <f>CF!B43</f>
        <v>4.5.</v>
      </c>
      <c r="D82" s="300" t="str">
        <f>CF!C43</f>
        <v/>
      </c>
      <c r="E82" s="301"/>
      <c r="F82" s="302">
        <f t="shared" si="12"/>
        <v>0</v>
      </c>
      <c r="G82" s="303">
        <f>SUMIFS(CF!43:43,CF!$3:$3,G$56)</f>
        <v>0</v>
      </c>
      <c r="H82" s="283">
        <f>SUMIFS(CF!43:43,CF!$3:$3,H$56)</f>
        <v>0</v>
      </c>
      <c r="I82" s="283">
        <f>SUMIFS(CF!43:43,CF!$3:$3,I$56)</f>
        <v>0</v>
      </c>
      <c r="J82" s="283">
        <f>SUMIFS(CF!43:43,CF!$3:$3,J$56)</f>
        <v>0</v>
      </c>
      <c r="K82" s="283">
        <f>SUMIFS(CF!43:43,CF!$3:$3,K$56)</f>
        <v>0</v>
      </c>
      <c r="L82" s="283">
        <f>SUMIFS(CF!43:43,CF!$3:$3,L$56)</f>
        <v>0</v>
      </c>
      <c r="M82" s="283">
        <f>SUMIFS(CF!43:43,CF!$3:$3,M$56)</f>
        <v>0</v>
      </c>
      <c r="N82" s="234"/>
    </row>
    <row r="83" ht="13.5" hidden="1" customHeight="1" outlineLevel="1">
      <c r="B83" s="231"/>
      <c r="C83" s="300" t="str">
        <f>CF!B44</f>
        <v>4.6.</v>
      </c>
      <c r="D83" s="300" t="str">
        <f>CF!C44</f>
        <v/>
      </c>
      <c r="E83" s="301"/>
      <c r="F83" s="302">
        <f t="shared" si="12"/>
        <v>0</v>
      </c>
      <c r="G83" s="303">
        <f>SUMIFS(CF!44:44,CF!$3:$3,G$56)</f>
        <v>0</v>
      </c>
      <c r="H83" s="283">
        <f>SUMIFS(CF!44:44,CF!$3:$3,H$56)</f>
        <v>0</v>
      </c>
      <c r="I83" s="283">
        <f>SUMIFS(CF!44:44,CF!$3:$3,I$56)</f>
        <v>0</v>
      </c>
      <c r="J83" s="283">
        <f>SUMIFS(CF!44:44,CF!$3:$3,J$56)</f>
        <v>0</v>
      </c>
      <c r="K83" s="283">
        <f>SUMIFS(CF!44:44,CF!$3:$3,K$56)</f>
        <v>0</v>
      </c>
      <c r="L83" s="283">
        <f>SUMIFS(CF!44:44,CF!$3:$3,L$56)</f>
        <v>0</v>
      </c>
      <c r="M83" s="283">
        <f>SUMIFS(CF!44:44,CF!$3:$3,M$56)</f>
        <v>0</v>
      </c>
      <c r="N83" s="234"/>
    </row>
    <row r="84" ht="13.5" hidden="1" customHeight="1" outlineLevel="1">
      <c r="B84" s="231"/>
      <c r="C84" s="300" t="str">
        <f>CF!B45</f>
        <v>4.7.</v>
      </c>
      <c r="D84" s="300" t="str">
        <f>CF!C45</f>
        <v/>
      </c>
      <c r="E84" s="301"/>
      <c r="F84" s="302">
        <f t="shared" si="12"/>
        <v>0</v>
      </c>
      <c r="G84" s="303">
        <f>SUMIFS(CF!45:45,CF!$3:$3,G$56)</f>
        <v>0</v>
      </c>
      <c r="H84" s="283">
        <f>SUMIFS(CF!45:45,CF!$3:$3,H$56)</f>
        <v>0</v>
      </c>
      <c r="I84" s="283">
        <f>SUMIFS(CF!45:45,CF!$3:$3,I$56)</f>
        <v>0</v>
      </c>
      <c r="J84" s="283">
        <f>SUMIFS(CF!45:45,CF!$3:$3,J$56)</f>
        <v>0</v>
      </c>
      <c r="K84" s="283">
        <f>SUMIFS(CF!45:45,CF!$3:$3,K$56)</f>
        <v>0</v>
      </c>
      <c r="L84" s="283">
        <f>SUMIFS(CF!45:45,CF!$3:$3,L$56)</f>
        <v>0</v>
      </c>
      <c r="M84" s="283">
        <f>SUMIFS(CF!45:45,CF!$3:$3,M$56)</f>
        <v>0</v>
      </c>
      <c r="N84" s="234"/>
    </row>
    <row r="85" ht="13.5" hidden="1" customHeight="1" outlineLevel="1">
      <c r="B85" s="231"/>
      <c r="C85" s="300" t="str">
        <f>CF!B46</f>
        <v>4.8.</v>
      </c>
      <c r="D85" s="300" t="str">
        <f>CF!C46</f>
        <v/>
      </c>
      <c r="E85" s="301"/>
      <c r="F85" s="302">
        <f t="shared" si="12"/>
        <v>0</v>
      </c>
      <c r="G85" s="303">
        <f>SUMIFS(CF!46:46,CF!$3:$3,G$56)</f>
        <v>0</v>
      </c>
      <c r="H85" s="283">
        <f>SUMIFS(CF!46:46,CF!$3:$3,H$56)</f>
        <v>0</v>
      </c>
      <c r="I85" s="283">
        <f>SUMIFS(CF!46:46,CF!$3:$3,I$56)</f>
        <v>0</v>
      </c>
      <c r="J85" s="283">
        <f>SUMIFS(CF!46:46,CF!$3:$3,J$56)</f>
        <v>0</v>
      </c>
      <c r="K85" s="283">
        <f>SUMIFS(CF!46:46,CF!$3:$3,K$56)</f>
        <v>0</v>
      </c>
      <c r="L85" s="283">
        <f>SUMIFS(CF!46:46,CF!$3:$3,L$56)</f>
        <v>0</v>
      </c>
      <c r="M85" s="283">
        <f>SUMIFS(CF!46:46,CF!$3:$3,M$56)</f>
        <v>0</v>
      </c>
      <c r="N85" s="234"/>
    </row>
    <row r="86" ht="13.5" hidden="1" customHeight="1" outlineLevel="1">
      <c r="B86" s="231"/>
      <c r="C86" s="300" t="str">
        <f>CF!B47</f>
        <v>4.9.</v>
      </c>
      <c r="D86" s="300" t="str">
        <f>CF!C47</f>
        <v/>
      </c>
      <c r="E86" s="301"/>
      <c r="F86" s="302">
        <f t="shared" si="12"/>
        <v>0</v>
      </c>
      <c r="G86" s="303">
        <f>SUMIFS(CF!47:47,CF!$3:$3,G$56)</f>
        <v>0</v>
      </c>
      <c r="H86" s="283">
        <f>SUMIFS(CF!47:47,CF!$3:$3,H$56)</f>
        <v>0</v>
      </c>
      <c r="I86" s="283">
        <f>SUMIFS(CF!47:47,CF!$3:$3,I$56)</f>
        <v>0</v>
      </c>
      <c r="J86" s="283">
        <f>SUMIFS(CF!47:47,CF!$3:$3,J$56)</f>
        <v>0</v>
      </c>
      <c r="K86" s="283">
        <f>SUMIFS(CF!47:47,CF!$3:$3,K$56)</f>
        <v>0</v>
      </c>
      <c r="L86" s="283">
        <f>SUMIFS(CF!47:47,CF!$3:$3,L$56)</f>
        <v>0</v>
      </c>
      <c r="M86" s="283">
        <f>SUMIFS(CF!47:47,CF!$3:$3,M$56)</f>
        <v>0</v>
      </c>
      <c r="N86" s="234"/>
    </row>
    <row r="87" ht="13.5" hidden="1" customHeight="1" outlineLevel="1">
      <c r="B87" s="231"/>
      <c r="C87" s="300" t="str">
        <f>CF!B48</f>
        <v>4.8.</v>
      </c>
      <c r="D87" s="300" t="str">
        <f>CF!C48</f>
        <v/>
      </c>
      <c r="E87" s="301"/>
      <c r="F87" s="302">
        <f t="shared" si="12"/>
        <v>0</v>
      </c>
      <c r="G87" s="303">
        <f>SUMIFS(CF!48:48,CF!$3:$3,G$56)</f>
        <v>0</v>
      </c>
      <c r="H87" s="283">
        <f>SUMIFS(CF!48:48,CF!$3:$3,H$56)</f>
        <v>0</v>
      </c>
      <c r="I87" s="283">
        <f>SUMIFS(CF!48:48,CF!$3:$3,I$56)</f>
        <v>0</v>
      </c>
      <c r="J87" s="283">
        <f>SUMIFS(CF!48:48,CF!$3:$3,J$56)</f>
        <v>0</v>
      </c>
      <c r="K87" s="283">
        <f>SUMIFS(CF!48:48,CF!$3:$3,K$56)</f>
        <v>0</v>
      </c>
      <c r="L87" s="283">
        <f>SUMIFS(CF!48:48,CF!$3:$3,L$56)</f>
        <v>0</v>
      </c>
      <c r="M87" s="283">
        <f>SUMIFS(CF!48:48,CF!$3:$3,M$56)</f>
        <v>0</v>
      </c>
      <c r="N87" s="234"/>
    </row>
    <row r="88" ht="13.5" customHeight="1" collapsed="1">
      <c r="B88" s="231"/>
      <c r="C88" s="312" t="str">
        <f>CF!B49</f>
        <v>5.</v>
      </c>
      <c r="D88" s="288" t="str">
        <f>CF!C49</f>
        <v>Other Variable Expenses</v>
      </c>
      <c r="E88" s="307"/>
      <c r="F88" s="308">
        <f t="shared" ref="F88:M88" si="13">SUM(F89:F95)</f>
        <v>-245896.8436</v>
      </c>
      <c r="G88" s="309">
        <f t="shared" si="13"/>
        <v>0</v>
      </c>
      <c r="H88" s="290">
        <f t="shared" si="13"/>
        <v>-38665.6</v>
      </c>
      <c r="I88" s="290">
        <f t="shared" si="13"/>
        <v>-39532.48</v>
      </c>
      <c r="J88" s="290">
        <f t="shared" si="13"/>
        <v>-40442.704</v>
      </c>
      <c r="K88" s="290">
        <f t="shared" si="13"/>
        <v>-41398.4392</v>
      </c>
      <c r="L88" s="290">
        <f t="shared" si="13"/>
        <v>-42401.96116</v>
      </c>
      <c r="M88" s="290">
        <f t="shared" si="13"/>
        <v>-43455.65922</v>
      </c>
      <c r="N88" s="234"/>
    </row>
    <row r="89" ht="13.5" hidden="1" customHeight="1" outlineLevel="1">
      <c r="B89" s="231"/>
      <c r="C89" s="300" t="str">
        <f>CF!B50</f>
        <v>5.1.</v>
      </c>
      <c r="D89" s="300" t="str">
        <f>CF!C50</f>
        <v>Stores Commission</v>
      </c>
      <c r="E89" s="301"/>
      <c r="F89" s="302">
        <f t="shared" ref="F89:F95" si="14">SUM(G89:M89)</f>
        <v>0</v>
      </c>
      <c r="G89" s="303">
        <f>SUMIFS(CF!50:50,CF!$3:$3,G$56)</f>
        <v>0</v>
      </c>
      <c r="H89" s="283">
        <f>SUMIFS(CF!50:50,CF!$3:$3,H$56)</f>
        <v>0</v>
      </c>
      <c r="I89" s="283">
        <f>SUMIFS(CF!50:50,CF!$3:$3,I$56)</f>
        <v>0</v>
      </c>
      <c r="J89" s="283">
        <f>SUMIFS(CF!50:50,CF!$3:$3,J$56)</f>
        <v>0</v>
      </c>
      <c r="K89" s="283">
        <f>SUMIFS(CF!50:50,CF!$3:$3,K$56)</f>
        <v>0</v>
      </c>
      <c r="L89" s="283">
        <f>SUMIFS(CF!50:50,CF!$3:$3,L$56)</f>
        <v>0</v>
      </c>
      <c r="M89" s="283">
        <f>SUMIFS(CF!50:50,CF!$3:$3,M$56)</f>
        <v>0</v>
      </c>
      <c r="N89" s="234"/>
    </row>
    <row r="90" ht="13.5" hidden="1" customHeight="1" outlineLevel="1">
      <c r="B90" s="231"/>
      <c r="C90" s="300" t="str">
        <f>CF!B51</f>
        <v>5.2.</v>
      </c>
      <c r="D90" s="300" t="str">
        <f>CF!C51</f>
        <v>Bank's fee</v>
      </c>
      <c r="E90" s="301"/>
      <c r="F90" s="302">
        <f t="shared" si="14"/>
        <v>-78619.22905</v>
      </c>
      <c r="G90" s="303">
        <f>SUMIFS(CF!51:51,CF!$3:$3,G$56)</f>
        <v>0</v>
      </c>
      <c r="H90" s="283">
        <f>SUMIFS(CF!51:51,CF!$3:$3,H$56)</f>
        <v>-11558.4</v>
      </c>
      <c r="I90" s="283">
        <f>SUMIFS(CF!51:51,CF!$3:$3,I$56)</f>
        <v>-12136.32</v>
      </c>
      <c r="J90" s="283">
        <f>SUMIFS(CF!51:51,CF!$3:$3,J$56)</f>
        <v>-12743.136</v>
      </c>
      <c r="K90" s="283">
        <f>SUMIFS(CF!51:51,CF!$3:$3,K$56)</f>
        <v>-13380.2928</v>
      </c>
      <c r="L90" s="283">
        <f>SUMIFS(CF!51:51,CF!$3:$3,L$56)</f>
        <v>-14049.30744</v>
      </c>
      <c r="M90" s="283">
        <f>SUMIFS(CF!51:51,CF!$3:$3,M$56)</f>
        <v>-14751.77281</v>
      </c>
      <c r="N90" s="234"/>
    </row>
    <row r="91" ht="13.5" hidden="1" customHeight="1" outlineLevel="1">
      <c r="B91" s="231"/>
      <c r="C91" s="300" t="str">
        <f>CF!B52</f>
        <v>5.3.</v>
      </c>
      <c r="D91" s="300" t="str">
        <f>CF!C52</f>
        <v>Other commissions</v>
      </c>
      <c r="E91" s="301"/>
      <c r="F91" s="302">
        <f t="shared" si="14"/>
        <v>-39309.61453</v>
      </c>
      <c r="G91" s="303">
        <f>SUMIFS(CF!52:52,CF!$3:$3,G$56)</f>
        <v>0</v>
      </c>
      <c r="H91" s="283">
        <f>SUMIFS(CF!52:52,CF!$3:$3,H$56)</f>
        <v>-5779.2</v>
      </c>
      <c r="I91" s="283">
        <f>SUMIFS(CF!52:52,CF!$3:$3,I$56)</f>
        <v>-6068.16</v>
      </c>
      <c r="J91" s="283">
        <f>SUMIFS(CF!52:52,CF!$3:$3,J$56)</f>
        <v>-6371.568</v>
      </c>
      <c r="K91" s="283">
        <f>SUMIFS(CF!52:52,CF!$3:$3,K$56)</f>
        <v>-6690.1464</v>
      </c>
      <c r="L91" s="283">
        <f>SUMIFS(CF!52:52,CF!$3:$3,L$56)</f>
        <v>-7024.65372</v>
      </c>
      <c r="M91" s="283">
        <f>SUMIFS(CF!52:52,CF!$3:$3,M$56)</f>
        <v>-7375.886406</v>
      </c>
      <c r="N91" s="234"/>
    </row>
    <row r="92" ht="13.5" hidden="1" customHeight="1" outlineLevel="1">
      <c r="B92" s="231"/>
      <c r="C92" s="300" t="str">
        <f>CF!B53</f>
        <v>5.4.</v>
      </c>
      <c r="D92" s="300" t="str">
        <f>CF!C53</f>
        <v>ChatGPT</v>
      </c>
      <c r="E92" s="301"/>
      <c r="F92" s="302">
        <f t="shared" si="14"/>
        <v>-123840</v>
      </c>
      <c r="G92" s="303">
        <f>SUMIFS(CF!53:53,CF!$3:$3,G$56)</f>
        <v>0</v>
      </c>
      <c r="H92" s="283">
        <f>SUMIFS(CF!53:53,CF!$3:$3,H$56)</f>
        <v>-20640</v>
      </c>
      <c r="I92" s="283">
        <f>SUMIFS(CF!53:53,CF!$3:$3,I$56)</f>
        <v>-20640</v>
      </c>
      <c r="J92" s="283">
        <f>SUMIFS(CF!53:53,CF!$3:$3,J$56)</f>
        <v>-20640</v>
      </c>
      <c r="K92" s="283">
        <f>SUMIFS(CF!53:53,CF!$3:$3,K$56)</f>
        <v>-20640</v>
      </c>
      <c r="L92" s="283">
        <f>SUMIFS(CF!53:53,CF!$3:$3,L$56)</f>
        <v>-20640</v>
      </c>
      <c r="M92" s="283">
        <f>SUMIFS(CF!53:53,CF!$3:$3,M$56)</f>
        <v>-20640</v>
      </c>
      <c r="N92" s="234"/>
    </row>
    <row r="93" ht="13.5" hidden="1" customHeight="1" outlineLevel="1">
      <c r="B93" s="231"/>
      <c r="C93" s="300" t="str">
        <f>CF!B54</f>
        <v>5.5.</v>
      </c>
      <c r="D93" s="300" t="str">
        <f>CF!C54</f>
        <v>Free user service</v>
      </c>
      <c r="E93" s="301"/>
      <c r="F93" s="302">
        <f t="shared" si="14"/>
        <v>-4128</v>
      </c>
      <c r="G93" s="303">
        <f>SUMIFS(CF!54:54,CF!$3:$3,G$56)</f>
        <v>0</v>
      </c>
      <c r="H93" s="283">
        <f>SUMIFS(CF!54:54,CF!$3:$3,H$56)</f>
        <v>-688</v>
      </c>
      <c r="I93" s="283">
        <f>SUMIFS(CF!54:54,CF!$3:$3,I$56)</f>
        <v>-688</v>
      </c>
      <c r="J93" s="283">
        <f>SUMIFS(CF!54:54,CF!$3:$3,J$56)</f>
        <v>-688</v>
      </c>
      <c r="K93" s="283">
        <f>SUMIFS(CF!54:54,CF!$3:$3,K$56)</f>
        <v>-688</v>
      </c>
      <c r="L93" s="283">
        <f>SUMIFS(CF!54:54,CF!$3:$3,L$56)</f>
        <v>-688</v>
      </c>
      <c r="M93" s="283">
        <f>SUMIFS(CF!54:54,CF!$3:$3,M$56)</f>
        <v>-688</v>
      </c>
      <c r="N93" s="234"/>
    </row>
    <row r="94" ht="13.5" hidden="1" customHeight="1" outlineLevel="1">
      <c r="B94" s="231"/>
      <c r="C94" s="300" t="str">
        <f>CF!B55</f>
        <v>5.6.</v>
      </c>
      <c r="D94" s="300" t="str">
        <f>CF!C55</f>
        <v/>
      </c>
      <c r="E94" s="301"/>
      <c r="F94" s="302">
        <f t="shared" si="14"/>
        <v>0</v>
      </c>
      <c r="G94" s="303">
        <f>SUMIFS(CF!55:55,CF!$3:$3,G$56)</f>
        <v>0</v>
      </c>
      <c r="H94" s="283">
        <f>SUMIFS(CF!55:55,CF!$3:$3,H$56)</f>
        <v>0</v>
      </c>
      <c r="I94" s="283">
        <f>SUMIFS(CF!55:55,CF!$3:$3,I$56)</f>
        <v>0</v>
      </c>
      <c r="J94" s="283">
        <f>SUMIFS(CF!55:55,CF!$3:$3,J$56)</f>
        <v>0</v>
      </c>
      <c r="K94" s="283">
        <f>SUMIFS(CF!55:55,CF!$3:$3,K$56)</f>
        <v>0</v>
      </c>
      <c r="L94" s="283">
        <f>SUMIFS(CF!55:55,CF!$3:$3,L$56)</f>
        <v>0</v>
      </c>
      <c r="M94" s="283">
        <f>SUMIFS(CF!55:55,CF!$3:$3,M$56)</f>
        <v>0</v>
      </c>
      <c r="N94" s="234"/>
    </row>
    <row r="95" ht="13.5" hidden="1" customHeight="1" outlineLevel="1">
      <c r="B95" s="231"/>
      <c r="C95" s="300" t="str">
        <f>CF!B56</f>
        <v>5.7.</v>
      </c>
      <c r="D95" s="300" t="str">
        <f>CF!C56</f>
        <v/>
      </c>
      <c r="E95" s="301"/>
      <c r="F95" s="302">
        <f t="shared" si="14"/>
        <v>0</v>
      </c>
      <c r="G95" s="303">
        <f>SUMIFS(CF!56:56,CF!$3:$3,G$56)</f>
        <v>0</v>
      </c>
      <c r="H95" s="283">
        <f>SUMIFS(CF!56:56,CF!$3:$3,H$56)</f>
        <v>0</v>
      </c>
      <c r="I95" s="283">
        <f>SUMIFS(CF!56:56,CF!$3:$3,I$56)</f>
        <v>0</v>
      </c>
      <c r="J95" s="283">
        <f>SUMIFS(CF!56:56,CF!$3:$3,J$56)</f>
        <v>0</v>
      </c>
      <c r="K95" s="283">
        <f>SUMIFS(CF!56:56,CF!$3:$3,K$56)</f>
        <v>0</v>
      </c>
      <c r="L95" s="283">
        <f>SUMIFS(CF!56:56,CF!$3:$3,L$56)</f>
        <v>0</v>
      </c>
      <c r="M95" s="283">
        <f>SUMIFS(CF!56:56,CF!$3:$3,M$56)</f>
        <v>0</v>
      </c>
      <c r="N95" s="234"/>
    </row>
    <row r="96" ht="13.5" customHeight="1" collapsed="1">
      <c r="B96" s="231"/>
      <c r="C96" s="312" t="str">
        <f>CF!B57</f>
        <v>6.</v>
      </c>
      <c r="D96" s="288" t="str">
        <f>CF!C57</f>
        <v>Taxes</v>
      </c>
      <c r="E96" s="307"/>
      <c r="F96" s="308">
        <f t="shared" ref="F96:M96" si="15">SUM(F97:F98)</f>
        <v>-753361.5814</v>
      </c>
      <c r="G96" s="309">
        <f t="shared" si="15"/>
        <v>0</v>
      </c>
      <c r="H96" s="290">
        <f t="shared" si="15"/>
        <v>-97925.85333</v>
      </c>
      <c r="I96" s="290">
        <f t="shared" si="15"/>
        <v>-118193.497</v>
      </c>
      <c r="J96" s="290">
        <f t="shared" si="15"/>
        <v>-124266.2728</v>
      </c>
      <c r="K96" s="290">
        <f t="shared" si="15"/>
        <v>-130642.6873</v>
      </c>
      <c r="L96" s="290">
        <f t="shared" si="15"/>
        <v>-137547.0655</v>
      </c>
      <c r="M96" s="290">
        <f t="shared" si="15"/>
        <v>-144786.2055</v>
      </c>
      <c r="N96" s="234"/>
    </row>
    <row r="97" ht="13.5" hidden="1" customHeight="1" outlineLevel="1">
      <c r="B97" s="231"/>
      <c r="C97" s="300" t="str">
        <f>CF!B58</f>
        <v>6.1.</v>
      </c>
      <c r="D97" s="300" t="str">
        <f>CF!C58</f>
        <v>Income tax</v>
      </c>
      <c r="E97" s="301"/>
      <c r="F97" s="302">
        <f t="shared" ref="F97:F99" si="16">SUM(G97:M97)</f>
        <v>-451191.4763</v>
      </c>
      <c r="G97" s="303">
        <f>SUMIFS(CF!58:58,CF!$3:$3,G$56)</f>
        <v>0</v>
      </c>
      <c r="H97" s="283">
        <f>SUMIFS(CF!58:58,CF!$3:$3,H$56)</f>
        <v>-55270.40571</v>
      </c>
      <c r="I97" s="283">
        <f>SUMIFS(CF!58:58,CF!$3:$3,I$56)</f>
        <v>-71324.496</v>
      </c>
      <c r="J97" s="283">
        <f>SUMIFS(CF!58:58,CF!$3:$3,J$56)</f>
        <v>-75003.0408</v>
      </c>
      <c r="K97" s="283">
        <f>SUMIFS(CF!58:58,CF!$3:$3,K$56)</f>
        <v>-78865.51284</v>
      </c>
      <c r="L97" s="283">
        <f>SUMIFS(CF!58:58,CF!$3:$3,L$56)</f>
        <v>-83130.25134</v>
      </c>
      <c r="M97" s="283">
        <f>SUMIFS(CF!58:58,CF!$3:$3,M$56)</f>
        <v>-87597.76962</v>
      </c>
      <c r="N97" s="234"/>
    </row>
    <row r="98" ht="13.5" hidden="1" customHeight="1" outlineLevel="1">
      <c r="B98" s="231"/>
      <c r="C98" s="300" t="str">
        <f>CF!B59</f>
        <v>6.2.</v>
      </c>
      <c r="D98" s="300" t="str">
        <f>CF!C59</f>
        <v>VAT</v>
      </c>
      <c r="E98" s="301"/>
      <c r="F98" s="302">
        <f t="shared" si="16"/>
        <v>-302170.105</v>
      </c>
      <c r="G98" s="303">
        <f>SUMIFS(CF!59:59,CF!$3:$3,G$56)</f>
        <v>0</v>
      </c>
      <c r="H98" s="283">
        <f>SUMIFS(CF!59:59,CF!$3:$3,H$56)</f>
        <v>-42655.44762</v>
      </c>
      <c r="I98" s="283">
        <f>SUMIFS(CF!59:59,CF!$3:$3,I$56)</f>
        <v>-46869.00095</v>
      </c>
      <c r="J98" s="283">
        <f>SUMIFS(CF!59:59,CF!$3:$3,J$56)</f>
        <v>-49263.23195</v>
      </c>
      <c r="K98" s="283">
        <f>SUMIFS(CF!59:59,CF!$3:$3,K$56)</f>
        <v>-51777.1745</v>
      </c>
      <c r="L98" s="283">
        <f>SUMIFS(CF!59:59,CF!$3:$3,L$56)</f>
        <v>-54416.81418</v>
      </c>
      <c r="M98" s="283">
        <f>SUMIFS(CF!59:59,CF!$3:$3,M$56)</f>
        <v>-57188.43584</v>
      </c>
      <c r="N98" s="234"/>
    </row>
    <row r="99" ht="13.5" customHeight="1" collapsed="1">
      <c r="B99" s="231"/>
      <c r="C99" s="285"/>
      <c r="D99" s="285" t="str">
        <f>CF!C60</f>
        <v>Total operational phase</v>
      </c>
      <c r="E99" s="304"/>
      <c r="F99" s="305">
        <f t="shared" si="16"/>
        <v>4586447.149</v>
      </c>
      <c r="G99" s="306">
        <f t="shared" ref="G99:M99" si="17">G96+G88+G77+G74+G70+G68</f>
        <v>-137900</v>
      </c>
      <c r="H99" s="286">
        <f t="shared" si="17"/>
        <v>704878.5467</v>
      </c>
      <c r="I99" s="286">
        <f t="shared" si="17"/>
        <v>725817.523</v>
      </c>
      <c r="J99" s="286">
        <f t="shared" si="17"/>
        <v>763011.6982</v>
      </c>
      <c r="K99" s="286">
        <f t="shared" si="17"/>
        <v>802065.5822</v>
      </c>
      <c r="L99" s="286">
        <f t="shared" si="17"/>
        <v>842863.0175</v>
      </c>
      <c r="M99" s="286">
        <f t="shared" si="17"/>
        <v>885710.7817</v>
      </c>
      <c r="N99" s="234"/>
    </row>
    <row r="100" ht="13.5" customHeight="1">
      <c r="B100" s="231"/>
      <c r="N100" s="234"/>
    </row>
    <row r="101" ht="13.5" customHeight="1">
      <c r="B101" s="231"/>
      <c r="N101" s="234"/>
    </row>
    <row r="102" ht="13.5" customHeight="1">
      <c r="B102" s="231"/>
      <c r="C102" s="108" t="str">
        <f>CF!B63</f>
        <v>3.</v>
      </c>
      <c r="D102" s="108" t="str">
        <f>CF!C63</f>
        <v>Financial Phase</v>
      </c>
      <c r="N102" s="234"/>
    </row>
    <row r="103" ht="13.5" customHeight="1">
      <c r="B103" s="231"/>
      <c r="C103" s="288" t="str">
        <f>CF!B65</f>
        <v>3.1.</v>
      </c>
      <c r="D103" s="289" t="str">
        <f>CF!C65</f>
        <v>Founders' funds</v>
      </c>
      <c r="E103" s="307"/>
      <c r="F103" s="308">
        <f t="shared" ref="F103:F109" si="19">SUM(G103:M103)</f>
        <v>0</v>
      </c>
      <c r="G103" s="309">
        <f t="shared" ref="G103:M103" si="18">G104+G105</f>
        <v>97380</v>
      </c>
      <c r="H103" s="309">
        <f t="shared" si="18"/>
        <v>0</v>
      </c>
      <c r="I103" s="309">
        <f t="shared" si="18"/>
        <v>0</v>
      </c>
      <c r="J103" s="309">
        <f t="shared" si="18"/>
        <v>0</v>
      </c>
      <c r="K103" s="309">
        <f t="shared" si="18"/>
        <v>0</v>
      </c>
      <c r="L103" s="309">
        <f t="shared" si="18"/>
        <v>0</v>
      </c>
      <c r="M103" s="309">
        <f t="shared" si="18"/>
        <v>-97380</v>
      </c>
      <c r="N103" s="234"/>
    </row>
    <row r="104" ht="13.5" customHeight="1">
      <c r="B104" s="231"/>
      <c r="C104" s="300"/>
      <c r="D104" s="300" t="str">
        <f>CF!C66</f>
        <v>Contribution to the authorized capital</v>
      </c>
      <c r="E104" s="301"/>
      <c r="F104" s="302">
        <f t="shared" si="19"/>
        <v>97380</v>
      </c>
      <c r="G104" s="303">
        <f>SUMIFS(CF!66:66,CF!$3:$3,G$56)</f>
        <v>97380</v>
      </c>
      <c r="H104" s="303">
        <f>SUMIFS(CF!66:66,CF!$3:$3,H$56)</f>
        <v>0</v>
      </c>
      <c r="I104" s="303">
        <f>SUMIFS(CF!66:66,CF!$3:$3,I$56)</f>
        <v>0</v>
      </c>
      <c r="J104" s="303">
        <f>SUMIFS(CF!66:66,CF!$3:$3,J$56)</f>
        <v>0</v>
      </c>
      <c r="K104" s="303">
        <f>SUMIFS(CF!66:66,CF!$3:$3,K$56)</f>
        <v>0</v>
      </c>
      <c r="L104" s="303">
        <f>SUMIFS(CF!66:66,CF!$3:$3,L$56)</f>
        <v>0</v>
      </c>
      <c r="M104" s="303">
        <f>SUMIFS(CF!66:66,CF!$3:$3,M$56)</f>
        <v>0</v>
      </c>
      <c r="N104" s="234"/>
    </row>
    <row r="105" ht="13.5" customHeight="1">
      <c r="B105" s="231"/>
      <c r="C105" s="300"/>
      <c r="D105" s="300" t="str">
        <f>CF!C67</f>
        <v>Sale of share capital (at nominal value)</v>
      </c>
      <c r="E105" s="301"/>
      <c r="F105" s="302">
        <f t="shared" si="19"/>
        <v>-97380</v>
      </c>
      <c r="G105" s="303">
        <f>SUMIFS(CF!67:67,CF!$3:$3,G$56)</f>
        <v>0</v>
      </c>
      <c r="H105" s="303">
        <f>SUMIFS(CF!67:67,CF!$3:$3,H$56)</f>
        <v>0</v>
      </c>
      <c r="I105" s="303">
        <f>SUMIFS(CF!67:67,CF!$3:$3,I$56)</f>
        <v>0</v>
      </c>
      <c r="J105" s="303">
        <f>SUMIFS(CF!67:67,CF!$3:$3,J$56)</f>
        <v>0</v>
      </c>
      <c r="K105" s="303">
        <f>SUMIFS(CF!67:67,CF!$3:$3,K$56)</f>
        <v>0</v>
      </c>
      <c r="L105" s="303">
        <f>SUMIFS(CF!67:67,CF!$3:$3,L$56)</f>
        <v>0</v>
      </c>
      <c r="M105" s="303">
        <f>SUMIFS(CF!67:67,CF!$3:$3,M$56)</f>
        <v>-97380</v>
      </c>
      <c r="N105" s="234"/>
    </row>
    <row r="106" ht="13.5" customHeight="1">
      <c r="B106" s="231"/>
      <c r="C106" s="288" t="str">
        <f>CF!B68</f>
        <v>3.2.</v>
      </c>
      <c r="D106" s="289" t="str">
        <f>CF!C68</f>
        <v>Investor's funds</v>
      </c>
      <c r="E106" s="307"/>
      <c r="F106" s="308">
        <f t="shared" si="19"/>
        <v>0</v>
      </c>
      <c r="G106" s="309">
        <f t="shared" ref="G106:M106" si="20">G107+G108</f>
        <v>64920</v>
      </c>
      <c r="H106" s="309">
        <f t="shared" si="20"/>
        <v>0</v>
      </c>
      <c r="I106" s="309">
        <f t="shared" si="20"/>
        <v>0</v>
      </c>
      <c r="J106" s="309">
        <f t="shared" si="20"/>
        <v>0</v>
      </c>
      <c r="K106" s="309">
        <f t="shared" si="20"/>
        <v>0</v>
      </c>
      <c r="L106" s="309">
        <f t="shared" si="20"/>
        <v>0</v>
      </c>
      <c r="M106" s="309">
        <f t="shared" si="20"/>
        <v>-64920</v>
      </c>
      <c r="N106" s="234"/>
    </row>
    <row r="107" ht="13.5" customHeight="1">
      <c r="B107" s="231"/>
      <c r="C107" s="282"/>
      <c r="D107" s="300" t="str">
        <f>CF!C69</f>
        <v>Contribution to the authorized capital</v>
      </c>
      <c r="E107" s="301"/>
      <c r="F107" s="302">
        <f t="shared" si="19"/>
        <v>64920</v>
      </c>
      <c r="G107" s="303">
        <f>SUMIFS(CF!69:69,CF!$3:$3,G$56)</f>
        <v>64920</v>
      </c>
      <c r="H107" s="303">
        <f>SUMIFS(CF!69:69,CF!$3:$3,H$56)</f>
        <v>0</v>
      </c>
      <c r="I107" s="303">
        <f>SUMIFS(CF!69:69,CF!$3:$3,I$56)</f>
        <v>0</v>
      </c>
      <c r="J107" s="303">
        <f>SUMIFS(CF!69:69,CF!$3:$3,J$56)</f>
        <v>0</v>
      </c>
      <c r="K107" s="303">
        <f>SUMIFS(CF!69:69,CF!$3:$3,K$56)</f>
        <v>0</v>
      </c>
      <c r="L107" s="303">
        <f>SUMIFS(CF!69:69,CF!$3:$3,L$56)</f>
        <v>0</v>
      </c>
      <c r="M107" s="303">
        <f>SUMIFS(CF!69:69,CF!$3:$3,M$56)</f>
        <v>0</v>
      </c>
      <c r="N107" s="234"/>
    </row>
    <row r="108" ht="13.5" customHeight="1">
      <c r="B108" s="231"/>
      <c r="C108" s="282"/>
      <c r="D108" s="300" t="str">
        <f>CF!C70</f>
        <v>Sale of share capital (at nominal value)</v>
      </c>
      <c r="E108" s="301"/>
      <c r="F108" s="302">
        <f t="shared" si="19"/>
        <v>-64920</v>
      </c>
      <c r="G108" s="303">
        <f>SUMIFS(CF!70:70,CF!$3:$3,G$56)</f>
        <v>0</v>
      </c>
      <c r="H108" s="303">
        <f>SUMIFS(CF!70:70,CF!$3:$3,H$56)</f>
        <v>0</v>
      </c>
      <c r="I108" s="303">
        <f>SUMIFS(CF!70:70,CF!$3:$3,I$56)</f>
        <v>0</v>
      </c>
      <c r="J108" s="303">
        <f>SUMIFS(CF!70:70,CF!$3:$3,J$56)</f>
        <v>0</v>
      </c>
      <c r="K108" s="303">
        <f>SUMIFS(CF!70:70,CF!$3:$3,K$56)</f>
        <v>0</v>
      </c>
      <c r="L108" s="303">
        <f>SUMIFS(CF!70:70,CF!$3:$3,L$56)</f>
        <v>0</v>
      </c>
      <c r="M108" s="303">
        <f>SUMIFS(CF!70:70,CF!$3:$3,M$56)</f>
        <v>-64920</v>
      </c>
      <c r="N108" s="234"/>
    </row>
    <row r="109" ht="13.5" customHeight="1">
      <c r="B109" s="231"/>
      <c r="C109" s="285"/>
      <c r="D109" s="285" t="str">
        <f>CF!C71</f>
        <v>Total financial phase</v>
      </c>
      <c r="E109" s="304"/>
      <c r="F109" s="305">
        <f t="shared" si="19"/>
        <v>0</v>
      </c>
      <c r="G109" s="306">
        <f t="shared" ref="G109:M109" si="21">G106+G103</f>
        <v>162300</v>
      </c>
      <c r="H109" s="306">
        <f t="shared" si="21"/>
        <v>0</v>
      </c>
      <c r="I109" s="306">
        <f t="shared" si="21"/>
        <v>0</v>
      </c>
      <c r="J109" s="306">
        <f t="shared" si="21"/>
        <v>0</v>
      </c>
      <c r="K109" s="306">
        <f t="shared" si="21"/>
        <v>0</v>
      </c>
      <c r="L109" s="306">
        <f t="shared" si="21"/>
        <v>0</v>
      </c>
      <c r="M109" s="306">
        <f t="shared" si="21"/>
        <v>-162300</v>
      </c>
      <c r="N109" s="234"/>
    </row>
    <row r="110" ht="13.5" customHeight="1">
      <c r="B110" s="231"/>
      <c r="N110" s="234"/>
    </row>
    <row r="111" ht="13.5" customHeight="1">
      <c r="B111" s="231"/>
      <c r="C111" s="313"/>
      <c r="D111" s="313" t="str">
        <f>CF!C73</f>
        <v>Total turnover for the period</v>
      </c>
      <c r="E111" s="314"/>
      <c r="F111" s="315">
        <f t="shared" ref="F111:F113" si="23">SUM(G111:M111)</f>
        <v>4562047.149</v>
      </c>
      <c r="G111" s="316">
        <f t="shared" ref="G111:M111" si="22">G109+G64+G99</f>
        <v>0</v>
      </c>
      <c r="H111" s="317">
        <f t="shared" si="22"/>
        <v>704878.5467</v>
      </c>
      <c r="I111" s="317">
        <f t="shared" si="22"/>
        <v>725817.523</v>
      </c>
      <c r="J111" s="317">
        <f t="shared" si="22"/>
        <v>763011.6982</v>
      </c>
      <c r="K111" s="317">
        <f t="shared" si="22"/>
        <v>802065.5822</v>
      </c>
      <c r="L111" s="317">
        <f t="shared" si="22"/>
        <v>842863.0175</v>
      </c>
      <c r="M111" s="317">
        <f t="shared" si="22"/>
        <v>723410.7817</v>
      </c>
      <c r="N111" s="234"/>
    </row>
    <row r="112" ht="13.5" customHeight="1">
      <c r="B112" s="231"/>
      <c r="C112" s="282"/>
      <c r="D112" s="300" t="str">
        <f>CF!C74</f>
        <v>Selling a business</v>
      </c>
      <c r="E112" s="301"/>
      <c r="F112" s="302">
        <f t="shared" si="23"/>
        <v>4781908.056</v>
      </c>
      <c r="G112" s="303">
        <f>SUMIFS(CF!74:74,CF!$3:$3,G$56)</f>
        <v>0</v>
      </c>
      <c r="H112" s="283">
        <f>SUMIFS(CF!74:74,CF!$3:$3,H$56)</f>
        <v>0</v>
      </c>
      <c r="I112" s="283">
        <f>SUMIFS(CF!74:74,CF!$3:$3,I$56)</f>
        <v>0</v>
      </c>
      <c r="J112" s="283">
        <f>SUMIFS(CF!74:74,CF!$3:$3,J$56)</f>
        <v>0</v>
      </c>
      <c r="K112" s="283">
        <f>SUMIFS(CF!74:74,CF!$3:$3,K$56)</f>
        <v>0</v>
      </c>
      <c r="L112" s="283">
        <f>SUMIFS(CF!74:74,CF!$3:$3,L$56)</f>
        <v>0</v>
      </c>
      <c r="M112" s="283">
        <f>SUMIFS(CF!74:74,CF!$3:$3,M$56)</f>
        <v>4781908.056</v>
      </c>
      <c r="N112" s="234"/>
    </row>
    <row r="113" ht="13.5" customHeight="1">
      <c r="B113" s="231"/>
      <c r="C113" s="282"/>
      <c r="D113" s="300" t="str">
        <f>CF!C75</f>
        <v>Dividends</v>
      </c>
      <c r="E113" s="301"/>
      <c r="F113" s="302">
        <f t="shared" si="23"/>
        <v>-9343955.205</v>
      </c>
      <c r="G113" s="303">
        <f>SUMIFS(CF!75:75,CF!$3:$3,G$56)</f>
        <v>0</v>
      </c>
      <c r="H113" s="283">
        <f>SUMIFS(CF!75:75,CF!$3:$3,H$56)</f>
        <v>0</v>
      </c>
      <c r="I113" s="283">
        <f>SUMIFS(CF!75:75,CF!$3:$3,I$56)</f>
        <v>-433259.8937</v>
      </c>
      <c r="J113" s="283">
        <f>SUMIFS(CF!75:75,CF!$3:$3,J$56)</f>
        <v>-636966.5611</v>
      </c>
      <c r="K113" s="283">
        <f>SUMIFS(CF!75:75,CF!$3:$3,K$56)</f>
        <v>-724222.967</v>
      </c>
      <c r="L113" s="283">
        <f>SUMIFS(CF!75:75,CF!$3:$3,L$56)</f>
        <v>-777851.5147</v>
      </c>
      <c r="M113" s="283">
        <f>SUMIFS(CF!75:75,CF!$3:$3,M$56)</f>
        <v>-6771654.268</v>
      </c>
      <c r="N113" s="234"/>
    </row>
    <row r="114" ht="13.5" customHeight="1">
      <c r="B114" s="231"/>
      <c r="C114" s="285"/>
      <c r="D114" s="285" t="str">
        <f>CF!C76</f>
        <v>Account balance</v>
      </c>
      <c r="E114" s="304"/>
      <c r="F114" s="305">
        <f>M114</f>
        <v>0</v>
      </c>
      <c r="G114" s="306">
        <f>IF(ROUND(G111+G112+G113,2)=0,0,G111+G112+G113)</f>
        <v>0</v>
      </c>
      <c r="H114" s="286">
        <f t="shared" ref="H114:M114" si="24">IF(ROUND(H111+H112+H113+G114,2)=0,0,H111+H112+H113+G114)</f>
        <v>704878.5467</v>
      </c>
      <c r="I114" s="286">
        <f t="shared" si="24"/>
        <v>997436.176</v>
      </c>
      <c r="J114" s="286">
        <f t="shared" si="24"/>
        <v>1123481.313</v>
      </c>
      <c r="K114" s="286">
        <f t="shared" si="24"/>
        <v>1201323.928</v>
      </c>
      <c r="L114" s="286">
        <f t="shared" si="24"/>
        <v>1266335.431</v>
      </c>
      <c r="M114" s="286">
        <f t="shared" si="24"/>
        <v>0</v>
      </c>
      <c r="N114" s="234"/>
    </row>
    <row r="115" ht="13.5" customHeight="1">
      <c r="B115" s="231"/>
      <c r="N115" s="234"/>
    </row>
    <row r="116" ht="13.5" customHeight="1">
      <c r="B116" s="231"/>
      <c r="N116" s="234"/>
    </row>
    <row r="117" ht="13.5" customHeight="1">
      <c r="B117" s="231"/>
      <c r="N117" s="234"/>
    </row>
    <row r="118" ht="13.5" customHeight="1">
      <c r="B118" s="231"/>
      <c r="N118" s="234"/>
    </row>
    <row r="119" ht="13.5" customHeight="1">
      <c r="B119" s="231"/>
      <c r="N119" s="234"/>
    </row>
    <row r="120" ht="13.5" customHeight="1">
      <c r="B120" s="231"/>
      <c r="N120" s="234"/>
    </row>
    <row r="121" ht="13.5" customHeight="1">
      <c r="B121" s="231"/>
      <c r="N121" s="234"/>
    </row>
    <row r="122" ht="13.5" customHeight="1">
      <c r="B122" s="231"/>
      <c r="N122" s="234"/>
    </row>
    <row r="123" ht="13.5" customHeight="1">
      <c r="B123" s="231"/>
      <c r="N123" s="234"/>
    </row>
    <row r="124" ht="13.5" customHeight="1">
      <c r="B124" s="231"/>
      <c r="N124" s="234"/>
    </row>
    <row r="125" ht="13.5" customHeight="1">
      <c r="B125" s="231"/>
      <c r="N125" s="234"/>
    </row>
    <row r="126" ht="13.5" customHeight="1">
      <c r="B126" s="231"/>
      <c r="N126" s="234"/>
    </row>
    <row r="127" ht="13.5" customHeight="1">
      <c r="B127" s="231"/>
      <c r="N127" s="234"/>
    </row>
    <row r="128" ht="13.5" customHeight="1">
      <c r="B128" s="231"/>
      <c r="N128" s="234"/>
    </row>
    <row r="129" ht="13.5" customHeight="1">
      <c r="B129" s="231"/>
      <c r="N129" s="234"/>
    </row>
    <row r="130" ht="13.5" customHeight="1">
      <c r="B130" s="231"/>
      <c r="N130" s="234"/>
    </row>
    <row r="131" ht="13.5" customHeight="1">
      <c r="B131" s="231"/>
      <c r="N131" s="234"/>
    </row>
    <row r="132" ht="13.5" customHeight="1">
      <c r="B132" s="231"/>
      <c r="N132" s="234"/>
    </row>
    <row r="133" ht="13.5" customHeight="1">
      <c r="B133" s="231"/>
      <c r="N133" s="234"/>
    </row>
    <row r="134" ht="13.5" customHeight="1">
      <c r="B134" s="231"/>
      <c r="N134" s="234"/>
    </row>
    <row r="135" ht="13.5" customHeight="1">
      <c r="B135" s="231"/>
      <c r="N135" s="234"/>
    </row>
    <row r="136" ht="13.5" customHeight="1">
      <c r="B136" s="231"/>
      <c r="N136" s="234"/>
    </row>
    <row r="137" ht="13.5" customHeight="1">
      <c r="B137" s="231"/>
      <c r="N137" s="234"/>
    </row>
    <row r="138" ht="13.5" customHeight="1">
      <c r="B138" s="231"/>
      <c r="N138" s="234"/>
    </row>
    <row r="139" ht="13.5" customHeight="1">
      <c r="B139" s="231"/>
      <c r="N139" s="234"/>
    </row>
    <row r="140" ht="13.5" customHeight="1">
      <c r="B140" s="231"/>
      <c r="N140" s="234"/>
    </row>
    <row r="141" ht="13.5" customHeight="1">
      <c r="B141" s="231"/>
      <c r="N141" s="234"/>
    </row>
    <row r="142" ht="13.5" customHeight="1">
      <c r="B142" s="231"/>
      <c r="N142" s="234"/>
    </row>
    <row r="143" ht="13.5" customHeight="1">
      <c r="B143" s="231"/>
      <c r="N143" s="234"/>
    </row>
    <row r="144" ht="13.5" customHeight="1">
      <c r="B144" s="231"/>
      <c r="N144" s="234"/>
    </row>
    <row r="145" ht="13.5" customHeight="1">
      <c r="B145" s="231"/>
      <c r="N145" s="234"/>
    </row>
    <row r="146" ht="13.5" customHeight="1">
      <c r="B146" s="231"/>
      <c r="N146" s="234"/>
    </row>
    <row r="147" ht="13.5" customHeight="1">
      <c r="B147" s="231"/>
      <c r="C147" s="318" t="s">
        <v>141</v>
      </c>
      <c r="D147" s="153" t="str">
        <f>PL!C13</f>
        <v>Profit and Loss Statement (PL)</v>
      </c>
      <c r="E147" s="319"/>
      <c r="F147" s="320"/>
      <c r="G147" s="320"/>
      <c r="H147" s="321"/>
      <c r="I147" s="1"/>
      <c r="J147" s="40"/>
      <c r="K147" s="1"/>
      <c r="N147" s="234"/>
    </row>
    <row r="148" ht="13.5" customHeight="1">
      <c r="B148" s="231"/>
      <c r="N148" s="234"/>
    </row>
    <row r="149" ht="34.5" customHeight="1">
      <c r="B149" s="231"/>
      <c r="C149" s="295" t="s">
        <v>13</v>
      </c>
      <c r="D149" s="295" t="s">
        <v>14</v>
      </c>
      <c r="E149" s="296"/>
      <c r="F149" s="322" t="s">
        <v>187</v>
      </c>
      <c r="G149" s="298">
        <f t="shared" ref="G149:M149" si="25">G$56</f>
        <v>2026</v>
      </c>
      <c r="H149" s="299">
        <f t="shared" si="25"/>
        <v>2027</v>
      </c>
      <c r="I149" s="299">
        <f t="shared" si="25"/>
        <v>2028</v>
      </c>
      <c r="J149" s="299">
        <f t="shared" si="25"/>
        <v>2029</v>
      </c>
      <c r="K149" s="299">
        <f t="shared" si="25"/>
        <v>2030</v>
      </c>
      <c r="L149" s="299">
        <f t="shared" si="25"/>
        <v>2031</v>
      </c>
      <c r="M149" s="299">
        <f t="shared" si="25"/>
        <v>2032</v>
      </c>
      <c r="N149" s="234"/>
    </row>
    <row r="150" ht="13.5" customHeight="1">
      <c r="B150" s="231"/>
      <c r="C150" s="288" t="s">
        <v>4</v>
      </c>
      <c r="D150" s="288" t="str">
        <f>PL!C15</f>
        <v>Revenue</v>
      </c>
      <c r="E150" s="307"/>
      <c r="F150" s="308">
        <f t="shared" ref="F150:F156" si="27">SUM(G150:M150)</f>
        <v>7487545.624</v>
      </c>
      <c r="G150" s="309">
        <f t="shared" ref="G150:M150" si="26">SUM(G151)</f>
        <v>0</v>
      </c>
      <c r="H150" s="290">
        <f t="shared" si="26"/>
        <v>1100800</v>
      </c>
      <c r="I150" s="290">
        <f t="shared" si="26"/>
        <v>1155840</v>
      </c>
      <c r="J150" s="290">
        <f t="shared" si="26"/>
        <v>1213632</v>
      </c>
      <c r="K150" s="290">
        <f t="shared" si="26"/>
        <v>1274313.6</v>
      </c>
      <c r="L150" s="290">
        <f t="shared" si="26"/>
        <v>1338029.28</v>
      </c>
      <c r="M150" s="290">
        <f t="shared" si="26"/>
        <v>1404930.744</v>
      </c>
      <c r="N150" s="234"/>
    </row>
    <row r="151" ht="13.5" hidden="1" customHeight="1" outlineLevel="1">
      <c r="B151" s="231"/>
      <c r="C151" s="282" t="str">
        <f>PL!B16</f>
        <v>1.1.</v>
      </c>
      <c r="D151" s="310" t="str">
        <f>PL!C16</f>
        <v>Income — StepUP</v>
      </c>
      <c r="E151" s="301"/>
      <c r="F151" s="302">
        <f t="shared" si="27"/>
        <v>7487545.624</v>
      </c>
      <c r="G151" s="303">
        <f>SUMIFS(PL!16:16,PL!$3:$3,G$56)</f>
        <v>0</v>
      </c>
      <c r="H151" s="283">
        <f>SUMIFS(PL!16:16,PL!$3:$3,H$56)</f>
        <v>1100800</v>
      </c>
      <c r="I151" s="283">
        <f>SUMIFS(PL!16:16,PL!$3:$3,I$56)</f>
        <v>1155840</v>
      </c>
      <c r="J151" s="283">
        <f>SUMIFS(PL!16:16,PL!$3:$3,J$56)</f>
        <v>1213632</v>
      </c>
      <c r="K151" s="283">
        <f>SUMIFS(PL!16:16,PL!$3:$3,K$56)</f>
        <v>1274313.6</v>
      </c>
      <c r="L151" s="283">
        <f>SUMIFS(PL!16:16,PL!$3:$3,L$56)</f>
        <v>1338029.28</v>
      </c>
      <c r="M151" s="283">
        <f>SUMIFS(PL!16:16,PL!$3:$3,M$56)</f>
        <v>1404930.744</v>
      </c>
      <c r="N151" s="234"/>
    </row>
    <row r="152" ht="13.5" customHeight="1" collapsed="1">
      <c r="B152" s="231"/>
      <c r="C152" s="288" t="s">
        <v>7</v>
      </c>
      <c r="D152" s="288" t="str">
        <f>PL!C17</f>
        <v>Direct costs (marketing and sales)</v>
      </c>
      <c r="E152" s="307"/>
      <c r="F152" s="308">
        <f t="shared" si="27"/>
        <v>-1061098.399</v>
      </c>
      <c r="G152" s="309">
        <f t="shared" ref="G152:M152" si="28">SUM(G153:G155)</f>
        <v>0</v>
      </c>
      <c r="H152" s="290">
        <f t="shared" si="28"/>
        <v>-156000</v>
      </c>
      <c r="I152" s="290">
        <f t="shared" si="28"/>
        <v>-163800</v>
      </c>
      <c r="J152" s="290">
        <f t="shared" si="28"/>
        <v>-171990</v>
      </c>
      <c r="K152" s="290">
        <f t="shared" si="28"/>
        <v>-180589.5</v>
      </c>
      <c r="L152" s="290">
        <f t="shared" si="28"/>
        <v>-189618.975</v>
      </c>
      <c r="M152" s="290">
        <f t="shared" si="28"/>
        <v>-199099.9238</v>
      </c>
      <c r="N152" s="234"/>
    </row>
    <row r="153" ht="13.5" hidden="1" customHeight="1" outlineLevel="1">
      <c r="B153" s="231"/>
      <c r="C153" s="300" t="str">
        <f>PL!B18</f>
        <v>2.1.</v>
      </c>
      <c r="D153" s="310" t="str">
        <f>PL!C18</f>
        <v>Advertising and marketing expenses</v>
      </c>
      <c r="E153" s="301"/>
      <c r="F153" s="302">
        <f t="shared" si="27"/>
        <v>-408114.7688</v>
      </c>
      <c r="G153" s="303">
        <f>SUMIFS(PL!18:18,PL!$3:$3,G$56)</f>
        <v>0</v>
      </c>
      <c r="H153" s="283">
        <f>SUMIFS(PL!18:18,PL!$3:$3,H$56)</f>
        <v>-60000</v>
      </c>
      <c r="I153" s="283">
        <f>SUMIFS(PL!18:18,PL!$3:$3,I$56)</f>
        <v>-63000</v>
      </c>
      <c r="J153" s="283">
        <f>SUMIFS(PL!18:18,PL!$3:$3,J$56)</f>
        <v>-66150</v>
      </c>
      <c r="K153" s="283">
        <f>SUMIFS(PL!18:18,PL!$3:$3,K$56)</f>
        <v>-69457.5</v>
      </c>
      <c r="L153" s="283">
        <f>SUMIFS(PL!18:18,PL!$3:$3,L$56)</f>
        <v>-72930.375</v>
      </c>
      <c r="M153" s="283">
        <f>SUMIFS(PL!18:18,PL!$3:$3,M$56)</f>
        <v>-76576.89375</v>
      </c>
      <c r="N153" s="234"/>
    </row>
    <row r="154" ht="13.5" hidden="1" customHeight="1" outlineLevel="1">
      <c r="B154" s="231"/>
      <c r="C154" s="300" t="str">
        <f>PL!B19</f>
        <v>2.2.</v>
      </c>
      <c r="D154" s="310" t="str">
        <f>PL!C19</f>
        <v>Salary (marketing and sales)</v>
      </c>
      <c r="E154" s="301"/>
      <c r="F154" s="302">
        <f t="shared" si="27"/>
        <v>-652983.63</v>
      </c>
      <c r="G154" s="303">
        <f>SUMIFS(PL!19:19,PL!$3:$3,G$56)</f>
        <v>0</v>
      </c>
      <c r="H154" s="283">
        <f>SUMIFS(PL!19:19,PL!$3:$3,H$56)</f>
        <v>-96000</v>
      </c>
      <c r="I154" s="283">
        <f>SUMIFS(PL!19:19,PL!$3:$3,I$56)</f>
        <v>-100800</v>
      </c>
      <c r="J154" s="283">
        <f>SUMIFS(PL!19:19,PL!$3:$3,J$56)</f>
        <v>-105840</v>
      </c>
      <c r="K154" s="283">
        <f>SUMIFS(PL!19:19,PL!$3:$3,K$56)</f>
        <v>-111132</v>
      </c>
      <c r="L154" s="283">
        <f>SUMIFS(PL!19:19,PL!$3:$3,L$56)</f>
        <v>-116688.6</v>
      </c>
      <c r="M154" s="283">
        <f>SUMIFS(PL!19:19,PL!$3:$3,M$56)</f>
        <v>-122523.03</v>
      </c>
      <c r="N154" s="234"/>
    </row>
    <row r="155" ht="13.5" hidden="1" customHeight="1" outlineLevel="1">
      <c r="B155" s="231"/>
      <c r="C155" s="300" t="str">
        <f>PL!B20</f>
        <v>2.3.</v>
      </c>
      <c r="D155" s="310" t="str">
        <f>PL!C20</f>
        <v>Other marketing and advertising expenses</v>
      </c>
      <c r="E155" s="301"/>
      <c r="F155" s="302">
        <f t="shared" si="27"/>
        <v>0</v>
      </c>
      <c r="G155" s="303">
        <f>SUMIFS(PL!20:20,PL!$3:$3,G$56)</f>
        <v>0</v>
      </c>
      <c r="H155" s="283">
        <f>SUMIFS(PL!20:20,PL!$3:$3,H$56)</f>
        <v>0</v>
      </c>
      <c r="I155" s="283">
        <f>SUMIFS(PL!20:20,PL!$3:$3,I$56)</f>
        <v>0</v>
      </c>
      <c r="J155" s="283">
        <f>SUMIFS(PL!20:20,PL!$3:$3,J$56)</f>
        <v>0</v>
      </c>
      <c r="K155" s="283">
        <f>SUMIFS(PL!20:20,PL!$3:$3,K$56)</f>
        <v>0</v>
      </c>
      <c r="L155" s="283">
        <f>SUMIFS(PL!20:20,PL!$3:$3,L$56)</f>
        <v>0</v>
      </c>
      <c r="M155" s="283">
        <f>SUMIFS(PL!20:20,PL!$3:$3,M$56)</f>
        <v>0</v>
      </c>
      <c r="N155" s="234"/>
    </row>
    <row r="156" ht="13.5" customHeight="1" collapsed="1">
      <c r="B156" s="231"/>
      <c r="C156" s="323"/>
      <c r="D156" s="323" t="str">
        <f>PL!C21</f>
        <v>Gross profit</v>
      </c>
      <c r="E156" s="324"/>
      <c r="F156" s="325">
        <f t="shared" si="27"/>
        <v>6426447.225</v>
      </c>
      <c r="G156" s="326">
        <f t="shared" ref="G156:M156" si="29">G150+G152</f>
        <v>0</v>
      </c>
      <c r="H156" s="327">
        <f t="shared" si="29"/>
        <v>944800</v>
      </c>
      <c r="I156" s="327">
        <f t="shared" si="29"/>
        <v>992040</v>
      </c>
      <c r="J156" s="327">
        <f t="shared" si="29"/>
        <v>1041642</v>
      </c>
      <c r="K156" s="327">
        <f t="shared" si="29"/>
        <v>1093724.1</v>
      </c>
      <c r="L156" s="327">
        <f t="shared" si="29"/>
        <v>1148410.305</v>
      </c>
      <c r="M156" s="327">
        <f t="shared" si="29"/>
        <v>1205830.82</v>
      </c>
      <c r="N156" s="234"/>
    </row>
    <row r="157" ht="13.5" customHeight="1">
      <c r="B157" s="231"/>
      <c r="C157" s="328"/>
      <c r="D157" s="328" t="str">
        <f>PL!C22</f>
        <v>Return on sales</v>
      </c>
      <c r="E157" s="329"/>
      <c r="F157" s="330">
        <f t="shared" ref="F157:M157" si="30">IFERROR(F156/F150,0)</f>
        <v>0.8582848837</v>
      </c>
      <c r="G157" s="331">
        <f t="shared" si="30"/>
        <v>0</v>
      </c>
      <c r="H157" s="332">
        <f t="shared" si="30"/>
        <v>0.8582848837</v>
      </c>
      <c r="I157" s="332">
        <f t="shared" si="30"/>
        <v>0.8582848837</v>
      </c>
      <c r="J157" s="332">
        <f t="shared" si="30"/>
        <v>0.8582848837</v>
      </c>
      <c r="K157" s="332">
        <f t="shared" si="30"/>
        <v>0.8582848837</v>
      </c>
      <c r="L157" s="332">
        <f t="shared" si="30"/>
        <v>0.8582848837</v>
      </c>
      <c r="M157" s="332">
        <f t="shared" si="30"/>
        <v>0.8582848837</v>
      </c>
      <c r="N157" s="234"/>
    </row>
    <row r="158" ht="13.5" customHeight="1">
      <c r="B158" s="231"/>
      <c r="C158" s="288" t="s">
        <v>9</v>
      </c>
      <c r="D158" s="288" t="str">
        <f>PL!C23</f>
        <v>Payroll — admin and others</v>
      </c>
      <c r="E158" s="307"/>
      <c r="F158" s="308">
        <f t="shared" ref="F158:F163" si="32">SUM(G158:M158)</f>
        <v>-1030163.475</v>
      </c>
      <c r="G158" s="309">
        <f t="shared" ref="G158:M158" si="31">G159+G160</f>
        <v>-121700</v>
      </c>
      <c r="H158" s="290">
        <f t="shared" si="31"/>
        <v>-133560</v>
      </c>
      <c r="I158" s="290">
        <f t="shared" si="31"/>
        <v>-140238</v>
      </c>
      <c r="J158" s="290">
        <f t="shared" si="31"/>
        <v>-147249.9</v>
      </c>
      <c r="K158" s="290">
        <f t="shared" si="31"/>
        <v>-154612.395</v>
      </c>
      <c r="L158" s="290">
        <f t="shared" si="31"/>
        <v>-162343.0148</v>
      </c>
      <c r="M158" s="290">
        <f t="shared" si="31"/>
        <v>-170460.1655</v>
      </c>
      <c r="N158" s="234"/>
    </row>
    <row r="159" ht="13.5" hidden="1" customHeight="1" outlineLevel="1">
      <c r="B159" s="231"/>
      <c r="C159" s="282" t="s">
        <v>44</v>
      </c>
      <c r="D159" s="300" t="str">
        <f>PL!C24</f>
        <v>Salary (Gross)</v>
      </c>
      <c r="E159" s="301"/>
      <c r="F159" s="302">
        <f t="shared" si="32"/>
        <v>-1030163.475</v>
      </c>
      <c r="G159" s="303">
        <f>SUMIFS(PL!24:24,PL!$3:$3,G$56)</f>
        <v>-121700</v>
      </c>
      <c r="H159" s="283">
        <f>SUMIFS(PL!24:24,PL!$3:$3,H$56)</f>
        <v>-133560</v>
      </c>
      <c r="I159" s="283">
        <f>SUMIFS(PL!24:24,PL!$3:$3,I$56)</f>
        <v>-140238</v>
      </c>
      <c r="J159" s="283">
        <f>SUMIFS(PL!24:24,PL!$3:$3,J$56)</f>
        <v>-147249.9</v>
      </c>
      <c r="K159" s="283">
        <f>SUMIFS(PL!24:24,PL!$3:$3,K$56)</f>
        <v>-154612.395</v>
      </c>
      <c r="L159" s="283">
        <f>SUMIFS(PL!24:24,PL!$3:$3,L$56)</f>
        <v>-162343.0148</v>
      </c>
      <c r="M159" s="283">
        <f>SUMIFS(PL!24:24,PL!$3:$3,M$56)</f>
        <v>-170460.1655</v>
      </c>
      <c r="N159" s="234"/>
    </row>
    <row r="160" ht="13.5" hidden="1" customHeight="1" outlineLevel="1">
      <c r="B160" s="231"/>
      <c r="C160" s="282" t="s">
        <v>50</v>
      </c>
      <c r="D160" s="300" t="str">
        <f>PL!C25</f>
        <v>Additional taxes and insurance contributions for employees</v>
      </c>
      <c r="E160" s="301"/>
      <c r="F160" s="302">
        <f t="shared" si="32"/>
        <v>0</v>
      </c>
      <c r="G160" s="303">
        <f>SUMIFS(PL!25:25,PL!$3:$3,G$56)</f>
        <v>0</v>
      </c>
      <c r="H160" s="283">
        <f>SUMIFS(PL!25:25,PL!$3:$3,H$56)</f>
        <v>0</v>
      </c>
      <c r="I160" s="283">
        <f>SUMIFS(PL!25:25,PL!$3:$3,I$56)</f>
        <v>0</v>
      </c>
      <c r="J160" s="283">
        <f>SUMIFS(PL!25:25,PL!$3:$3,J$56)</f>
        <v>0</v>
      </c>
      <c r="K160" s="283">
        <f>SUMIFS(PL!25:25,PL!$3:$3,K$56)</f>
        <v>0</v>
      </c>
      <c r="L160" s="283">
        <f>SUMIFS(PL!25:25,PL!$3:$3,L$56)</f>
        <v>0</v>
      </c>
      <c r="M160" s="283">
        <f>SUMIFS(PL!25:25,PL!$3:$3,M$56)</f>
        <v>0</v>
      </c>
      <c r="N160" s="234"/>
    </row>
    <row r="161" ht="13.5" customHeight="1" collapsed="1">
      <c r="B161" s="231"/>
      <c r="C161" s="288" t="s">
        <v>26</v>
      </c>
      <c r="D161" s="288" t="str">
        <f>PL!C26</f>
        <v>Fixed Expenses</v>
      </c>
      <c r="E161" s="307"/>
      <c r="F161" s="308">
        <f t="shared" si="32"/>
        <v>-125619.559</v>
      </c>
      <c r="G161" s="309">
        <f>SUMIFS(PL!26:26,PL!$3:$3,G$56)</f>
        <v>-15428.57143</v>
      </c>
      <c r="H161" s="290">
        <f>SUMIFS(PL!26:26,PL!$3:$3,H$56)</f>
        <v>-16200</v>
      </c>
      <c r="I161" s="290">
        <f>SUMIFS(PL!26:26,PL!$3:$3,I$56)</f>
        <v>-17010</v>
      </c>
      <c r="J161" s="290">
        <f>SUMIFS(PL!26:26,PL!$3:$3,J$56)</f>
        <v>-17860.5</v>
      </c>
      <c r="K161" s="290">
        <f>SUMIFS(PL!26:26,PL!$3:$3,K$56)</f>
        <v>-18753.525</v>
      </c>
      <c r="L161" s="290">
        <f>SUMIFS(PL!26:26,PL!$3:$3,L$56)</f>
        <v>-19691.20125</v>
      </c>
      <c r="M161" s="290">
        <f>SUMIFS(PL!26:26,PL!$3:$3,M$56)</f>
        <v>-20675.76131</v>
      </c>
      <c r="N161" s="234"/>
    </row>
    <row r="162" ht="13.5" customHeight="1">
      <c r="B162" s="231"/>
      <c r="C162" s="288" t="s">
        <v>29</v>
      </c>
      <c r="D162" s="288" t="str">
        <f>PL!C37</f>
        <v>Other Variable Expenses</v>
      </c>
      <c r="E162" s="307"/>
      <c r="F162" s="308">
        <f t="shared" si="32"/>
        <v>-234187.4701</v>
      </c>
      <c r="G162" s="309">
        <f>SUMIFS(PL!37:37,PL!$3:$3,G$56)</f>
        <v>0</v>
      </c>
      <c r="H162" s="290">
        <f>SUMIFS(PL!37:37,PL!$3:$3,H$56)</f>
        <v>-36824.38095</v>
      </c>
      <c r="I162" s="290">
        <f>SUMIFS(PL!37:37,PL!$3:$3,I$56)</f>
        <v>-37649.98095</v>
      </c>
      <c r="J162" s="290">
        <f>SUMIFS(PL!37:37,PL!$3:$3,J$56)</f>
        <v>-38516.86095</v>
      </c>
      <c r="K162" s="290">
        <f>SUMIFS(PL!37:37,PL!$3:$3,K$56)</f>
        <v>-39427.08495</v>
      </c>
      <c r="L162" s="290">
        <f>SUMIFS(PL!37:37,PL!$3:$3,L$56)</f>
        <v>-40382.82015</v>
      </c>
      <c r="M162" s="290">
        <f>SUMIFS(PL!37:37,PL!$3:$3,M$56)</f>
        <v>-41386.34211</v>
      </c>
      <c r="N162" s="234"/>
    </row>
    <row r="163" ht="13.5" customHeight="1">
      <c r="B163" s="231"/>
      <c r="C163" s="323" t="s">
        <v>32</v>
      </c>
      <c r="D163" s="323" t="str">
        <f>PL!C45</f>
        <v>EBITDA</v>
      </c>
      <c r="E163" s="324"/>
      <c r="F163" s="325">
        <f t="shared" si="32"/>
        <v>5036476.721</v>
      </c>
      <c r="G163" s="326">
        <f t="shared" ref="G163:M163" si="33">G156+G158+G161+G162</f>
        <v>-137128.5714</v>
      </c>
      <c r="H163" s="327">
        <f t="shared" si="33"/>
        <v>758215.619</v>
      </c>
      <c r="I163" s="327">
        <f t="shared" si="33"/>
        <v>797142.019</v>
      </c>
      <c r="J163" s="327">
        <f t="shared" si="33"/>
        <v>838014.739</v>
      </c>
      <c r="K163" s="327">
        <f t="shared" si="33"/>
        <v>880931.095</v>
      </c>
      <c r="L163" s="327">
        <f t="shared" si="33"/>
        <v>925993.2688</v>
      </c>
      <c r="M163" s="327">
        <f t="shared" si="33"/>
        <v>973308.5513</v>
      </c>
      <c r="N163" s="234"/>
    </row>
    <row r="164" ht="13.5" customHeight="1">
      <c r="B164" s="231"/>
      <c r="C164" s="333"/>
      <c r="D164" s="333" t="str">
        <f>PL!C46</f>
        <v>EBITDA margin</v>
      </c>
      <c r="E164" s="334"/>
      <c r="F164" s="335">
        <f t="shared" ref="F164:M164" si="34">IFERROR(F163/F150,0)</f>
        <v>0.6726472163</v>
      </c>
      <c r="G164" s="336">
        <f t="shared" si="34"/>
        <v>0</v>
      </c>
      <c r="H164" s="337">
        <f t="shared" si="34"/>
        <v>0.6887859911</v>
      </c>
      <c r="I164" s="337">
        <f t="shared" si="34"/>
        <v>0.6896646759</v>
      </c>
      <c r="J164" s="337">
        <f t="shared" si="34"/>
        <v>0.6905015186</v>
      </c>
      <c r="K164" s="337">
        <f t="shared" si="34"/>
        <v>0.6912985116</v>
      </c>
      <c r="L164" s="337">
        <f t="shared" si="34"/>
        <v>0.6920575526</v>
      </c>
      <c r="M164" s="337">
        <f t="shared" si="34"/>
        <v>0.6927804488</v>
      </c>
      <c r="N164" s="234"/>
    </row>
    <row r="165" ht="13.5" customHeight="1">
      <c r="B165" s="231"/>
      <c r="C165" s="288" t="s">
        <v>188</v>
      </c>
      <c r="D165" s="288" t="str">
        <f>PL!C47</f>
        <v>Depreciation</v>
      </c>
      <c r="E165" s="307"/>
      <c r="F165" s="308">
        <f t="shared" ref="F165:F175" si="35">SUM(G165:M165)</f>
        <v>-23238.09524</v>
      </c>
      <c r="G165" s="309">
        <f>SUMIFS(PL!47:47,PL!$3:$3,G$56)</f>
        <v>-2323.809524</v>
      </c>
      <c r="H165" s="290">
        <f>SUMIFS(PL!47:47,PL!$3:$3,H$56)</f>
        <v>-4647.619048</v>
      </c>
      <c r="I165" s="290">
        <f>SUMIFS(PL!47:47,PL!$3:$3,I$56)</f>
        <v>-4647.619048</v>
      </c>
      <c r="J165" s="290">
        <f>SUMIFS(PL!47:47,PL!$3:$3,J$56)</f>
        <v>-4647.619048</v>
      </c>
      <c r="K165" s="290">
        <f>SUMIFS(PL!47:47,PL!$3:$3,K$56)</f>
        <v>-4647.619048</v>
      </c>
      <c r="L165" s="290">
        <f>SUMIFS(PL!47:47,PL!$3:$3,L$56)</f>
        <v>-2323.809524</v>
      </c>
      <c r="M165" s="290">
        <f>SUMIFS(PL!47:47,PL!$3:$3,M$56)</f>
        <v>0</v>
      </c>
      <c r="N165" s="234"/>
    </row>
    <row r="166" ht="13.5" customHeight="1">
      <c r="B166" s="231"/>
      <c r="C166" s="323" t="s">
        <v>55</v>
      </c>
      <c r="D166" s="323" t="str">
        <f>PL!C48</f>
        <v>EBIT</v>
      </c>
      <c r="E166" s="324"/>
      <c r="F166" s="325">
        <f t="shared" si="35"/>
        <v>5013238.626</v>
      </c>
      <c r="G166" s="326">
        <f t="shared" ref="G166:M166" si="36">G163+G165</f>
        <v>-139452.381</v>
      </c>
      <c r="H166" s="327">
        <f t="shared" si="36"/>
        <v>753568</v>
      </c>
      <c r="I166" s="327">
        <f t="shared" si="36"/>
        <v>792494.4</v>
      </c>
      <c r="J166" s="327">
        <f t="shared" si="36"/>
        <v>833367.12</v>
      </c>
      <c r="K166" s="327">
        <f t="shared" si="36"/>
        <v>876283.476</v>
      </c>
      <c r="L166" s="327">
        <f t="shared" si="36"/>
        <v>923669.4593</v>
      </c>
      <c r="M166" s="327">
        <f t="shared" si="36"/>
        <v>973308.5513</v>
      </c>
      <c r="N166" s="234"/>
    </row>
    <row r="167" ht="13.5" customHeight="1">
      <c r="B167" s="231"/>
      <c r="C167" s="288" t="s">
        <v>189</v>
      </c>
      <c r="D167" s="288" t="str">
        <f>PL!C49</f>
        <v>Interest receivable</v>
      </c>
      <c r="E167" s="307"/>
      <c r="F167" s="308">
        <f t="shared" si="35"/>
        <v>0</v>
      </c>
      <c r="G167" s="309">
        <f>SUMIFS(PL!49:49,PL!$3:$3,G$56)</f>
        <v>0</v>
      </c>
      <c r="H167" s="290">
        <f>SUMIFS(PL!49:49,PL!$3:$3,H$56)</f>
        <v>0</v>
      </c>
      <c r="I167" s="290">
        <f>SUMIFS(PL!49:49,PL!$3:$3,I$56)</f>
        <v>0</v>
      </c>
      <c r="J167" s="290">
        <f>SUMIFS(PL!49:49,PL!$3:$3,J$56)</f>
        <v>0</v>
      </c>
      <c r="K167" s="290">
        <f>SUMIFS(PL!49:49,PL!$3:$3,K$56)</f>
        <v>0</v>
      </c>
      <c r="L167" s="290">
        <f>SUMIFS(PL!49:49,PL!$3:$3,L$56)</f>
        <v>0</v>
      </c>
      <c r="M167" s="290">
        <f>SUMIFS(PL!49:49,PL!$3:$3,M$56)</f>
        <v>0</v>
      </c>
      <c r="N167" s="234"/>
    </row>
    <row r="168" ht="13.5" customHeight="1">
      <c r="B168" s="231"/>
      <c r="C168" s="288" t="s">
        <v>190</v>
      </c>
      <c r="D168" s="288" t="str">
        <f>PL!C50</f>
        <v>Interest paid</v>
      </c>
      <c r="E168" s="307"/>
      <c r="F168" s="308">
        <f t="shared" si="35"/>
        <v>0</v>
      </c>
      <c r="G168" s="309">
        <f>SUMIFS(PL!50:50,PL!$3:$3,G$56)</f>
        <v>0</v>
      </c>
      <c r="H168" s="290">
        <f>SUMIFS(PL!50:50,PL!$3:$3,H$56)</f>
        <v>0</v>
      </c>
      <c r="I168" s="290">
        <f>SUMIFS(PL!50:50,PL!$3:$3,I$56)</f>
        <v>0</v>
      </c>
      <c r="J168" s="290">
        <f>SUMIFS(PL!50:50,PL!$3:$3,J$56)</f>
        <v>0</v>
      </c>
      <c r="K168" s="290">
        <f>SUMIFS(PL!50:50,PL!$3:$3,K$56)</f>
        <v>0</v>
      </c>
      <c r="L168" s="290">
        <f>SUMIFS(PL!50:50,PL!$3:$3,L$56)</f>
        <v>0</v>
      </c>
      <c r="M168" s="290">
        <f>SUMIFS(PL!50:50,PL!$3:$3,M$56)</f>
        <v>0</v>
      </c>
      <c r="N168" s="234"/>
    </row>
    <row r="169" ht="13.5" customHeight="1">
      <c r="B169" s="231"/>
      <c r="C169" s="338" t="s">
        <v>56</v>
      </c>
      <c r="D169" s="323" t="str">
        <f>PL!C51</f>
        <v>Profit (loss) before tax</v>
      </c>
      <c r="E169" s="324"/>
      <c r="F169" s="325">
        <f t="shared" si="35"/>
        <v>5013238.626</v>
      </c>
      <c r="G169" s="326">
        <f t="shared" ref="G169:M169" si="37">G168+G167+G166</f>
        <v>-139452.381</v>
      </c>
      <c r="H169" s="327">
        <f t="shared" si="37"/>
        <v>753568</v>
      </c>
      <c r="I169" s="327">
        <f t="shared" si="37"/>
        <v>792494.4</v>
      </c>
      <c r="J169" s="327">
        <f t="shared" si="37"/>
        <v>833367.12</v>
      </c>
      <c r="K169" s="327">
        <f t="shared" si="37"/>
        <v>876283.476</v>
      </c>
      <c r="L169" s="327">
        <f t="shared" si="37"/>
        <v>923669.4593</v>
      </c>
      <c r="M169" s="327">
        <f t="shared" si="37"/>
        <v>973308.5513</v>
      </c>
      <c r="N169" s="234"/>
    </row>
    <row r="170" ht="13.5" customHeight="1">
      <c r="B170" s="231"/>
      <c r="C170" s="288" t="s">
        <v>191</v>
      </c>
      <c r="D170" s="288" t="str">
        <f>PL!C52</f>
        <v>Income tax</v>
      </c>
      <c r="E170" s="307"/>
      <c r="F170" s="308">
        <f t="shared" si="35"/>
        <v>-451191.4763</v>
      </c>
      <c r="G170" s="309">
        <f>SUMIFS(PL!52:52,PL!$3:$3,G$56)</f>
        <v>0</v>
      </c>
      <c r="H170" s="290">
        <f>SUMIFS(PL!52:52,PL!$3:$3,H$56)</f>
        <v>-55270.40571</v>
      </c>
      <c r="I170" s="290">
        <f>SUMIFS(PL!52:52,PL!$3:$3,I$56)</f>
        <v>-71324.496</v>
      </c>
      <c r="J170" s="290">
        <f>SUMIFS(PL!52:52,PL!$3:$3,J$56)</f>
        <v>-75003.0408</v>
      </c>
      <c r="K170" s="290">
        <f>SUMIFS(PL!52:52,PL!$3:$3,K$56)</f>
        <v>-78865.51284</v>
      </c>
      <c r="L170" s="290">
        <f>SUMIFS(PL!52:52,PL!$3:$3,L$56)</f>
        <v>-83130.25134</v>
      </c>
      <c r="M170" s="290">
        <f>SUMIFS(PL!52:52,PL!$3:$3,M$56)</f>
        <v>-87597.76962</v>
      </c>
      <c r="N170" s="234"/>
    </row>
    <row r="171" ht="13.5" hidden="1" customHeight="1" outlineLevel="1">
      <c r="B171" s="231"/>
      <c r="C171" s="282"/>
      <c r="D171" s="300" t="str">
        <f>PL!C53</f>
        <v>Change in deferred tax liabilities</v>
      </c>
      <c r="E171" s="301"/>
      <c r="F171" s="302">
        <f t="shared" si="35"/>
        <v>0</v>
      </c>
      <c r="G171" s="303">
        <f>SUMIFS(PL!53:53,PL!$3:$3,G$56)</f>
        <v>0</v>
      </c>
      <c r="H171" s="283">
        <f>SUMIFS(PL!53:53,PL!$3:$3,H$56)</f>
        <v>0</v>
      </c>
      <c r="I171" s="283">
        <f>SUMIFS(PL!53:53,PL!$3:$3,I$56)</f>
        <v>0</v>
      </c>
      <c r="J171" s="283">
        <f>SUMIFS(PL!53:53,PL!$3:$3,J$56)</f>
        <v>0</v>
      </c>
      <c r="K171" s="283">
        <f>SUMIFS(PL!53:53,PL!$3:$3,K$56)</f>
        <v>0</v>
      </c>
      <c r="L171" s="283">
        <f>SUMIFS(PL!53:53,PL!$3:$3,L$56)</f>
        <v>0</v>
      </c>
      <c r="M171" s="283">
        <f>SUMIFS(PL!53:53,PL!$3:$3,M$56)</f>
        <v>0</v>
      </c>
      <c r="N171" s="234"/>
    </row>
    <row r="172" ht="13.5" hidden="1" customHeight="1" outlineLevel="1">
      <c r="B172" s="231"/>
      <c r="C172" s="282"/>
      <c r="D172" s="300" t="str">
        <f>PL!C54</f>
        <v>Change in deferred tax assets</v>
      </c>
      <c r="E172" s="301"/>
      <c r="F172" s="302">
        <f t="shared" si="35"/>
        <v>0</v>
      </c>
      <c r="G172" s="303">
        <f>SUMIFS(PL!54:54,PL!$3:$3,G$56)</f>
        <v>12550.71429</v>
      </c>
      <c r="H172" s="283">
        <f>SUMIFS(PL!54:54,PL!$3:$3,H$56)</f>
        <v>-12550.71429</v>
      </c>
      <c r="I172" s="283">
        <f>SUMIFS(PL!54:54,PL!$3:$3,I$56)</f>
        <v>0</v>
      </c>
      <c r="J172" s="283">
        <f>SUMIFS(PL!54:54,PL!$3:$3,J$56)</f>
        <v>0</v>
      </c>
      <c r="K172" s="283">
        <f>SUMIFS(PL!54:54,PL!$3:$3,K$56)</f>
        <v>0</v>
      </c>
      <c r="L172" s="283">
        <f>SUMIFS(PL!54:54,PL!$3:$3,L$56)</f>
        <v>0</v>
      </c>
      <c r="M172" s="283">
        <f>SUMIFS(PL!54:54,PL!$3:$3,M$56)</f>
        <v>0</v>
      </c>
      <c r="N172" s="234"/>
    </row>
    <row r="173" ht="13.5" customHeight="1" collapsed="1">
      <c r="B173" s="231"/>
      <c r="C173" s="313" t="s">
        <v>57</v>
      </c>
      <c r="D173" s="313" t="str">
        <f>PL!C55</f>
        <v>Net profit</v>
      </c>
      <c r="E173" s="314"/>
      <c r="F173" s="315">
        <f t="shared" si="35"/>
        <v>4562047.149</v>
      </c>
      <c r="G173" s="316">
        <f t="shared" ref="G173:M173" si="38">SUM(G169:G172)</f>
        <v>-126901.6667</v>
      </c>
      <c r="H173" s="317">
        <f t="shared" si="38"/>
        <v>685746.88</v>
      </c>
      <c r="I173" s="317">
        <f t="shared" si="38"/>
        <v>721169.904</v>
      </c>
      <c r="J173" s="317">
        <f t="shared" si="38"/>
        <v>758364.0792</v>
      </c>
      <c r="K173" s="317">
        <f t="shared" si="38"/>
        <v>797417.9632</v>
      </c>
      <c r="L173" s="317">
        <f t="shared" si="38"/>
        <v>840539.208</v>
      </c>
      <c r="M173" s="317">
        <f t="shared" si="38"/>
        <v>885710.7817</v>
      </c>
      <c r="N173" s="234"/>
    </row>
    <row r="174" ht="13.5" customHeight="1">
      <c r="B174" s="231"/>
      <c r="C174" s="288" t="s">
        <v>58</v>
      </c>
      <c r="D174" s="288" t="str">
        <f>PL!C56</f>
        <v>Selling a business</v>
      </c>
      <c r="E174" s="307"/>
      <c r="F174" s="308">
        <f t="shared" si="35"/>
        <v>4781908.056</v>
      </c>
      <c r="G174" s="309">
        <f>SUMIFS(PL!56:56,PL!$3:$3,G$56)</f>
        <v>0</v>
      </c>
      <c r="H174" s="290">
        <f>SUMIFS(PL!56:56,PL!$3:$3,H$56)</f>
        <v>0</v>
      </c>
      <c r="I174" s="290">
        <f>SUMIFS(PL!56:56,PL!$3:$3,I$56)</f>
        <v>0</v>
      </c>
      <c r="J174" s="290">
        <f>SUMIFS(PL!56:56,PL!$3:$3,J$56)</f>
        <v>0</v>
      </c>
      <c r="K174" s="290">
        <f>SUMIFS(PL!56:56,PL!$3:$3,K$56)</f>
        <v>0</v>
      </c>
      <c r="L174" s="290">
        <f>SUMIFS(PL!56:56,PL!$3:$3,L$56)</f>
        <v>0</v>
      </c>
      <c r="M174" s="290">
        <f>SUMIFS(PL!56:56,PL!$3:$3,M$56)</f>
        <v>4781908.056</v>
      </c>
      <c r="N174" s="234"/>
    </row>
    <row r="175" ht="13.5" customHeight="1">
      <c r="B175" s="231"/>
      <c r="C175" s="288" t="s">
        <v>192</v>
      </c>
      <c r="D175" s="288" t="str">
        <f>PL!C57</f>
        <v>Dividends</v>
      </c>
      <c r="E175" s="307"/>
      <c r="F175" s="308">
        <f t="shared" si="35"/>
        <v>-9343955.205</v>
      </c>
      <c r="G175" s="309">
        <f>SUMIFS(PL!57:57,PL!$3:$3,G$56)</f>
        <v>0</v>
      </c>
      <c r="H175" s="290">
        <f>SUMIFS(PL!57:57,PL!$3:$3,H$56)</f>
        <v>0</v>
      </c>
      <c r="I175" s="290">
        <f>SUMIFS(PL!57:57,PL!$3:$3,I$56)</f>
        <v>-433259.8937</v>
      </c>
      <c r="J175" s="290">
        <f>SUMIFS(PL!57:57,PL!$3:$3,J$56)</f>
        <v>-636966.5611</v>
      </c>
      <c r="K175" s="290">
        <f>SUMIFS(PL!57:57,PL!$3:$3,K$56)</f>
        <v>-724222.967</v>
      </c>
      <c r="L175" s="290">
        <f>SUMIFS(PL!57:57,PL!$3:$3,L$56)</f>
        <v>-777851.5147</v>
      </c>
      <c r="M175" s="290">
        <f>SUMIFS(PL!57:57,PL!$3:$3,M$56)</f>
        <v>-6771654.268</v>
      </c>
      <c r="N175" s="234"/>
    </row>
    <row r="176" ht="13.5" customHeight="1">
      <c r="B176" s="231"/>
      <c r="C176" s="285" t="s">
        <v>193</v>
      </c>
      <c r="D176" s="285" t="str">
        <f>PL!C58</f>
        <v>Retained earnings</v>
      </c>
      <c r="E176" s="304"/>
      <c r="F176" s="305">
        <f>M176</f>
        <v>0</v>
      </c>
      <c r="G176" s="306">
        <f>IF(ROUND(G173+G174+G175,2)=0,0,G173+G174+G175)</f>
        <v>-126901.6667</v>
      </c>
      <c r="H176" s="286">
        <f t="shared" ref="H176:M176" si="39">IF(ROUND(H173+H174+H175+G176,2)=0,0,H173+H174+H175+G176)</f>
        <v>558845.2133</v>
      </c>
      <c r="I176" s="286">
        <f t="shared" si="39"/>
        <v>846755.2236</v>
      </c>
      <c r="J176" s="286">
        <f t="shared" si="39"/>
        <v>968152.7417</v>
      </c>
      <c r="K176" s="286">
        <f t="shared" si="39"/>
        <v>1041347.738</v>
      </c>
      <c r="L176" s="286">
        <f t="shared" si="39"/>
        <v>1104035.431</v>
      </c>
      <c r="M176" s="286">
        <f t="shared" si="39"/>
        <v>0</v>
      </c>
      <c r="N176" s="234"/>
    </row>
    <row r="177" ht="13.5" customHeight="1">
      <c r="B177" s="231"/>
      <c r="C177" s="333"/>
      <c r="D177" s="333" t="str">
        <f>PL!C59</f>
        <v>Net profit margin</v>
      </c>
      <c r="E177" s="334"/>
      <c r="F177" s="335">
        <f t="shared" ref="F177:M177" si="40">IFERROR(F173/F150,0)</f>
        <v>0.6092847214</v>
      </c>
      <c r="G177" s="336">
        <f t="shared" si="40"/>
        <v>0</v>
      </c>
      <c r="H177" s="337">
        <f t="shared" si="40"/>
        <v>0.6229531977</v>
      </c>
      <c r="I177" s="337">
        <f t="shared" si="40"/>
        <v>0.6239357558</v>
      </c>
      <c r="J177" s="337">
        <f t="shared" si="40"/>
        <v>0.6248715255</v>
      </c>
      <c r="K177" s="337">
        <f t="shared" si="40"/>
        <v>0.6257627347</v>
      </c>
      <c r="L177" s="337">
        <f t="shared" si="40"/>
        <v>0.6281919391</v>
      </c>
      <c r="M177" s="337">
        <f t="shared" si="40"/>
        <v>0.6304302084</v>
      </c>
      <c r="N177" s="234"/>
    </row>
    <row r="178" ht="13.5" customHeight="1">
      <c r="B178" s="231"/>
      <c r="N178" s="234"/>
    </row>
    <row r="179" ht="13.5" customHeight="1">
      <c r="B179" s="231"/>
      <c r="N179" s="234"/>
    </row>
    <row r="180" ht="13.5" customHeight="1">
      <c r="B180" s="231"/>
      <c r="C180" s="152" t="s">
        <v>155</v>
      </c>
      <c r="D180" s="173" t="s">
        <v>194</v>
      </c>
      <c r="E180" s="278"/>
      <c r="F180" s="339"/>
      <c r="G180" s="44"/>
      <c r="H180" s="44"/>
      <c r="I180" s="44"/>
      <c r="J180" s="1"/>
      <c r="K180" s="1"/>
      <c r="L180" s="1"/>
      <c r="M180" s="1"/>
      <c r="N180" s="234"/>
    </row>
    <row r="181" ht="13.5" customHeight="1">
      <c r="B181" s="231"/>
      <c r="C181" s="1"/>
      <c r="D181" s="1"/>
      <c r="E181" s="1"/>
      <c r="F181" s="1"/>
      <c r="G181" s="44"/>
      <c r="H181" s="44"/>
      <c r="I181" s="44"/>
      <c r="J181" s="1"/>
      <c r="K181" s="1"/>
      <c r="L181" s="1"/>
      <c r="M181" s="1"/>
      <c r="N181" s="234"/>
    </row>
    <row r="182" ht="34.5" customHeight="1">
      <c r="B182" s="231"/>
      <c r="C182" s="295" t="s">
        <v>13</v>
      </c>
      <c r="D182" s="295" t="s">
        <v>14</v>
      </c>
      <c r="E182" s="296"/>
      <c r="F182" s="297" t="s">
        <v>185</v>
      </c>
      <c r="G182" s="298">
        <f t="shared" ref="G182:M182" si="41">G$56</f>
        <v>2026</v>
      </c>
      <c r="H182" s="299">
        <f t="shared" si="41"/>
        <v>2027</v>
      </c>
      <c r="I182" s="299">
        <f t="shared" si="41"/>
        <v>2028</v>
      </c>
      <c r="J182" s="299">
        <f t="shared" si="41"/>
        <v>2029</v>
      </c>
      <c r="K182" s="299">
        <f t="shared" si="41"/>
        <v>2030</v>
      </c>
      <c r="L182" s="299">
        <f t="shared" si="41"/>
        <v>2031</v>
      </c>
      <c r="M182" s="299">
        <f t="shared" si="41"/>
        <v>2032</v>
      </c>
      <c r="N182" s="234"/>
    </row>
    <row r="183" ht="13.5" customHeight="1">
      <c r="B183" s="231"/>
      <c r="C183" s="282" t="s">
        <v>4</v>
      </c>
      <c r="D183" s="282" t="str">
        <f>Invest!C91</f>
        <v>Contribution to the authorized capital</v>
      </c>
      <c r="E183" s="301"/>
      <c r="F183" s="302">
        <f t="shared" ref="F183:F186" si="42">SUM(G183:M183)</f>
        <v>-64920</v>
      </c>
      <c r="G183" s="303">
        <f>SUMIFS(Invest!91:91,Invest!$3:$3,G$182)</f>
        <v>-64920</v>
      </c>
      <c r="H183" s="283">
        <f>SUMIFS(Invest!91:91,Invest!$3:$3,H$182)</f>
        <v>0</v>
      </c>
      <c r="I183" s="283">
        <f>SUMIFS(Invest!91:91,Invest!$3:$3,I$182)</f>
        <v>0</v>
      </c>
      <c r="J183" s="283">
        <f>SUMIFS(Invest!91:91,Invest!$3:$3,J$182)</f>
        <v>0</v>
      </c>
      <c r="K183" s="283">
        <f>SUMIFS(Invest!91:91,Invest!$3:$3,K$182)</f>
        <v>0</v>
      </c>
      <c r="L183" s="283">
        <f>SUMIFS(Invest!91:91,Invest!$3:$3,L$182)</f>
        <v>0</v>
      </c>
      <c r="M183" s="283">
        <f>SUMIFS(Invest!91:91,Invest!$3:$3,M$182)</f>
        <v>0</v>
      </c>
      <c r="N183" s="234"/>
    </row>
    <row r="184" ht="13.5" customHeight="1">
      <c r="B184" s="231"/>
      <c r="C184" s="340" t="s">
        <v>7</v>
      </c>
      <c r="D184" s="282" t="str">
        <f>Invest!C92</f>
        <v>Dividends</v>
      </c>
      <c r="E184" s="301"/>
      <c r="F184" s="302">
        <f t="shared" si="42"/>
        <v>977329.4299</v>
      </c>
      <c r="G184" s="303">
        <f>SUMIFS(Invest!92:92,Invest!$3:$3,G$182)</f>
        <v>0</v>
      </c>
      <c r="H184" s="283">
        <f>SUMIFS(Invest!92:92,Invest!$3:$3,H$182)</f>
        <v>0</v>
      </c>
      <c r="I184" s="283">
        <f>SUMIFS(Invest!92:92,Invest!$3:$3,I$182)</f>
        <v>86651.97875</v>
      </c>
      <c r="J184" s="283">
        <f>SUMIFS(Invest!92:92,Invest!$3:$3,J$182)</f>
        <v>127393.3122</v>
      </c>
      <c r="K184" s="283">
        <f>SUMIFS(Invest!92:92,Invest!$3:$3,K$182)</f>
        <v>144844.5934</v>
      </c>
      <c r="L184" s="283">
        <f>SUMIFS(Invest!92:92,Invest!$3:$3,L$182)</f>
        <v>155570.3029</v>
      </c>
      <c r="M184" s="283">
        <f>SUMIFS(Invest!92:92,Invest!$3:$3,M$182)</f>
        <v>462869.2426</v>
      </c>
      <c r="N184" s="234"/>
    </row>
    <row r="185" ht="13.5" customHeight="1">
      <c r="B185" s="231"/>
      <c r="C185" s="340" t="s">
        <v>9</v>
      </c>
      <c r="D185" s="282" t="str">
        <f>Invest!C93</f>
        <v>Sale of a share in a business</v>
      </c>
      <c r="E185" s="301"/>
      <c r="F185" s="302">
        <f t="shared" si="42"/>
        <v>956381.6111</v>
      </c>
      <c r="G185" s="303">
        <f>SUMIFS(Invest!93:93,Invest!$3:$3,G$182)</f>
        <v>0</v>
      </c>
      <c r="H185" s="283">
        <f>SUMIFS(Invest!93:93,Invest!$3:$3,H$182)</f>
        <v>0</v>
      </c>
      <c r="I185" s="283">
        <f>SUMIFS(Invest!93:93,Invest!$3:$3,I$182)</f>
        <v>0</v>
      </c>
      <c r="J185" s="283">
        <f>SUMIFS(Invest!93:93,Invest!$3:$3,J$182)</f>
        <v>0</v>
      </c>
      <c r="K185" s="283">
        <f>SUMIFS(Invest!93:93,Invest!$3:$3,K$182)</f>
        <v>0</v>
      </c>
      <c r="L185" s="283">
        <f>SUMIFS(Invest!93:93,Invest!$3:$3,L$182)</f>
        <v>0</v>
      </c>
      <c r="M185" s="283">
        <f>SUMIFS(Invest!93:93,Invest!$3:$3,M$182)</f>
        <v>956381.6111</v>
      </c>
      <c r="N185" s="234"/>
    </row>
    <row r="186" ht="13.5" customHeight="1">
      <c r="B186" s="231"/>
      <c r="C186" s="285"/>
      <c r="D186" s="285" t="s">
        <v>79</v>
      </c>
      <c r="E186" s="304"/>
      <c r="F186" s="305">
        <f t="shared" si="42"/>
        <v>1868791.041</v>
      </c>
      <c r="G186" s="306">
        <f t="shared" ref="G186:M186" si="43">SUM(G183:G185)</f>
        <v>-64920</v>
      </c>
      <c r="H186" s="286">
        <f t="shared" si="43"/>
        <v>0</v>
      </c>
      <c r="I186" s="286">
        <f t="shared" si="43"/>
        <v>86651.97875</v>
      </c>
      <c r="J186" s="286">
        <f t="shared" si="43"/>
        <v>127393.3122</v>
      </c>
      <c r="K186" s="286">
        <f t="shared" si="43"/>
        <v>144844.5934</v>
      </c>
      <c r="L186" s="286">
        <f t="shared" si="43"/>
        <v>155570.3029</v>
      </c>
      <c r="M186" s="286">
        <f t="shared" si="43"/>
        <v>1419250.854</v>
      </c>
      <c r="N186" s="234"/>
    </row>
    <row r="187" ht="13.5" customHeight="1">
      <c r="B187" s="231"/>
      <c r="C187" s="288"/>
      <c r="D187" s="288" t="s">
        <v>195</v>
      </c>
      <c r="E187" s="307"/>
      <c r="F187" s="308"/>
      <c r="G187" s="309">
        <f t="shared" ref="G187:M187" si="44">G186+F187</f>
        <v>-64920</v>
      </c>
      <c r="H187" s="290">
        <f t="shared" si="44"/>
        <v>-64920</v>
      </c>
      <c r="I187" s="290">
        <f t="shared" si="44"/>
        <v>21731.97875</v>
      </c>
      <c r="J187" s="290">
        <f t="shared" si="44"/>
        <v>149125.291</v>
      </c>
      <c r="K187" s="290">
        <f t="shared" si="44"/>
        <v>293969.8844</v>
      </c>
      <c r="L187" s="290">
        <f t="shared" si="44"/>
        <v>449540.1873</v>
      </c>
      <c r="M187" s="290">
        <f t="shared" si="44"/>
        <v>1868791.041</v>
      </c>
      <c r="N187" s="234"/>
    </row>
    <row r="188" ht="13.5" customHeight="1">
      <c r="B188" s="231"/>
      <c r="N188" s="234"/>
    </row>
    <row r="189" ht="13.5" customHeight="1">
      <c r="B189" s="231"/>
      <c r="N189" s="234"/>
    </row>
    <row r="190" ht="13.5" customHeight="1">
      <c r="B190" s="231"/>
      <c r="N190" s="234"/>
    </row>
    <row r="191" ht="13.5" customHeight="1">
      <c r="B191" s="231"/>
      <c r="N191" s="234"/>
    </row>
    <row r="192" ht="13.5" customHeight="1">
      <c r="B192" s="231"/>
      <c r="N192" s="234"/>
    </row>
    <row r="193" ht="13.5" customHeight="1">
      <c r="B193" s="231"/>
      <c r="N193" s="234"/>
    </row>
    <row r="194" ht="13.5" customHeight="1">
      <c r="B194" s="231"/>
      <c r="N194" s="234"/>
    </row>
    <row r="195" ht="13.5" customHeight="1">
      <c r="B195" s="231"/>
      <c r="N195" s="234"/>
    </row>
    <row r="196" ht="13.5" customHeight="1">
      <c r="B196" s="231"/>
      <c r="N196" s="234"/>
    </row>
    <row r="197" ht="13.5" customHeight="1">
      <c r="B197" s="231"/>
      <c r="N197" s="234"/>
    </row>
    <row r="198" ht="13.5" customHeight="1">
      <c r="B198" s="231"/>
      <c r="N198" s="234"/>
    </row>
    <row r="199" ht="13.5" customHeight="1">
      <c r="B199" s="231"/>
      <c r="N199" s="234"/>
    </row>
    <row r="200" ht="13.5" customHeight="1">
      <c r="B200" s="231"/>
      <c r="N200" s="234"/>
    </row>
    <row r="201" ht="13.5" customHeight="1">
      <c r="B201" s="231"/>
      <c r="N201" s="234"/>
    </row>
    <row r="202" ht="13.5" customHeight="1">
      <c r="B202" s="231"/>
      <c r="N202" s="234"/>
    </row>
    <row r="203" ht="13.5" customHeight="1">
      <c r="B203" s="231"/>
      <c r="N203" s="234"/>
    </row>
    <row r="204" ht="13.5" customHeight="1">
      <c r="B204" s="231"/>
      <c r="N204" s="234"/>
    </row>
    <row r="205" ht="13.5" customHeight="1">
      <c r="B205" s="231"/>
      <c r="N205" s="234"/>
    </row>
    <row r="206" ht="13.5" customHeight="1">
      <c r="B206" s="231"/>
      <c r="N206" s="234"/>
    </row>
    <row r="207" ht="13.5" customHeight="1">
      <c r="B207" s="231"/>
      <c r="C207" s="152" t="s">
        <v>196</v>
      </c>
      <c r="D207" s="153" t="s">
        <v>197</v>
      </c>
      <c r="E207" s="278"/>
      <c r="F207" s="339"/>
      <c r="G207" s="44"/>
      <c r="H207" s="44"/>
      <c r="I207" s="44"/>
      <c r="J207" s="1"/>
      <c r="K207" s="1"/>
      <c r="L207" s="1"/>
      <c r="M207" s="1"/>
      <c r="N207" s="234"/>
    </row>
    <row r="208" ht="13.5" customHeight="1">
      <c r="B208" s="231"/>
      <c r="C208" s="1"/>
      <c r="D208" s="1"/>
      <c r="E208" s="1"/>
      <c r="F208" s="1"/>
      <c r="G208" s="341"/>
      <c r="H208" s="44"/>
      <c r="I208" s="44"/>
      <c r="J208" s="1"/>
      <c r="K208" s="1"/>
      <c r="L208" s="1"/>
      <c r="M208" s="1"/>
      <c r="N208" s="234"/>
    </row>
    <row r="209" ht="34.5" customHeight="1">
      <c r="B209" s="231"/>
      <c r="C209" s="295" t="s">
        <v>13</v>
      </c>
      <c r="D209" s="295" t="s">
        <v>14</v>
      </c>
      <c r="E209" s="296"/>
      <c r="F209" s="322" t="s">
        <v>187</v>
      </c>
      <c r="G209" s="298">
        <f t="shared" ref="G209:M209" si="45">G$56</f>
        <v>2026</v>
      </c>
      <c r="H209" s="299">
        <f t="shared" si="45"/>
        <v>2027</v>
      </c>
      <c r="I209" s="299">
        <f t="shared" si="45"/>
        <v>2028</v>
      </c>
      <c r="J209" s="299">
        <f t="shared" si="45"/>
        <v>2029</v>
      </c>
      <c r="K209" s="299">
        <f t="shared" si="45"/>
        <v>2030</v>
      </c>
      <c r="L209" s="299">
        <f t="shared" si="45"/>
        <v>2031</v>
      </c>
      <c r="M209" s="299">
        <f t="shared" si="45"/>
        <v>2032</v>
      </c>
      <c r="N209" s="234"/>
    </row>
    <row r="210" ht="13.5" customHeight="1">
      <c r="B210" s="231"/>
      <c r="C210" s="342" t="s">
        <v>4</v>
      </c>
      <c r="D210" s="288" t="str">
        <f>Invest!C15</f>
        <v>ROA (return on assets)</v>
      </c>
      <c r="E210" s="307"/>
      <c r="F210" s="343"/>
      <c r="G210" s="344">
        <f t="shared" ref="G210:M210" si="46">IFERROR(G211/G212,0)</f>
        <v>-3.584961627</v>
      </c>
      <c r="H210" s="345">
        <f t="shared" si="46"/>
        <v>0.9509137235</v>
      </c>
      <c r="I210" s="345">
        <f t="shared" si="46"/>
        <v>0.7146981524</v>
      </c>
      <c r="J210" s="345">
        <f t="shared" si="46"/>
        <v>0.6708498739</v>
      </c>
      <c r="K210" s="345">
        <f t="shared" si="46"/>
        <v>0.6625011107</v>
      </c>
      <c r="L210" s="345">
        <f t="shared" si="46"/>
        <v>0.6637571589</v>
      </c>
      <c r="M210" s="345">
        <f t="shared" si="46"/>
        <v>0</v>
      </c>
      <c r="N210" s="234"/>
    </row>
    <row r="211" ht="13.5" customHeight="1">
      <c r="B211" s="231"/>
      <c r="C211" s="300" t="s">
        <v>198</v>
      </c>
      <c r="D211" s="300" t="str">
        <f>Invest!C16</f>
        <v>Net profit</v>
      </c>
      <c r="E211" s="346"/>
      <c r="F211" s="302">
        <f>SUM(G211:M211)</f>
        <v>4562047.149</v>
      </c>
      <c r="G211" s="303">
        <f t="shared" ref="G211:M211" si="47">G173</f>
        <v>-126901.6667</v>
      </c>
      <c r="H211" s="283">
        <f t="shared" si="47"/>
        <v>685746.88</v>
      </c>
      <c r="I211" s="283">
        <f t="shared" si="47"/>
        <v>721169.904</v>
      </c>
      <c r="J211" s="283">
        <f t="shared" si="47"/>
        <v>758364.0792</v>
      </c>
      <c r="K211" s="283">
        <f t="shared" si="47"/>
        <v>797417.9632</v>
      </c>
      <c r="L211" s="283">
        <f t="shared" si="47"/>
        <v>840539.208</v>
      </c>
      <c r="M211" s="283">
        <f t="shared" si="47"/>
        <v>885710.7817</v>
      </c>
      <c r="N211" s="234"/>
    </row>
    <row r="212" ht="13.5" customHeight="1">
      <c r="B212" s="231"/>
      <c r="C212" s="300" t="s">
        <v>199</v>
      </c>
      <c r="D212" s="300" t="str">
        <f>Invest!C17</f>
        <v>Assets</v>
      </c>
      <c r="E212" s="346"/>
      <c r="F212" s="302"/>
      <c r="G212" s="303">
        <f>IF(G209=$M$209,BS!$CN$29,SUMIFS(BS!29:29,CF!$3:$3,G$209,CF!$4:$4,12))</f>
        <v>35398.33333</v>
      </c>
      <c r="H212" s="303">
        <f>IF(H209=$M$209,BS!$CN$29,SUMIFS(BS!29:29,CF!$3:$3,H$209,CF!$4:$4,12))</f>
        <v>721145.2133</v>
      </c>
      <c r="I212" s="303">
        <f>IF(I209=$M$209,BS!$CN$29,SUMIFS(BS!29:29,CF!$3:$3,I$209,CF!$4:$4,12))</f>
        <v>1009055.224</v>
      </c>
      <c r="J212" s="303">
        <f>IF(J209=$M$209,BS!$CN$29,SUMIFS(BS!29:29,CF!$3:$3,J$209,CF!$4:$4,12))</f>
        <v>1130452.742</v>
      </c>
      <c r="K212" s="303">
        <f>IF(K209=$M$209,BS!$CN$29,SUMIFS(BS!29:29,CF!$3:$3,K$209,CF!$4:$4,12))</f>
        <v>1203647.738</v>
      </c>
      <c r="L212" s="303">
        <f>IF(L209=$M$209,BS!$CN$29,SUMIFS(BS!29:29,CF!$3:$3,L$209,CF!$4:$4,12))</f>
        <v>1266335.431</v>
      </c>
      <c r="M212" s="303">
        <f>IF(M209=$M$209,BS!$CN$29,SUMIFS(BS!29:29,CF!$3:$3,M$209,CF!$4:$4,12))</f>
        <v>0</v>
      </c>
      <c r="N212" s="234"/>
    </row>
    <row r="213" ht="13.5" customHeight="1">
      <c r="B213" s="231"/>
      <c r="C213" s="342" t="s">
        <v>7</v>
      </c>
      <c r="D213" s="288" t="str">
        <f>Invest!C18</f>
        <v>ROE (return on equity)</v>
      </c>
      <c r="E213" s="307"/>
      <c r="F213" s="347"/>
      <c r="G213" s="344">
        <f t="shared" ref="G213:M213" si="48">IFERROR(G214/G215,0)</f>
        <v>-0.7818956665</v>
      </c>
      <c r="H213" s="345">
        <f t="shared" si="48"/>
        <v>4.225181023</v>
      </c>
      <c r="I213" s="345">
        <f t="shared" si="48"/>
        <v>4.443437486</v>
      </c>
      <c r="J213" s="345">
        <f t="shared" si="48"/>
        <v>4.672606773</v>
      </c>
      <c r="K213" s="345">
        <f t="shared" si="48"/>
        <v>4.913234523</v>
      </c>
      <c r="L213" s="345">
        <f t="shared" si="48"/>
        <v>5.178923031</v>
      </c>
      <c r="M213" s="345">
        <f t="shared" si="48"/>
        <v>0</v>
      </c>
      <c r="N213" s="234"/>
    </row>
    <row r="214" ht="13.5" customHeight="1">
      <c r="B214" s="231"/>
      <c r="C214" s="300" t="s">
        <v>200</v>
      </c>
      <c r="D214" s="300" t="str">
        <f>Invest!C19</f>
        <v>Net profit</v>
      </c>
      <c r="E214" s="346"/>
      <c r="F214" s="302">
        <f>SUM(G214:M214)</f>
        <v>4562047.149</v>
      </c>
      <c r="G214" s="303">
        <f t="shared" ref="G214:M214" si="49">G211</f>
        <v>-126901.6667</v>
      </c>
      <c r="H214" s="283">
        <f t="shared" si="49"/>
        <v>685746.88</v>
      </c>
      <c r="I214" s="283">
        <f t="shared" si="49"/>
        <v>721169.904</v>
      </c>
      <c r="J214" s="283">
        <f t="shared" si="49"/>
        <v>758364.0792</v>
      </c>
      <c r="K214" s="283">
        <f t="shared" si="49"/>
        <v>797417.9632</v>
      </c>
      <c r="L214" s="283">
        <f t="shared" si="49"/>
        <v>840539.208</v>
      </c>
      <c r="M214" s="283">
        <f t="shared" si="49"/>
        <v>885710.7817</v>
      </c>
      <c r="N214" s="234"/>
    </row>
    <row r="215" ht="13.5" customHeight="1">
      <c r="B215" s="231"/>
      <c r="C215" s="300" t="s">
        <v>201</v>
      </c>
      <c r="D215" s="300" t="str">
        <f>Invest!C20</f>
        <v>Equity</v>
      </c>
      <c r="E215" s="346"/>
      <c r="F215" s="302"/>
      <c r="G215" s="303">
        <f>IF(G209=$M$209,BS!$CN$29,SUMIFS(BS!35:35,CF!$3:$3,G$209,CF!$4:$4,12))</f>
        <v>162300</v>
      </c>
      <c r="H215" s="303">
        <f>IF(H209=$M$209,BS!$CN$29,SUMIFS(BS!35:35,CF!$3:$3,H$209,CF!$4:$4,12))</f>
        <v>162300</v>
      </c>
      <c r="I215" s="303">
        <f>IF(I209=$M$209,BS!$CN$29,SUMIFS(BS!35:35,CF!$3:$3,I$209,CF!$4:$4,12))</f>
        <v>162300</v>
      </c>
      <c r="J215" s="303">
        <f>IF(J209=$M$209,BS!$CN$29,SUMIFS(BS!35:35,CF!$3:$3,J$209,CF!$4:$4,12))</f>
        <v>162300</v>
      </c>
      <c r="K215" s="303">
        <f>IF(K209=$M$209,BS!$CN$29,SUMIFS(BS!35:35,CF!$3:$3,K$209,CF!$4:$4,12))</f>
        <v>162300</v>
      </c>
      <c r="L215" s="303">
        <f>IF(L209=$M$209,BS!$CN$29,SUMIFS(BS!35:35,CF!$3:$3,L$209,CF!$4:$4,12))</f>
        <v>162300</v>
      </c>
      <c r="M215" s="303">
        <f>IF(M209=$M$209,BS!$CN$29,SUMIFS(BS!35:35,CF!$3:$3,M$209,CF!$4:$4,12))</f>
        <v>0</v>
      </c>
      <c r="N215" s="234"/>
    </row>
    <row r="216" ht="13.5" customHeight="1">
      <c r="B216" s="231"/>
      <c r="C216" s="342" t="s">
        <v>9</v>
      </c>
      <c r="D216" s="288" t="str">
        <f>Invest!C21</f>
        <v>ROS (return on sales)</v>
      </c>
      <c r="E216" s="307"/>
      <c r="F216" s="347">
        <f t="shared" ref="F216:M216" si="50">IFERROR(F217/F218,0)</f>
        <v>0.8582848837</v>
      </c>
      <c r="G216" s="344">
        <f t="shared" si="50"/>
        <v>0</v>
      </c>
      <c r="H216" s="345">
        <f t="shared" si="50"/>
        <v>0.8582848837</v>
      </c>
      <c r="I216" s="345">
        <f t="shared" si="50"/>
        <v>0.8582848837</v>
      </c>
      <c r="J216" s="345">
        <f t="shared" si="50"/>
        <v>0.8582848837</v>
      </c>
      <c r="K216" s="345">
        <f t="shared" si="50"/>
        <v>0.8582848837</v>
      </c>
      <c r="L216" s="345">
        <f t="shared" si="50"/>
        <v>0.8582848837</v>
      </c>
      <c r="M216" s="345">
        <f t="shared" si="50"/>
        <v>0.8582848837</v>
      </c>
      <c r="N216" s="234"/>
    </row>
    <row r="217" ht="13.5" customHeight="1">
      <c r="B217" s="231"/>
      <c r="C217" s="300" t="s">
        <v>44</v>
      </c>
      <c r="D217" s="300" t="str">
        <f>Invest!C22</f>
        <v>Gross profit</v>
      </c>
      <c r="E217" s="346"/>
      <c r="F217" s="302">
        <f t="shared" ref="F217:F218" si="52">SUM(G217:M217)</f>
        <v>6426447.225</v>
      </c>
      <c r="G217" s="303">
        <f t="shared" ref="G217:M217" si="51">G156</f>
        <v>0</v>
      </c>
      <c r="H217" s="303">
        <f t="shared" si="51"/>
        <v>944800</v>
      </c>
      <c r="I217" s="303">
        <f t="shared" si="51"/>
        <v>992040</v>
      </c>
      <c r="J217" s="303">
        <f t="shared" si="51"/>
        <v>1041642</v>
      </c>
      <c r="K217" s="303">
        <f t="shared" si="51"/>
        <v>1093724.1</v>
      </c>
      <c r="L217" s="303">
        <f t="shared" si="51"/>
        <v>1148410.305</v>
      </c>
      <c r="M217" s="303">
        <f t="shared" si="51"/>
        <v>1205830.82</v>
      </c>
      <c r="N217" s="234"/>
    </row>
    <row r="218" ht="13.5" customHeight="1">
      <c r="B218" s="231"/>
      <c r="C218" s="300" t="s">
        <v>50</v>
      </c>
      <c r="D218" s="300" t="str">
        <f>Invest!C23</f>
        <v>Revenue</v>
      </c>
      <c r="E218" s="346"/>
      <c r="F218" s="302">
        <f t="shared" si="52"/>
        <v>7487545.624</v>
      </c>
      <c r="G218" s="303">
        <f t="shared" ref="G218:M218" si="53">G150</f>
        <v>0</v>
      </c>
      <c r="H218" s="283">
        <f t="shared" si="53"/>
        <v>1100800</v>
      </c>
      <c r="I218" s="283">
        <f t="shared" si="53"/>
        <v>1155840</v>
      </c>
      <c r="J218" s="283">
        <f t="shared" si="53"/>
        <v>1213632</v>
      </c>
      <c r="K218" s="283">
        <f t="shared" si="53"/>
        <v>1274313.6</v>
      </c>
      <c r="L218" s="283">
        <f t="shared" si="53"/>
        <v>1338029.28</v>
      </c>
      <c r="M218" s="283">
        <f t="shared" si="53"/>
        <v>1404930.744</v>
      </c>
      <c r="N218" s="234"/>
    </row>
    <row r="219" ht="13.5" customHeight="1">
      <c r="B219" s="231"/>
      <c r="N219" s="234"/>
    </row>
    <row r="220" ht="13.5" customHeight="1">
      <c r="B220" s="231"/>
      <c r="N220" s="234"/>
    </row>
    <row r="221" ht="13.5" customHeight="1">
      <c r="B221" s="231"/>
      <c r="N221" s="234"/>
    </row>
    <row r="222" ht="13.5" customHeight="1">
      <c r="B222" s="231"/>
      <c r="C222" s="152" t="s">
        <v>202</v>
      </c>
      <c r="D222" s="153" t="s">
        <v>203</v>
      </c>
      <c r="E222" s="278"/>
      <c r="F222" s="339"/>
      <c r="G222" s="44"/>
      <c r="N222" s="234"/>
    </row>
    <row r="223" ht="13.5" customHeight="1">
      <c r="B223" s="231"/>
      <c r="C223" s="1"/>
      <c r="D223" s="1"/>
      <c r="E223" s="1"/>
      <c r="F223" s="1"/>
      <c r="G223" s="44"/>
      <c r="N223" s="234"/>
    </row>
    <row r="224" ht="36.75" customHeight="1">
      <c r="B224" s="231"/>
      <c r="C224" s="295" t="s">
        <v>13</v>
      </c>
      <c r="D224" s="295" t="s">
        <v>14</v>
      </c>
      <c r="E224" s="295"/>
      <c r="F224" s="299" t="str">
        <f>Invest!C63</f>
        <v>On project</v>
      </c>
      <c r="G224" s="299" t="str">
        <f>Invest!C88</f>
        <v>On equity (investors)</v>
      </c>
      <c r="H224" s="348"/>
      <c r="N224" s="234"/>
    </row>
    <row r="225" ht="18.0" customHeight="1">
      <c r="B225" s="231"/>
      <c r="C225" s="342" t="s">
        <v>4</v>
      </c>
      <c r="D225" s="342" t="s">
        <v>204</v>
      </c>
      <c r="E225" s="342"/>
      <c r="F225" s="290">
        <f>Invest!F65</f>
        <v>9343955.205</v>
      </c>
      <c r="G225" s="290">
        <f>Invest!F90</f>
        <v>1868791.041</v>
      </c>
      <c r="H225" s="288" t="s">
        <v>205</v>
      </c>
      <c r="N225" s="234"/>
    </row>
    <row r="226" ht="18.0" customHeight="1">
      <c r="B226" s="231"/>
      <c r="C226" s="349" t="s">
        <v>198</v>
      </c>
      <c r="D226" s="350" t="str">
        <f>Invest!C91</f>
        <v>Contribution to the authorized capital</v>
      </c>
      <c r="E226" s="350"/>
      <c r="F226" s="351" t="s">
        <v>152</v>
      </c>
      <c r="G226" s="352">
        <f>Invest!F91</f>
        <v>-64920</v>
      </c>
      <c r="H226" s="340" t="s">
        <v>205</v>
      </c>
      <c r="N226" s="234"/>
    </row>
    <row r="227" ht="18.0" customHeight="1">
      <c r="B227" s="231"/>
      <c r="C227" s="349" t="s">
        <v>199</v>
      </c>
      <c r="D227" s="350" t="str">
        <f>Invest!C92</f>
        <v>Dividends</v>
      </c>
      <c r="E227" s="350"/>
      <c r="F227" s="351" t="s">
        <v>152</v>
      </c>
      <c r="G227" s="352">
        <f>Invest!F92</f>
        <v>977329.4299</v>
      </c>
      <c r="H227" s="340" t="s">
        <v>205</v>
      </c>
      <c r="N227" s="234"/>
    </row>
    <row r="228" ht="18.0" customHeight="1">
      <c r="B228" s="231"/>
      <c r="C228" s="349" t="s">
        <v>206</v>
      </c>
      <c r="D228" s="350" t="str">
        <f>Invest!C93</f>
        <v>Sale of a share in a business</v>
      </c>
      <c r="E228" s="350"/>
      <c r="F228" s="351" t="s">
        <v>152</v>
      </c>
      <c r="G228" s="352">
        <f>Invest!F93</f>
        <v>956381.6111</v>
      </c>
      <c r="H228" s="340" t="s">
        <v>205</v>
      </c>
      <c r="N228" s="234"/>
    </row>
    <row r="229" ht="18.0" customHeight="1">
      <c r="B229" s="231"/>
      <c r="C229" s="342" t="s">
        <v>7</v>
      </c>
      <c r="D229" s="342" t="s">
        <v>168</v>
      </c>
      <c r="E229" s="342"/>
      <c r="F229" s="353">
        <f>Invest!F67</f>
        <v>0.3</v>
      </c>
      <c r="G229" s="353">
        <f>Invest!F95</f>
        <v>0.3</v>
      </c>
      <c r="H229" s="353" t="s">
        <v>22</v>
      </c>
      <c r="N229" s="234"/>
    </row>
    <row r="230" ht="18.0" customHeight="1">
      <c r="B230" s="231"/>
      <c r="C230" s="342" t="s">
        <v>9</v>
      </c>
      <c r="D230" s="342" t="s">
        <v>207</v>
      </c>
      <c r="E230" s="342"/>
      <c r="F230" s="290">
        <f>Invest!F68</f>
        <v>2422012.212</v>
      </c>
      <c r="G230" s="290">
        <f>Invest!F96</f>
        <v>382099.515</v>
      </c>
      <c r="H230" s="288" t="s">
        <v>205</v>
      </c>
      <c r="N230" s="234"/>
    </row>
    <row r="231" ht="18.0" customHeight="1">
      <c r="B231" s="231"/>
      <c r="C231" s="342" t="s">
        <v>26</v>
      </c>
      <c r="D231" s="342" t="s">
        <v>208</v>
      </c>
      <c r="E231" s="342"/>
      <c r="F231" s="353">
        <f>Invest!F70</f>
        <v>4.194824962</v>
      </c>
      <c r="G231" s="353">
        <f>Invest!F98</f>
        <v>1.170739961</v>
      </c>
      <c r="H231" s="353" t="s">
        <v>22</v>
      </c>
      <c r="N231" s="234"/>
    </row>
    <row r="232" ht="18.0" customHeight="1">
      <c r="B232" s="231"/>
      <c r="C232" s="342" t="s">
        <v>29</v>
      </c>
      <c r="D232" s="342" t="s">
        <v>209</v>
      </c>
      <c r="E232" s="342"/>
      <c r="F232" s="354">
        <f>Invest!F71</f>
        <v>57.5721208</v>
      </c>
      <c r="G232" s="354">
        <f>Invest!F99</f>
        <v>28.7860604</v>
      </c>
      <c r="H232" s="354" t="s">
        <v>75</v>
      </c>
      <c r="N232" s="234"/>
    </row>
    <row r="233" ht="18.0" customHeight="1">
      <c r="B233" s="231"/>
      <c r="C233" s="342" t="s">
        <v>32</v>
      </c>
      <c r="D233" s="342" t="s">
        <v>210</v>
      </c>
      <c r="E233" s="342"/>
      <c r="F233" s="354">
        <f>Invest!F72</f>
        <v>14.92305737</v>
      </c>
      <c r="G233" s="354">
        <f>Invest!F100</f>
        <v>5.885698013</v>
      </c>
      <c r="H233" s="354" t="s">
        <v>75</v>
      </c>
      <c r="N233" s="234"/>
    </row>
    <row r="234" ht="18.0" customHeight="1">
      <c r="B234" s="231"/>
      <c r="C234" s="342" t="s">
        <v>55</v>
      </c>
      <c r="D234" s="342" t="s">
        <v>211</v>
      </c>
      <c r="E234" s="342"/>
      <c r="F234" s="354">
        <f>Invest!F73</f>
        <v>1.166666667</v>
      </c>
      <c r="G234" s="354">
        <f>Invest!F101</f>
        <v>2</v>
      </c>
      <c r="H234" s="354" t="s">
        <v>212</v>
      </c>
      <c r="N234" s="234"/>
    </row>
    <row r="235" ht="18.0" customHeight="1">
      <c r="B235" s="231"/>
      <c r="C235" s="342" t="s">
        <v>56</v>
      </c>
      <c r="D235" s="342" t="s">
        <v>213</v>
      </c>
      <c r="E235" s="342"/>
      <c r="F235" s="354">
        <f>Invest!F74</f>
        <v>1.25</v>
      </c>
      <c r="G235" s="354">
        <f>Invest!F102</f>
        <v>3</v>
      </c>
      <c r="H235" s="354" t="s">
        <v>212</v>
      </c>
      <c r="N235" s="234"/>
    </row>
    <row r="236" ht="13.5" customHeight="1">
      <c r="B236" s="355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7"/>
    </row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</sheetData>
  <mergeCells count="1">
    <mergeCell ref="H50:M50"/>
  </mergeCells>
  <conditionalFormatting sqref="B1">
    <cfRule type="containsText" dxfId="1" priority="1" operator="containsText" text="fls">
      <formula>NOT(ISERROR(SEARCH(("fls"),(B1))))</formula>
    </cfRule>
  </conditionalFormatting>
  <conditionalFormatting sqref="G173:M173">
    <cfRule type="cellIs" dxfId="1" priority="2" operator="lessThan">
      <formula>0</formula>
    </cfRule>
  </conditionalFormatting>
  <hyperlinks>
    <hyperlink r:id="rId1" ref="K2"/>
  </hyperlinks>
  <printOptions/>
  <pageMargins bottom="0.75" footer="0.0" header="0.0" left="0.25" right="0.25" top="0.75"/>
  <pageSetup fitToHeight="0"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">
        <v>13</v>
      </c>
      <c r="C1" s="358" t="s">
        <v>14</v>
      </c>
      <c r="D1" s="359"/>
      <c r="E1" s="359" t="s">
        <v>214</v>
      </c>
      <c r="F1" s="360" t="s">
        <v>79</v>
      </c>
      <c r="G1" s="361" t="s">
        <v>215</v>
      </c>
      <c r="H1" s="362"/>
      <c r="I1" s="363">
        <f>Input!D19</f>
        <v>46023</v>
      </c>
      <c r="J1" s="363">
        <f t="shared" ref="J1:CN1" si="1">EOMONTH(I1,0)+1</f>
        <v>46054</v>
      </c>
      <c r="K1" s="363">
        <f t="shared" si="1"/>
        <v>46082</v>
      </c>
      <c r="L1" s="363">
        <f t="shared" si="1"/>
        <v>46113</v>
      </c>
      <c r="M1" s="363">
        <f t="shared" si="1"/>
        <v>46143</v>
      </c>
      <c r="N1" s="363">
        <f t="shared" si="1"/>
        <v>46174</v>
      </c>
      <c r="O1" s="363">
        <f t="shared" si="1"/>
        <v>46204</v>
      </c>
      <c r="P1" s="363">
        <f t="shared" si="1"/>
        <v>46235</v>
      </c>
      <c r="Q1" s="363">
        <f t="shared" si="1"/>
        <v>46266</v>
      </c>
      <c r="R1" s="363">
        <f t="shared" si="1"/>
        <v>46296</v>
      </c>
      <c r="S1" s="363">
        <f t="shared" si="1"/>
        <v>46327</v>
      </c>
      <c r="T1" s="363">
        <f t="shared" si="1"/>
        <v>46357</v>
      </c>
      <c r="U1" s="363">
        <f t="shared" si="1"/>
        <v>46388</v>
      </c>
      <c r="V1" s="363">
        <f t="shared" si="1"/>
        <v>46419</v>
      </c>
      <c r="W1" s="363">
        <f t="shared" si="1"/>
        <v>46447</v>
      </c>
      <c r="X1" s="363">
        <f t="shared" si="1"/>
        <v>46478</v>
      </c>
      <c r="Y1" s="363">
        <f t="shared" si="1"/>
        <v>46508</v>
      </c>
      <c r="Z1" s="363">
        <f t="shared" si="1"/>
        <v>46539</v>
      </c>
      <c r="AA1" s="363">
        <f t="shared" si="1"/>
        <v>46569</v>
      </c>
      <c r="AB1" s="363">
        <f t="shared" si="1"/>
        <v>46600</v>
      </c>
      <c r="AC1" s="363">
        <f t="shared" si="1"/>
        <v>46631</v>
      </c>
      <c r="AD1" s="363">
        <f t="shared" si="1"/>
        <v>46661</v>
      </c>
      <c r="AE1" s="363">
        <f t="shared" si="1"/>
        <v>46692</v>
      </c>
      <c r="AF1" s="363">
        <f t="shared" si="1"/>
        <v>46722</v>
      </c>
      <c r="AG1" s="363">
        <f t="shared" si="1"/>
        <v>46753</v>
      </c>
      <c r="AH1" s="363">
        <f t="shared" si="1"/>
        <v>46784</v>
      </c>
      <c r="AI1" s="363">
        <f t="shared" si="1"/>
        <v>46813</v>
      </c>
      <c r="AJ1" s="363">
        <f t="shared" si="1"/>
        <v>46844</v>
      </c>
      <c r="AK1" s="363">
        <f t="shared" si="1"/>
        <v>46874</v>
      </c>
      <c r="AL1" s="363">
        <f t="shared" si="1"/>
        <v>46905</v>
      </c>
      <c r="AM1" s="363">
        <f t="shared" si="1"/>
        <v>46935</v>
      </c>
      <c r="AN1" s="363">
        <f t="shared" si="1"/>
        <v>46966</v>
      </c>
      <c r="AO1" s="363">
        <f t="shared" si="1"/>
        <v>46997</v>
      </c>
      <c r="AP1" s="363">
        <f t="shared" si="1"/>
        <v>47027</v>
      </c>
      <c r="AQ1" s="363">
        <f t="shared" si="1"/>
        <v>47058</v>
      </c>
      <c r="AR1" s="363">
        <f t="shared" si="1"/>
        <v>47088</v>
      </c>
      <c r="AS1" s="363">
        <f t="shared" si="1"/>
        <v>47119</v>
      </c>
      <c r="AT1" s="363">
        <f t="shared" si="1"/>
        <v>47150</v>
      </c>
      <c r="AU1" s="363">
        <f t="shared" si="1"/>
        <v>47178</v>
      </c>
      <c r="AV1" s="363">
        <f t="shared" si="1"/>
        <v>47209</v>
      </c>
      <c r="AW1" s="363">
        <f t="shared" si="1"/>
        <v>47239</v>
      </c>
      <c r="AX1" s="363">
        <f t="shared" si="1"/>
        <v>47270</v>
      </c>
      <c r="AY1" s="363">
        <f t="shared" si="1"/>
        <v>47300</v>
      </c>
      <c r="AZ1" s="363">
        <f t="shared" si="1"/>
        <v>47331</v>
      </c>
      <c r="BA1" s="363">
        <f t="shared" si="1"/>
        <v>47362</v>
      </c>
      <c r="BB1" s="363">
        <f t="shared" si="1"/>
        <v>47392</v>
      </c>
      <c r="BC1" s="363">
        <f t="shared" si="1"/>
        <v>47423</v>
      </c>
      <c r="BD1" s="363">
        <f t="shared" si="1"/>
        <v>47453</v>
      </c>
      <c r="BE1" s="363">
        <f t="shared" si="1"/>
        <v>47484</v>
      </c>
      <c r="BF1" s="363">
        <f t="shared" si="1"/>
        <v>47515</v>
      </c>
      <c r="BG1" s="363">
        <f t="shared" si="1"/>
        <v>47543</v>
      </c>
      <c r="BH1" s="363">
        <f t="shared" si="1"/>
        <v>47574</v>
      </c>
      <c r="BI1" s="363">
        <f t="shared" si="1"/>
        <v>47604</v>
      </c>
      <c r="BJ1" s="363">
        <f t="shared" si="1"/>
        <v>47635</v>
      </c>
      <c r="BK1" s="363">
        <f t="shared" si="1"/>
        <v>47665</v>
      </c>
      <c r="BL1" s="363">
        <f t="shared" si="1"/>
        <v>47696</v>
      </c>
      <c r="BM1" s="363">
        <f t="shared" si="1"/>
        <v>47727</v>
      </c>
      <c r="BN1" s="363">
        <f t="shared" si="1"/>
        <v>47757</v>
      </c>
      <c r="BO1" s="363">
        <f t="shared" si="1"/>
        <v>47788</v>
      </c>
      <c r="BP1" s="363">
        <f t="shared" si="1"/>
        <v>47818</v>
      </c>
      <c r="BQ1" s="363">
        <f t="shared" si="1"/>
        <v>47849</v>
      </c>
      <c r="BR1" s="363">
        <f t="shared" si="1"/>
        <v>47880</v>
      </c>
      <c r="BS1" s="363">
        <f t="shared" si="1"/>
        <v>47908</v>
      </c>
      <c r="BT1" s="363">
        <f t="shared" si="1"/>
        <v>47939</v>
      </c>
      <c r="BU1" s="363">
        <f t="shared" si="1"/>
        <v>47969</v>
      </c>
      <c r="BV1" s="363">
        <f t="shared" si="1"/>
        <v>48000</v>
      </c>
      <c r="BW1" s="363">
        <f t="shared" si="1"/>
        <v>48030</v>
      </c>
      <c r="BX1" s="363">
        <f t="shared" si="1"/>
        <v>48061</v>
      </c>
      <c r="BY1" s="363">
        <f t="shared" si="1"/>
        <v>48092</v>
      </c>
      <c r="BZ1" s="363">
        <f t="shared" si="1"/>
        <v>48122</v>
      </c>
      <c r="CA1" s="363">
        <f t="shared" si="1"/>
        <v>48153</v>
      </c>
      <c r="CB1" s="363">
        <f t="shared" si="1"/>
        <v>48183</v>
      </c>
      <c r="CC1" s="363">
        <f t="shared" si="1"/>
        <v>48214</v>
      </c>
      <c r="CD1" s="363">
        <f t="shared" si="1"/>
        <v>48245</v>
      </c>
      <c r="CE1" s="363">
        <f t="shared" si="1"/>
        <v>48274</v>
      </c>
      <c r="CF1" s="363">
        <f t="shared" si="1"/>
        <v>48305</v>
      </c>
      <c r="CG1" s="363">
        <f t="shared" si="1"/>
        <v>48335</v>
      </c>
      <c r="CH1" s="363">
        <f t="shared" si="1"/>
        <v>48366</v>
      </c>
      <c r="CI1" s="363">
        <f t="shared" si="1"/>
        <v>48396</v>
      </c>
      <c r="CJ1" s="363">
        <f t="shared" si="1"/>
        <v>48427</v>
      </c>
      <c r="CK1" s="363">
        <f t="shared" si="1"/>
        <v>48458</v>
      </c>
      <c r="CL1" s="363">
        <f t="shared" si="1"/>
        <v>48488</v>
      </c>
      <c r="CM1" s="363">
        <f t="shared" si="1"/>
        <v>48519</v>
      </c>
      <c r="CN1" s="363">
        <f t="shared" si="1"/>
        <v>48549</v>
      </c>
      <c r="CO1" s="364"/>
    </row>
    <row r="2" ht="22.5" customHeight="1">
      <c r="A2" s="142"/>
      <c r="B2" s="358"/>
      <c r="C2" s="365" t="s">
        <v>216</v>
      </c>
      <c r="D2" s="359"/>
      <c r="E2" s="359"/>
      <c r="F2" s="360"/>
      <c r="G2" s="361"/>
      <c r="H2" s="362"/>
      <c r="I2" s="366">
        <f>if(I5&lt;13,sumifs('Results-Unit'!$58:$58,'Results-Unit'!$56:$56,I$4-Input!$F$40),max('Results-Unit'!$58:$58))</f>
        <v>0</v>
      </c>
      <c r="J2" s="366">
        <f>if(J5&lt;13,sumifs('Results-Unit'!$58:$58,'Results-Unit'!$56:$56,J$4-Input!$F$40),max('Results-Unit'!$58:$58))</f>
        <v>0</v>
      </c>
      <c r="K2" s="366">
        <f>if(K5&lt;13,sumifs('Results-Unit'!$58:$58,'Results-Unit'!$56:$56,K$4-Input!$F$40),max('Results-Unit'!$58:$58))</f>
        <v>0</v>
      </c>
      <c r="L2" s="366">
        <f>if(L5&lt;13,sumifs('Results-Unit'!$58:$58,'Results-Unit'!$56:$56,L$4-Input!$F$40),max('Results-Unit'!$58:$58))</f>
        <v>0</v>
      </c>
      <c r="M2" s="366">
        <f>if(M5&lt;13,sumifs('Results-Unit'!$58:$58,'Results-Unit'!$56:$56,M$4-Input!$F$40),max('Results-Unit'!$58:$58))</f>
        <v>0</v>
      </c>
      <c r="N2" s="366">
        <f>if(N5&lt;13,sumifs('Results-Unit'!$58:$58,'Results-Unit'!$56:$56,N$4-Input!$F$40),max('Results-Unit'!$58:$58))</f>
        <v>0</v>
      </c>
      <c r="O2" s="366">
        <f>if(O5&lt;13,sumifs('Results-Unit'!$58:$58,'Results-Unit'!$56:$56,O$4-Input!$F$40),max('Results-Unit'!$58:$58))</f>
        <v>0</v>
      </c>
      <c r="P2" s="366">
        <f>if(P5&lt;13,sumifs('Results-Unit'!$58:$58,'Results-Unit'!$56:$56,P$4-Input!$F$40),max('Results-Unit'!$58:$58))</f>
        <v>0</v>
      </c>
      <c r="Q2" s="366">
        <f>if(Q5&lt;13,sumifs('Results-Unit'!$58:$58,'Results-Unit'!$56:$56,Q$4-Input!$F$40),max('Results-Unit'!$58:$58))</f>
        <v>0</v>
      </c>
      <c r="R2" s="366">
        <f>if(R5&lt;13,sumifs('Results-Unit'!$58:$58,'Results-Unit'!$56:$56,R$4-Input!$F$40),max('Results-Unit'!$58:$58))</f>
        <v>0</v>
      </c>
      <c r="S2" s="366">
        <f>if(S5&lt;13,sumifs('Results-Unit'!$58:$58,'Results-Unit'!$56:$56,S$4-Input!$F$40),max('Results-Unit'!$58:$58))</f>
        <v>0</v>
      </c>
      <c r="T2" s="366">
        <f>if(T5&lt;13,sumifs('Results-Unit'!$58:$58,'Results-Unit'!$56:$56,T$4-Input!$F$40),max('Results-Unit'!$58:$58))</f>
        <v>0</v>
      </c>
      <c r="U2" s="366">
        <f>if(U5&lt;13,sumifs('Results-Unit'!$58:$58,'Results-Unit'!$56:$56,U$4-Input!$F$40),max('Results-Unit'!$58:$58))</f>
        <v>229.3333333</v>
      </c>
      <c r="V2" s="366">
        <f>if(V5&lt;13,sumifs('Results-Unit'!$58:$58,'Results-Unit'!$56:$56,V$4-Input!$F$40),max('Results-Unit'!$58:$58))</f>
        <v>229.3333333</v>
      </c>
      <c r="W2" s="366">
        <f>if(W5&lt;13,sumifs('Results-Unit'!$58:$58,'Results-Unit'!$56:$56,W$4-Input!$F$40),max('Results-Unit'!$58:$58))</f>
        <v>229.3333333</v>
      </c>
      <c r="X2" s="366">
        <f>if(X5&lt;13,sumifs('Results-Unit'!$58:$58,'Results-Unit'!$56:$56,X$4-Input!$F$40),max('Results-Unit'!$58:$58))</f>
        <v>229.3333333</v>
      </c>
      <c r="Y2" s="366">
        <f>if(Y5&lt;13,sumifs('Results-Unit'!$58:$58,'Results-Unit'!$56:$56,Y$4-Input!$F$40),max('Results-Unit'!$58:$58))</f>
        <v>229.3333333</v>
      </c>
      <c r="Z2" s="366">
        <f>if(Z5&lt;13,sumifs('Results-Unit'!$58:$58,'Results-Unit'!$56:$56,Z$4-Input!$F$40),max('Results-Unit'!$58:$58))</f>
        <v>229.3333333</v>
      </c>
      <c r="AA2" s="366">
        <f>if(AA5&lt;13,sumifs('Results-Unit'!$58:$58,'Results-Unit'!$56:$56,AA$4-Input!$F$40),max('Results-Unit'!$58:$58))</f>
        <v>229.3333333</v>
      </c>
      <c r="AB2" s="366">
        <f>if(AB5&lt;13,sumifs('Results-Unit'!$58:$58,'Results-Unit'!$56:$56,AB$4-Input!$F$40),max('Results-Unit'!$58:$58))</f>
        <v>229.3333333</v>
      </c>
      <c r="AC2" s="366">
        <f>if(AC5&lt;13,sumifs('Results-Unit'!$58:$58,'Results-Unit'!$56:$56,AC$4-Input!$F$40),max('Results-Unit'!$58:$58))</f>
        <v>229.3333333</v>
      </c>
      <c r="AD2" s="366">
        <f>if(AD5&lt;13,sumifs('Results-Unit'!$58:$58,'Results-Unit'!$56:$56,AD$4-Input!$F$40),max('Results-Unit'!$58:$58))</f>
        <v>229.3333333</v>
      </c>
      <c r="AE2" s="366">
        <f>if(AE5&lt;13,sumifs('Results-Unit'!$58:$58,'Results-Unit'!$56:$56,AE$4-Input!$F$40),max('Results-Unit'!$58:$58))</f>
        <v>229.3333333</v>
      </c>
      <c r="AF2" s="366">
        <f>if(AF5&lt;13,sumifs('Results-Unit'!$58:$58,'Results-Unit'!$56:$56,AF$4-Input!$F$40),max('Results-Unit'!$58:$58))</f>
        <v>229.3333333</v>
      </c>
      <c r="AG2" s="366">
        <f>if(AG5&lt;13,sumifs('Results-Unit'!$58:$58,'Results-Unit'!$56:$56,AG$4-Input!$F$40),max('Results-Unit'!$58:$58))</f>
        <v>229.3333333</v>
      </c>
      <c r="AH2" s="366">
        <f>if(AH5&lt;13,sumifs('Results-Unit'!$58:$58,'Results-Unit'!$56:$56,AH$4-Input!$F$40),max('Results-Unit'!$58:$58))</f>
        <v>229.3333333</v>
      </c>
      <c r="AI2" s="366">
        <f>if(AI5&lt;13,sumifs('Results-Unit'!$58:$58,'Results-Unit'!$56:$56,AI$4-Input!$F$40),max('Results-Unit'!$58:$58))</f>
        <v>229.3333333</v>
      </c>
      <c r="AJ2" s="366">
        <f>if(AJ5&lt;13,sumifs('Results-Unit'!$58:$58,'Results-Unit'!$56:$56,AJ$4-Input!$F$40),max('Results-Unit'!$58:$58))</f>
        <v>229.3333333</v>
      </c>
      <c r="AK2" s="366">
        <f>if(AK5&lt;13,sumifs('Results-Unit'!$58:$58,'Results-Unit'!$56:$56,AK$4-Input!$F$40),max('Results-Unit'!$58:$58))</f>
        <v>229.3333333</v>
      </c>
      <c r="AL2" s="366">
        <f>if(AL5&lt;13,sumifs('Results-Unit'!$58:$58,'Results-Unit'!$56:$56,AL$4-Input!$F$40),max('Results-Unit'!$58:$58))</f>
        <v>229.3333333</v>
      </c>
      <c r="AM2" s="366">
        <f>if(AM5&lt;13,sumifs('Results-Unit'!$58:$58,'Results-Unit'!$56:$56,AM$4-Input!$F$40),max('Results-Unit'!$58:$58))</f>
        <v>229.3333333</v>
      </c>
      <c r="AN2" s="366">
        <f>if(AN5&lt;13,sumifs('Results-Unit'!$58:$58,'Results-Unit'!$56:$56,AN$4-Input!$F$40),max('Results-Unit'!$58:$58))</f>
        <v>229.3333333</v>
      </c>
      <c r="AO2" s="366">
        <f>if(AO5&lt;13,sumifs('Results-Unit'!$58:$58,'Results-Unit'!$56:$56,AO$4-Input!$F$40),max('Results-Unit'!$58:$58))</f>
        <v>229.3333333</v>
      </c>
      <c r="AP2" s="366">
        <f>if(AP5&lt;13,sumifs('Results-Unit'!$58:$58,'Results-Unit'!$56:$56,AP$4-Input!$F$40),max('Results-Unit'!$58:$58))</f>
        <v>229.3333333</v>
      </c>
      <c r="AQ2" s="366">
        <f>if(AQ5&lt;13,sumifs('Results-Unit'!$58:$58,'Results-Unit'!$56:$56,AQ$4-Input!$F$40),max('Results-Unit'!$58:$58))</f>
        <v>229.3333333</v>
      </c>
      <c r="AR2" s="366">
        <f>if(AR5&lt;13,sumifs('Results-Unit'!$58:$58,'Results-Unit'!$56:$56,AR$4-Input!$F$40),max('Results-Unit'!$58:$58))</f>
        <v>229.3333333</v>
      </c>
      <c r="AS2" s="366">
        <f>if(AS5&lt;13,sumifs('Results-Unit'!$58:$58,'Results-Unit'!$56:$56,AS$4-Input!$F$40),max('Results-Unit'!$58:$58))</f>
        <v>229.3333333</v>
      </c>
      <c r="AT2" s="366">
        <f>if(AT5&lt;13,sumifs('Results-Unit'!$58:$58,'Results-Unit'!$56:$56,AT$4-Input!$F$40),max('Results-Unit'!$58:$58))</f>
        <v>229.3333333</v>
      </c>
      <c r="AU2" s="366">
        <f>if(AU5&lt;13,sumifs('Results-Unit'!$58:$58,'Results-Unit'!$56:$56,AU$4-Input!$F$40),max('Results-Unit'!$58:$58))</f>
        <v>229.3333333</v>
      </c>
      <c r="AV2" s="366">
        <f>if(AV5&lt;13,sumifs('Results-Unit'!$58:$58,'Results-Unit'!$56:$56,AV$4-Input!$F$40),max('Results-Unit'!$58:$58))</f>
        <v>229.3333333</v>
      </c>
      <c r="AW2" s="366">
        <f>if(AW5&lt;13,sumifs('Results-Unit'!$58:$58,'Results-Unit'!$56:$56,AW$4-Input!$F$40),max('Results-Unit'!$58:$58))</f>
        <v>229.3333333</v>
      </c>
      <c r="AX2" s="366">
        <f>if(AX5&lt;13,sumifs('Results-Unit'!$58:$58,'Results-Unit'!$56:$56,AX$4-Input!$F$40),max('Results-Unit'!$58:$58))</f>
        <v>229.3333333</v>
      </c>
      <c r="AY2" s="366">
        <f>if(AY5&lt;13,sumifs('Results-Unit'!$58:$58,'Results-Unit'!$56:$56,AY$4-Input!$F$40),max('Results-Unit'!$58:$58))</f>
        <v>229.3333333</v>
      </c>
      <c r="AZ2" s="366">
        <f>if(AZ5&lt;13,sumifs('Results-Unit'!$58:$58,'Results-Unit'!$56:$56,AZ$4-Input!$F$40),max('Results-Unit'!$58:$58))</f>
        <v>229.3333333</v>
      </c>
      <c r="BA2" s="366">
        <f>if(BA5&lt;13,sumifs('Results-Unit'!$58:$58,'Results-Unit'!$56:$56,BA$4-Input!$F$40),max('Results-Unit'!$58:$58))</f>
        <v>229.3333333</v>
      </c>
      <c r="BB2" s="366">
        <f>if(BB5&lt;13,sumifs('Results-Unit'!$58:$58,'Results-Unit'!$56:$56,BB$4-Input!$F$40),max('Results-Unit'!$58:$58))</f>
        <v>229.3333333</v>
      </c>
      <c r="BC2" s="366">
        <f>if(BC5&lt;13,sumifs('Results-Unit'!$58:$58,'Results-Unit'!$56:$56,BC$4-Input!$F$40),max('Results-Unit'!$58:$58))</f>
        <v>229.3333333</v>
      </c>
      <c r="BD2" s="366">
        <f>if(BD5&lt;13,sumifs('Results-Unit'!$58:$58,'Results-Unit'!$56:$56,BD$4-Input!$F$40),max('Results-Unit'!$58:$58))</f>
        <v>229.3333333</v>
      </c>
      <c r="BE2" s="366">
        <f>if(BE5&lt;13,sumifs('Results-Unit'!$58:$58,'Results-Unit'!$56:$56,BE$4-Input!$F$40),max('Results-Unit'!$58:$58))</f>
        <v>229.3333333</v>
      </c>
      <c r="BF2" s="366">
        <f>if(BF5&lt;13,sumifs('Results-Unit'!$58:$58,'Results-Unit'!$56:$56,BF$4-Input!$F$40),max('Results-Unit'!$58:$58))</f>
        <v>229.3333333</v>
      </c>
      <c r="BG2" s="366">
        <f>if(BG5&lt;13,sumifs('Results-Unit'!$58:$58,'Results-Unit'!$56:$56,BG$4-Input!$F$40),max('Results-Unit'!$58:$58))</f>
        <v>229.3333333</v>
      </c>
      <c r="BH2" s="366">
        <f>if(BH5&lt;13,sumifs('Results-Unit'!$58:$58,'Results-Unit'!$56:$56,BH$4-Input!$F$40),max('Results-Unit'!$58:$58))</f>
        <v>229.3333333</v>
      </c>
      <c r="BI2" s="366">
        <f>if(BI5&lt;13,sumifs('Results-Unit'!$58:$58,'Results-Unit'!$56:$56,BI$4-Input!$F$40),max('Results-Unit'!$58:$58))</f>
        <v>229.3333333</v>
      </c>
      <c r="BJ2" s="366">
        <f>if(BJ5&lt;13,sumifs('Results-Unit'!$58:$58,'Results-Unit'!$56:$56,BJ$4-Input!$F$40),max('Results-Unit'!$58:$58))</f>
        <v>229.3333333</v>
      </c>
      <c r="BK2" s="366">
        <f>if(BK5&lt;13,sumifs('Results-Unit'!$58:$58,'Results-Unit'!$56:$56,BK$4-Input!$F$40),max('Results-Unit'!$58:$58))</f>
        <v>229.3333333</v>
      </c>
      <c r="BL2" s="366">
        <f>if(BL5&lt;13,sumifs('Results-Unit'!$58:$58,'Results-Unit'!$56:$56,BL$4-Input!$F$40),max('Results-Unit'!$58:$58))</f>
        <v>229.3333333</v>
      </c>
      <c r="BM2" s="366">
        <f>if(BM5&lt;13,sumifs('Results-Unit'!$58:$58,'Results-Unit'!$56:$56,BM$4-Input!$F$40),max('Results-Unit'!$58:$58))</f>
        <v>229.3333333</v>
      </c>
      <c r="BN2" s="366">
        <f>if(BN5&lt;13,sumifs('Results-Unit'!$58:$58,'Results-Unit'!$56:$56,BN$4-Input!$F$40),max('Results-Unit'!$58:$58))</f>
        <v>229.3333333</v>
      </c>
      <c r="BO2" s="366">
        <f>if(BO5&lt;13,sumifs('Results-Unit'!$58:$58,'Results-Unit'!$56:$56,BO$4-Input!$F$40),max('Results-Unit'!$58:$58))</f>
        <v>229.3333333</v>
      </c>
      <c r="BP2" s="366">
        <f>if(BP5&lt;13,sumifs('Results-Unit'!$58:$58,'Results-Unit'!$56:$56,BP$4-Input!$F$40),max('Results-Unit'!$58:$58))</f>
        <v>229.3333333</v>
      </c>
      <c r="BQ2" s="366">
        <f>if(BQ5&lt;13,sumifs('Results-Unit'!$58:$58,'Results-Unit'!$56:$56,BQ$4-Input!$F$40),max('Results-Unit'!$58:$58))</f>
        <v>229.3333333</v>
      </c>
      <c r="BR2" s="366">
        <f>if(BR5&lt;13,sumifs('Results-Unit'!$58:$58,'Results-Unit'!$56:$56,BR$4-Input!$F$40),max('Results-Unit'!$58:$58))</f>
        <v>229.3333333</v>
      </c>
      <c r="BS2" s="366">
        <f>if(BS5&lt;13,sumifs('Results-Unit'!$58:$58,'Results-Unit'!$56:$56,BS$4-Input!$F$40),max('Results-Unit'!$58:$58))</f>
        <v>229.3333333</v>
      </c>
      <c r="BT2" s="366">
        <f>if(BT5&lt;13,sumifs('Results-Unit'!$58:$58,'Results-Unit'!$56:$56,BT$4-Input!$F$40),max('Results-Unit'!$58:$58))</f>
        <v>229.3333333</v>
      </c>
      <c r="BU2" s="366">
        <f>if(BU5&lt;13,sumifs('Results-Unit'!$58:$58,'Results-Unit'!$56:$56,BU$4-Input!$F$40),max('Results-Unit'!$58:$58))</f>
        <v>229.3333333</v>
      </c>
      <c r="BV2" s="366">
        <f>if(BV5&lt;13,sumifs('Results-Unit'!$58:$58,'Results-Unit'!$56:$56,BV$4-Input!$F$40),max('Results-Unit'!$58:$58))</f>
        <v>229.3333333</v>
      </c>
      <c r="BW2" s="366">
        <f>if(BW5&lt;13,sumifs('Results-Unit'!$58:$58,'Results-Unit'!$56:$56,BW$4-Input!$F$40),max('Results-Unit'!$58:$58))</f>
        <v>229.3333333</v>
      </c>
      <c r="BX2" s="366">
        <f>if(BX5&lt;13,sumifs('Results-Unit'!$58:$58,'Results-Unit'!$56:$56,BX$4-Input!$F$40),max('Results-Unit'!$58:$58))</f>
        <v>229.3333333</v>
      </c>
      <c r="BY2" s="366">
        <f>if(BY5&lt;13,sumifs('Results-Unit'!$58:$58,'Results-Unit'!$56:$56,BY$4-Input!$F$40),max('Results-Unit'!$58:$58))</f>
        <v>229.3333333</v>
      </c>
      <c r="BZ2" s="366">
        <f>if(BZ5&lt;13,sumifs('Results-Unit'!$58:$58,'Results-Unit'!$56:$56,BZ$4-Input!$F$40),max('Results-Unit'!$58:$58))</f>
        <v>229.3333333</v>
      </c>
      <c r="CA2" s="366">
        <f>if(CA5&lt;13,sumifs('Results-Unit'!$58:$58,'Results-Unit'!$56:$56,CA$4-Input!$F$40),max('Results-Unit'!$58:$58))</f>
        <v>229.3333333</v>
      </c>
      <c r="CB2" s="366">
        <f>if(CB5&lt;13,sumifs('Results-Unit'!$58:$58,'Results-Unit'!$56:$56,CB$4-Input!$F$40),max('Results-Unit'!$58:$58))</f>
        <v>229.3333333</v>
      </c>
      <c r="CC2" s="366">
        <f>if(CC5&lt;13,sumifs('Results-Unit'!$58:$58,'Results-Unit'!$56:$56,CC$4-Input!$F$40),max('Results-Unit'!$58:$58))</f>
        <v>229.3333333</v>
      </c>
      <c r="CD2" s="366">
        <f>if(CD5&lt;13,sumifs('Results-Unit'!$58:$58,'Results-Unit'!$56:$56,CD$4-Input!$F$40),max('Results-Unit'!$58:$58))</f>
        <v>229.3333333</v>
      </c>
      <c r="CE2" s="366">
        <f>if(CE5&lt;13,sumifs('Results-Unit'!$58:$58,'Results-Unit'!$56:$56,CE$4-Input!$F$40),max('Results-Unit'!$58:$58))</f>
        <v>229.3333333</v>
      </c>
      <c r="CF2" s="366">
        <f>if(CF5&lt;13,sumifs('Results-Unit'!$58:$58,'Results-Unit'!$56:$56,CF$4-Input!$F$40),max('Results-Unit'!$58:$58))</f>
        <v>229.3333333</v>
      </c>
      <c r="CG2" s="366">
        <f>if(CG5&lt;13,sumifs('Results-Unit'!$58:$58,'Results-Unit'!$56:$56,CG$4-Input!$F$40),max('Results-Unit'!$58:$58))</f>
        <v>229.3333333</v>
      </c>
      <c r="CH2" s="366">
        <f>if(CH5&lt;13,sumifs('Results-Unit'!$58:$58,'Results-Unit'!$56:$56,CH$4-Input!$F$40),max('Results-Unit'!$58:$58))</f>
        <v>229.3333333</v>
      </c>
      <c r="CI2" s="366">
        <f>if(CI5&lt;13,sumifs('Results-Unit'!$58:$58,'Results-Unit'!$56:$56,CI$4-Input!$F$40),max('Results-Unit'!$58:$58))</f>
        <v>229.3333333</v>
      </c>
      <c r="CJ2" s="366">
        <f>if(CJ5&lt;13,sumifs('Results-Unit'!$58:$58,'Results-Unit'!$56:$56,CJ$4-Input!$F$40),max('Results-Unit'!$58:$58))</f>
        <v>229.3333333</v>
      </c>
      <c r="CK2" s="366">
        <f>if(CK5&lt;13,sumifs('Results-Unit'!$58:$58,'Results-Unit'!$56:$56,CK$4-Input!$F$40),max('Results-Unit'!$58:$58))</f>
        <v>229.3333333</v>
      </c>
      <c r="CL2" s="366">
        <f>if(CL5&lt;13,sumifs('Results-Unit'!$58:$58,'Results-Unit'!$56:$56,CL$4-Input!$F$40),max('Results-Unit'!$58:$58))</f>
        <v>229.3333333</v>
      </c>
      <c r="CM2" s="366">
        <f>if(CM5&lt;13,sumifs('Results-Unit'!$58:$58,'Results-Unit'!$56:$56,CM$4-Input!$F$40),max('Results-Unit'!$58:$58))</f>
        <v>229.3333333</v>
      </c>
      <c r="CN2" s="366">
        <f>if(CN5&lt;13,sumifs('Results-Unit'!$58:$58,'Results-Unit'!$56:$56,CN$4-Input!$F$40),max('Results-Unit'!$58:$58))</f>
        <v>229.3333333</v>
      </c>
      <c r="CO2" s="1"/>
    </row>
    <row r="3" ht="18.75" hidden="1" customHeight="1" outlineLevel="1">
      <c r="A3" s="367"/>
      <c r="B3" s="368"/>
      <c r="C3" s="117" t="s">
        <v>217</v>
      </c>
      <c r="D3" s="369"/>
      <c r="E3" s="367"/>
      <c r="F3" s="369"/>
      <c r="G3" s="370"/>
      <c r="H3" s="371"/>
      <c r="I3" s="372">
        <f t="shared" ref="I3:CN3" si="2">YEAR(I1)</f>
        <v>2026</v>
      </c>
      <c r="J3" s="372">
        <f t="shared" si="2"/>
        <v>2026</v>
      </c>
      <c r="K3" s="372">
        <f t="shared" si="2"/>
        <v>2026</v>
      </c>
      <c r="L3" s="372">
        <f t="shared" si="2"/>
        <v>2026</v>
      </c>
      <c r="M3" s="372">
        <f t="shared" si="2"/>
        <v>2026</v>
      </c>
      <c r="N3" s="372">
        <f t="shared" si="2"/>
        <v>2026</v>
      </c>
      <c r="O3" s="372">
        <f t="shared" si="2"/>
        <v>2026</v>
      </c>
      <c r="P3" s="372">
        <f t="shared" si="2"/>
        <v>2026</v>
      </c>
      <c r="Q3" s="372">
        <f t="shared" si="2"/>
        <v>2026</v>
      </c>
      <c r="R3" s="372">
        <f t="shared" si="2"/>
        <v>2026</v>
      </c>
      <c r="S3" s="372">
        <f t="shared" si="2"/>
        <v>2026</v>
      </c>
      <c r="T3" s="372">
        <f t="shared" si="2"/>
        <v>2026</v>
      </c>
      <c r="U3" s="372">
        <f t="shared" si="2"/>
        <v>2027</v>
      </c>
      <c r="V3" s="372">
        <f t="shared" si="2"/>
        <v>2027</v>
      </c>
      <c r="W3" s="372">
        <f t="shared" si="2"/>
        <v>2027</v>
      </c>
      <c r="X3" s="372">
        <f t="shared" si="2"/>
        <v>2027</v>
      </c>
      <c r="Y3" s="372">
        <f t="shared" si="2"/>
        <v>2027</v>
      </c>
      <c r="Z3" s="372">
        <f t="shared" si="2"/>
        <v>2027</v>
      </c>
      <c r="AA3" s="372">
        <f t="shared" si="2"/>
        <v>2027</v>
      </c>
      <c r="AB3" s="372">
        <f t="shared" si="2"/>
        <v>2027</v>
      </c>
      <c r="AC3" s="372">
        <f t="shared" si="2"/>
        <v>2027</v>
      </c>
      <c r="AD3" s="372">
        <f t="shared" si="2"/>
        <v>2027</v>
      </c>
      <c r="AE3" s="372">
        <f t="shared" si="2"/>
        <v>2027</v>
      </c>
      <c r="AF3" s="372">
        <f t="shared" si="2"/>
        <v>2027</v>
      </c>
      <c r="AG3" s="372">
        <f t="shared" si="2"/>
        <v>2028</v>
      </c>
      <c r="AH3" s="372">
        <f t="shared" si="2"/>
        <v>2028</v>
      </c>
      <c r="AI3" s="372">
        <f t="shared" si="2"/>
        <v>2028</v>
      </c>
      <c r="AJ3" s="372">
        <f t="shared" si="2"/>
        <v>2028</v>
      </c>
      <c r="AK3" s="372">
        <f t="shared" si="2"/>
        <v>2028</v>
      </c>
      <c r="AL3" s="372">
        <f t="shared" si="2"/>
        <v>2028</v>
      </c>
      <c r="AM3" s="372">
        <f t="shared" si="2"/>
        <v>2028</v>
      </c>
      <c r="AN3" s="372">
        <f t="shared" si="2"/>
        <v>2028</v>
      </c>
      <c r="AO3" s="372">
        <f t="shared" si="2"/>
        <v>2028</v>
      </c>
      <c r="AP3" s="372">
        <f t="shared" si="2"/>
        <v>2028</v>
      </c>
      <c r="AQ3" s="372">
        <f t="shared" si="2"/>
        <v>2028</v>
      </c>
      <c r="AR3" s="372">
        <f t="shared" si="2"/>
        <v>2028</v>
      </c>
      <c r="AS3" s="372">
        <f t="shared" si="2"/>
        <v>2029</v>
      </c>
      <c r="AT3" s="372">
        <f t="shared" si="2"/>
        <v>2029</v>
      </c>
      <c r="AU3" s="372">
        <f t="shared" si="2"/>
        <v>2029</v>
      </c>
      <c r="AV3" s="372">
        <f t="shared" si="2"/>
        <v>2029</v>
      </c>
      <c r="AW3" s="372">
        <f t="shared" si="2"/>
        <v>2029</v>
      </c>
      <c r="AX3" s="372">
        <f t="shared" si="2"/>
        <v>2029</v>
      </c>
      <c r="AY3" s="372">
        <f t="shared" si="2"/>
        <v>2029</v>
      </c>
      <c r="AZ3" s="372">
        <f t="shared" si="2"/>
        <v>2029</v>
      </c>
      <c r="BA3" s="372">
        <f t="shared" si="2"/>
        <v>2029</v>
      </c>
      <c r="BB3" s="372">
        <f t="shared" si="2"/>
        <v>2029</v>
      </c>
      <c r="BC3" s="372">
        <f t="shared" si="2"/>
        <v>2029</v>
      </c>
      <c r="BD3" s="372">
        <f t="shared" si="2"/>
        <v>2029</v>
      </c>
      <c r="BE3" s="372">
        <f t="shared" si="2"/>
        <v>2030</v>
      </c>
      <c r="BF3" s="372">
        <f t="shared" si="2"/>
        <v>2030</v>
      </c>
      <c r="BG3" s="372">
        <f t="shared" si="2"/>
        <v>2030</v>
      </c>
      <c r="BH3" s="372">
        <f t="shared" si="2"/>
        <v>2030</v>
      </c>
      <c r="BI3" s="372">
        <f t="shared" si="2"/>
        <v>2030</v>
      </c>
      <c r="BJ3" s="372">
        <f t="shared" si="2"/>
        <v>2030</v>
      </c>
      <c r="BK3" s="372">
        <f t="shared" si="2"/>
        <v>2030</v>
      </c>
      <c r="BL3" s="372">
        <f t="shared" si="2"/>
        <v>2030</v>
      </c>
      <c r="BM3" s="372">
        <f t="shared" si="2"/>
        <v>2030</v>
      </c>
      <c r="BN3" s="372">
        <f t="shared" si="2"/>
        <v>2030</v>
      </c>
      <c r="BO3" s="372">
        <f t="shared" si="2"/>
        <v>2030</v>
      </c>
      <c r="BP3" s="372">
        <f t="shared" si="2"/>
        <v>2030</v>
      </c>
      <c r="BQ3" s="372">
        <f t="shared" si="2"/>
        <v>2031</v>
      </c>
      <c r="BR3" s="372">
        <f t="shared" si="2"/>
        <v>2031</v>
      </c>
      <c r="BS3" s="372">
        <f t="shared" si="2"/>
        <v>2031</v>
      </c>
      <c r="BT3" s="372">
        <f t="shared" si="2"/>
        <v>2031</v>
      </c>
      <c r="BU3" s="372">
        <f t="shared" si="2"/>
        <v>2031</v>
      </c>
      <c r="BV3" s="372">
        <f t="shared" si="2"/>
        <v>2031</v>
      </c>
      <c r="BW3" s="372">
        <f t="shared" si="2"/>
        <v>2031</v>
      </c>
      <c r="BX3" s="372">
        <f t="shared" si="2"/>
        <v>2031</v>
      </c>
      <c r="BY3" s="372">
        <f t="shared" si="2"/>
        <v>2031</v>
      </c>
      <c r="BZ3" s="372">
        <f t="shared" si="2"/>
        <v>2031</v>
      </c>
      <c r="CA3" s="372">
        <f t="shared" si="2"/>
        <v>2031</v>
      </c>
      <c r="CB3" s="372">
        <f t="shared" si="2"/>
        <v>2031</v>
      </c>
      <c r="CC3" s="372">
        <f t="shared" si="2"/>
        <v>2032</v>
      </c>
      <c r="CD3" s="372">
        <f t="shared" si="2"/>
        <v>2032</v>
      </c>
      <c r="CE3" s="372">
        <f t="shared" si="2"/>
        <v>2032</v>
      </c>
      <c r="CF3" s="372">
        <f t="shared" si="2"/>
        <v>2032</v>
      </c>
      <c r="CG3" s="372">
        <f t="shared" si="2"/>
        <v>2032</v>
      </c>
      <c r="CH3" s="372">
        <f t="shared" si="2"/>
        <v>2032</v>
      </c>
      <c r="CI3" s="372">
        <f t="shared" si="2"/>
        <v>2032</v>
      </c>
      <c r="CJ3" s="372">
        <f t="shared" si="2"/>
        <v>2032</v>
      </c>
      <c r="CK3" s="372">
        <f t="shared" si="2"/>
        <v>2032</v>
      </c>
      <c r="CL3" s="372">
        <f t="shared" si="2"/>
        <v>2032</v>
      </c>
      <c r="CM3" s="372">
        <f t="shared" si="2"/>
        <v>2032</v>
      </c>
      <c r="CN3" s="372">
        <f t="shared" si="2"/>
        <v>2032</v>
      </c>
      <c r="CO3" s="1"/>
    </row>
    <row r="4" ht="18.75" hidden="1" customHeight="1" outlineLevel="1">
      <c r="A4" s="367"/>
      <c r="B4" s="368"/>
      <c r="C4" s="117" t="s">
        <v>78</v>
      </c>
      <c r="D4" s="369"/>
      <c r="E4" s="367"/>
      <c r="F4" s="369"/>
      <c r="G4" s="370"/>
      <c r="H4" s="371"/>
      <c r="I4" s="373">
        <f t="shared" ref="I4:CN4" si="3">MONTH(I1)</f>
        <v>1</v>
      </c>
      <c r="J4" s="373">
        <f t="shared" si="3"/>
        <v>2</v>
      </c>
      <c r="K4" s="373">
        <f t="shared" si="3"/>
        <v>3</v>
      </c>
      <c r="L4" s="373">
        <f t="shared" si="3"/>
        <v>4</v>
      </c>
      <c r="M4" s="373">
        <f t="shared" si="3"/>
        <v>5</v>
      </c>
      <c r="N4" s="373">
        <f t="shared" si="3"/>
        <v>6</v>
      </c>
      <c r="O4" s="373">
        <f t="shared" si="3"/>
        <v>7</v>
      </c>
      <c r="P4" s="373">
        <f t="shared" si="3"/>
        <v>8</v>
      </c>
      <c r="Q4" s="373">
        <f t="shared" si="3"/>
        <v>9</v>
      </c>
      <c r="R4" s="373">
        <f t="shared" si="3"/>
        <v>10</v>
      </c>
      <c r="S4" s="373">
        <f t="shared" si="3"/>
        <v>11</v>
      </c>
      <c r="T4" s="373">
        <f t="shared" si="3"/>
        <v>12</v>
      </c>
      <c r="U4" s="373">
        <f t="shared" si="3"/>
        <v>1</v>
      </c>
      <c r="V4" s="373">
        <f t="shared" si="3"/>
        <v>2</v>
      </c>
      <c r="W4" s="373">
        <f t="shared" si="3"/>
        <v>3</v>
      </c>
      <c r="X4" s="373">
        <f t="shared" si="3"/>
        <v>4</v>
      </c>
      <c r="Y4" s="373">
        <f t="shared" si="3"/>
        <v>5</v>
      </c>
      <c r="Z4" s="373">
        <f t="shared" si="3"/>
        <v>6</v>
      </c>
      <c r="AA4" s="373">
        <f t="shared" si="3"/>
        <v>7</v>
      </c>
      <c r="AB4" s="373">
        <f t="shared" si="3"/>
        <v>8</v>
      </c>
      <c r="AC4" s="373">
        <f t="shared" si="3"/>
        <v>9</v>
      </c>
      <c r="AD4" s="373">
        <f t="shared" si="3"/>
        <v>10</v>
      </c>
      <c r="AE4" s="373">
        <f t="shared" si="3"/>
        <v>11</v>
      </c>
      <c r="AF4" s="373">
        <f t="shared" si="3"/>
        <v>12</v>
      </c>
      <c r="AG4" s="373">
        <f t="shared" si="3"/>
        <v>1</v>
      </c>
      <c r="AH4" s="373">
        <f t="shared" si="3"/>
        <v>2</v>
      </c>
      <c r="AI4" s="373">
        <f t="shared" si="3"/>
        <v>3</v>
      </c>
      <c r="AJ4" s="373">
        <f t="shared" si="3"/>
        <v>4</v>
      </c>
      <c r="AK4" s="373">
        <f t="shared" si="3"/>
        <v>5</v>
      </c>
      <c r="AL4" s="373">
        <f t="shared" si="3"/>
        <v>6</v>
      </c>
      <c r="AM4" s="373">
        <f t="shared" si="3"/>
        <v>7</v>
      </c>
      <c r="AN4" s="373">
        <f t="shared" si="3"/>
        <v>8</v>
      </c>
      <c r="AO4" s="373">
        <f t="shared" si="3"/>
        <v>9</v>
      </c>
      <c r="AP4" s="373">
        <f t="shared" si="3"/>
        <v>10</v>
      </c>
      <c r="AQ4" s="373">
        <f t="shared" si="3"/>
        <v>11</v>
      </c>
      <c r="AR4" s="373">
        <f t="shared" si="3"/>
        <v>12</v>
      </c>
      <c r="AS4" s="373">
        <f t="shared" si="3"/>
        <v>1</v>
      </c>
      <c r="AT4" s="373">
        <f t="shared" si="3"/>
        <v>2</v>
      </c>
      <c r="AU4" s="373">
        <f t="shared" si="3"/>
        <v>3</v>
      </c>
      <c r="AV4" s="373">
        <f t="shared" si="3"/>
        <v>4</v>
      </c>
      <c r="AW4" s="373">
        <f t="shared" si="3"/>
        <v>5</v>
      </c>
      <c r="AX4" s="373">
        <f t="shared" si="3"/>
        <v>6</v>
      </c>
      <c r="AY4" s="373">
        <f t="shared" si="3"/>
        <v>7</v>
      </c>
      <c r="AZ4" s="373">
        <f t="shared" si="3"/>
        <v>8</v>
      </c>
      <c r="BA4" s="373">
        <f t="shared" si="3"/>
        <v>9</v>
      </c>
      <c r="BB4" s="373">
        <f t="shared" si="3"/>
        <v>10</v>
      </c>
      <c r="BC4" s="373">
        <f t="shared" si="3"/>
        <v>11</v>
      </c>
      <c r="BD4" s="373">
        <f t="shared" si="3"/>
        <v>12</v>
      </c>
      <c r="BE4" s="373">
        <f t="shared" si="3"/>
        <v>1</v>
      </c>
      <c r="BF4" s="373">
        <f t="shared" si="3"/>
        <v>2</v>
      </c>
      <c r="BG4" s="373">
        <f t="shared" si="3"/>
        <v>3</v>
      </c>
      <c r="BH4" s="373">
        <f t="shared" si="3"/>
        <v>4</v>
      </c>
      <c r="BI4" s="373">
        <f t="shared" si="3"/>
        <v>5</v>
      </c>
      <c r="BJ4" s="373">
        <f t="shared" si="3"/>
        <v>6</v>
      </c>
      <c r="BK4" s="373">
        <f t="shared" si="3"/>
        <v>7</v>
      </c>
      <c r="BL4" s="373">
        <f t="shared" si="3"/>
        <v>8</v>
      </c>
      <c r="BM4" s="373">
        <f t="shared" si="3"/>
        <v>9</v>
      </c>
      <c r="BN4" s="373">
        <f t="shared" si="3"/>
        <v>10</v>
      </c>
      <c r="BO4" s="373">
        <f t="shared" si="3"/>
        <v>11</v>
      </c>
      <c r="BP4" s="373">
        <f t="shared" si="3"/>
        <v>12</v>
      </c>
      <c r="BQ4" s="373">
        <f t="shared" si="3"/>
        <v>1</v>
      </c>
      <c r="BR4" s="373">
        <f t="shared" si="3"/>
        <v>2</v>
      </c>
      <c r="BS4" s="373">
        <f t="shared" si="3"/>
        <v>3</v>
      </c>
      <c r="BT4" s="373">
        <f t="shared" si="3"/>
        <v>4</v>
      </c>
      <c r="BU4" s="373">
        <f t="shared" si="3"/>
        <v>5</v>
      </c>
      <c r="BV4" s="373">
        <f t="shared" si="3"/>
        <v>6</v>
      </c>
      <c r="BW4" s="373">
        <f t="shared" si="3"/>
        <v>7</v>
      </c>
      <c r="BX4" s="373">
        <f t="shared" si="3"/>
        <v>8</v>
      </c>
      <c r="BY4" s="373">
        <f t="shared" si="3"/>
        <v>9</v>
      </c>
      <c r="BZ4" s="373">
        <f t="shared" si="3"/>
        <v>10</v>
      </c>
      <c r="CA4" s="373">
        <f t="shared" si="3"/>
        <v>11</v>
      </c>
      <c r="CB4" s="373">
        <f t="shared" si="3"/>
        <v>12</v>
      </c>
      <c r="CC4" s="373">
        <f t="shared" si="3"/>
        <v>1</v>
      </c>
      <c r="CD4" s="373">
        <f t="shared" si="3"/>
        <v>2</v>
      </c>
      <c r="CE4" s="373">
        <f t="shared" si="3"/>
        <v>3</v>
      </c>
      <c r="CF4" s="373">
        <f t="shared" si="3"/>
        <v>4</v>
      </c>
      <c r="CG4" s="373">
        <f t="shared" si="3"/>
        <v>5</v>
      </c>
      <c r="CH4" s="373">
        <f t="shared" si="3"/>
        <v>6</v>
      </c>
      <c r="CI4" s="373">
        <f t="shared" si="3"/>
        <v>7</v>
      </c>
      <c r="CJ4" s="373">
        <f t="shared" si="3"/>
        <v>8</v>
      </c>
      <c r="CK4" s="373">
        <f t="shared" si="3"/>
        <v>9</v>
      </c>
      <c r="CL4" s="373">
        <f t="shared" si="3"/>
        <v>10</v>
      </c>
      <c r="CM4" s="373">
        <f t="shared" si="3"/>
        <v>11</v>
      </c>
      <c r="CN4" s="373">
        <f t="shared" si="3"/>
        <v>12</v>
      </c>
      <c r="CO4" s="1"/>
    </row>
    <row r="5" ht="18.75" hidden="1" customHeight="1" outlineLevel="1">
      <c r="A5" s="367"/>
      <c r="B5" s="368"/>
      <c r="C5" s="117" t="s">
        <v>218</v>
      </c>
      <c r="D5" s="369"/>
      <c r="E5" s="367"/>
      <c r="F5" s="369"/>
      <c r="G5" s="370"/>
      <c r="H5" s="371"/>
      <c r="I5" s="373">
        <v>1.0</v>
      </c>
      <c r="J5" s="373">
        <f t="shared" ref="J5:CN5" si="4">I5+1</f>
        <v>2</v>
      </c>
      <c r="K5" s="373">
        <f t="shared" si="4"/>
        <v>3</v>
      </c>
      <c r="L5" s="373">
        <f t="shared" si="4"/>
        <v>4</v>
      </c>
      <c r="M5" s="373">
        <f t="shared" si="4"/>
        <v>5</v>
      </c>
      <c r="N5" s="373">
        <f t="shared" si="4"/>
        <v>6</v>
      </c>
      <c r="O5" s="373">
        <f t="shared" si="4"/>
        <v>7</v>
      </c>
      <c r="P5" s="373">
        <f t="shared" si="4"/>
        <v>8</v>
      </c>
      <c r="Q5" s="373">
        <f t="shared" si="4"/>
        <v>9</v>
      </c>
      <c r="R5" s="373">
        <f t="shared" si="4"/>
        <v>10</v>
      </c>
      <c r="S5" s="373">
        <f t="shared" si="4"/>
        <v>11</v>
      </c>
      <c r="T5" s="373">
        <f t="shared" si="4"/>
        <v>12</v>
      </c>
      <c r="U5" s="373">
        <f t="shared" si="4"/>
        <v>13</v>
      </c>
      <c r="V5" s="373">
        <f t="shared" si="4"/>
        <v>14</v>
      </c>
      <c r="W5" s="373">
        <f t="shared" si="4"/>
        <v>15</v>
      </c>
      <c r="X5" s="373">
        <f t="shared" si="4"/>
        <v>16</v>
      </c>
      <c r="Y5" s="373">
        <f t="shared" si="4"/>
        <v>17</v>
      </c>
      <c r="Z5" s="373">
        <f t="shared" si="4"/>
        <v>18</v>
      </c>
      <c r="AA5" s="373">
        <f t="shared" si="4"/>
        <v>19</v>
      </c>
      <c r="AB5" s="373">
        <f t="shared" si="4"/>
        <v>20</v>
      </c>
      <c r="AC5" s="373">
        <f t="shared" si="4"/>
        <v>21</v>
      </c>
      <c r="AD5" s="373">
        <f t="shared" si="4"/>
        <v>22</v>
      </c>
      <c r="AE5" s="373">
        <f t="shared" si="4"/>
        <v>23</v>
      </c>
      <c r="AF5" s="373">
        <f t="shared" si="4"/>
        <v>24</v>
      </c>
      <c r="AG5" s="373">
        <f t="shared" si="4"/>
        <v>25</v>
      </c>
      <c r="AH5" s="373">
        <f t="shared" si="4"/>
        <v>26</v>
      </c>
      <c r="AI5" s="373">
        <f t="shared" si="4"/>
        <v>27</v>
      </c>
      <c r="AJ5" s="373">
        <f t="shared" si="4"/>
        <v>28</v>
      </c>
      <c r="AK5" s="373">
        <f t="shared" si="4"/>
        <v>29</v>
      </c>
      <c r="AL5" s="373">
        <f t="shared" si="4"/>
        <v>30</v>
      </c>
      <c r="AM5" s="373">
        <f t="shared" si="4"/>
        <v>31</v>
      </c>
      <c r="AN5" s="373">
        <f t="shared" si="4"/>
        <v>32</v>
      </c>
      <c r="AO5" s="373">
        <f t="shared" si="4"/>
        <v>33</v>
      </c>
      <c r="AP5" s="373">
        <f t="shared" si="4"/>
        <v>34</v>
      </c>
      <c r="AQ5" s="373">
        <f t="shared" si="4"/>
        <v>35</v>
      </c>
      <c r="AR5" s="373">
        <f t="shared" si="4"/>
        <v>36</v>
      </c>
      <c r="AS5" s="373">
        <f t="shared" si="4"/>
        <v>37</v>
      </c>
      <c r="AT5" s="373">
        <f t="shared" si="4"/>
        <v>38</v>
      </c>
      <c r="AU5" s="373">
        <f t="shared" si="4"/>
        <v>39</v>
      </c>
      <c r="AV5" s="373">
        <f t="shared" si="4"/>
        <v>40</v>
      </c>
      <c r="AW5" s="373">
        <f t="shared" si="4"/>
        <v>41</v>
      </c>
      <c r="AX5" s="373">
        <f t="shared" si="4"/>
        <v>42</v>
      </c>
      <c r="AY5" s="373">
        <f t="shared" si="4"/>
        <v>43</v>
      </c>
      <c r="AZ5" s="373">
        <f t="shared" si="4"/>
        <v>44</v>
      </c>
      <c r="BA5" s="373">
        <f t="shared" si="4"/>
        <v>45</v>
      </c>
      <c r="BB5" s="373">
        <f t="shared" si="4"/>
        <v>46</v>
      </c>
      <c r="BC5" s="373">
        <f t="shared" si="4"/>
        <v>47</v>
      </c>
      <c r="BD5" s="373">
        <f t="shared" si="4"/>
        <v>48</v>
      </c>
      <c r="BE5" s="373">
        <f t="shared" si="4"/>
        <v>49</v>
      </c>
      <c r="BF5" s="373">
        <f t="shared" si="4"/>
        <v>50</v>
      </c>
      <c r="BG5" s="373">
        <f t="shared" si="4"/>
        <v>51</v>
      </c>
      <c r="BH5" s="373">
        <f t="shared" si="4"/>
        <v>52</v>
      </c>
      <c r="BI5" s="373">
        <f t="shared" si="4"/>
        <v>53</v>
      </c>
      <c r="BJ5" s="373">
        <f t="shared" si="4"/>
        <v>54</v>
      </c>
      <c r="BK5" s="373">
        <f t="shared" si="4"/>
        <v>55</v>
      </c>
      <c r="BL5" s="373">
        <f t="shared" si="4"/>
        <v>56</v>
      </c>
      <c r="BM5" s="373">
        <f t="shared" si="4"/>
        <v>57</v>
      </c>
      <c r="BN5" s="373">
        <f t="shared" si="4"/>
        <v>58</v>
      </c>
      <c r="BO5" s="373">
        <f t="shared" si="4"/>
        <v>59</v>
      </c>
      <c r="BP5" s="373">
        <f t="shared" si="4"/>
        <v>60</v>
      </c>
      <c r="BQ5" s="373">
        <f t="shared" si="4"/>
        <v>61</v>
      </c>
      <c r="BR5" s="373">
        <f t="shared" si="4"/>
        <v>62</v>
      </c>
      <c r="BS5" s="373">
        <f t="shared" si="4"/>
        <v>63</v>
      </c>
      <c r="BT5" s="373">
        <f t="shared" si="4"/>
        <v>64</v>
      </c>
      <c r="BU5" s="373">
        <f t="shared" si="4"/>
        <v>65</v>
      </c>
      <c r="BV5" s="373">
        <f t="shared" si="4"/>
        <v>66</v>
      </c>
      <c r="BW5" s="373">
        <f t="shared" si="4"/>
        <v>67</v>
      </c>
      <c r="BX5" s="373">
        <f t="shared" si="4"/>
        <v>68</v>
      </c>
      <c r="BY5" s="373">
        <f t="shared" si="4"/>
        <v>69</v>
      </c>
      <c r="BZ5" s="373">
        <f t="shared" si="4"/>
        <v>70</v>
      </c>
      <c r="CA5" s="373">
        <f t="shared" si="4"/>
        <v>71</v>
      </c>
      <c r="CB5" s="373">
        <f t="shared" si="4"/>
        <v>72</v>
      </c>
      <c r="CC5" s="373">
        <f t="shared" si="4"/>
        <v>73</v>
      </c>
      <c r="CD5" s="373">
        <f t="shared" si="4"/>
        <v>74</v>
      </c>
      <c r="CE5" s="373">
        <f t="shared" si="4"/>
        <v>75</v>
      </c>
      <c r="CF5" s="373">
        <f t="shared" si="4"/>
        <v>76</v>
      </c>
      <c r="CG5" s="373">
        <f t="shared" si="4"/>
        <v>77</v>
      </c>
      <c r="CH5" s="373">
        <f t="shared" si="4"/>
        <v>78</v>
      </c>
      <c r="CI5" s="373">
        <f t="shared" si="4"/>
        <v>79</v>
      </c>
      <c r="CJ5" s="373">
        <f t="shared" si="4"/>
        <v>80</v>
      </c>
      <c r="CK5" s="373">
        <f t="shared" si="4"/>
        <v>81</v>
      </c>
      <c r="CL5" s="373">
        <f t="shared" si="4"/>
        <v>82</v>
      </c>
      <c r="CM5" s="373">
        <f t="shared" si="4"/>
        <v>83</v>
      </c>
      <c r="CN5" s="373">
        <f t="shared" si="4"/>
        <v>84</v>
      </c>
      <c r="CO5" s="1"/>
    </row>
    <row r="6" ht="18.75" hidden="1" customHeight="1" outlineLevel="1">
      <c r="A6" s="367"/>
      <c r="B6" s="368"/>
      <c r="C6" s="117" t="str">
        <f>Input!C122</f>
        <v>Indexation of production prices</v>
      </c>
      <c r="D6" s="369"/>
      <c r="E6" s="367"/>
      <c r="F6" s="369"/>
      <c r="G6" s="370"/>
      <c r="H6" s="371"/>
      <c r="I6" s="374">
        <f>SUMIFS(Input!$L122:$R122,Input!$L$121:$R$121,I$3)</f>
        <v>1</v>
      </c>
      <c r="J6" s="374">
        <f>SUMIFS(Input!$L122:$R122,Input!$L$121:$R$121,J$3)</f>
        <v>1</v>
      </c>
      <c r="K6" s="374">
        <f>SUMIFS(Input!$L122:$R122,Input!$L$121:$R$121,K$3)</f>
        <v>1</v>
      </c>
      <c r="L6" s="374">
        <f>SUMIFS(Input!$L122:$R122,Input!$L$121:$R$121,L$3)</f>
        <v>1</v>
      </c>
      <c r="M6" s="374">
        <f>SUMIFS(Input!$L122:$R122,Input!$L$121:$R$121,M$3)</f>
        <v>1</v>
      </c>
      <c r="N6" s="374">
        <f>SUMIFS(Input!$L122:$R122,Input!$L$121:$R$121,N$3)</f>
        <v>1</v>
      </c>
      <c r="O6" s="374">
        <f>SUMIFS(Input!$L122:$R122,Input!$L$121:$R$121,O$3)</f>
        <v>1</v>
      </c>
      <c r="P6" s="374">
        <f>SUMIFS(Input!$L122:$R122,Input!$L$121:$R$121,P$3)</f>
        <v>1</v>
      </c>
      <c r="Q6" s="374">
        <f>SUMIFS(Input!$L122:$R122,Input!$L$121:$R$121,Q$3)</f>
        <v>1</v>
      </c>
      <c r="R6" s="374">
        <f>SUMIFS(Input!$L122:$R122,Input!$L$121:$R$121,R$3)</f>
        <v>1</v>
      </c>
      <c r="S6" s="374">
        <f>SUMIFS(Input!$L122:$R122,Input!$L$121:$R$121,S$3)</f>
        <v>1</v>
      </c>
      <c r="T6" s="374">
        <f>SUMIFS(Input!$L122:$R122,Input!$L$121:$R$121,T$3)</f>
        <v>1</v>
      </c>
      <c r="U6" s="374">
        <f>SUMIFS(Input!$L122:$R122,Input!$L$121:$R$121,U$3)</f>
        <v>1.05</v>
      </c>
      <c r="V6" s="374">
        <f>SUMIFS(Input!$L122:$R122,Input!$L$121:$R$121,V$3)</f>
        <v>1.05</v>
      </c>
      <c r="W6" s="374">
        <f>SUMIFS(Input!$L122:$R122,Input!$L$121:$R$121,W$3)</f>
        <v>1.05</v>
      </c>
      <c r="X6" s="374">
        <f>SUMIFS(Input!$L122:$R122,Input!$L$121:$R$121,X$3)</f>
        <v>1.05</v>
      </c>
      <c r="Y6" s="374">
        <f>SUMIFS(Input!$L122:$R122,Input!$L$121:$R$121,Y$3)</f>
        <v>1.05</v>
      </c>
      <c r="Z6" s="374">
        <f>SUMIFS(Input!$L122:$R122,Input!$L$121:$R$121,Z$3)</f>
        <v>1.05</v>
      </c>
      <c r="AA6" s="374">
        <f>SUMIFS(Input!$L122:$R122,Input!$L$121:$R$121,AA$3)</f>
        <v>1.05</v>
      </c>
      <c r="AB6" s="374">
        <f>SUMIFS(Input!$L122:$R122,Input!$L$121:$R$121,AB$3)</f>
        <v>1.05</v>
      </c>
      <c r="AC6" s="374">
        <f>SUMIFS(Input!$L122:$R122,Input!$L$121:$R$121,AC$3)</f>
        <v>1.05</v>
      </c>
      <c r="AD6" s="374">
        <f>SUMIFS(Input!$L122:$R122,Input!$L$121:$R$121,AD$3)</f>
        <v>1.05</v>
      </c>
      <c r="AE6" s="374">
        <f>SUMIFS(Input!$L122:$R122,Input!$L$121:$R$121,AE$3)</f>
        <v>1.05</v>
      </c>
      <c r="AF6" s="374">
        <f>SUMIFS(Input!$L122:$R122,Input!$L$121:$R$121,AF$3)</f>
        <v>1.05</v>
      </c>
      <c r="AG6" s="374">
        <f>SUMIFS(Input!$L122:$R122,Input!$L$121:$R$121,AG$3)</f>
        <v>1.1025</v>
      </c>
      <c r="AH6" s="374">
        <f>SUMIFS(Input!$L122:$R122,Input!$L$121:$R$121,AH$3)</f>
        <v>1.1025</v>
      </c>
      <c r="AI6" s="374">
        <f>SUMIFS(Input!$L122:$R122,Input!$L$121:$R$121,AI$3)</f>
        <v>1.1025</v>
      </c>
      <c r="AJ6" s="374">
        <f>SUMIFS(Input!$L122:$R122,Input!$L$121:$R$121,AJ$3)</f>
        <v>1.1025</v>
      </c>
      <c r="AK6" s="374">
        <f>SUMIFS(Input!$L122:$R122,Input!$L$121:$R$121,AK$3)</f>
        <v>1.1025</v>
      </c>
      <c r="AL6" s="374">
        <f>SUMIFS(Input!$L122:$R122,Input!$L$121:$R$121,AL$3)</f>
        <v>1.1025</v>
      </c>
      <c r="AM6" s="374">
        <f>SUMIFS(Input!$L122:$R122,Input!$L$121:$R$121,AM$3)</f>
        <v>1.1025</v>
      </c>
      <c r="AN6" s="374">
        <f>SUMIFS(Input!$L122:$R122,Input!$L$121:$R$121,AN$3)</f>
        <v>1.1025</v>
      </c>
      <c r="AO6" s="374">
        <f>SUMIFS(Input!$L122:$R122,Input!$L$121:$R$121,AO$3)</f>
        <v>1.1025</v>
      </c>
      <c r="AP6" s="374">
        <f>SUMIFS(Input!$L122:$R122,Input!$L$121:$R$121,AP$3)</f>
        <v>1.1025</v>
      </c>
      <c r="AQ6" s="374">
        <f>SUMIFS(Input!$L122:$R122,Input!$L$121:$R$121,AQ$3)</f>
        <v>1.1025</v>
      </c>
      <c r="AR6" s="374">
        <f>SUMIFS(Input!$L122:$R122,Input!$L$121:$R$121,AR$3)</f>
        <v>1.1025</v>
      </c>
      <c r="AS6" s="374">
        <f>SUMIFS(Input!$L122:$R122,Input!$L$121:$R$121,AS$3)</f>
        <v>1.157625</v>
      </c>
      <c r="AT6" s="374">
        <f>SUMIFS(Input!$L122:$R122,Input!$L$121:$R$121,AT$3)</f>
        <v>1.157625</v>
      </c>
      <c r="AU6" s="374">
        <f>SUMIFS(Input!$L122:$R122,Input!$L$121:$R$121,AU$3)</f>
        <v>1.157625</v>
      </c>
      <c r="AV6" s="374">
        <f>SUMIFS(Input!$L122:$R122,Input!$L$121:$R$121,AV$3)</f>
        <v>1.157625</v>
      </c>
      <c r="AW6" s="374">
        <f>SUMIFS(Input!$L122:$R122,Input!$L$121:$R$121,AW$3)</f>
        <v>1.157625</v>
      </c>
      <c r="AX6" s="374">
        <f>SUMIFS(Input!$L122:$R122,Input!$L$121:$R$121,AX$3)</f>
        <v>1.157625</v>
      </c>
      <c r="AY6" s="374">
        <f>SUMIFS(Input!$L122:$R122,Input!$L$121:$R$121,AY$3)</f>
        <v>1.157625</v>
      </c>
      <c r="AZ6" s="374">
        <f>SUMIFS(Input!$L122:$R122,Input!$L$121:$R$121,AZ$3)</f>
        <v>1.157625</v>
      </c>
      <c r="BA6" s="374">
        <f>SUMIFS(Input!$L122:$R122,Input!$L$121:$R$121,BA$3)</f>
        <v>1.157625</v>
      </c>
      <c r="BB6" s="374">
        <f>SUMIFS(Input!$L122:$R122,Input!$L$121:$R$121,BB$3)</f>
        <v>1.157625</v>
      </c>
      <c r="BC6" s="374">
        <f>SUMIFS(Input!$L122:$R122,Input!$L$121:$R$121,BC$3)</f>
        <v>1.157625</v>
      </c>
      <c r="BD6" s="374">
        <f>SUMIFS(Input!$L122:$R122,Input!$L$121:$R$121,BD$3)</f>
        <v>1.157625</v>
      </c>
      <c r="BE6" s="374">
        <f>SUMIFS(Input!$L122:$R122,Input!$L$121:$R$121,BE$3)</f>
        <v>1.21550625</v>
      </c>
      <c r="BF6" s="374">
        <f>SUMIFS(Input!$L122:$R122,Input!$L$121:$R$121,BF$3)</f>
        <v>1.21550625</v>
      </c>
      <c r="BG6" s="374">
        <f>SUMIFS(Input!$L122:$R122,Input!$L$121:$R$121,BG$3)</f>
        <v>1.21550625</v>
      </c>
      <c r="BH6" s="374">
        <f>SUMIFS(Input!$L122:$R122,Input!$L$121:$R$121,BH$3)</f>
        <v>1.21550625</v>
      </c>
      <c r="BI6" s="374">
        <f>SUMIFS(Input!$L122:$R122,Input!$L$121:$R$121,BI$3)</f>
        <v>1.21550625</v>
      </c>
      <c r="BJ6" s="374">
        <f>SUMIFS(Input!$L122:$R122,Input!$L$121:$R$121,BJ$3)</f>
        <v>1.21550625</v>
      </c>
      <c r="BK6" s="374">
        <f>SUMIFS(Input!$L122:$R122,Input!$L$121:$R$121,BK$3)</f>
        <v>1.21550625</v>
      </c>
      <c r="BL6" s="374">
        <f>SUMIFS(Input!$L122:$R122,Input!$L$121:$R$121,BL$3)</f>
        <v>1.21550625</v>
      </c>
      <c r="BM6" s="374">
        <f>SUMIFS(Input!$L122:$R122,Input!$L$121:$R$121,BM$3)</f>
        <v>1.21550625</v>
      </c>
      <c r="BN6" s="374">
        <f>SUMIFS(Input!$L122:$R122,Input!$L$121:$R$121,BN$3)</f>
        <v>1.21550625</v>
      </c>
      <c r="BO6" s="374">
        <f>SUMIFS(Input!$L122:$R122,Input!$L$121:$R$121,BO$3)</f>
        <v>1.21550625</v>
      </c>
      <c r="BP6" s="374">
        <f>SUMIFS(Input!$L122:$R122,Input!$L$121:$R$121,BP$3)</f>
        <v>1.21550625</v>
      </c>
      <c r="BQ6" s="374">
        <f>SUMIFS(Input!$L122:$R122,Input!$L$121:$R$121,BQ$3)</f>
        <v>1.276281563</v>
      </c>
      <c r="BR6" s="374">
        <f>SUMIFS(Input!$L122:$R122,Input!$L$121:$R$121,BR$3)</f>
        <v>1.276281563</v>
      </c>
      <c r="BS6" s="374">
        <f>SUMIFS(Input!$L122:$R122,Input!$L$121:$R$121,BS$3)</f>
        <v>1.276281563</v>
      </c>
      <c r="BT6" s="374">
        <f>SUMIFS(Input!$L122:$R122,Input!$L$121:$R$121,BT$3)</f>
        <v>1.276281563</v>
      </c>
      <c r="BU6" s="374">
        <f>SUMIFS(Input!$L122:$R122,Input!$L$121:$R$121,BU$3)</f>
        <v>1.276281563</v>
      </c>
      <c r="BV6" s="374">
        <f>SUMIFS(Input!$L122:$R122,Input!$L$121:$R$121,BV$3)</f>
        <v>1.276281563</v>
      </c>
      <c r="BW6" s="374">
        <f>SUMIFS(Input!$L122:$R122,Input!$L$121:$R$121,BW$3)</f>
        <v>1.276281563</v>
      </c>
      <c r="BX6" s="374">
        <f>SUMIFS(Input!$L122:$R122,Input!$L$121:$R$121,BX$3)</f>
        <v>1.276281563</v>
      </c>
      <c r="BY6" s="374">
        <f>SUMIFS(Input!$L122:$R122,Input!$L$121:$R$121,BY$3)</f>
        <v>1.276281563</v>
      </c>
      <c r="BZ6" s="374">
        <f>SUMIFS(Input!$L122:$R122,Input!$L$121:$R$121,BZ$3)</f>
        <v>1.276281563</v>
      </c>
      <c r="CA6" s="374">
        <f>SUMIFS(Input!$L122:$R122,Input!$L$121:$R$121,CA$3)</f>
        <v>1.276281563</v>
      </c>
      <c r="CB6" s="374">
        <f>SUMIFS(Input!$L122:$R122,Input!$L$121:$R$121,CB$3)</f>
        <v>1.276281563</v>
      </c>
      <c r="CC6" s="374">
        <f>SUMIFS(Input!$L122:$R122,Input!$L$121:$R$121,CC$3)</f>
        <v>1.340095641</v>
      </c>
      <c r="CD6" s="374">
        <f>SUMIFS(Input!$L122:$R122,Input!$L$121:$R$121,CD$3)</f>
        <v>1.340095641</v>
      </c>
      <c r="CE6" s="374">
        <f>SUMIFS(Input!$L122:$R122,Input!$L$121:$R$121,CE$3)</f>
        <v>1.340095641</v>
      </c>
      <c r="CF6" s="374">
        <f>SUMIFS(Input!$L122:$R122,Input!$L$121:$R$121,CF$3)</f>
        <v>1.340095641</v>
      </c>
      <c r="CG6" s="374">
        <f>SUMIFS(Input!$L122:$R122,Input!$L$121:$R$121,CG$3)</f>
        <v>1.340095641</v>
      </c>
      <c r="CH6" s="374">
        <f>SUMIFS(Input!$L122:$R122,Input!$L$121:$R$121,CH$3)</f>
        <v>1.340095641</v>
      </c>
      <c r="CI6" s="374">
        <f>SUMIFS(Input!$L122:$R122,Input!$L$121:$R$121,CI$3)</f>
        <v>1.340095641</v>
      </c>
      <c r="CJ6" s="374">
        <f>SUMIFS(Input!$L122:$R122,Input!$L$121:$R$121,CJ$3)</f>
        <v>1.340095641</v>
      </c>
      <c r="CK6" s="374">
        <f>SUMIFS(Input!$L122:$R122,Input!$L$121:$R$121,CK$3)</f>
        <v>1.340095641</v>
      </c>
      <c r="CL6" s="374">
        <f>SUMIFS(Input!$L122:$R122,Input!$L$121:$R$121,CL$3)</f>
        <v>1.340095641</v>
      </c>
      <c r="CM6" s="374">
        <f>SUMIFS(Input!$L122:$R122,Input!$L$121:$R$121,CM$3)</f>
        <v>1.340095641</v>
      </c>
      <c r="CN6" s="374">
        <f>SUMIFS(Input!$L122:$R122,Input!$L$121:$R$121,CN$3)</f>
        <v>1.340095641</v>
      </c>
      <c r="CO6" s="1"/>
    </row>
    <row r="7" ht="18.75" hidden="1" customHeight="1" outlineLevel="1">
      <c r="A7" s="367"/>
      <c r="B7" s="368"/>
      <c r="C7" s="117" t="str">
        <f>Input!C123</f>
        <v>Payroll indexation</v>
      </c>
      <c r="D7" s="369"/>
      <c r="E7" s="367"/>
      <c r="F7" s="369"/>
      <c r="G7" s="370"/>
      <c r="H7" s="371"/>
      <c r="I7" s="374">
        <f>SUMIFS(Input!$L123:$R123,Input!$L$121:$R$121,I$3)</f>
        <v>1</v>
      </c>
      <c r="J7" s="374">
        <f>SUMIFS(Input!$L123:$R123,Input!$L$121:$R$121,J$3)</f>
        <v>1</v>
      </c>
      <c r="K7" s="374">
        <f>SUMIFS(Input!$L123:$R123,Input!$L$121:$R$121,K$3)</f>
        <v>1</v>
      </c>
      <c r="L7" s="374">
        <f>SUMIFS(Input!$L123:$R123,Input!$L$121:$R$121,L$3)</f>
        <v>1</v>
      </c>
      <c r="M7" s="374">
        <f>SUMIFS(Input!$L123:$R123,Input!$L$121:$R$121,M$3)</f>
        <v>1</v>
      </c>
      <c r="N7" s="374">
        <f>SUMIFS(Input!$L123:$R123,Input!$L$121:$R$121,N$3)</f>
        <v>1</v>
      </c>
      <c r="O7" s="374">
        <f>SUMIFS(Input!$L123:$R123,Input!$L$121:$R$121,O$3)</f>
        <v>1</v>
      </c>
      <c r="P7" s="374">
        <f>SUMIFS(Input!$L123:$R123,Input!$L$121:$R$121,P$3)</f>
        <v>1</v>
      </c>
      <c r="Q7" s="374">
        <f>SUMIFS(Input!$L123:$R123,Input!$L$121:$R$121,Q$3)</f>
        <v>1</v>
      </c>
      <c r="R7" s="374">
        <f>SUMIFS(Input!$L123:$R123,Input!$L$121:$R$121,R$3)</f>
        <v>1</v>
      </c>
      <c r="S7" s="374">
        <f>SUMIFS(Input!$L123:$R123,Input!$L$121:$R$121,S$3)</f>
        <v>1</v>
      </c>
      <c r="T7" s="374">
        <f>SUMIFS(Input!$L123:$R123,Input!$L$121:$R$121,T$3)</f>
        <v>1</v>
      </c>
      <c r="U7" s="374">
        <f>SUMIFS(Input!$L123:$R123,Input!$L$121:$R$121,U$3)</f>
        <v>1.05</v>
      </c>
      <c r="V7" s="374">
        <f>SUMIFS(Input!$L123:$R123,Input!$L$121:$R$121,V$3)</f>
        <v>1.05</v>
      </c>
      <c r="W7" s="374">
        <f>SUMIFS(Input!$L123:$R123,Input!$L$121:$R$121,W$3)</f>
        <v>1.05</v>
      </c>
      <c r="X7" s="374">
        <f>SUMIFS(Input!$L123:$R123,Input!$L$121:$R$121,X$3)</f>
        <v>1.05</v>
      </c>
      <c r="Y7" s="374">
        <f>SUMIFS(Input!$L123:$R123,Input!$L$121:$R$121,Y$3)</f>
        <v>1.05</v>
      </c>
      <c r="Z7" s="374">
        <f>SUMIFS(Input!$L123:$R123,Input!$L$121:$R$121,Z$3)</f>
        <v>1.05</v>
      </c>
      <c r="AA7" s="374">
        <f>SUMIFS(Input!$L123:$R123,Input!$L$121:$R$121,AA$3)</f>
        <v>1.05</v>
      </c>
      <c r="AB7" s="374">
        <f>SUMIFS(Input!$L123:$R123,Input!$L$121:$R$121,AB$3)</f>
        <v>1.05</v>
      </c>
      <c r="AC7" s="374">
        <f>SUMIFS(Input!$L123:$R123,Input!$L$121:$R$121,AC$3)</f>
        <v>1.05</v>
      </c>
      <c r="AD7" s="374">
        <f>SUMIFS(Input!$L123:$R123,Input!$L$121:$R$121,AD$3)</f>
        <v>1.05</v>
      </c>
      <c r="AE7" s="374">
        <f>SUMIFS(Input!$L123:$R123,Input!$L$121:$R$121,AE$3)</f>
        <v>1.05</v>
      </c>
      <c r="AF7" s="374">
        <f>SUMIFS(Input!$L123:$R123,Input!$L$121:$R$121,AF$3)</f>
        <v>1.05</v>
      </c>
      <c r="AG7" s="374">
        <f>SUMIFS(Input!$L123:$R123,Input!$L$121:$R$121,AG$3)</f>
        <v>1.1025</v>
      </c>
      <c r="AH7" s="374">
        <f>SUMIFS(Input!$L123:$R123,Input!$L$121:$R$121,AH$3)</f>
        <v>1.1025</v>
      </c>
      <c r="AI7" s="374">
        <f>SUMIFS(Input!$L123:$R123,Input!$L$121:$R$121,AI$3)</f>
        <v>1.1025</v>
      </c>
      <c r="AJ7" s="374">
        <f>SUMIFS(Input!$L123:$R123,Input!$L$121:$R$121,AJ$3)</f>
        <v>1.1025</v>
      </c>
      <c r="AK7" s="374">
        <f>SUMIFS(Input!$L123:$R123,Input!$L$121:$R$121,AK$3)</f>
        <v>1.1025</v>
      </c>
      <c r="AL7" s="374">
        <f>SUMIFS(Input!$L123:$R123,Input!$L$121:$R$121,AL$3)</f>
        <v>1.1025</v>
      </c>
      <c r="AM7" s="374">
        <f>SUMIFS(Input!$L123:$R123,Input!$L$121:$R$121,AM$3)</f>
        <v>1.1025</v>
      </c>
      <c r="AN7" s="374">
        <f>SUMIFS(Input!$L123:$R123,Input!$L$121:$R$121,AN$3)</f>
        <v>1.1025</v>
      </c>
      <c r="AO7" s="374">
        <f>SUMIFS(Input!$L123:$R123,Input!$L$121:$R$121,AO$3)</f>
        <v>1.1025</v>
      </c>
      <c r="AP7" s="374">
        <f>SUMIFS(Input!$L123:$R123,Input!$L$121:$R$121,AP$3)</f>
        <v>1.1025</v>
      </c>
      <c r="AQ7" s="374">
        <f>SUMIFS(Input!$L123:$R123,Input!$L$121:$R$121,AQ$3)</f>
        <v>1.1025</v>
      </c>
      <c r="AR7" s="374">
        <f>SUMIFS(Input!$L123:$R123,Input!$L$121:$R$121,AR$3)</f>
        <v>1.1025</v>
      </c>
      <c r="AS7" s="374">
        <f>SUMIFS(Input!$L123:$R123,Input!$L$121:$R$121,AS$3)</f>
        <v>1.157625</v>
      </c>
      <c r="AT7" s="374">
        <f>SUMIFS(Input!$L123:$R123,Input!$L$121:$R$121,AT$3)</f>
        <v>1.157625</v>
      </c>
      <c r="AU7" s="374">
        <f>SUMIFS(Input!$L123:$R123,Input!$L$121:$R$121,AU$3)</f>
        <v>1.157625</v>
      </c>
      <c r="AV7" s="374">
        <f>SUMIFS(Input!$L123:$R123,Input!$L$121:$R$121,AV$3)</f>
        <v>1.157625</v>
      </c>
      <c r="AW7" s="374">
        <f>SUMIFS(Input!$L123:$R123,Input!$L$121:$R$121,AW$3)</f>
        <v>1.157625</v>
      </c>
      <c r="AX7" s="374">
        <f>SUMIFS(Input!$L123:$R123,Input!$L$121:$R$121,AX$3)</f>
        <v>1.157625</v>
      </c>
      <c r="AY7" s="374">
        <f>SUMIFS(Input!$L123:$R123,Input!$L$121:$R$121,AY$3)</f>
        <v>1.157625</v>
      </c>
      <c r="AZ7" s="374">
        <f>SUMIFS(Input!$L123:$R123,Input!$L$121:$R$121,AZ$3)</f>
        <v>1.157625</v>
      </c>
      <c r="BA7" s="374">
        <f>SUMIFS(Input!$L123:$R123,Input!$L$121:$R$121,BA$3)</f>
        <v>1.157625</v>
      </c>
      <c r="BB7" s="374">
        <f>SUMIFS(Input!$L123:$R123,Input!$L$121:$R$121,BB$3)</f>
        <v>1.157625</v>
      </c>
      <c r="BC7" s="374">
        <f>SUMIFS(Input!$L123:$R123,Input!$L$121:$R$121,BC$3)</f>
        <v>1.157625</v>
      </c>
      <c r="BD7" s="374">
        <f>SUMIFS(Input!$L123:$R123,Input!$L$121:$R$121,BD$3)</f>
        <v>1.157625</v>
      </c>
      <c r="BE7" s="374">
        <f>SUMIFS(Input!$L123:$R123,Input!$L$121:$R$121,BE$3)</f>
        <v>1.21550625</v>
      </c>
      <c r="BF7" s="374">
        <f>SUMIFS(Input!$L123:$R123,Input!$L$121:$R$121,BF$3)</f>
        <v>1.21550625</v>
      </c>
      <c r="BG7" s="374">
        <f>SUMIFS(Input!$L123:$R123,Input!$L$121:$R$121,BG$3)</f>
        <v>1.21550625</v>
      </c>
      <c r="BH7" s="374">
        <f>SUMIFS(Input!$L123:$R123,Input!$L$121:$R$121,BH$3)</f>
        <v>1.21550625</v>
      </c>
      <c r="BI7" s="374">
        <f>SUMIFS(Input!$L123:$R123,Input!$L$121:$R$121,BI$3)</f>
        <v>1.21550625</v>
      </c>
      <c r="BJ7" s="374">
        <f>SUMIFS(Input!$L123:$R123,Input!$L$121:$R$121,BJ$3)</f>
        <v>1.21550625</v>
      </c>
      <c r="BK7" s="374">
        <f>SUMIFS(Input!$L123:$R123,Input!$L$121:$R$121,BK$3)</f>
        <v>1.21550625</v>
      </c>
      <c r="BL7" s="374">
        <f>SUMIFS(Input!$L123:$R123,Input!$L$121:$R$121,BL$3)</f>
        <v>1.21550625</v>
      </c>
      <c r="BM7" s="374">
        <f>SUMIFS(Input!$L123:$R123,Input!$L$121:$R$121,BM$3)</f>
        <v>1.21550625</v>
      </c>
      <c r="BN7" s="374">
        <f>SUMIFS(Input!$L123:$R123,Input!$L$121:$R$121,BN$3)</f>
        <v>1.21550625</v>
      </c>
      <c r="BO7" s="374">
        <f>SUMIFS(Input!$L123:$R123,Input!$L$121:$R$121,BO$3)</f>
        <v>1.21550625</v>
      </c>
      <c r="BP7" s="374">
        <f>SUMIFS(Input!$L123:$R123,Input!$L$121:$R$121,BP$3)</f>
        <v>1.21550625</v>
      </c>
      <c r="BQ7" s="374">
        <f>SUMIFS(Input!$L123:$R123,Input!$L$121:$R$121,BQ$3)</f>
        <v>1.276281563</v>
      </c>
      <c r="BR7" s="374">
        <f>SUMIFS(Input!$L123:$R123,Input!$L$121:$R$121,BR$3)</f>
        <v>1.276281563</v>
      </c>
      <c r="BS7" s="374">
        <f>SUMIFS(Input!$L123:$R123,Input!$L$121:$R$121,BS$3)</f>
        <v>1.276281563</v>
      </c>
      <c r="BT7" s="374">
        <f>SUMIFS(Input!$L123:$R123,Input!$L$121:$R$121,BT$3)</f>
        <v>1.276281563</v>
      </c>
      <c r="BU7" s="374">
        <f>SUMIFS(Input!$L123:$R123,Input!$L$121:$R$121,BU$3)</f>
        <v>1.276281563</v>
      </c>
      <c r="BV7" s="374">
        <f>SUMIFS(Input!$L123:$R123,Input!$L$121:$R$121,BV$3)</f>
        <v>1.276281563</v>
      </c>
      <c r="BW7" s="374">
        <f>SUMIFS(Input!$L123:$R123,Input!$L$121:$R$121,BW$3)</f>
        <v>1.276281563</v>
      </c>
      <c r="BX7" s="374">
        <f>SUMIFS(Input!$L123:$R123,Input!$L$121:$R$121,BX$3)</f>
        <v>1.276281563</v>
      </c>
      <c r="BY7" s="374">
        <f>SUMIFS(Input!$L123:$R123,Input!$L$121:$R$121,BY$3)</f>
        <v>1.276281563</v>
      </c>
      <c r="BZ7" s="374">
        <f>SUMIFS(Input!$L123:$R123,Input!$L$121:$R$121,BZ$3)</f>
        <v>1.276281563</v>
      </c>
      <c r="CA7" s="374">
        <f>SUMIFS(Input!$L123:$R123,Input!$L$121:$R$121,CA$3)</f>
        <v>1.276281563</v>
      </c>
      <c r="CB7" s="374">
        <f>SUMIFS(Input!$L123:$R123,Input!$L$121:$R$121,CB$3)</f>
        <v>1.276281563</v>
      </c>
      <c r="CC7" s="374">
        <f>SUMIFS(Input!$L123:$R123,Input!$L$121:$R$121,CC$3)</f>
        <v>1.340095641</v>
      </c>
      <c r="CD7" s="374">
        <f>SUMIFS(Input!$L123:$R123,Input!$L$121:$R$121,CD$3)</f>
        <v>1.340095641</v>
      </c>
      <c r="CE7" s="374">
        <f>SUMIFS(Input!$L123:$R123,Input!$L$121:$R$121,CE$3)</f>
        <v>1.340095641</v>
      </c>
      <c r="CF7" s="374">
        <f>SUMIFS(Input!$L123:$R123,Input!$L$121:$R$121,CF$3)</f>
        <v>1.340095641</v>
      </c>
      <c r="CG7" s="374">
        <f>SUMIFS(Input!$L123:$R123,Input!$L$121:$R$121,CG$3)</f>
        <v>1.340095641</v>
      </c>
      <c r="CH7" s="374">
        <f>SUMIFS(Input!$L123:$R123,Input!$L$121:$R$121,CH$3)</f>
        <v>1.340095641</v>
      </c>
      <c r="CI7" s="374">
        <f>SUMIFS(Input!$L123:$R123,Input!$L$121:$R$121,CI$3)</f>
        <v>1.340095641</v>
      </c>
      <c r="CJ7" s="374">
        <f>SUMIFS(Input!$L123:$R123,Input!$L$121:$R$121,CJ$3)</f>
        <v>1.340095641</v>
      </c>
      <c r="CK7" s="374">
        <f>SUMIFS(Input!$L123:$R123,Input!$L$121:$R$121,CK$3)</f>
        <v>1.340095641</v>
      </c>
      <c r="CL7" s="374">
        <f>SUMIFS(Input!$L123:$R123,Input!$L$121:$R$121,CL$3)</f>
        <v>1.340095641</v>
      </c>
      <c r="CM7" s="374">
        <f>SUMIFS(Input!$L123:$R123,Input!$L$121:$R$121,CM$3)</f>
        <v>1.340095641</v>
      </c>
      <c r="CN7" s="374">
        <f>SUMIFS(Input!$L123:$R123,Input!$L$121:$R$121,CN$3)</f>
        <v>1.340095641</v>
      </c>
      <c r="CO7" s="1"/>
    </row>
    <row r="8" ht="18.75" hidden="1" customHeight="1" outlineLevel="1">
      <c r="A8" s="367"/>
      <c r="B8" s="368"/>
      <c r="C8" s="117" t="str">
        <f>Input!C124</f>
        <v>Indexation of other expenses</v>
      </c>
      <c r="D8" s="369"/>
      <c r="E8" s="375"/>
      <c r="F8" s="369"/>
      <c r="G8" s="370"/>
      <c r="H8" s="376"/>
      <c r="I8" s="374">
        <f>SUMIFS(Input!$L124:$R124,Input!$L$121:$R$121,I$3)</f>
        <v>1</v>
      </c>
      <c r="J8" s="374">
        <f>SUMIFS(Input!$L124:$R124,Input!$L$121:$R$121,J$3)</f>
        <v>1</v>
      </c>
      <c r="K8" s="374">
        <f>SUMIFS(Input!$L124:$R124,Input!$L$121:$R$121,K$3)</f>
        <v>1</v>
      </c>
      <c r="L8" s="374">
        <f>SUMIFS(Input!$L124:$R124,Input!$L$121:$R$121,L$3)</f>
        <v>1</v>
      </c>
      <c r="M8" s="374">
        <f>SUMIFS(Input!$L124:$R124,Input!$L$121:$R$121,M$3)</f>
        <v>1</v>
      </c>
      <c r="N8" s="374">
        <f>SUMIFS(Input!$L124:$R124,Input!$L$121:$R$121,N$3)</f>
        <v>1</v>
      </c>
      <c r="O8" s="374">
        <f>SUMIFS(Input!$L124:$R124,Input!$L$121:$R$121,O$3)</f>
        <v>1</v>
      </c>
      <c r="P8" s="374">
        <f>SUMIFS(Input!$L124:$R124,Input!$L$121:$R$121,P$3)</f>
        <v>1</v>
      </c>
      <c r="Q8" s="374">
        <f>SUMIFS(Input!$L124:$R124,Input!$L$121:$R$121,Q$3)</f>
        <v>1</v>
      </c>
      <c r="R8" s="374">
        <f>SUMIFS(Input!$L124:$R124,Input!$L$121:$R$121,R$3)</f>
        <v>1</v>
      </c>
      <c r="S8" s="374">
        <f>SUMIFS(Input!$L124:$R124,Input!$L$121:$R$121,S$3)</f>
        <v>1</v>
      </c>
      <c r="T8" s="374">
        <f>SUMIFS(Input!$L124:$R124,Input!$L$121:$R$121,T$3)</f>
        <v>1</v>
      </c>
      <c r="U8" s="374">
        <f>SUMIFS(Input!$L124:$R124,Input!$L$121:$R$121,U$3)</f>
        <v>1.05</v>
      </c>
      <c r="V8" s="374">
        <f>SUMIFS(Input!$L124:$R124,Input!$L$121:$R$121,V$3)</f>
        <v>1.05</v>
      </c>
      <c r="W8" s="374">
        <f>SUMIFS(Input!$L124:$R124,Input!$L$121:$R$121,W$3)</f>
        <v>1.05</v>
      </c>
      <c r="X8" s="374">
        <f>SUMIFS(Input!$L124:$R124,Input!$L$121:$R$121,X$3)</f>
        <v>1.05</v>
      </c>
      <c r="Y8" s="374">
        <f>SUMIFS(Input!$L124:$R124,Input!$L$121:$R$121,Y$3)</f>
        <v>1.05</v>
      </c>
      <c r="Z8" s="374">
        <f>SUMIFS(Input!$L124:$R124,Input!$L$121:$R$121,Z$3)</f>
        <v>1.05</v>
      </c>
      <c r="AA8" s="374">
        <f>SUMIFS(Input!$L124:$R124,Input!$L$121:$R$121,AA$3)</f>
        <v>1.05</v>
      </c>
      <c r="AB8" s="374">
        <f>SUMIFS(Input!$L124:$R124,Input!$L$121:$R$121,AB$3)</f>
        <v>1.05</v>
      </c>
      <c r="AC8" s="374">
        <f>SUMIFS(Input!$L124:$R124,Input!$L$121:$R$121,AC$3)</f>
        <v>1.05</v>
      </c>
      <c r="AD8" s="374">
        <f>SUMIFS(Input!$L124:$R124,Input!$L$121:$R$121,AD$3)</f>
        <v>1.05</v>
      </c>
      <c r="AE8" s="374">
        <f>SUMIFS(Input!$L124:$R124,Input!$L$121:$R$121,AE$3)</f>
        <v>1.05</v>
      </c>
      <c r="AF8" s="374">
        <f>SUMIFS(Input!$L124:$R124,Input!$L$121:$R$121,AF$3)</f>
        <v>1.05</v>
      </c>
      <c r="AG8" s="374">
        <f>SUMIFS(Input!$L124:$R124,Input!$L$121:$R$121,AG$3)</f>
        <v>1.1025</v>
      </c>
      <c r="AH8" s="374">
        <f>SUMIFS(Input!$L124:$R124,Input!$L$121:$R$121,AH$3)</f>
        <v>1.1025</v>
      </c>
      <c r="AI8" s="374">
        <f>SUMIFS(Input!$L124:$R124,Input!$L$121:$R$121,AI$3)</f>
        <v>1.1025</v>
      </c>
      <c r="AJ8" s="374">
        <f>SUMIFS(Input!$L124:$R124,Input!$L$121:$R$121,AJ$3)</f>
        <v>1.1025</v>
      </c>
      <c r="AK8" s="374">
        <f>SUMIFS(Input!$L124:$R124,Input!$L$121:$R$121,AK$3)</f>
        <v>1.1025</v>
      </c>
      <c r="AL8" s="374">
        <f>SUMIFS(Input!$L124:$R124,Input!$L$121:$R$121,AL$3)</f>
        <v>1.1025</v>
      </c>
      <c r="AM8" s="374">
        <f>SUMIFS(Input!$L124:$R124,Input!$L$121:$R$121,AM$3)</f>
        <v>1.1025</v>
      </c>
      <c r="AN8" s="374">
        <f>SUMIFS(Input!$L124:$R124,Input!$L$121:$R$121,AN$3)</f>
        <v>1.1025</v>
      </c>
      <c r="AO8" s="374">
        <f>SUMIFS(Input!$L124:$R124,Input!$L$121:$R$121,AO$3)</f>
        <v>1.1025</v>
      </c>
      <c r="AP8" s="374">
        <f>SUMIFS(Input!$L124:$R124,Input!$L$121:$R$121,AP$3)</f>
        <v>1.1025</v>
      </c>
      <c r="AQ8" s="374">
        <f>SUMIFS(Input!$L124:$R124,Input!$L$121:$R$121,AQ$3)</f>
        <v>1.1025</v>
      </c>
      <c r="AR8" s="374">
        <f>SUMIFS(Input!$L124:$R124,Input!$L$121:$R$121,AR$3)</f>
        <v>1.1025</v>
      </c>
      <c r="AS8" s="374">
        <f>SUMIFS(Input!$L124:$R124,Input!$L$121:$R$121,AS$3)</f>
        <v>1.157625</v>
      </c>
      <c r="AT8" s="374">
        <f>SUMIFS(Input!$L124:$R124,Input!$L$121:$R$121,AT$3)</f>
        <v>1.157625</v>
      </c>
      <c r="AU8" s="374">
        <f>SUMIFS(Input!$L124:$R124,Input!$L$121:$R$121,AU$3)</f>
        <v>1.157625</v>
      </c>
      <c r="AV8" s="374">
        <f>SUMIFS(Input!$L124:$R124,Input!$L$121:$R$121,AV$3)</f>
        <v>1.157625</v>
      </c>
      <c r="AW8" s="374">
        <f>SUMIFS(Input!$L124:$R124,Input!$L$121:$R$121,AW$3)</f>
        <v>1.157625</v>
      </c>
      <c r="AX8" s="374">
        <f>SUMIFS(Input!$L124:$R124,Input!$L$121:$R$121,AX$3)</f>
        <v>1.157625</v>
      </c>
      <c r="AY8" s="374">
        <f>SUMIFS(Input!$L124:$R124,Input!$L$121:$R$121,AY$3)</f>
        <v>1.157625</v>
      </c>
      <c r="AZ8" s="374">
        <f>SUMIFS(Input!$L124:$R124,Input!$L$121:$R$121,AZ$3)</f>
        <v>1.157625</v>
      </c>
      <c r="BA8" s="374">
        <f>SUMIFS(Input!$L124:$R124,Input!$L$121:$R$121,BA$3)</f>
        <v>1.157625</v>
      </c>
      <c r="BB8" s="374">
        <f>SUMIFS(Input!$L124:$R124,Input!$L$121:$R$121,BB$3)</f>
        <v>1.157625</v>
      </c>
      <c r="BC8" s="374">
        <f>SUMIFS(Input!$L124:$R124,Input!$L$121:$R$121,BC$3)</f>
        <v>1.157625</v>
      </c>
      <c r="BD8" s="374">
        <f>SUMIFS(Input!$L124:$R124,Input!$L$121:$R$121,BD$3)</f>
        <v>1.157625</v>
      </c>
      <c r="BE8" s="374">
        <f>SUMIFS(Input!$L124:$R124,Input!$L$121:$R$121,BE$3)</f>
        <v>1.21550625</v>
      </c>
      <c r="BF8" s="374">
        <f>SUMIFS(Input!$L124:$R124,Input!$L$121:$R$121,BF$3)</f>
        <v>1.21550625</v>
      </c>
      <c r="BG8" s="374">
        <f>SUMIFS(Input!$L124:$R124,Input!$L$121:$R$121,BG$3)</f>
        <v>1.21550625</v>
      </c>
      <c r="BH8" s="374">
        <f>SUMIFS(Input!$L124:$R124,Input!$L$121:$R$121,BH$3)</f>
        <v>1.21550625</v>
      </c>
      <c r="BI8" s="374">
        <f>SUMIFS(Input!$L124:$R124,Input!$L$121:$R$121,BI$3)</f>
        <v>1.21550625</v>
      </c>
      <c r="BJ8" s="374">
        <f>SUMIFS(Input!$L124:$R124,Input!$L$121:$R$121,BJ$3)</f>
        <v>1.21550625</v>
      </c>
      <c r="BK8" s="374">
        <f>SUMIFS(Input!$L124:$R124,Input!$L$121:$R$121,BK$3)</f>
        <v>1.21550625</v>
      </c>
      <c r="BL8" s="374">
        <f>SUMIFS(Input!$L124:$R124,Input!$L$121:$R$121,BL$3)</f>
        <v>1.21550625</v>
      </c>
      <c r="BM8" s="374">
        <f>SUMIFS(Input!$L124:$R124,Input!$L$121:$R$121,BM$3)</f>
        <v>1.21550625</v>
      </c>
      <c r="BN8" s="374">
        <f>SUMIFS(Input!$L124:$R124,Input!$L$121:$R$121,BN$3)</f>
        <v>1.21550625</v>
      </c>
      <c r="BO8" s="374">
        <f>SUMIFS(Input!$L124:$R124,Input!$L$121:$R$121,BO$3)</f>
        <v>1.21550625</v>
      </c>
      <c r="BP8" s="374">
        <f>SUMIFS(Input!$L124:$R124,Input!$L$121:$R$121,BP$3)</f>
        <v>1.21550625</v>
      </c>
      <c r="BQ8" s="374">
        <f>SUMIFS(Input!$L124:$R124,Input!$L$121:$R$121,BQ$3)</f>
        <v>1.276281563</v>
      </c>
      <c r="BR8" s="374">
        <f>SUMIFS(Input!$L124:$R124,Input!$L$121:$R$121,BR$3)</f>
        <v>1.276281563</v>
      </c>
      <c r="BS8" s="374">
        <f>SUMIFS(Input!$L124:$R124,Input!$L$121:$R$121,BS$3)</f>
        <v>1.276281563</v>
      </c>
      <c r="BT8" s="374">
        <f>SUMIFS(Input!$L124:$R124,Input!$L$121:$R$121,BT$3)</f>
        <v>1.276281563</v>
      </c>
      <c r="BU8" s="374">
        <f>SUMIFS(Input!$L124:$R124,Input!$L$121:$R$121,BU$3)</f>
        <v>1.276281563</v>
      </c>
      <c r="BV8" s="374">
        <f>SUMIFS(Input!$L124:$R124,Input!$L$121:$R$121,BV$3)</f>
        <v>1.276281563</v>
      </c>
      <c r="BW8" s="374">
        <f>SUMIFS(Input!$L124:$R124,Input!$L$121:$R$121,BW$3)</f>
        <v>1.276281563</v>
      </c>
      <c r="BX8" s="374">
        <f>SUMIFS(Input!$L124:$R124,Input!$L$121:$R$121,BX$3)</f>
        <v>1.276281563</v>
      </c>
      <c r="BY8" s="374">
        <f>SUMIFS(Input!$L124:$R124,Input!$L$121:$R$121,BY$3)</f>
        <v>1.276281563</v>
      </c>
      <c r="BZ8" s="374">
        <f>SUMIFS(Input!$L124:$R124,Input!$L$121:$R$121,BZ$3)</f>
        <v>1.276281563</v>
      </c>
      <c r="CA8" s="374">
        <f>SUMIFS(Input!$L124:$R124,Input!$L$121:$R$121,CA$3)</f>
        <v>1.276281563</v>
      </c>
      <c r="CB8" s="374">
        <f>SUMIFS(Input!$L124:$R124,Input!$L$121:$R$121,CB$3)</f>
        <v>1.276281563</v>
      </c>
      <c r="CC8" s="374">
        <f>SUMIFS(Input!$L124:$R124,Input!$L$121:$R$121,CC$3)</f>
        <v>1.340095641</v>
      </c>
      <c r="CD8" s="374">
        <f>SUMIFS(Input!$L124:$R124,Input!$L$121:$R$121,CD$3)</f>
        <v>1.340095641</v>
      </c>
      <c r="CE8" s="374">
        <f>SUMIFS(Input!$L124:$R124,Input!$L$121:$R$121,CE$3)</f>
        <v>1.340095641</v>
      </c>
      <c r="CF8" s="374">
        <f>SUMIFS(Input!$L124:$R124,Input!$L$121:$R$121,CF$3)</f>
        <v>1.340095641</v>
      </c>
      <c r="CG8" s="374">
        <f>SUMIFS(Input!$L124:$R124,Input!$L$121:$R$121,CG$3)</f>
        <v>1.340095641</v>
      </c>
      <c r="CH8" s="374">
        <f>SUMIFS(Input!$L124:$R124,Input!$L$121:$R$121,CH$3)</f>
        <v>1.340095641</v>
      </c>
      <c r="CI8" s="374">
        <f>SUMIFS(Input!$L124:$R124,Input!$L$121:$R$121,CI$3)</f>
        <v>1.340095641</v>
      </c>
      <c r="CJ8" s="374">
        <f>SUMIFS(Input!$L124:$R124,Input!$L$121:$R$121,CJ$3)</f>
        <v>1.340095641</v>
      </c>
      <c r="CK8" s="374">
        <f>SUMIFS(Input!$L124:$R124,Input!$L$121:$R$121,CK$3)</f>
        <v>1.340095641</v>
      </c>
      <c r="CL8" s="374">
        <f>SUMIFS(Input!$L124:$R124,Input!$L$121:$R$121,CL$3)</f>
        <v>1.340095641</v>
      </c>
      <c r="CM8" s="374">
        <f>SUMIFS(Input!$L124:$R124,Input!$L$121:$R$121,CM$3)</f>
        <v>1.340095641</v>
      </c>
      <c r="CN8" s="374">
        <f>SUMIFS(Input!$L124:$R124,Input!$L$121:$R$121,CN$3)</f>
        <v>1.340095641</v>
      </c>
      <c r="CO8" s="1"/>
    </row>
    <row r="9" ht="18.75" hidden="1" customHeight="1" outlineLevel="1">
      <c r="A9" s="367"/>
      <c r="B9" s="368"/>
      <c r="C9" s="117" t="str">
        <f>Input!C125</f>
        <v>Sales price indexation</v>
      </c>
      <c r="D9" s="369"/>
      <c r="E9" s="375"/>
      <c r="F9" s="369"/>
      <c r="G9" s="370"/>
      <c r="H9" s="376"/>
      <c r="I9" s="374">
        <f>SUMIFS(Input!$L125:$R125,Input!$L$121:$R$121,I$3)</f>
        <v>1</v>
      </c>
      <c r="J9" s="374">
        <f>SUMIFS(Input!$L125:$R125,Input!$L$121:$R$121,J$3)</f>
        <v>1</v>
      </c>
      <c r="K9" s="374">
        <f>SUMIFS(Input!$L125:$R125,Input!$L$121:$R$121,K$3)</f>
        <v>1</v>
      </c>
      <c r="L9" s="374">
        <f>SUMIFS(Input!$L125:$R125,Input!$L$121:$R$121,L$3)</f>
        <v>1</v>
      </c>
      <c r="M9" s="374">
        <f>SUMIFS(Input!$L125:$R125,Input!$L$121:$R$121,M$3)</f>
        <v>1</v>
      </c>
      <c r="N9" s="374">
        <f>SUMIFS(Input!$L125:$R125,Input!$L$121:$R$121,N$3)</f>
        <v>1</v>
      </c>
      <c r="O9" s="374">
        <f>SUMIFS(Input!$L125:$R125,Input!$L$121:$R$121,O$3)</f>
        <v>1</v>
      </c>
      <c r="P9" s="374">
        <f>SUMIFS(Input!$L125:$R125,Input!$L$121:$R$121,P$3)</f>
        <v>1</v>
      </c>
      <c r="Q9" s="374">
        <f>SUMIFS(Input!$L125:$R125,Input!$L$121:$R$121,Q$3)</f>
        <v>1</v>
      </c>
      <c r="R9" s="374">
        <f>SUMIFS(Input!$L125:$R125,Input!$L$121:$R$121,R$3)</f>
        <v>1</v>
      </c>
      <c r="S9" s="374">
        <f>SUMIFS(Input!$L125:$R125,Input!$L$121:$R$121,S$3)</f>
        <v>1</v>
      </c>
      <c r="T9" s="374">
        <f>SUMIFS(Input!$L125:$R125,Input!$L$121:$R$121,T$3)</f>
        <v>1</v>
      </c>
      <c r="U9" s="374">
        <f>SUMIFS(Input!$L125:$R125,Input!$L$121:$R$121,U$3)</f>
        <v>1.05</v>
      </c>
      <c r="V9" s="374">
        <f>SUMIFS(Input!$L125:$R125,Input!$L$121:$R$121,V$3)</f>
        <v>1.05</v>
      </c>
      <c r="W9" s="374">
        <f>SUMIFS(Input!$L125:$R125,Input!$L$121:$R$121,W$3)</f>
        <v>1.05</v>
      </c>
      <c r="X9" s="374">
        <f>SUMIFS(Input!$L125:$R125,Input!$L$121:$R$121,X$3)</f>
        <v>1.05</v>
      </c>
      <c r="Y9" s="374">
        <f>SUMIFS(Input!$L125:$R125,Input!$L$121:$R$121,Y$3)</f>
        <v>1.05</v>
      </c>
      <c r="Z9" s="374">
        <f>SUMIFS(Input!$L125:$R125,Input!$L$121:$R$121,Z$3)</f>
        <v>1.05</v>
      </c>
      <c r="AA9" s="374">
        <f>SUMIFS(Input!$L125:$R125,Input!$L$121:$R$121,AA$3)</f>
        <v>1.05</v>
      </c>
      <c r="AB9" s="374">
        <f>SUMIFS(Input!$L125:$R125,Input!$L$121:$R$121,AB$3)</f>
        <v>1.05</v>
      </c>
      <c r="AC9" s="374">
        <f>SUMIFS(Input!$L125:$R125,Input!$L$121:$R$121,AC$3)</f>
        <v>1.05</v>
      </c>
      <c r="AD9" s="374">
        <f>SUMIFS(Input!$L125:$R125,Input!$L$121:$R$121,AD$3)</f>
        <v>1.05</v>
      </c>
      <c r="AE9" s="374">
        <f>SUMIFS(Input!$L125:$R125,Input!$L$121:$R$121,AE$3)</f>
        <v>1.05</v>
      </c>
      <c r="AF9" s="374">
        <f>SUMIFS(Input!$L125:$R125,Input!$L$121:$R$121,AF$3)</f>
        <v>1.05</v>
      </c>
      <c r="AG9" s="374">
        <f>SUMIFS(Input!$L125:$R125,Input!$L$121:$R$121,AG$3)</f>
        <v>1.1025</v>
      </c>
      <c r="AH9" s="374">
        <f>SUMIFS(Input!$L125:$R125,Input!$L$121:$R$121,AH$3)</f>
        <v>1.1025</v>
      </c>
      <c r="AI9" s="374">
        <f>SUMIFS(Input!$L125:$R125,Input!$L$121:$R$121,AI$3)</f>
        <v>1.1025</v>
      </c>
      <c r="AJ9" s="374">
        <f>SUMIFS(Input!$L125:$R125,Input!$L$121:$R$121,AJ$3)</f>
        <v>1.1025</v>
      </c>
      <c r="AK9" s="374">
        <f>SUMIFS(Input!$L125:$R125,Input!$L$121:$R$121,AK$3)</f>
        <v>1.1025</v>
      </c>
      <c r="AL9" s="374">
        <f>SUMIFS(Input!$L125:$R125,Input!$L$121:$R$121,AL$3)</f>
        <v>1.1025</v>
      </c>
      <c r="AM9" s="374">
        <f>SUMIFS(Input!$L125:$R125,Input!$L$121:$R$121,AM$3)</f>
        <v>1.1025</v>
      </c>
      <c r="AN9" s="374">
        <f>SUMIFS(Input!$L125:$R125,Input!$L$121:$R$121,AN$3)</f>
        <v>1.1025</v>
      </c>
      <c r="AO9" s="374">
        <f>SUMIFS(Input!$L125:$R125,Input!$L$121:$R$121,AO$3)</f>
        <v>1.1025</v>
      </c>
      <c r="AP9" s="374">
        <f>SUMIFS(Input!$L125:$R125,Input!$L$121:$R$121,AP$3)</f>
        <v>1.1025</v>
      </c>
      <c r="AQ9" s="374">
        <f>SUMIFS(Input!$L125:$R125,Input!$L$121:$R$121,AQ$3)</f>
        <v>1.1025</v>
      </c>
      <c r="AR9" s="374">
        <f>SUMIFS(Input!$L125:$R125,Input!$L$121:$R$121,AR$3)</f>
        <v>1.1025</v>
      </c>
      <c r="AS9" s="374">
        <f>SUMIFS(Input!$L125:$R125,Input!$L$121:$R$121,AS$3)</f>
        <v>1.157625</v>
      </c>
      <c r="AT9" s="374">
        <f>SUMIFS(Input!$L125:$R125,Input!$L$121:$R$121,AT$3)</f>
        <v>1.157625</v>
      </c>
      <c r="AU9" s="374">
        <f>SUMIFS(Input!$L125:$R125,Input!$L$121:$R$121,AU$3)</f>
        <v>1.157625</v>
      </c>
      <c r="AV9" s="374">
        <f>SUMIFS(Input!$L125:$R125,Input!$L$121:$R$121,AV$3)</f>
        <v>1.157625</v>
      </c>
      <c r="AW9" s="374">
        <f>SUMIFS(Input!$L125:$R125,Input!$L$121:$R$121,AW$3)</f>
        <v>1.157625</v>
      </c>
      <c r="AX9" s="374">
        <f>SUMIFS(Input!$L125:$R125,Input!$L$121:$R$121,AX$3)</f>
        <v>1.157625</v>
      </c>
      <c r="AY9" s="374">
        <f>SUMIFS(Input!$L125:$R125,Input!$L$121:$R$121,AY$3)</f>
        <v>1.157625</v>
      </c>
      <c r="AZ9" s="374">
        <f>SUMIFS(Input!$L125:$R125,Input!$L$121:$R$121,AZ$3)</f>
        <v>1.157625</v>
      </c>
      <c r="BA9" s="374">
        <f>SUMIFS(Input!$L125:$R125,Input!$L$121:$R$121,BA$3)</f>
        <v>1.157625</v>
      </c>
      <c r="BB9" s="374">
        <f>SUMIFS(Input!$L125:$R125,Input!$L$121:$R$121,BB$3)</f>
        <v>1.157625</v>
      </c>
      <c r="BC9" s="374">
        <f>SUMIFS(Input!$L125:$R125,Input!$L$121:$R$121,BC$3)</f>
        <v>1.157625</v>
      </c>
      <c r="BD9" s="374">
        <f>SUMIFS(Input!$L125:$R125,Input!$L$121:$R$121,BD$3)</f>
        <v>1.157625</v>
      </c>
      <c r="BE9" s="374">
        <f>SUMIFS(Input!$L125:$R125,Input!$L$121:$R$121,BE$3)</f>
        <v>1.21550625</v>
      </c>
      <c r="BF9" s="374">
        <f>SUMIFS(Input!$L125:$R125,Input!$L$121:$R$121,BF$3)</f>
        <v>1.21550625</v>
      </c>
      <c r="BG9" s="374">
        <f>SUMIFS(Input!$L125:$R125,Input!$L$121:$R$121,BG$3)</f>
        <v>1.21550625</v>
      </c>
      <c r="BH9" s="374">
        <f>SUMIFS(Input!$L125:$R125,Input!$L$121:$R$121,BH$3)</f>
        <v>1.21550625</v>
      </c>
      <c r="BI9" s="374">
        <f>SUMIFS(Input!$L125:$R125,Input!$L$121:$R$121,BI$3)</f>
        <v>1.21550625</v>
      </c>
      <c r="BJ9" s="374">
        <f>SUMIFS(Input!$L125:$R125,Input!$L$121:$R$121,BJ$3)</f>
        <v>1.21550625</v>
      </c>
      <c r="BK9" s="374">
        <f>SUMIFS(Input!$L125:$R125,Input!$L$121:$R$121,BK$3)</f>
        <v>1.21550625</v>
      </c>
      <c r="BL9" s="374">
        <f>SUMIFS(Input!$L125:$R125,Input!$L$121:$R$121,BL$3)</f>
        <v>1.21550625</v>
      </c>
      <c r="BM9" s="374">
        <f>SUMIFS(Input!$L125:$R125,Input!$L$121:$R$121,BM$3)</f>
        <v>1.21550625</v>
      </c>
      <c r="BN9" s="374">
        <f>SUMIFS(Input!$L125:$R125,Input!$L$121:$R$121,BN$3)</f>
        <v>1.21550625</v>
      </c>
      <c r="BO9" s="374">
        <f>SUMIFS(Input!$L125:$R125,Input!$L$121:$R$121,BO$3)</f>
        <v>1.21550625</v>
      </c>
      <c r="BP9" s="374">
        <f>SUMIFS(Input!$L125:$R125,Input!$L$121:$R$121,BP$3)</f>
        <v>1.21550625</v>
      </c>
      <c r="BQ9" s="374">
        <f>SUMIFS(Input!$L125:$R125,Input!$L$121:$R$121,BQ$3)</f>
        <v>1.276281563</v>
      </c>
      <c r="BR9" s="374">
        <f>SUMIFS(Input!$L125:$R125,Input!$L$121:$R$121,BR$3)</f>
        <v>1.276281563</v>
      </c>
      <c r="BS9" s="374">
        <f>SUMIFS(Input!$L125:$R125,Input!$L$121:$R$121,BS$3)</f>
        <v>1.276281563</v>
      </c>
      <c r="BT9" s="374">
        <f>SUMIFS(Input!$L125:$R125,Input!$L$121:$R$121,BT$3)</f>
        <v>1.276281563</v>
      </c>
      <c r="BU9" s="374">
        <f>SUMIFS(Input!$L125:$R125,Input!$L$121:$R$121,BU$3)</f>
        <v>1.276281563</v>
      </c>
      <c r="BV9" s="374">
        <f>SUMIFS(Input!$L125:$R125,Input!$L$121:$R$121,BV$3)</f>
        <v>1.276281563</v>
      </c>
      <c r="BW9" s="374">
        <f>SUMIFS(Input!$L125:$R125,Input!$L$121:$R$121,BW$3)</f>
        <v>1.276281563</v>
      </c>
      <c r="BX9" s="374">
        <f>SUMIFS(Input!$L125:$R125,Input!$L$121:$R$121,BX$3)</f>
        <v>1.276281563</v>
      </c>
      <c r="BY9" s="374">
        <f>SUMIFS(Input!$L125:$R125,Input!$L$121:$R$121,BY$3)</f>
        <v>1.276281563</v>
      </c>
      <c r="BZ9" s="374">
        <f>SUMIFS(Input!$L125:$R125,Input!$L$121:$R$121,BZ$3)</f>
        <v>1.276281563</v>
      </c>
      <c r="CA9" s="374">
        <f>SUMIFS(Input!$L125:$R125,Input!$L$121:$R$121,CA$3)</f>
        <v>1.276281563</v>
      </c>
      <c r="CB9" s="374">
        <f>SUMIFS(Input!$L125:$R125,Input!$L$121:$R$121,CB$3)</f>
        <v>1.276281563</v>
      </c>
      <c r="CC9" s="374">
        <f>SUMIFS(Input!$L125:$R125,Input!$L$121:$R$121,CC$3)</f>
        <v>1.340095641</v>
      </c>
      <c r="CD9" s="374">
        <f>SUMIFS(Input!$L125:$R125,Input!$L$121:$R$121,CD$3)</f>
        <v>1.340095641</v>
      </c>
      <c r="CE9" s="374">
        <f>SUMIFS(Input!$L125:$R125,Input!$L$121:$R$121,CE$3)</f>
        <v>1.340095641</v>
      </c>
      <c r="CF9" s="374">
        <f>SUMIFS(Input!$L125:$R125,Input!$L$121:$R$121,CF$3)</f>
        <v>1.340095641</v>
      </c>
      <c r="CG9" s="374">
        <f>SUMIFS(Input!$L125:$R125,Input!$L$121:$R$121,CG$3)</f>
        <v>1.340095641</v>
      </c>
      <c r="CH9" s="374">
        <f>SUMIFS(Input!$L125:$R125,Input!$L$121:$R$121,CH$3)</f>
        <v>1.340095641</v>
      </c>
      <c r="CI9" s="374">
        <f>SUMIFS(Input!$L125:$R125,Input!$L$121:$R$121,CI$3)</f>
        <v>1.340095641</v>
      </c>
      <c r="CJ9" s="374">
        <f>SUMIFS(Input!$L125:$R125,Input!$L$121:$R$121,CJ$3)</f>
        <v>1.340095641</v>
      </c>
      <c r="CK9" s="374">
        <f>SUMIFS(Input!$L125:$R125,Input!$L$121:$R$121,CK$3)</f>
        <v>1.340095641</v>
      </c>
      <c r="CL9" s="374">
        <f>SUMIFS(Input!$L125:$R125,Input!$L$121:$R$121,CL$3)</f>
        <v>1.340095641</v>
      </c>
      <c r="CM9" s="374">
        <f>SUMIFS(Input!$L125:$R125,Input!$L$121:$R$121,CM$3)</f>
        <v>1.340095641</v>
      </c>
      <c r="CN9" s="374">
        <f>SUMIFS(Input!$L125:$R125,Input!$L$121:$R$121,CN$3)</f>
        <v>1.340095641</v>
      </c>
      <c r="CO9" s="1"/>
    </row>
    <row r="10" ht="18.75" hidden="1" customHeight="1" outlineLevel="1">
      <c r="A10" s="367"/>
      <c r="B10" s="368"/>
      <c r="C10" s="367"/>
      <c r="D10" s="369"/>
      <c r="E10" s="375"/>
      <c r="F10" s="369"/>
      <c r="G10" s="370"/>
      <c r="H10" s="376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  <c r="BI10" s="377"/>
      <c r="BJ10" s="377"/>
      <c r="BK10" s="377"/>
      <c r="BL10" s="377"/>
      <c r="BM10" s="377"/>
      <c r="BN10" s="377"/>
      <c r="BO10" s="377"/>
      <c r="BP10" s="377"/>
      <c r="BQ10" s="377"/>
      <c r="BR10" s="377"/>
      <c r="BS10" s="377"/>
      <c r="BT10" s="377"/>
      <c r="BU10" s="377"/>
      <c r="BV10" s="377"/>
      <c r="BW10" s="377"/>
      <c r="BX10" s="377"/>
      <c r="BY10" s="377"/>
      <c r="BZ10" s="377"/>
      <c r="CA10" s="377"/>
      <c r="CB10" s="377"/>
      <c r="CC10" s="377"/>
      <c r="CD10" s="377"/>
      <c r="CE10" s="377"/>
      <c r="CF10" s="377"/>
      <c r="CG10" s="377"/>
      <c r="CH10" s="377"/>
      <c r="CI10" s="377"/>
      <c r="CJ10" s="377"/>
      <c r="CK10" s="377"/>
      <c r="CL10" s="377"/>
      <c r="CM10" s="377"/>
      <c r="CN10" s="377"/>
      <c r="CO10" s="1"/>
    </row>
    <row r="11" ht="18.75" hidden="1" customHeight="1" outlineLevel="1">
      <c r="A11" s="367"/>
      <c r="B11" s="368"/>
      <c r="C11" s="367"/>
      <c r="D11" s="369"/>
      <c r="E11" s="375"/>
      <c r="F11" s="369"/>
      <c r="G11" s="370"/>
      <c r="H11" s="376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4"/>
      <c r="AX11" s="374"/>
      <c r="AY11" s="374"/>
      <c r="AZ11" s="374"/>
      <c r="BA11" s="374"/>
      <c r="BB11" s="374"/>
      <c r="BC11" s="374"/>
      <c r="BD11" s="374"/>
      <c r="BE11" s="374"/>
      <c r="BF11" s="374"/>
      <c r="BG11" s="374"/>
      <c r="BH11" s="374"/>
      <c r="BI11" s="374"/>
      <c r="BJ11" s="374"/>
      <c r="BK11" s="374"/>
      <c r="BL11" s="374"/>
      <c r="BM11" s="374"/>
      <c r="BN11" s="374"/>
      <c r="BO11" s="374"/>
      <c r="BP11" s="374"/>
      <c r="BQ11" s="374"/>
      <c r="BR11" s="374"/>
      <c r="BS11" s="374"/>
      <c r="BT11" s="374"/>
      <c r="BU11" s="374"/>
      <c r="BV11" s="374"/>
      <c r="BW11" s="374"/>
      <c r="BX11" s="374"/>
      <c r="BY11" s="374"/>
      <c r="BZ11" s="374"/>
      <c r="CA11" s="374"/>
      <c r="CB11" s="374"/>
      <c r="CC11" s="374"/>
      <c r="CD11" s="374"/>
      <c r="CE11" s="374"/>
      <c r="CF11" s="374"/>
      <c r="CG11" s="374"/>
      <c r="CH11" s="374"/>
      <c r="CI11" s="374"/>
      <c r="CJ11" s="374"/>
      <c r="CK11" s="374"/>
      <c r="CL11" s="374"/>
      <c r="CM11" s="374"/>
      <c r="CN11" s="374"/>
      <c r="CO11" s="1"/>
    </row>
    <row r="12" ht="18.75" customHeight="1" collapsed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/>
      <c r="C13" s="380" t="s">
        <v>219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89" t="s">
        <v>4</v>
      </c>
      <c r="C15" s="183" t="s">
        <v>220</v>
      </c>
      <c r="D15" s="44"/>
      <c r="E15" s="1"/>
      <c r="F15" s="44"/>
      <c r="G15" s="60"/>
      <c r="H15" s="381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1"/>
    </row>
    <row r="16" ht="18.75" customHeight="1">
      <c r="A16" s="1"/>
      <c r="B16" s="2"/>
      <c r="C16" s="1"/>
      <c r="D16" s="44"/>
      <c r="E16" s="1"/>
      <c r="F16" s="44"/>
      <c r="G16" s="60"/>
      <c r="H16" s="38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</row>
    <row r="17" ht="18.75" customHeight="1">
      <c r="A17" s="1"/>
      <c r="B17" s="282" t="str">
        <f>Other!B15</f>
        <v>1.</v>
      </c>
      <c r="C17" s="282" t="str">
        <f>Other!C15</f>
        <v>Platform development</v>
      </c>
      <c r="D17" s="283"/>
      <c r="E17" s="382">
        <f t="shared" ref="E17:E22" si="5">IFERROR(F17/$F$22,0)</f>
        <v>0.8196721311</v>
      </c>
      <c r="F17" s="283">
        <f t="shared" ref="F17:F22" si="6">SUM(I17:CN17)</f>
        <v>-20000</v>
      </c>
      <c r="G17" s="383" t="s">
        <v>41</v>
      </c>
      <c r="H17" s="384"/>
      <c r="I17" s="283">
        <f>Other!I15</f>
        <v>-5000</v>
      </c>
      <c r="J17" s="283">
        <f>Other!J15</f>
        <v>-5000</v>
      </c>
      <c r="K17" s="283">
        <f>Other!K15</f>
        <v>-5000</v>
      </c>
      <c r="L17" s="283">
        <f>Other!L15</f>
        <v>-5000</v>
      </c>
      <c r="M17" s="283">
        <f>Other!M15</f>
        <v>0</v>
      </c>
      <c r="N17" s="283">
        <f>Other!N15</f>
        <v>0</v>
      </c>
      <c r="O17" s="283">
        <f>Other!O15</f>
        <v>0</v>
      </c>
      <c r="P17" s="283">
        <f>Other!P15</f>
        <v>0</v>
      </c>
      <c r="Q17" s="283">
        <f>Other!Q15</f>
        <v>0</v>
      </c>
      <c r="R17" s="283">
        <f>Other!R15</f>
        <v>0</v>
      </c>
      <c r="S17" s="283">
        <f>Other!S15</f>
        <v>0</v>
      </c>
      <c r="T17" s="283">
        <f>Other!T15</f>
        <v>0</v>
      </c>
      <c r="U17" s="283">
        <f>Other!U15</f>
        <v>0</v>
      </c>
      <c r="V17" s="283">
        <f>Other!V15</f>
        <v>0</v>
      </c>
      <c r="W17" s="283">
        <f>Other!W15</f>
        <v>0</v>
      </c>
      <c r="X17" s="283">
        <f>Other!X15</f>
        <v>0</v>
      </c>
      <c r="Y17" s="283">
        <f>Other!Y15</f>
        <v>0</v>
      </c>
      <c r="Z17" s="283">
        <f>Other!Z15</f>
        <v>0</v>
      </c>
      <c r="AA17" s="283">
        <f>Other!AA15</f>
        <v>0</v>
      </c>
      <c r="AB17" s="283">
        <f>Other!AB15</f>
        <v>0</v>
      </c>
      <c r="AC17" s="283">
        <f>Other!AC15</f>
        <v>0</v>
      </c>
      <c r="AD17" s="283">
        <f>Other!AD15</f>
        <v>0</v>
      </c>
      <c r="AE17" s="283">
        <f>Other!AE15</f>
        <v>0</v>
      </c>
      <c r="AF17" s="283">
        <f>Other!AF15</f>
        <v>0</v>
      </c>
      <c r="AG17" s="283">
        <f>Other!AG15</f>
        <v>0</v>
      </c>
      <c r="AH17" s="283">
        <f>Other!AH15</f>
        <v>0</v>
      </c>
      <c r="AI17" s="283">
        <f>Other!AI15</f>
        <v>0</v>
      </c>
      <c r="AJ17" s="283">
        <f>Other!AJ15</f>
        <v>0</v>
      </c>
      <c r="AK17" s="283">
        <f>Other!AK15</f>
        <v>0</v>
      </c>
      <c r="AL17" s="283">
        <f>Other!AL15</f>
        <v>0</v>
      </c>
      <c r="AM17" s="283">
        <f>Other!AM15</f>
        <v>0</v>
      </c>
      <c r="AN17" s="283">
        <f>Other!AN15</f>
        <v>0</v>
      </c>
      <c r="AO17" s="283">
        <f>Other!AO15</f>
        <v>0</v>
      </c>
      <c r="AP17" s="283">
        <f>Other!AP15</f>
        <v>0</v>
      </c>
      <c r="AQ17" s="283">
        <f>Other!AQ15</f>
        <v>0</v>
      </c>
      <c r="AR17" s="283">
        <f>Other!AR15</f>
        <v>0</v>
      </c>
      <c r="AS17" s="283">
        <f>Other!AS15</f>
        <v>0</v>
      </c>
      <c r="AT17" s="283">
        <f>Other!AT15</f>
        <v>0</v>
      </c>
      <c r="AU17" s="283">
        <f>Other!AU15</f>
        <v>0</v>
      </c>
      <c r="AV17" s="283">
        <f>Other!AV15</f>
        <v>0</v>
      </c>
      <c r="AW17" s="283">
        <f>Other!AW15</f>
        <v>0</v>
      </c>
      <c r="AX17" s="283">
        <f>Other!AX15</f>
        <v>0</v>
      </c>
      <c r="AY17" s="283">
        <f>Other!AY15</f>
        <v>0</v>
      </c>
      <c r="AZ17" s="283">
        <f>Other!AZ15</f>
        <v>0</v>
      </c>
      <c r="BA17" s="283">
        <f>Other!BA15</f>
        <v>0</v>
      </c>
      <c r="BB17" s="283">
        <f>Other!BB15</f>
        <v>0</v>
      </c>
      <c r="BC17" s="283">
        <f>Other!BC15</f>
        <v>0</v>
      </c>
      <c r="BD17" s="283">
        <f>Other!BD15</f>
        <v>0</v>
      </c>
      <c r="BE17" s="283">
        <f>Other!BE15</f>
        <v>0</v>
      </c>
      <c r="BF17" s="283">
        <f>Other!BF15</f>
        <v>0</v>
      </c>
      <c r="BG17" s="283">
        <f>Other!BG15</f>
        <v>0</v>
      </c>
      <c r="BH17" s="283">
        <f>Other!BH15</f>
        <v>0</v>
      </c>
      <c r="BI17" s="283">
        <f>Other!BI15</f>
        <v>0</v>
      </c>
      <c r="BJ17" s="283">
        <f>Other!BJ15</f>
        <v>0</v>
      </c>
      <c r="BK17" s="283">
        <f>Other!BK15</f>
        <v>0</v>
      </c>
      <c r="BL17" s="283">
        <f>Other!BL15</f>
        <v>0</v>
      </c>
      <c r="BM17" s="283">
        <f>Other!BM15</f>
        <v>0</v>
      </c>
      <c r="BN17" s="283">
        <f>Other!BN15</f>
        <v>0</v>
      </c>
      <c r="BO17" s="283">
        <f>Other!BO15</f>
        <v>0</v>
      </c>
      <c r="BP17" s="283">
        <f>Other!BP15</f>
        <v>0</v>
      </c>
      <c r="BQ17" s="283">
        <f>Other!BQ15</f>
        <v>0</v>
      </c>
      <c r="BR17" s="283">
        <f>Other!BR15</f>
        <v>0</v>
      </c>
      <c r="BS17" s="283">
        <f>Other!BS15</f>
        <v>0</v>
      </c>
      <c r="BT17" s="283">
        <f>Other!BT15</f>
        <v>0</v>
      </c>
      <c r="BU17" s="283">
        <f>Other!BU15</f>
        <v>0</v>
      </c>
      <c r="BV17" s="283">
        <f>Other!BV15</f>
        <v>0</v>
      </c>
      <c r="BW17" s="283">
        <f>Other!BW15</f>
        <v>0</v>
      </c>
      <c r="BX17" s="283">
        <f>Other!BX15</f>
        <v>0</v>
      </c>
      <c r="BY17" s="283">
        <f>Other!BY15</f>
        <v>0</v>
      </c>
      <c r="BZ17" s="283">
        <f>Other!BZ15</f>
        <v>0</v>
      </c>
      <c r="CA17" s="283">
        <f>Other!CA15</f>
        <v>0</v>
      </c>
      <c r="CB17" s="283">
        <f>Other!CB15</f>
        <v>0</v>
      </c>
      <c r="CC17" s="283">
        <f>Other!CC15</f>
        <v>0</v>
      </c>
      <c r="CD17" s="283">
        <f>Other!CD15</f>
        <v>0</v>
      </c>
      <c r="CE17" s="283">
        <f>Other!CE15</f>
        <v>0</v>
      </c>
      <c r="CF17" s="283">
        <f>Other!CF15</f>
        <v>0</v>
      </c>
      <c r="CG17" s="283">
        <f>Other!CG15</f>
        <v>0</v>
      </c>
      <c r="CH17" s="283">
        <f>Other!CH15</f>
        <v>0</v>
      </c>
      <c r="CI17" s="283">
        <f>Other!CI15</f>
        <v>0</v>
      </c>
      <c r="CJ17" s="283">
        <f>Other!CJ15</f>
        <v>0</v>
      </c>
      <c r="CK17" s="283">
        <f>Other!CK15</f>
        <v>0</v>
      </c>
      <c r="CL17" s="283">
        <f>Other!CL15</f>
        <v>0</v>
      </c>
      <c r="CM17" s="283">
        <f>Other!CM15</f>
        <v>0</v>
      </c>
      <c r="CN17" s="283">
        <f>Other!CN15</f>
        <v>0</v>
      </c>
      <c r="CO17" s="1"/>
    </row>
    <row r="18" ht="18.75" customHeight="1">
      <c r="A18" s="1"/>
      <c r="B18" s="282" t="str">
        <f>Other!B16</f>
        <v>2.</v>
      </c>
      <c r="C18" s="282" t="str">
        <f>Other!C16</f>
        <v>Infrastructure setup</v>
      </c>
      <c r="D18" s="283"/>
      <c r="E18" s="382">
        <f t="shared" si="5"/>
        <v>0.1803278689</v>
      </c>
      <c r="F18" s="283">
        <f t="shared" si="6"/>
        <v>-4400</v>
      </c>
      <c r="G18" s="383" t="s">
        <v>41</v>
      </c>
      <c r="H18" s="384"/>
      <c r="I18" s="283">
        <f>Other!I16</f>
        <v>0</v>
      </c>
      <c r="J18" s="283">
        <f>Other!J16</f>
        <v>0</v>
      </c>
      <c r="K18" s="283">
        <f>Other!K16</f>
        <v>0</v>
      </c>
      <c r="L18" s="283">
        <f>Other!L16</f>
        <v>0</v>
      </c>
      <c r="M18" s="283">
        <f>Other!M16</f>
        <v>-4400</v>
      </c>
      <c r="N18" s="283">
        <f>Other!N16</f>
        <v>0</v>
      </c>
      <c r="O18" s="283">
        <f>Other!O16</f>
        <v>0</v>
      </c>
      <c r="P18" s="283">
        <f>Other!P16</f>
        <v>0</v>
      </c>
      <c r="Q18" s="283">
        <f>Other!Q16</f>
        <v>0</v>
      </c>
      <c r="R18" s="283">
        <f>Other!R16</f>
        <v>0</v>
      </c>
      <c r="S18" s="283">
        <f>Other!S16</f>
        <v>0</v>
      </c>
      <c r="T18" s="283">
        <f>Other!T16</f>
        <v>0</v>
      </c>
      <c r="U18" s="283">
        <f>Other!U16</f>
        <v>0</v>
      </c>
      <c r="V18" s="283">
        <f>Other!V16</f>
        <v>0</v>
      </c>
      <c r="W18" s="283">
        <f>Other!W16</f>
        <v>0</v>
      </c>
      <c r="X18" s="283">
        <f>Other!X16</f>
        <v>0</v>
      </c>
      <c r="Y18" s="283">
        <f>Other!Y16</f>
        <v>0</v>
      </c>
      <c r="Z18" s="283">
        <f>Other!Z16</f>
        <v>0</v>
      </c>
      <c r="AA18" s="283">
        <f>Other!AA16</f>
        <v>0</v>
      </c>
      <c r="AB18" s="283">
        <f>Other!AB16</f>
        <v>0</v>
      </c>
      <c r="AC18" s="283">
        <f>Other!AC16</f>
        <v>0</v>
      </c>
      <c r="AD18" s="283">
        <f>Other!AD16</f>
        <v>0</v>
      </c>
      <c r="AE18" s="283">
        <f>Other!AE16</f>
        <v>0</v>
      </c>
      <c r="AF18" s="283">
        <f>Other!AF16</f>
        <v>0</v>
      </c>
      <c r="AG18" s="283">
        <f>Other!AG16</f>
        <v>0</v>
      </c>
      <c r="AH18" s="283">
        <f>Other!AH16</f>
        <v>0</v>
      </c>
      <c r="AI18" s="283">
        <f>Other!AI16</f>
        <v>0</v>
      </c>
      <c r="AJ18" s="283">
        <f>Other!AJ16</f>
        <v>0</v>
      </c>
      <c r="AK18" s="283">
        <f>Other!AK16</f>
        <v>0</v>
      </c>
      <c r="AL18" s="283">
        <f>Other!AL16</f>
        <v>0</v>
      </c>
      <c r="AM18" s="283">
        <f>Other!AM16</f>
        <v>0</v>
      </c>
      <c r="AN18" s="283">
        <f>Other!AN16</f>
        <v>0</v>
      </c>
      <c r="AO18" s="283">
        <f>Other!AO16</f>
        <v>0</v>
      </c>
      <c r="AP18" s="283">
        <f>Other!AP16</f>
        <v>0</v>
      </c>
      <c r="AQ18" s="283">
        <f>Other!AQ16</f>
        <v>0</v>
      </c>
      <c r="AR18" s="283">
        <f>Other!AR16</f>
        <v>0</v>
      </c>
      <c r="AS18" s="283">
        <f>Other!AS16</f>
        <v>0</v>
      </c>
      <c r="AT18" s="283">
        <f>Other!AT16</f>
        <v>0</v>
      </c>
      <c r="AU18" s="283">
        <f>Other!AU16</f>
        <v>0</v>
      </c>
      <c r="AV18" s="283">
        <f>Other!AV16</f>
        <v>0</v>
      </c>
      <c r="AW18" s="283">
        <f>Other!AW16</f>
        <v>0</v>
      </c>
      <c r="AX18" s="283">
        <f>Other!AX16</f>
        <v>0</v>
      </c>
      <c r="AY18" s="283">
        <f>Other!AY16</f>
        <v>0</v>
      </c>
      <c r="AZ18" s="283">
        <f>Other!AZ16</f>
        <v>0</v>
      </c>
      <c r="BA18" s="283">
        <f>Other!BA16</f>
        <v>0</v>
      </c>
      <c r="BB18" s="283">
        <f>Other!BB16</f>
        <v>0</v>
      </c>
      <c r="BC18" s="283">
        <f>Other!BC16</f>
        <v>0</v>
      </c>
      <c r="BD18" s="283">
        <f>Other!BD16</f>
        <v>0</v>
      </c>
      <c r="BE18" s="283">
        <f>Other!BE16</f>
        <v>0</v>
      </c>
      <c r="BF18" s="283">
        <f>Other!BF16</f>
        <v>0</v>
      </c>
      <c r="BG18" s="283">
        <f>Other!BG16</f>
        <v>0</v>
      </c>
      <c r="BH18" s="283">
        <f>Other!BH16</f>
        <v>0</v>
      </c>
      <c r="BI18" s="283">
        <f>Other!BI16</f>
        <v>0</v>
      </c>
      <c r="BJ18" s="283">
        <f>Other!BJ16</f>
        <v>0</v>
      </c>
      <c r="BK18" s="283">
        <f>Other!BK16</f>
        <v>0</v>
      </c>
      <c r="BL18" s="283">
        <f>Other!BL16</f>
        <v>0</v>
      </c>
      <c r="BM18" s="283">
        <f>Other!BM16</f>
        <v>0</v>
      </c>
      <c r="BN18" s="283">
        <f>Other!BN16</f>
        <v>0</v>
      </c>
      <c r="BO18" s="283">
        <f>Other!BO16</f>
        <v>0</v>
      </c>
      <c r="BP18" s="283">
        <f>Other!BP16</f>
        <v>0</v>
      </c>
      <c r="BQ18" s="283">
        <f>Other!BQ16</f>
        <v>0</v>
      </c>
      <c r="BR18" s="283">
        <f>Other!BR16</f>
        <v>0</v>
      </c>
      <c r="BS18" s="283">
        <f>Other!BS16</f>
        <v>0</v>
      </c>
      <c r="BT18" s="283">
        <f>Other!BT16</f>
        <v>0</v>
      </c>
      <c r="BU18" s="283">
        <f>Other!BU16</f>
        <v>0</v>
      </c>
      <c r="BV18" s="283">
        <f>Other!BV16</f>
        <v>0</v>
      </c>
      <c r="BW18" s="283">
        <f>Other!BW16</f>
        <v>0</v>
      </c>
      <c r="BX18" s="283">
        <f>Other!BX16</f>
        <v>0</v>
      </c>
      <c r="BY18" s="283">
        <f>Other!BY16</f>
        <v>0</v>
      </c>
      <c r="BZ18" s="283">
        <f>Other!BZ16</f>
        <v>0</v>
      </c>
      <c r="CA18" s="283">
        <f>Other!CA16</f>
        <v>0</v>
      </c>
      <c r="CB18" s="283">
        <f>Other!CB16</f>
        <v>0</v>
      </c>
      <c r="CC18" s="283">
        <f>Other!CC16</f>
        <v>0</v>
      </c>
      <c r="CD18" s="283">
        <f>Other!CD16</f>
        <v>0</v>
      </c>
      <c r="CE18" s="283">
        <f>Other!CE16</f>
        <v>0</v>
      </c>
      <c r="CF18" s="283">
        <f>Other!CF16</f>
        <v>0</v>
      </c>
      <c r="CG18" s="283">
        <f>Other!CG16</f>
        <v>0</v>
      </c>
      <c r="CH18" s="283">
        <f>Other!CH16</f>
        <v>0</v>
      </c>
      <c r="CI18" s="283">
        <f>Other!CI16</f>
        <v>0</v>
      </c>
      <c r="CJ18" s="283">
        <f>Other!CJ16</f>
        <v>0</v>
      </c>
      <c r="CK18" s="283">
        <f>Other!CK16</f>
        <v>0</v>
      </c>
      <c r="CL18" s="283">
        <f>Other!CL16</f>
        <v>0</v>
      </c>
      <c r="CM18" s="283">
        <f>Other!CM16</f>
        <v>0</v>
      </c>
      <c r="CN18" s="283">
        <f>Other!CN16</f>
        <v>0</v>
      </c>
      <c r="CO18" s="1"/>
    </row>
    <row r="19" ht="18.75" customHeight="1">
      <c r="A19" s="1"/>
      <c r="B19" s="282" t="str">
        <f>Other!B17</f>
        <v>3.</v>
      </c>
      <c r="C19" s="282" t="str">
        <f>Other!C17</f>
        <v/>
      </c>
      <c r="D19" s="283"/>
      <c r="E19" s="382">
        <f t="shared" si="5"/>
        <v>0</v>
      </c>
      <c r="F19" s="283">
        <f t="shared" si="6"/>
        <v>0</v>
      </c>
      <c r="G19" s="383" t="s">
        <v>41</v>
      </c>
      <c r="H19" s="384"/>
      <c r="I19" s="283">
        <f>Other!I17</f>
        <v>0</v>
      </c>
      <c r="J19" s="283">
        <f>Other!J17</f>
        <v>0</v>
      </c>
      <c r="K19" s="283">
        <f>Other!K17</f>
        <v>0</v>
      </c>
      <c r="L19" s="283">
        <f>Other!L17</f>
        <v>0</v>
      </c>
      <c r="M19" s="283">
        <f>Other!M17</f>
        <v>0</v>
      </c>
      <c r="N19" s="283">
        <f>Other!N17</f>
        <v>0</v>
      </c>
      <c r="O19" s="283">
        <f>Other!O17</f>
        <v>0</v>
      </c>
      <c r="P19" s="283">
        <f>Other!P17</f>
        <v>0</v>
      </c>
      <c r="Q19" s="283">
        <f>Other!Q17</f>
        <v>0</v>
      </c>
      <c r="R19" s="283">
        <f>Other!R17</f>
        <v>0</v>
      </c>
      <c r="S19" s="283">
        <f>Other!S17</f>
        <v>0</v>
      </c>
      <c r="T19" s="283">
        <f>Other!T17</f>
        <v>0</v>
      </c>
      <c r="U19" s="283">
        <f>Other!U17</f>
        <v>0</v>
      </c>
      <c r="V19" s="283">
        <f>Other!V17</f>
        <v>0</v>
      </c>
      <c r="W19" s="283">
        <f>Other!W17</f>
        <v>0</v>
      </c>
      <c r="X19" s="283">
        <f>Other!X17</f>
        <v>0</v>
      </c>
      <c r="Y19" s="283">
        <f>Other!Y17</f>
        <v>0</v>
      </c>
      <c r="Z19" s="283">
        <f>Other!Z17</f>
        <v>0</v>
      </c>
      <c r="AA19" s="283">
        <f>Other!AA17</f>
        <v>0</v>
      </c>
      <c r="AB19" s="283">
        <f>Other!AB17</f>
        <v>0</v>
      </c>
      <c r="AC19" s="283">
        <f>Other!AC17</f>
        <v>0</v>
      </c>
      <c r="AD19" s="283">
        <f>Other!AD17</f>
        <v>0</v>
      </c>
      <c r="AE19" s="283">
        <f>Other!AE17</f>
        <v>0</v>
      </c>
      <c r="AF19" s="283">
        <f>Other!AF17</f>
        <v>0</v>
      </c>
      <c r="AG19" s="283">
        <f>Other!AG17</f>
        <v>0</v>
      </c>
      <c r="AH19" s="283">
        <f>Other!AH17</f>
        <v>0</v>
      </c>
      <c r="AI19" s="283">
        <f>Other!AI17</f>
        <v>0</v>
      </c>
      <c r="AJ19" s="283">
        <f>Other!AJ17</f>
        <v>0</v>
      </c>
      <c r="AK19" s="283">
        <f>Other!AK17</f>
        <v>0</v>
      </c>
      <c r="AL19" s="283">
        <f>Other!AL17</f>
        <v>0</v>
      </c>
      <c r="AM19" s="283">
        <f>Other!AM17</f>
        <v>0</v>
      </c>
      <c r="AN19" s="283">
        <f>Other!AN17</f>
        <v>0</v>
      </c>
      <c r="AO19" s="283">
        <f>Other!AO17</f>
        <v>0</v>
      </c>
      <c r="AP19" s="283">
        <f>Other!AP17</f>
        <v>0</v>
      </c>
      <c r="AQ19" s="283">
        <f>Other!AQ17</f>
        <v>0</v>
      </c>
      <c r="AR19" s="283">
        <f>Other!AR17</f>
        <v>0</v>
      </c>
      <c r="AS19" s="283">
        <f>Other!AS17</f>
        <v>0</v>
      </c>
      <c r="AT19" s="283">
        <f>Other!AT17</f>
        <v>0</v>
      </c>
      <c r="AU19" s="283">
        <f>Other!AU17</f>
        <v>0</v>
      </c>
      <c r="AV19" s="283">
        <f>Other!AV17</f>
        <v>0</v>
      </c>
      <c r="AW19" s="283">
        <f>Other!AW17</f>
        <v>0</v>
      </c>
      <c r="AX19" s="283">
        <f>Other!AX17</f>
        <v>0</v>
      </c>
      <c r="AY19" s="283">
        <f>Other!AY17</f>
        <v>0</v>
      </c>
      <c r="AZ19" s="283">
        <f>Other!AZ17</f>
        <v>0</v>
      </c>
      <c r="BA19" s="283">
        <f>Other!BA17</f>
        <v>0</v>
      </c>
      <c r="BB19" s="283">
        <f>Other!BB17</f>
        <v>0</v>
      </c>
      <c r="BC19" s="283">
        <f>Other!BC17</f>
        <v>0</v>
      </c>
      <c r="BD19" s="283">
        <f>Other!BD17</f>
        <v>0</v>
      </c>
      <c r="BE19" s="283">
        <f>Other!BE17</f>
        <v>0</v>
      </c>
      <c r="BF19" s="283">
        <f>Other!BF17</f>
        <v>0</v>
      </c>
      <c r="BG19" s="283">
        <f>Other!BG17</f>
        <v>0</v>
      </c>
      <c r="BH19" s="283">
        <f>Other!BH17</f>
        <v>0</v>
      </c>
      <c r="BI19" s="283">
        <f>Other!BI17</f>
        <v>0</v>
      </c>
      <c r="BJ19" s="283">
        <f>Other!BJ17</f>
        <v>0</v>
      </c>
      <c r="BK19" s="283">
        <f>Other!BK17</f>
        <v>0</v>
      </c>
      <c r="BL19" s="283">
        <f>Other!BL17</f>
        <v>0</v>
      </c>
      <c r="BM19" s="283">
        <f>Other!BM17</f>
        <v>0</v>
      </c>
      <c r="BN19" s="283">
        <f>Other!BN17</f>
        <v>0</v>
      </c>
      <c r="BO19" s="283">
        <f>Other!BO17</f>
        <v>0</v>
      </c>
      <c r="BP19" s="283">
        <f>Other!BP17</f>
        <v>0</v>
      </c>
      <c r="BQ19" s="283">
        <f>Other!BQ17</f>
        <v>0</v>
      </c>
      <c r="BR19" s="283">
        <f>Other!BR17</f>
        <v>0</v>
      </c>
      <c r="BS19" s="283">
        <f>Other!BS17</f>
        <v>0</v>
      </c>
      <c r="BT19" s="283">
        <f>Other!BT17</f>
        <v>0</v>
      </c>
      <c r="BU19" s="283">
        <f>Other!BU17</f>
        <v>0</v>
      </c>
      <c r="BV19" s="283">
        <f>Other!BV17</f>
        <v>0</v>
      </c>
      <c r="BW19" s="283">
        <f>Other!BW17</f>
        <v>0</v>
      </c>
      <c r="BX19" s="283">
        <f>Other!BX17</f>
        <v>0</v>
      </c>
      <c r="BY19" s="283">
        <f>Other!BY17</f>
        <v>0</v>
      </c>
      <c r="BZ19" s="283">
        <f>Other!BZ17</f>
        <v>0</v>
      </c>
      <c r="CA19" s="283">
        <f>Other!CA17</f>
        <v>0</v>
      </c>
      <c r="CB19" s="283">
        <f>Other!CB17</f>
        <v>0</v>
      </c>
      <c r="CC19" s="283">
        <f>Other!CC17</f>
        <v>0</v>
      </c>
      <c r="CD19" s="283">
        <f>Other!CD17</f>
        <v>0</v>
      </c>
      <c r="CE19" s="283">
        <f>Other!CE17</f>
        <v>0</v>
      </c>
      <c r="CF19" s="283">
        <f>Other!CF17</f>
        <v>0</v>
      </c>
      <c r="CG19" s="283">
        <f>Other!CG17</f>
        <v>0</v>
      </c>
      <c r="CH19" s="283">
        <f>Other!CH17</f>
        <v>0</v>
      </c>
      <c r="CI19" s="283">
        <f>Other!CI17</f>
        <v>0</v>
      </c>
      <c r="CJ19" s="283">
        <f>Other!CJ17</f>
        <v>0</v>
      </c>
      <c r="CK19" s="283">
        <f>Other!CK17</f>
        <v>0</v>
      </c>
      <c r="CL19" s="283">
        <f>Other!CL17</f>
        <v>0</v>
      </c>
      <c r="CM19" s="283">
        <f>Other!CM17</f>
        <v>0</v>
      </c>
      <c r="CN19" s="283">
        <f>Other!CN17</f>
        <v>0</v>
      </c>
      <c r="CO19" s="1"/>
    </row>
    <row r="20" ht="18.75" customHeight="1">
      <c r="A20" s="1"/>
      <c r="B20" s="282" t="str">
        <f>Other!B18</f>
        <v>4.</v>
      </c>
      <c r="C20" s="282" t="str">
        <f>Other!C18</f>
        <v/>
      </c>
      <c r="D20" s="283"/>
      <c r="E20" s="382">
        <f t="shared" si="5"/>
        <v>0</v>
      </c>
      <c r="F20" s="283">
        <f t="shared" si="6"/>
        <v>0</v>
      </c>
      <c r="G20" s="383" t="s">
        <v>41</v>
      </c>
      <c r="H20" s="384"/>
      <c r="I20" s="283">
        <f>Other!I18</f>
        <v>0</v>
      </c>
      <c r="J20" s="283">
        <f>Other!J18</f>
        <v>0</v>
      </c>
      <c r="K20" s="283">
        <f>Other!K18</f>
        <v>0</v>
      </c>
      <c r="L20" s="283">
        <f>Other!L18</f>
        <v>0</v>
      </c>
      <c r="M20" s="283">
        <f>Other!M18</f>
        <v>0</v>
      </c>
      <c r="N20" s="283">
        <f>Other!N18</f>
        <v>0</v>
      </c>
      <c r="O20" s="283">
        <f>Other!O18</f>
        <v>0</v>
      </c>
      <c r="P20" s="283">
        <f>Other!P18</f>
        <v>0</v>
      </c>
      <c r="Q20" s="283">
        <f>Other!Q18</f>
        <v>0</v>
      </c>
      <c r="R20" s="283">
        <f>Other!R18</f>
        <v>0</v>
      </c>
      <c r="S20" s="283">
        <f>Other!S18</f>
        <v>0</v>
      </c>
      <c r="T20" s="283">
        <f>Other!T18</f>
        <v>0</v>
      </c>
      <c r="U20" s="283">
        <f>Other!U18</f>
        <v>0</v>
      </c>
      <c r="V20" s="283">
        <f>Other!V18</f>
        <v>0</v>
      </c>
      <c r="W20" s="283">
        <f>Other!W18</f>
        <v>0</v>
      </c>
      <c r="X20" s="283">
        <f>Other!X18</f>
        <v>0</v>
      </c>
      <c r="Y20" s="283">
        <f>Other!Y18</f>
        <v>0</v>
      </c>
      <c r="Z20" s="283">
        <f>Other!Z18</f>
        <v>0</v>
      </c>
      <c r="AA20" s="283">
        <f>Other!AA18</f>
        <v>0</v>
      </c>
      <c r="AB20" s="283">
        <f>Other!AB18</f>
        <v>0</v>
      </c>
      <c r="AC20" s="283">
        <f>Other!AC18</f>
        <v>0</v>
      </c>
      <c r="AD20" s="283">
        <f>Other!AD18</f>
        <v>0</v>
      </c>
      <c r="AE20" s="283">
        <f>Other!AE18</f>
        <v>0</v>
      </c>
      <c r="AF20" s="283">
        <f>Other!AF18</f>
        <v>0</v>
      </c>
      <c r="AG20" s="283">
        <f>Other!AG18</f>
        <v>0</v>
      </c>
      <c r="AH20" s="283">
        <f>Other!AH18</f>
        <v>0</v>
      </c>
      <c r="AI20" s="283">
        <f>Other!AI18</f>
        <v>0</v>
      </c>
      <c r="AJ20" s="283">
        <f>Other!AJ18</f>
        <v>0</v>
      </c>
      <c r="AK20" s="283">
        <f>Other!AK18</f>
        <v>0</v>
      </c>
      <c r="AL20" s="283">
        <f>Other!AL18</f>
        <v>0</v>
      </c>
      <c r="AM20" s="283">
        <f>Other!AM18</f>
        <v>0</v>
      </c>
      <c r="AN20" s="283">
        <f>Other!AN18</f>
        <v>0</v>
      </c>
      <c r="AO20" s="283">
        <f>Other!AO18</f>
        <v>0</v>
      </c>
      <c r="AP20" s="283">
        <f>Other!AP18</f>
        <v>0</v>
      </c>
      <c r="AQ20" s="283">
        <f>Other!AQ18</f>
        <v>0</v>
      </c>
      <c r="AR20" s="283">
        <f>Other!AR18</f>
        <v>0</v>
      </c>
      <c r="AS20" s="283">
        <f>Other!AS18</f>
        <v>0</v>
      </c>
      <c r="AT20" s="283">
        <f>Other!AT18</f>
        <v>0</v>
      </c>
      <c r="AU20" s="283">
        <f>Other!AU18</f>
        <v>0</v>
      </c>
      <c r="AV20" s="283">
        <f>Other!AV18</f>
        <v>0</v>
      </c>
      <c r="AW20" s="283">
        <f>Other!AW18</f>
        <v>0</v>
      </c>
      <c r="AX20" s="283">
        <f>Other!AX18</f>
        <v>0</v>
      </c>
      <c r="AY20" s="283">
        <f>Other!AY18</f>
        <v>0</v>
      </c>
      <c r="AZ20" s="283">
        <f>Other!AZ18</f>
        <v>0</v>
      </c>
      <c r="BA20" s="283">
        <f>Other!BA18</f>
        <v>0</v>
      </c>
      <c r="BB20" s="283">
        <f>Other!BB18</f>
        <v>0</v>
      </c>
      <c r="BC20" s="283">
        <f>Other!BC18</f>
        <v>0</v>
      </c>
      <c r="BD20" s="283">
        <f>Other!BD18</f>
        <v>0</v>
      </c>
      <c r="BE20" s="283">
        <f>Other!BE18</f>
        <v>0</v>
      </c>
      <c r="BF20" s="283">
        <f>Other!BF18</f>
        <v>0</v>
      </c>
      <c r="BG20" s="283">
        <f>Other!BG18</f>
        <v>0</v>
      </c>
      <c r="BH20" s="283">
        <f>Other!BH18</f>
        <v>0</v>
      </c>
      <c r="BI20" s="283">
        <f>Other!BI18</f>
        <v>0</v>
      </c>
      <c r="BJ20" s="283">
        <f>Other!BJ18</f>
        <v>0</v>
      </c>
      <c r="BK20" s="283">
        <f>Other!BK18</f>
        <v>0</v>
      </c>
      <c r="BL20" s="283">
        <f>Other!BL18</f>
        <v>0</v>
      </c>
      <c r="BM20" s="283">
        <f>Other!BM18</f>
        <v>0</v>
      </c>
      <c r="BN20" s="283">
        <f>Other!BN18</f>
        <v>0</v>
      </c>
      <c r="BO20" s="283">
        <f>Other!BO18</f>
        <v>0</v>
      </c>
      <c r="BP20" s="283">
        <f>Other!BP18</f>
        <v>0</v>
      </c>
      <c r="BQ20" s="283">
        <f>Other!BQ18</f>
        <v>0</v>
      </c>
      <c r="BR20" s="283">
        <f>Other!BR18</f>
        <v>0</v>
      </c>
      <c r="BS20" s="283">
        <f>Other!BS18</f>
        <v>0</v>
      </c>
      <c r="BT20" s="283">
        <f>Other!BT18</f>
        <v>0</v>
      </c>
      <c r="BU20" s="283">
        <f>Other!BU18</f>
        <v>0</v>
      </c>
      <c r="BV20" s="283">
        <f>Other!BV18</f>
        <v>0</v>
      </c>
      <c r="BW20" s="283">
        <f>Other!BW18</f>
        <v>0</v>
      </c>
      <c r="BX20" s="283">
        <f>Other!BX18</f>
        <v>0</v>
      </c>
      <c r="BY20" s="283">
        <f>Other!BY18</f>
        <v>0</v>
      </c>
      <c r="BZ20" s="283">
        <f>Other!BZ18</f>
        <v>0</v>
      </c>
      <c r="CA20" s="283">
        <f>Other!CA18</f>
        <v>0</v>
      </c>
      <c r="CB20" s="283">
        <f>Other!CB18</f>
        <v>0</v>
      </c>
      <c r="CC20" s="283">
        <f>Other!CC18</f>
        <v>0</v>
      </c>
      <c r="CD20" s="283">
        <f>Other!CD18</f>
        <v>0</v>
      </c>
      <c r="CE20" s="283">
        <f>Other!CE18</f>
        <v>0</v>
      </c>
      <c r="CF20" s="283">
        <f>Other!CF18</f>
        <v>0</v>
      </c>
      <c r="CG20" s="283">
        <f>Other!CG18</f>
        <v>0</v>
      </c>
      <c r="CH20" s="283">
        <f>Other!CH18</f>
        <v>0</v>
      </c>
      <c r="CI20" s="283">
        <f>Other!CI18</f>
        <v>0</v>
      </c>
      <c r="CJ20" s="283">
        <f>Other!CJ18</f>
        <v>0</v>
      </c>
      <c r="CK20" s="283">
        <f>Other!CK18</f>
        <v>0</v>
      </c>
      <c r="CL20" s="283">
        <f>Other!CL18</f>
        <v>0</v>
      </c>
      <c r="CM20" s="283">
        <f>Other!CM18</f>
        <v>0</v>
      </c>
      <c r="CN20" s="283">
        <f>Other!CN18</f>
        <v>0</v>
      </c>
      <c r="CO20" s="1"/>
    </row>
    <row r="21" ht="18.75" customHeight="1">
      <c r="A21" s="1"/>
      <c r="B21" s="282" t="str">
        <f>Other!B19</f>
        <v>5.</v>
      </c>
      <c r="C21" s="282" t="str">
        <f>Other!C19</f>
        <v/>
      </c>
      <c r="D21" s="283"/>
      <c r="E21" s="382">
        <f t="shared" si="5"/>
        <v>0</v>
      </c>
      <c r="F21" s="283">
        <f t="shared" si="6"/>
        <v>0</v>
      </c>
      <c r="G21" s="383" t="s">
        <v>41</v>
      </c>
      <c r="H21" s="384"/>
      <c r="I21" s="283">
        <f>Other!I19</f>
        <v>0</v>
      </c>
      <c r="J21" s="283">
        <f>Other!J19</f>
        <v>0</v>
      </c>
      <c r="K21" s="283">
        <f>Other!K19</f>
        <v>0</v>
      </c>
      <c r="L21" s="283">
        <f>Other!L19</f>
        <v>0</v>
      </c>
      <c r="M21" s="283">
        <f>Other!M19</f>
        <v>0</v>
      </c>
      <c r="N21" s="283">
        <f>Other!N19</f>
        <v>0</v>
      </c>
      <c r="O21" s="283">
        <f>Other!O19</f>
        <v>0</v>
      </c>
      <c r="P21" s="283">
        <f>Other!P19</f>
        <v>0</v>
      </c>
      <c r="Q21" s="283">
        <f>Other!Q19</f>
        <v>0</v>
      </c>
      <c r="R21" s="283">
        <f>Other!R19</f>
        <v>0</v>
      </c>
      <c r="S21" s="283">
        <f>Other!S19</f>
        <v>0</v>
      </c>
      <c r="T21" s="283">
        <f>Other!T19</f>
        <v>0</v>
      </c>
      <c r="U21" s="283">
        <f>Other!U19</f>
        <v>0</v>
      </c>
      <c r="V21" s="283">
        <f>Other!V19</f>
        <v>0</v>
      </c>
      <c r="W21" s="283">
        <f>Other!W19</f>
        <v>0</v>
      </c>
      <c r="X21" s="283">
        <f>Other!X19</f>
        <v>0</v>
      </c>
      <c r="Y21" s="283">
        <f>Other!Y19</f>
        <v>0</v>
      </c>
      <c r="Z21" s="283">
        <f>Other!Z19</f>
        <v>0</v>
      </c>
      <c r="AA21" s="283">
        <f>Other!AA19</f>
        <v>0</v>
      </c>
      <c r="AB21" s="283">
        <f>Other!AB19</f>
        <v>0</v>
      </c>
      <c r="AC21" s="283">
        <f>Other!AC19</f>
        <v>0</v>
      </c>
      <c r="AD21" s="283">
        <f>Other!AD19</f>
        <v>0</v>
      </c>
      <c r="AE21" s="283">
        <f>Other!AE19</f>
        <v>0</v>
      </c>
      <c r="AF21" s="283">
        <f>Other!AF19</f>
        <v>0</v>
      </c>
      <c r="AG21" s="283">
        <f>Other!AG19</f>
        <v>0</v>
      </c>
      <c r="AH21" s="283">
        <f>Other!AH19</f>
        <v>0</v>
      </c>
      <c r="AI21" s="283">
        <f>Other!AI19</f>
        <v>0</v>
      </c>
      <c r="AJ21" s="283">
        <f>Other!AJ19</f>
        <v>0</v>
      </c>
      <c r="AK21" s="283">
        <f>Other!AK19</f>
        <v>0</v>
      </c>
      <c r="AL21" s="283">
        <f>Other!AL19</f>
        <v>0</v>
      </c>
      <c r="AM21" s="283">
        <f>Other!AM19</f>
        <v>0</v>
      </c>
      <c r="AN21" s="283">
        <f>Other!AN19</f>
        <v>0</v>
      </c>
      <c r="AO21" s="283">
        <f>Other!AO19</f>
        <v>0</v>
      </c>
      <c r="AP21" s="283">
        <f>Other!AP19</f>
        <v>0</v>
      </c>
      <c r="AQ21" s="283">
        <f>Other!AQ19</f>
        <v>0</v>
      </c>
      <c r="AR21" s="283">
        <f>Other!AR19</f>
        <v>0</v>
      </c>
      <c r="AS21" s="283">
        <f>Other!AS19</f>
        <v>0</v>
      </c>
      <c r="AT21" s="283">
        <f>Other!AT19</f>
        <v>0</v>
      </c>
      <c r="AU21" s="283">
        <f>Other!AU19</f>
        <v>0</v>
      </c>
      <c r="AV21" s="283">
        <f>Other!AV19</f>
        <v>0</v>
      </c>
      <c r="AW21" s="283">
        <f>Other!AW19</f>
        <v>0</v>
      </c>
      <c r="AX21" s="283">
        <f>Other!AX19</f>
        <v>0</v>
      </c>
      <c r="AY21" s="283">
        <f>Other!AY19</f>
        <v>0</v>
      </c>
      <c r="AZ21" s="283">
        <f>Other!AZ19</f>
        <v>0</v>
      </c>
      <c r="BA21" s="283">
        <f>Other!BA19</f>
        <v>0</v>
      </c>
      <c r="BB21" s="283">
        <f>Other!BB19</f>
        <v>0</v>
      </c>
      <c r="BC21" s="283">
        <f>Other!BC19</f>
        <v>0</v>
      </c>
      <c r="BD21" s="283">
        <f>Other!BD19</f>
        <v>0</v>
      </c>
      <c r="BE21" s="283">
        <f>Other!BE19</f>
        <v>0</v>
      </c>
      <c r="BF21" s="283">
        <f>Other!BF19</f>
        <v>0</v>
      </c>
      <c r="BG21" s="283">
        <f>Other!BG19</f>
        <v>0</v>
      </c>
      <c r="BH21" s="283">
        <f>Other!BH19</f>
        <v>0</v>
      </c>
      <c r="BI21" s="283">
        <f>Other!BI19</f>
        <v>0</v>
      </c>
      <c r="BJ21" s="283">
        <f>Other!BJ19</f>
        <v>0</v>
      </c>
      <c r="BK21" s="283">
        <f>Other!BK19</f>
        <v>0</v>
      </c>
      <c r="BL21" s="283">
        <f>Other!BL19</f>
        <v>0</v>
      </c>
      <c r="BM21" s="283">
        <f>Other!BM19</f>
        <v>0</v>
      </c>
      <c r="BN21" s="283">
        <f>Other!BN19</f>
        <v>0</v>
      </c>
      <c r="BO21" s="283">
        <f>Other!BO19</f>
        <v>0</v>
      </c>
      <c r="BP21" s="283">
        <f>Other!BP19</f>
        <v>0</v>
      </c>
      <c r="BQ21" s="283">
        <f>Other!BQ19</f>
        <v>0</v>
      </c>
      <c r="BR21" s="283">
        <f>Other!BR19</f>
        <v>0</v>
      </c>
      <c r="BS21" s="283">
        <f>Other!BS19</f>
        <v>0</v>
      </c>
      <c r="BT21" s="283">
        <f>Other!BT19</f>
        <v>0</v>
      </c>
      <c r="BU21" s="283">
        <f>Other!BU19</f>
        <v>0</v>
      </c>
      <c r="BV21" s="283">
        <f>Other!BV19</f>
        <v>0</v>
      </c>
      <c r="BW21" s="283">
        <f>Other!BW19</f>
        <v>0</v>
      </c>
      <c r="BX21" s="283">
        <f>Other!BX19</f>
        <v>0</v>
      </c>
      <c r="BY21" s="283">
        <f>Other!BY19</f>
        <v>0</v>
      </c>
      <c r="BZ21" s="283">
        <f>Other!BZ19</f>
        <v>0</v>
      </c>
      <c r="CA21" s="283">
        <f>Other!CA19</f>
        <v>0</v>
      </c>
      <c r="CB21" s="283">
        <f>Other!CB19</f>
        <v>0</v>
      </c>
      <c r="CC21" s="283">
        <f>Other!CC19</f>
        <v>0</v>
      </c>
      <c r="CD21" s="283">
        <f>Other!CD19</f>
        <v>0</v>
      </c>
      <c r="CE21" s="283">
        <f>Other!CE19</f>
        <v>0</v>
      </c>
      <c r="CF21" s="283">
        <f>Other!CF19</f>
        <v>0</v>
      </c>
      <c r="CG21" s="283">
        <f>Other!CG19</f>
        <v>0</v>
      </c>
      <c r="CH21" s="283">
        <f>Other!CH19</f>
        <v>0</v>
      </c>
      <c r="CI21" s="283">
        <f>Other!CI19</f>
        <v>0</v>
      </c>
      <c r="CJ21" s="283">
        <f>Other!CJ19</f>
        <v>0</v>
      </c>
      <c r="CK21" s="283">
        <f>Other!CK19</f>
        <v>0</v>
      </c>
      <c r="CL21" s="283">
        <f>Other!CL19</f>
        <v>0</v>
      </c>
      <c r="CM21" s="283">
        <f>Other!CM19</f>
        <v>0</v>
      </c>
      <c r="CN21" s="283">
        <f>Other!CN19</f>
        <v>0</v>
      </c>
      <c r="CO21" s="1"/>
    </row>
    <row r="22" ht="22.5" customHeight="1">
      <c r="A22" s="1"/>
      <c r="B22" s="385"/>
      <c r="C22" s="285" t="s">
        <v>221</v>
      </c>
      <c r="D22" s="286"/>
      <c r="E22" s="386">
        <f t="shared" si="5"/>
        <v>1</v>
      </c>
      <c r="F22" s="286">
        <f t="shared" si="6"/>
        <v>-24400</v>
      </c>
      <c r="G22" s="387" t="s">
        <v>41</v>
      </c>
      <c r="H22" s="388"/>
      <c r="I22" s="286">
        <f t="shared" ref="I22:CN22" si="7">SUM(I17:I21)</f>
        <v>-5000</v>
      </c>
      <c r="J22" s="286">
        <f t="shared" si="7"/>
        <v>-5000</v>
      </c>
      <c r="K22" s="286">
        <f t="shared" si="7"/>
        <v>-5000</v>
      </c>
      <c r="L22" s="286">
        <f t="shared" si="7"/>
        <v>-5000</v>
      </c>
      <c r="M22" s="286">
        <f t="shared" si="7"/>
        <v>-4400</v>
      </c>
      <c r="N22" s="286">
        <f t="shared" si="7"/>
        <v>0</v>
      </c>
      <c r="O22" s="286">
        <f t="shared" si="7"/>
        <v>0</v>
      </c>
      <c r="P22" s="286">
        <f t="shared" si="7"/>
        <v>0</v>
      </c>
      <c r="Q22" s="286">
        <f t="shared" si="7"/>
        <v>0</v>
      </c>
      <c r="R22" s="286">
        <f t="shared" si="7"/>
        <v>0</v>
      </c>
      <c r="S22" s="286">
        <f t="shared" si="7"/>
        <v>0</v>
      </c>
      <c r="T22" s="286">
        <f t="shared" si="7"/>
        <v>0</v>
      </c>
      <c r="U22" s="286">
        <f t="shared" si="7"/>
        <v>0</v>
      </c>
      <c r="V22" s="286">
        <f t="shared" si="7"/>
        <v>0</v>
      </c>
      <c r="W22" s="286">
        <f t="shared" si="7"/>
        <v>0</v>
      </c>
      <c r="X22" s="286">
        <f t="shared" si="7"/>
        <v>0</v>
      </c>
      <c r="Y22" s="286">
        <f t="shared" si="7"/>
        <v>0</v>
      </c>
      <c r="Z22" s="286">
        <f t="shared" si="7"/>
        <v>0</v>
      </c>
      <c r="AA22" s="286">
        <f t="shared" si="7"/>
        <v>0</v>
      </c>
      <c r="AB22" s="286">
        <f t="shared" si="7"/>
        <v>0</v>
      </c>
      <c r="AC22" s="286">
        <f t="shared" si="7"/>
        <v>0</v>
      </c>
      <c r="AD22" s="286">
        <f t="shared" si="7"/>
        <v>0</v>
      </c>
      <c r="AE22" s="286">
        <f t="shared" si="7"/>
        <v>0</v>
      </c>
      <c r="AF22" s="286">
        <f t="shared" si="7"/>
        <v>0</v>
      </c>
      <c r="AG22" s="286">
        <f t="shared" si="7"/>
        <v>0</v>
      </c>
      <c r="AH22" s="286">
        <f t="shared" si="7"/>
        <v>0</v>
      </c>
      <c r="AI22" s="286">
        <f t="shared" si="7"/>
        <v>0</v>
      </c>
      <c r="AJ22" s="286">
        <f t="shared" si="7"/>
        <v>0</v>
      </c>
      <c r="AK22" s="286">
        <f t="shared" si="7"/>
        <v>0</v>
      </c>
      <c r="AL22" s="286">
        <f t="shared" si="7"/>
        <v>0</v>
      </c>
      <c r="AM22" s="286">
        <f t="shared" si="7"/>
        <v>0</v>
      </c>
      <c r="AN22" s="286">
        <f t="shared" si="7"/>
        <v>0</v>
      </c>
      <c r="AO22" s="286">
        <f t="shared" si="7"/>
        <v>0</v>
      </c>
      <c r="AP22" s="286">
        <f t="shared" si="7"/>
        <v>0</v>
      </c>
      <c r="AQ22" s="286">
        <f t="shared" si="7"/>
        <v>0</v>
      </c>
      <c r="AR22" s="286">
        <f t="shared" si="7"/>
        <v>0</v>
      </c>
      <c r="AS22" s="286">
        <f t="shared" si="7"/>
        <v>0</v>
      </c>
      <c r="AT22" s="286">
        <f t="shared" si="7"/>
        <v>0</v>
      </c>
      <c r="AU22" s="286">
        <f t="shared" si="7"/>
        <v>0</v>
      </c>
      <c r="AV22" s="286">
        <f t="shared" si="7"/>
        <v>0</v>
      </c>
      <c r="AW22" s="286">
        <f t="shared" si="7"/>
        <v>0</v>
      </c>
      <c r="AX22" s="286">
        <f t="shared" si="7"/>
        <v>0</v>
      </c>
      <c r="AY22" s="286">
        <f t="shared" si="7"/>
        <v>0</v>
      </c>
      <c r="AZ22" s="286">
        <f t="shared" si="7"/>
        <v>0</v>
      </c>
      <c r="BA22" s="286">
        <f t="shared" si="7"/>
        <v>0</v>
      </c>
      <c r="BB22" s="286">
        <f t="shared" si="7"/>
        <v>0</v>
      </c>
      <c r="BC22" s="286">
        <f t="shared" si="7"/>
        <v>0</v>
      </c>
      <c r="BD22" s="286">
        <f t="shared" si="7"/>
        <v>0</v>
      </c>
      <c r="BE22" s="286">
        <f t="shared" si="7"/>
        <v>0</v>
      </c>
      <c r="BF22" s="286">
        <f t="shared" si="7"/>
        <v>0</v>
      </c>
      <c r="BG22" s="286">
        <f t="shared" si="7"/>
        <v>0</v>
      </c>
      <c r="BH22" s="286">
        <f t="shared" si="7"/>
        <v>0</v>
      </c>
      <c r="BI22" s="286">
        <f t="shared" si="7"/>
        <v>0</v>
      </c>
      <c r="BJ22" s="286">
        <f t="shared" si="7"/>
        <v>0</v>
      </c>
      <c r="BK22" s="286">
        <f t="shared" si="7"/>
        <v>0</v>
      </c>
      <c r="BL22" s="286">
        <f t="shared" si="7"/>
        <v>0</v>
      </c>
      <c r="BM22" s="286">
        <f t="shared" si="7"/>
        <v>0</v>
      </c>
      <c r="BN22" s="286">
        <f t="shared" si="7"/>
        <v>0</v>
      </c>
      <c r="BO22" s="286">
        <f t="shared" si="7"/>
        <v>0</v>
      </c>
      <c r="BP22" s="286">
        <f t="shared" si="7"/>
        <v>0</v>
      </c>
      <c r="BQ22" s="286">
        <f t="shared" si="7"/>
        <v>0</v>
      </c>
      <c r="BR22" s="286">
        <f t="shared" si="7"/>
        <v>0</v>
      </c>
      <c r="BS22" s="286">
        <f t="shared" si="7"/>
        <v>0</v>
      </c>
      <c r="BT22" s="286">
        <f t="shared" si="7"/>
        <v>0</v>
      </c>
      <c r="BU22" s="286">
        <f t="shared" si="7"/>
        <v>0</v>
      </c>
      <c r="BV22" s="286">
        <f t="shared" si="7"/>
        <v>0</v>
      </c>
      <c r="BW22" s="286">
        <f t="shared" si="7"/>
        <v>0</v>
      </c>
      <c r="BX22" s="286">
        <f t="shared" si="7"/>
        <v>0</v>
      </c>
      <c r="BY22" s="286">
        <f t="shared" si="7"/>
        <v>0</v>
      </c>
      <c r="BZ22" s="286">
        <f t="shared" si="7"/>
        <v>0</v>
      </c>
      <c r="CA22" s="286">
        <f t="shared" si="7"/>
        <v>0</v>
      </c>
      <c r="CB22" s="286">
        <f t="shared" si="7"/>
        <v>0</v>
      </c>
      <c r="CC22" s="286">
        <f t="shared" si="7"/>
        <v>0</v>
      </c>
      <c r="CD22" s="286">
        <f t="shared" si="7"/>
        <v>0</v>
      </c>
      <c r="CE22" s="286">
        <f t="shared" si="7"/>
        <v>0</v>
      </c>
      <c r="CF22" s="286">
        <f t="shared" si="7"/>
        <v>0</v>
      </c>
      <c r="CG22" s="286">
        <f t="shared" si="7"/>
        <v>0</v>
      </c>
      <c r="CH22" s="286">
        <f t="shared" si="7"/>
        <v>0</v>
      </c>
      <c r="CI22" s="286">
        <f t="shared" si="7"/>
        <v>0</v>
      </c>
      <c r="CJ22" s="286">
        <f t="shared" si="7"/>
        <v>0</v>
      </c>
      <c r="CK22" s="286">
        <f t="shared" si="7"/>
        <v>0</v>
      </c>
      <c r="CL22" s="286">
        <f t="shared" si="7"/>
        <v>0</v>
      </c>
      <c r="CM22" s="286">
        <f t="shared" si="7"/>
        <v>0</v>
      </c>
      <c r="CN22" s="286">
        <f t="shared" si="7"/>
        <v>0</v>
      </c>
      <c r="CO22" s="1"/>
    </row>
    <row r="23" ht="18.75" customHeight="1">
      <c r="A23" s="1"/>
      <c r="B23" s="2"/>
      <c r="C23" s="1"/>
      <c r="D23" s="44"/>
      <c r="E23" s="1"/>
      <c r="F23" s="44"/>
      <c r="G23" s="60"/>
      <c r="H23" s="381"/>
      <c r="I23" s="4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</row>
    <row r="24" ht="18.75" customHeight="1">
      <c r="A24" s="1"/>
      <c r="B24" s="2"/>
      <c r="C24" s="1"/>
      <c r="D24" s="44"/>
      <c r="E24" s="1"/>
      <c r="F24" s="44"/>
      <c r="G24" s="60"/>
      <c r="H24" s="38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</row>
    <row r="25" ht="18.75" customHeight="1">
      <c r="A25" s="1"/>
      <c r="B25" s="89" t="s">
        <v>7</v>
      </c>
      <c r="C25" s="183" t="s">
        <v>222</v>
      </c>
      <c r="D25" s="44"/>
      <c r="E25" s="1"/>
      <c r="F25" s="44"/>
      <c r="G25" s="60"/>
      <c r="H25" s="38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1"/>
    </row>
    <row r="26" ht="18.75" customHeight="1">
      <c r="A26" s="1"/>
      <c r="B26" s="2"/>
      <c r="C26" s="1"/>
      <c r="D26" s="44"/>
      <c r="E26" s="1"/>
      <c r="F26" s="174"/>
      <c r="G26" s="197"/>
      <c r="H26" s="38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ht="22.5" customHeight="1">
      <c r="A27" s="1"/>
      <c r="B27" s="342" t="s">
        <v>4</v>
      </c>
      <c r="C27" s="288" t="s">
        <v>223</v>
      </c>
      <c r="D27" s="290"/>
      <c r="E27" s="389">
        <f t="shared" ref="E27:E28" si="9">IFERROR(F27/$F$27,0)</f>
        <v>1</v>
      </c>
      <c r="F27" s="290">
        <f t="shared" ref="F27:F28" si="10">SUM(I27:CN27)</f>
        <v>7861922.905</v>
      </c>
      <c r="G27" s="390" t="s">
        <v>41</v>
      </c>
      <c r="H27" s="391"/>
      <c r="I27" s="290">
        <f t="shared" ref="I27:CN27" si="8">SUM(I28)</f>
        <v>0</v>
      </c>
      <c r="J27" s="290">
        <f t="shared" si="8"/>
        <v>0</v>
      </c>
      <c r="K27" s="290">
        <f t="shared" si="8"/>
        <v>0</v>
      </c>
      <c r="L27" s="290">
        <f t="shared" si="8"/>
        <v>0</v>
      </c>
      <c r="M27" s="290">
        <f t="shared" si="8"/>
        <v>0</v>
      </c>
      <c r="N27" s="290">
        <f t="shared" si="8"/>
        <v>0</v>
      </c>
      <c r="O27" s="290">
        <f t="shared" si="8"/>
        <v>0</v>
      </c>
      <c r="P27" s="290">
        <f t="shared" si="8"/>
        <v>0</v>
      </c>
      <c r="Q27" s="290">
        <f t="shared" si="8"/>
        <v>0</v>
      </c>
      <c r="R27" s="290">
        <f t="shared" si="8"/>
        <v>0</v>
      </c>
      <c r="S27" s="290">
        <f t="shared" si="8"/>
        <v>0</v>
      </c>
      <c r="T27" s="290">
        <f t="shared" si="8"/>
        <v>0</v>
      </c>
      <c r="U27" s="290">
        <f t="shared" si="8"/>
        <v>96320</v>
      </c>
      <c r="V27" s="290">
        <f t="shared" si="8"/>
        <v>96320</v>
      </c>
      <c r="W27" s="290">
        <f t="shared" si="8"/>
        <v>96320</v>
      </c>
      <c r="X27" s="290">
        <f t="shared" si="8"/>
        <v>96320</v>
      </c>
      <c r="Y27" s="290">
        <f t="shared" si="8"/>
        <v>96320</v>
      </c>
      <c r="Z27" s="290">
        <f t="shared" si="8"/>
        <v>96320</v>
      </c>
      <c r="AA27" s="290">
        <f t="shared" si="8"/>
        <v>96320</v>
      </c>
      <c r="AB27" s="290">
        <f t="shared" si="8"/>
        <v>96320</v>
      </c>
      <c r="AC27" s="290">
        <f t="shared" si="8"/>
        <v>96320</v>
      </c>
      <c r="AD27" s="290">
        <f t="shared" si="8"/>
        <v>96320</v>
      </c>
      <c r="AE27" s="290">
        <f t="shared" si="8"/>
        <v>96320</v>
      </c>
      <c r="AF27" s="290">
        <f t="shared" si="8"/>
        <v>96320</v>
      </c>
      <c r="AG27" s="290">
        <f t="shared" si="8"/>
        <v>101136</v>
      </c>
      <c r="AH27" s="290">
        <f t="shared" si="8"/>
        <v>101136</v>
      </c>
      <c r="AI27" s="290">
        <f t="shared" si="8"/>
        <v>101136</v>
      </c>
      <c r="AJ27" s="290">
        <f t="shared" si="8"/>
        <v>101136</v>
      </c>
      <c r="AK27" s="290">
        <f t="shared" si="8"/>
        <v>101136</v>
      </c>
      <c r="AL27" s="290">
        <f t="shared" si="8"/>
        <v>101136</v>
      </c>
      <c r="AM27" s="290">
        <f t="shared" si="8"/>
        <v>101136</v>
      </c>
      <c r="AN27" s="290">
        <f t="shared" si="8"/>
        <v>101136</v>
      </c>
      <c r="AO27" s="290">
        <f t="shared" si="8"/>
        <v>101136</v>
      </c>
      <c r="AP27" s="290">
        <f t="shared" si="8"/>
        <v>101136</v>
      </c>
      <c r="AQ27" s="290">
        <f t="shared" si="8"/>
        <v>101136</v>
      </c>
      <c r="AR27" s="290">
        <f t="shared" si="8"/>
        <v>101136</v>
      </c>
      <c r="AS27" s="290">
        <f t="shared" si="8"/>
        <v>106192.8</v>
      </c>
      <c r="AT27" s="290">
        <f t="shared" si="8"/>
        <v>106192.8</v>
      </c>
      <c r="AU27" s="290">
        <f t="shared" si="8"/>
        <v>106192.8</v>
      </c>
      <c r="AV27" s="290">
        <f t="shared" si="8"/>
        <v>106192.8</v>
      </c>
      <c r="AW27" s="290">
        <f t="shared" si="8"/>
        <v>106192.8</v>
      </c>
      <c r="AX27" s="290">
        <f t="shared" si="8"/>
        <v>106192.8</v>
      </c>
      <c r="AY27" s="290">
        <f t="shared" si="8"/>
        <v>106192.8</v>
      </c>
      <c r="AZ27" s="290">
        <f t="shared" si="8"/>
        <v>106192.8</v>
      </c>
      <c r="BA27" s="290">
        <f t="shared" si="8"/>
        <v>106192.8</v>
      </c>
      <c r="BB27" s="290">
        <f t="shared" si="8"/>
        <v>106192.8</v>
      </c>
      <c r="BC27" s="290">
        <f t="shared" si="8"/>
        <v>106192.8</v>
      </c>
      <c r="BD27" s="290">
        <f t="shared" si="8"/>
        <v>106192.8</v>
      </c>
      <c r="BE27" s="290">
        <f t="shared" si="8"/>
        <v>111502.44</v>
      </c>
      <c r="BF27" s="290">
        <f t="shared" si="8"/>
        <v>111502.44</v>
      </c>
      <c r="BG27" s="290">
        <f t="shared" si="8"/>
        <v>111502.44</v>
      </c>
      <c r="BH27" s="290">
        <f t="shared" si="8"/>
        <v>111502.44</v>
      </c>
      <c r="BI27" s="290">
        <f t="shared" si="8"/>
        <v>111502.44</v>
      </c>
      <c r="BJ27" s="290">
        <f t="shared" si="8"/>
        <v>111502.44</v>
      </c>
      <c r="BK27" s="290">
        <f t="shared" si="8"/>
        <v>111502.44</v>
      </c>
      <c r="BL27" s="290">
        <f t="shared" si="8"/>
        <v>111502.44</v>
      </c>
      <c r="BM27" s="290">
        <f t="shared" si="8"/>
        <v>111502.44</v>
      </c>
      <c r="BN27" s="290">
        <f t="shared" si="8"/>
        <v>111502.44</v>
      </c>
      <c r="BO27" s="290">
        <f t="shared" si="8"/>
        <v>111502.44</v>
      </c>
      <c r="BP27" s="290">
        <f t="shared" si="8"/>
        <v>111502.44</v>
      </c>
      <c r="BQ27" s="290">
        <f t="shared" si="8"/>
        <v>117077.562</v>
      </c>
      <c r="BR27" s="290">
        <f t="shared" si="8"/>
        <v>117077.562</v>
      </c>
      <c r="BS27" s="290">
        <f t="shared" si="8"/>
        <v>117077.562</v>
      </c>
      <c r="BT27" s="290">
        <f t="shared" si="8"/>
        <v>117077.562</v>
      </c>
      <c r="BU27" s="290">
        <f t="shared" si="8"/>
        <v>117077.562</v>
      </c>
      <c r="BV27" s="290">
        <f t="shared" si="8"/>
        <v>117077.562</v>
      </c>
      <c r="BW27" s="290">
        <f t="shared" si="8"/>
        <v>117077.562</v>
      </c>
      <c r="BX27" s="290">
        <f t="shared" si="8"/>
        <v>117077.562</v>
      </c>
      <c r="BY27" s="290">
        <f t="shared" si="8"/>
        <v>117077.562</v>
      </c>
      <c r="BZ27" s="290">
        <f t="shared" si="8"/>
        <v>117077.562</v>
      </c>
      <c r="CA27" s="290">
        <f t="shared" si="8"/>
        <v>117077.562</v>
      </c>
      <c r="CB27" s="290">
        <f t="shared" si="8"/>
        <v>117077.562</v>
      </c>
      <c r="CC27" s="290">
        <f t="shared" si="8"/>
        <v>122931.4401</v>
      </c>
      <c r="CD27" s="290">
        <f t="shared" si="8"/>
        <v>122931.4401</v>
      </c>
      <c r="CE27" s="290">
        <f t="shared" si="8"/>
        <v>122931.4401</v>
      </c>
      <c r="CF27" s="290">
        <f t="shared" si="8"/>
        <v>122931.4401</v>
      </c>
      <c r="CG27" s="290">
        <f t="shared" si="8"/>
        <v>122931.4401</v>
      </c>
      <c r="CH27" s="290">
        <f t="shared" si="8"/>
        <v>122931.4401</v>
      </c>
      <c r="CI27" s="290">
        <f t="shared" si="8"/>
        <v>122931.4401</v>
      </c>
      <c r="CJ27" s="290">
        <f t="shared" si="8"/>
        <v>122931.4401</v>
      </c>
      <c r="CK27" s="290">
        <f t="shared" si="8"/>
        <v>122931.4401</v>
      </c>
      <c r="CL27" s="290">
        <f t="shared" si="8"/>
        <v>122931.4401</v>
      </c>
      <c r="CM27" s="290">
        <f t="shared" si="8"/>
        <v>122931.4401</v>
      </c>
      <c r="CN27" s="290">
        <f t="shared" si="8"/>
        <v>122931.4401</v>
      </c>
      <c r="CO27" s="1"/>
    </row>
    <row r="28" ht="18.75" customHeight="1" outlineLevel="1">
      <c r="A28" s="1"/>
      <c r="B28" s="282" t="s">
        <v>198</v>
      </c>
      <c r="C28" s="392" t="str">
        <f>CONCATENATE("Income — ",'Input-Unit'!D9)</f>
        <v>Income — StepUP</v>
      </c>
      <c r="D28" s="283"/>
      <c r="E28" s="382">
        <f t="shared" si="9"/>
        <v>1</v>
      </c>
      <c r="F28" s="283">
        <f t="shared" si="10"/>
        <v>7861922.905</v>
      </c>
      <c r="G28" s="284" t="s">
        <v>41</v>
      </c>
      <c r="H28" s="384"/>
      <c r="I28" s="283">
        <f>if(I5&lt;13,sumifs('Results-Unit'!$57:$57,'Results-Unit'!$56:$56,I$4-Input!$F$40),max('Results-Unit'!$57:$57))*I9</f>
        <v>0</v>
      </c>
      <c r="J28" s="283">
        <f>if(J5&lt;13,sumifs('Results-Unit'!$57:$57,'Results-Unit'!$56:$56,J$4-Input!$F$40),max('Results-Unit'!$57:$57))*J9</f>
        <v>0</v>
      </c>
      <c r="K28" s="283">
        <f>if(K5&lt;13,sumifs('Results-Unit'!$57:$57,'Results-Unit'!$56:$56,K$4-Input!$F$40),max('Results-Unit'!$57:$57))*K9</f>
        <v>0</v>
      </c>
      <c r="L28" s="283">
        <f>if(L5&lt;13,sumifs('Results-Unit'!$57:$57,'Results-Unit'!$56:$56,L$4-Input!$F$40),max('Results-Unit'!$57:$57))*L9</f>
        <v>0</v>
      </c>
      <c r="M28" s="283">
        <f>if(M5&lt;13,sumifs('Results-Unit'!$57:$57,'Results-Unit'!$56:$56,M$4-Input!$F$40),max('Results-Unit'!$57:$57))*M9</f>
        <v>0</v>
      </c>
      <c r="N28" s="283">
        <f>if(N5&lt;13,sumifs('Results-Unit'!$57:$57,'Results-Unit'!$56:$56,N$4-Input!$F$40),max('Results-Unit'!$57:$57))*N9</f>
        <v>0</v>
      </c>
      <c r="O28" s="283">
        <f>if(O5&lt;13,sumifs('Results-Unit'!$57:$57,'Results-Unit'!$56:$56,O$4-Input!$F$40),max('Results-Unit'!$57:$57))*O9</f>
        <v>0</v>
      </c>
      <c r="P28" s="283">
        <f>if(P5&lt;13,sumifs('Results-Unit'!$57:$57,'Results-Unit'!$56:$56,P$4-Input!$F$40),max('Results-Unit'!$57:$57))*P9</f>
        <v>0</v>
      </c>
      <c r="Q28" s="283">
        <f>if(Q5&lt;13,sumifs('Results-Unit'!$57:$57,'Results-Unit'!$56:$56,Q$4-Input!$F$40),max('Results-Unit'!$57:$57))*Q9</f>
        <v>0</v>
      </c>
      <c r="R28" s="283">
        <f>if(R5&lt;13,sumifs('Results-Unit'!$57:$57,'Results-Unit'!$56:$56,R$4-Input!$F$40),max('Results-Unit'!$57:$57))*R9</f>
        <v>0</v>
      </c>
      <c r="S28" s="283">
        <f>if(S5&lt;13,sumifs('Results-Unit'!$57:$57,'Results-Unit'!$56:$56,S$4-Input!$F$40),max('Results-Unit'!$57:$57))*S9</f>
        <v>0</v>
      </c>
      <c r="T28" s="283">
        <f>if(T5&lt;13,sumifs('Results-Unit'!$57:$57,'Results-Unit'!$56:$56,T$4-Input!$F$40),max('Results-Unit'!$57:$57))*T9</f>
        <v>0</v>
      </c>
      <c r="U28" s="283">
        <f>if(U5&lt;13,sumifs('Results-Unit'!$57:$57,'Results-Unit'!$56:$56,U$4-Input!$F$40),max('Results-Unit'!$57:$57))*U9</f>
        <v>96320</v>
      </c>
      <c r="V28" s="283">
        <f>if(V5&lt;13,sumifs('Results-Unit'!$57:$57,'Results-Unit'!$56:$56,V$4-Input!$F$40),max('Results-Unit'!$57:$57))*V9</f>
        <v>96320</v>
      </c>
      <c r="W28" s="283">
        <f>if(W5&lt;13,sumifs('Results-Unit'!$57:$57,'Results-Unit'!$56:$56,W$4-Input!$F$40),max('Results-Unit'!$57:$57))*W9</f>
        <v>96320</v>
      </c>
      <c r="X28" s="283">
        <f>if(X5&lt;13,sumifs('Results-Unit'!$57:$57,'Results-Unit'!$56:$56,X$4-Input!$F$40),max('Results-Unit'!$57:$57))*X9</f>
        <v>96320</v>
      </c>
      <c r="Y28" s="283">
        <f>if(Y5&lt;13,sumifs('Results-Unit'!$57:$57,'Results-Unit'!$56:$56,Y$4-Input!$F$40),max('Results-Unit'!$57:$57))*Y9</f>
        <v>96320</v>
      </c>
      <c r="Z28" s="283">
        <f>if(Z5&lt;13,sumifs('Results-Unit'!$57:$57,'Results-Unit'!$56:$56,Z$4-Input!$F$40),max('Results-Unit'!$57:$57))*Z9</f>
        <v>96320</v>
      </c>
      <c r="AA28" s="283">
        <f>if(AA5&lt;13,sumifs('Results-Unit'!$57:$57,'Results-Unit'!$56:$56,AA$4-Input!$F$40),max('Results-Unit'!$57:$57))*AA9</f>
        <v>96320</v>
      </c>
      <c r="AB28" s="283">
        <f>if(AB5&lt;13,sumifs('Results-Unit'!$57:$57,'Results-Unit'!$56:$56,AB$4-Input!$F$40),max('Results-Unit'!$57:$57))*AB9</f>
        <v>96320</v>
      </c>
      <c r="AC28" s="283">
        <f>if(AC5&lt;13,sumifs('Results-Unit'!$57:$57,'Results-Unit'!$56:$56,AC$4-Input!$F$40),max('Results-Unit'!$57:$57))*AC9</f>
        <v>96320</v>
      </c>
      <c r="AD28" s="283">
        <f>if(AD5&lt;13,sumifs('Results-Unit'!$57:$57,'Results-Unit'!$56:$56,AD$4-Input!$F$40),max('Results-Unit'!$57:$57))*AD9</f>
        <v>96320</v>
      </c>
      <c r="AE28" s="283">
        <f>if(AE5&lt;13,sumifs('Results-Unit'!$57:$57,'Results-Unit'!$56:$56,AE$4-Input!$F$40),max('Results-Unit'!$57:$57))*AE9</f>
        <v>96320</v>
      </c>
      <c r="AF28" s="283">
        <f>if(AF5&lt;13,sumifs('Results-Unit'!$57:$57,'Results-Unit'!$56:$56,AF$4-Input!$F$40),max('Results-Unit'!$57:$57))*AF9</f>
        <v>96320</v>
      </c>
      <c r="AG28" s="283">
        <f>if(AG5&lt;13,sumifs('Results-Unit'!$57:$57,'Results-Unit'!$56:$56,AG$4-Input!$F$40),max('Results-Unit'!$57:$57))*AG9</f>
        <v>101136</v>
      </c>
      <c r="AH28" s="283">
        <f>if(AH5&lt;13,sumifs('Results-Unit'!$57:$57,'Results-Unit'!$56:$56,AH$4-Input!$F$40),max('Results-Unit'!$57:$57))*AH9</f>
        <v>101136</v>
      </c>
      <c r="AI28" s="283">
        <f>if(AI5&lt;13,sumifs('Results-Unit'!$57:$57,'Results-Unit'!$56:$56,AI$4-Input!$F$40),max('Results-Unit'!$57:$57))*AI9</f>
        <v>101136</v>
      </c>
      <c r="AJ28" s="283">
        <f>if(AJ5&lt;13,sumifs('Results-Unit'!$57:$57,'Results-Unit'!$56:$56,AJ$4-Input!$F$40),max('Results-Unit'!$57:$57))*AJ9</f>
        <v>101136</v>
      </c>
      <c r="AK28" s="283">
        <f>if(AK5&lt;13,sumifs('Results-Unit'!$57:$57,'Results-Unit'!$56:$56,AK$4-Input!$F$40),max('Results-Unit'!$57:$57))*AK9</f>
        <v>101136</v>
      </c>
      <c r="AL28" s="283">
        <f>if(AL5&lt;13,sumifs('Results-Unit'!$57:$57,'Results-Unit'!$56:$56,AL$4-Input!$F$40),max('Results-Unit'!$57:$57))*AL9</f>
        <v>101136</v>
      </c>
      <c r="AM28" s="283">
        <f>if(AM5&lt;13,sumifs('Results-Unit'!$57:$57,'Results-Unit'!$56:$56,AM$4-Input!$F$40),max('Results-Unit'!$57:$57))*AM9</f>
        <v>101136</v>
      </c>
      <c r="AN28" s="283">
        <f>if(AN5&lt;13,sumifs('Results-Unit'!$57:$57,'Results-Unit'!$56:$56,AN$4-Input!$F$40),max('Results-Unit'!$57:$57))*AN9</f>
        <v>101136</v>
      </c>
      <c r="AO28" s="283">
        <f>if(AO5&lt;13,sumifs('Results-Unit'!$57:$57,'Results-Unit'!$56:$56,AO$4-Input!$F$40),max('Results-Unit'!$57:$57))*AO9</f>
        <v>101136</v>
      </c>
      <c r="AP28" s="283">
        <f>if(AP5&lt;13,sumifs('Results-Unit'!$57:$57,'Results-Unit'!$56:$56,AP$4-Input!$F$40),max('Results-Unit'!$57:$57))*AP9</f>
        <v>101136</v>
      </c>
      <c r="AQ28" s="283">
        <f>if(AQ5&lt;13,sumifs('Results-Unit'!$57:$57,'Results-Unit'!$56:$56,AQ$4-Input!$F$40),max('Results-Unit'!$57:$57))*AQ9</f>
        <v>101136</v>
      </c>
      <c r="AR28" s="283">
        <f>if(AR5&lt;13,sumifs('Results-Unit'!$57:$57,'Results-Unit'!$56:$56,AR$4-Input!$F$40),max('Results-Unit'!$57:$57))*AR9</f>
        <v>101136</v>
      </c>
      <c r="AS28" s="283">
        <f>if(AS5&lt;13,sumifs('Results-Unit'!$57:$57,'Results-Unit'!$56:$56,AS$4-Input!$F$40),max('Results-Unit'!$57:$57))*AS9</f>
        <v>106192.8</v>
      </c>
      <c r="AT28" s="283">
        <f>if(AT5&lt;13,sumifs('Results-Unit'!$57:$57,'Results-Unit'!$56:$56,AT$4-Input!$F$40),max('Results-Unit'!$57:$57))*AT9</f>
        <v>106192.8</v>
      </c>
      <c r="AU28" s="283">
        <f>if(AU5&lt;13,sumifs('Results-Unit'!$57:$57,'Results-Unit'!$56:$56,AU$4-Input!$F$40),max('Results-Unit'!$57:$57))*AU9</f>
        <v>106192.8</v>
      </c>
      <c r="AV28" s="283">
        <f>if(AV5&lt;13,sumifs('Results-Unit'!$57:$57,'Results-Unit'!$56:$56,AV$4-Input!$F$40),max('Results-Unit'!$57:$57))*AV9</f>
        <v>106192.8</v>
      </c>
      <c r="AW28" s="283">
        <f>if(AW5&lt;13,sumifs('Results-Unit'!$57:$57,'Results-Unit'!$56:$56,AW$4-Input!$F$40),max('Results-Unit'!$57:$57))*AW9</f>
        <v>106192.8</v>
      </c>
      <c r="AX28" s="283">
        <f>if(AX5&lt;13,sumifs('Results-Unit'!$57:$57,'Results-Unit'!$56:$56,AX$4-Input!$F$40),max('Results-Unit'!$57:$57))*AX9</f>
        <v>106192.8</v>
      </c>
      <c r="AY28" s="283">
        <f>if(AY5&lt;13,sumifs('Results-Unit'!$57:$57,'Results-Unit'!$56:$56,AY$4-Input!$F$40),max('Results-Unit'!$57:$57))*AY9</f>
        <v>106192.8</v>
      </c>
      <c r="AZ28" s="283">
        <f>if(AZ5&lt;13,sumifs('Results-Unit'!$57:$57,'Results-Unit'!$56:$56,AZ$4-Input!$F$40),max('Results-Unit'!$57:$57))*AZ9</f>
        <v>106192.8</v>
      </c>
      <c r="BA28" s="283">
        <f>if(BA5&lt;13,sumifs('Results-Unit'!$57:$57,'Results-Unit'!$56:$56,BA$4-Input!$F$40),max('Results-Unit'!$57:$57))*BA9</f>
        <v>106192.8</v>
      </c>
      <c r="BB28" s="283">
        <f>if(BB5&lt;13,sumifs('Results-Unit'!$57:$57,'Results-Unit'!$56:$56,BB$4-Input!$F$40),max('Results-Unit'!$57:$57))*BB9</f>
        <v>106192.8</v>
      </c>
      <c r="BC28" s="283">
        <f>if(BC5&lt;13,sumifs('Results-Unit'!$57:$57,'Results-Unit'!$56:$56,BC$4-Input!$F$40),max('Results-Unit'!$57:$57))*BC9</f>
        <v>106192.8</v>
      </c>
      <c r="BD28" s="283">
        <f>if(BD5&lt;13,sumifs('Results-Unit'!$57:$57,'Results-Unit'!$56:$56,BD$4-Input!$F$40),max('Results-Unit'!$57:$57))*BD9</f>
        <v>106192.8</v>
      </c>
      <c r="BE28" s="283">
        <f>if(BE5&lt;13,sumifs('Results-Unit'!$57:$57,'Results-Unit'!$56:$56,BE$4-Input!$F$40),max('Results-Unit'!$57:$57))*BE9</f>
        <v>111502.44</v>
      </c>
      <c r="BF28" s="283">
        <f>if(BF5&lt;13,sumifs('Results-Unit'!$57:$57,'Results-Unit'!$56:$56,BF$4-Input!$F$40),max('Results-Unit'!$57:$57))*BF9</f>
        <v>111502.44</v>
      </c>
      <c r="BG28" s="283">
        <f>if(BG5&lt;13,sumifs('Results-Unit'!$57:$57,'Results-Unit'!$56:$56,BG$4-Input!$F$40),max('Results-Unit'!$57:$57))*BG9</f>
        <v>111502.44</v>
      </c>
      <c r="BH28" s="283">
        <f>if(BH5&lt;13,sumifs('Results-Unit'!$57:$57,'Results-Unit'!$56:$56,BH$4-Input!$F$40),max('Results-Unit'!$57:$57))*BH9</f>
        <v>111502.44</v>
      </c>
      <c r="BI28" s="283">
        <f>if(BI5&lt;13,sumifs('Results-Unit'!$57:$57,'Results-Unit'!$56:$56,BI$4-Input!$F$40),max('Results-Unit'!$57:$57))*BI9</f>
        <v>111502.44</v>
      </c>
      <c r="BJ28" s="283">
        <f>if(BJ5&lt;13,sumifs('Results-Unit'!$57:$57,'Results-Unit'!$56:$56,BJ$4-Input!$F$40),max('Results-Unit'!$57:$57))*BJ9</f>
        <v>111502.44</v>
      </c>
      <c r="BK28" s="283">
        <f>if(BK5&lt;13,sumifs('Results-Unit'!$57:$57,'Results-Unit'!$56:$56,BK$4-Input!$F$40),max('Results-Unit'!$57:$57))*BK9</f>
        <v>111502.44</v>
      </c>
      <c r="BL28" s="283">
        <f>if(BL5&lt;13,sumifs('Results-Unit'!$57:$57,'Results-Unit'!$56:$56,BL$4-Input!$F$40),max('Results-Unit'!$57:$57))*BL9</f>
        <v>111502.44</v>
      </c>
      <c r="BM28" s="283">
        <f>if(BM5&lt;13,sumifs('Results-Unit'!$57:$57,'Results-Unit'!$56:$56,BM$4-Input!$F$40),max('Results-Unit'!$57:$57))*BM9</f>
        <v>111502.44</v>
      </c>
      <c r="BN28" s="283">
        <f>if(BN5&lt;13,sumifs('Results-Unit'!$57:$57,'Results-Unit'!$56:$56,BN$4-Input!$F$40),max('Results-Unit'!$57:$57))*BN9</f>
        <v>111502.44</v>
      </c>
      <c r="BO28" s="283">
        <f>if(BO5&lt;13,sumifs('Results-Unit'!$57:$57,'Results-Unit'!$56:$56,BO$4-Input!$F$40),max('Results-Unit'!$57:$57))*BO9</f>
        <v>111502.44</v>
      </c>
      <c r="BP28" s="283">
        <f>if(BP5&lt;13,sumifs('Results-Unit'!$57:$57,'Results-Unit'!$56:$56,BP$4-Input!$F$40),max('Results-Unit'!$57:$57))*BP9</f>
        <v>111502.44</v>
      </c>
      <c r="BQ28" s="283">
        <f>if(BQ5&lt;13,sumifs('Results-Unit'!$57:$57,'Results-Unit'!$56:$56,BQ$4-Input!$F$40),max('Results-Unit'!$57:$57))*BQ9</f>
        <v>117077.562</v>
      </c>
      <c r="BR28" s="283">
        <f>if(BR5&lt;13,sumifs('Results-Unit'!$57:$57,'Results-Unit'!$56:$56,BR$4-Input!$F$40),max('Results-Unit'!$57:$57))*BR9</f>
        <v>117077.562</v>
      </c>
      <c r="BS28" s="283">
        <f>if(BS5&lt;13,sumifs('Results-Unit'!$57:$57,'Results-Unit'!$56:$56,BS$4-Input!$F$40),max('Results-Unit'!$57:$57))*BS9</f>
        <v>117077.562</v>
      </c>
      <c r="BT28" s="283">
        <f>if(BT5&lt;13,sumifs('Results-Unit'!$57:$57,'Results-Unit'!$56:$56,BT$4-Input!$F$40),max('Results-Unit'!$57:$57))*BT9</f>
        <v>117077.562</v>
      </c>
      <c r="BU28" s="283">
        <f>if(BU5&lt;13,sumifs('Results-Unit'!$57:$57,'Results-Unit'!$56:$56,BU$4-Input!$F$40),max('Results-Unit'!$57:$57))*BU9</f>
        <v>117077.562</v>
      </c>
      <c r="BV28" s="283">
        <f>if(BV5&lt;13,sumifs('Results-Unit'!$57:$57,'Results-Unit'!$56:$56,BV$4-Input!$F$40),max('Results-Unit'!$57:$57))*BV9</f>
        <v>117077.562</v>
      </c>
      <c r="BW28" s="283">
        <f>if(BW5&lt;13,sumifs('Results-Unit'!$57:$57,'Results-Unit'!$56:$56,BW$4-Input!$F$40),max('Results-Unit'!$57:$57))*BW9</f>
        <v>117077.562</v>
      </c>
      <c r="BX28" s="283">
        <f>if(BX5&lt;13,sumifs('Results-Unit'!$57:$57,'Results-Unit'!$56:$56,BX$4-Input!$F$40),max('Results-Unit'!$57:$57))*BX9</f>
        <v>117077.562</v>
      </c>
      <c r="BY28" s="283">
        <f>if(BY5&lt;13,sumifs('Results-Unit'!$57:$57,'Results-Unit'!$56:$56,BY$4-Input!$F$40),max('Results-Unit'!$57:$57))*BY9</f>
        <v>117077.562</v>
      </c>
      <c r="BZ28" s="283">
        <f>if(BZ5&lt;13,sumifs('Results-Unit'!$57:$57,'Results-Unit'!$56:$56,BZ$4-Input!$F$40),max('Results-Unit'!$57:$57))*BZ9</f>
        <v>117077.562</v>
      </c>
      <c r="CA28" s="283">
        <f>if(CA5&lt;13,sumifs('Results-Unit'!$57:$57,'Results-Unit'!$56:$56,CA$4-Input!$F$40),max('Results-Unit'!$57:$57))*CA9</f>
        <v>117077.562</v>
      </c>
      <c r="CB28" s="283">
        <f>if(CB5&lt;13,sumifs('Results-Unit'!$57:$57,'Results-Unit'!$56:$56,CB$4-Input!$F$40),max('Results-Unit'!$57:$57))*CB9</f>
        <v>117077.562</v>
      </c>
      <c r="CC28" s="283">
        <f>if(CC5&lt;13,sumifs('Results-Unit'!$57:$57,'Results-Unit'!$56:$56,CC$4-Input!$F$40),max('Results-Unit'!$57:$57))*CC9</f>
        <v>122931.4401</v>
      </c>
      <c r="CD28" s="283">
        <f>if(CD5&lt;13,sumifs('Results-Unit'!$57:$57,'Results-Unit'!$56:$56,CD$4-Input!$F$40),max('Results-Unit'!$57:$57))*CD9</f>
        <v>122931.4401</v>
      </c>
      <c r="CE28" s="283">
        <f>if(CE5&lt;13,sumifs('Results-Unit'!$57:$57,'Results-Unit'!$56:$56,CE$4-Input!$F$40),max('Results-Unit'!$57:$57))*CE9</f>
        <v>122931.4401</v>
      </c>
      <c r="CF28" s="283">
        <f>if(CF5&lt;13,sumifs('Results-Unit'!$57:$57,'Results-Unit'!$56:$56,CF$4-Input!$F$40),max('Results-Unit'!$57:$57))*CF9</f>
        <v>122931.4401</v>
      </c>
      <c r="CG28" s="283">
        <f>if(CG5&lt;13,sumifs('Results-Unit'!$57:$57,'Results-Unit'!$56:$56,CG$4-Input!$F$40),max('Results-Unit'!$57:$57))*CG9</f>
        <v>122931.4401</v>
      </c>
      <c r="CH28" s="283">
        <f>if(CH5&lt;13,sumifs('Results-Unit'!$57:$57,'Results-Unit'!$56:$56,CH$4-Input!$F$40),max('Results-Unit'!$57:$57))*CH9</f>
        <v>122931.4401</v>
      </c>
      <c r="CI28" s="283">
        <f>if(CI5&lt;13,sumifs('Results-Unit'!$57:$57,'Results-Unit'!$56:$56,CI$4-Input!$F$40),max('Results-Unit'!$57:$57))*CI9</f>
        <v>122931.4401</v>
      </c>
      <c r="CJ28" s="283">
        <f>if(CJ5&lt;13,sumifs('Results-Unit'!$57:$57,'Results-Unit'!$56:$56,CJ$4-Input!$F$40),max('Results-Unit'!$57:$57))*CJ9</f>
        <v>122931.4401</v>
      </c>
      <c r="CK28" s="283">
        <f>if(CK5&lt;13,sumifs('Results-Unit'!$57:$57,'Results-Unit'!$56:$56,CK$4-Input!$F$40),max('Results-Unit'!$57:$57))*CK9</f>
        <v>122931.4401</v>
      </c>
      <c r="CL28" s="283">
        <f>if(CL5&lt;13,sumifs('Results-Unit'!$57:$57,'Results-Unit'!$56:$56,CL$4-Input!$F$40),max('Results-Unit'!$57:$57))*CL9</f>
        <v>122931.4401</v>
      </c>
      <c r="CM28" s="283">
        <f>if(CM5&lt;13,sumifs('Results-Unit'!$57:$57,'Results-Unit'!$56:$56,CM$4-Input!$F$40),max('Results-Unit'!$57:$57))*CM9</f>
        <v>122931.4401</v>
      </c>
      <c r="CN28" s="283">
        <f>if(CN5&lt;13,sumifs('Results-Unit'!$57:$57,'Results-Unit'!$56:$56,CN$4-Input!$F$40),max('Results-Unit'!$57:$57))*CN9</f>
        <v>122931.4401</v>
      </c>
      <c r="CO28" s="1"/>
    </row>
    <row r="29" ht="18.75" customHeight="1" outlineLevel="1">
      <c r="A29" s="1"/>
      <c r="B29" s="393"/>
      <c r="C29" s="394"/>
      <c r="D29" s="395"/>
      <c r="E29" s="394"/>
      <c r="F29" s="395"/>
      <c r="G29" s="394"/>
      <c r="H29" s="396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4"/>
      <c r="V29" s="394"/>
      <c r="W29" s="394"/>
      <c r="X29" s="394"/>
      <c r="Y29" s="394"/>
      <c r="Z29" s="394"/>
      <c r="AA29" s="394"/>
      <c r="AB29" s="394"/>
      <c r="AC29" s="394"/>
      <c r="AD29" s="394"/>
      <c r="AE29" s="394"/>
      <c r="AF29" s="394"/>
      <c r="AG29" s="394"/>
      <c r="AH29" s="394"/>
      <c r="AI29" s="394"/>
      <c r="AJ29" s="394"/>
      <c r="AK29" s="394"/>
      <c r="AL29" s="394"/>
      <c r="AM29" s="394"/>
      <c r="AN29" s="394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4"/>
      <c r="BE29" s="394"/>
      <c r="BF29" s="394"/>
      <c r="BG29" s="394"/>
      <c r="BH29" s="394"/>
      <c r="BI29" s="394"/>
      <c r="BJ29" s="394"/>
      <c r="BK29" s="394"/>
      <c r="BL29" s="394"/>
      <c r="BM29" s="394"/>
      <c r="BN29" s="394"/>
      <c r="BO29" s="394"/>
      <c r="BP29" s="394"/>
      <c r="BQ29" s="394"/>
      <c r="BR29" s="394"/>
      <c r="BS29" s="394"/>
      <c r="BT29" s="394"/>
      <c r="BU29" s="394"/>
      <c r="BV29" s="394"/>
      <c r="BW29" s="394"/>
      <c r="BX29" s="394"/>
      <c r="BY29" s="394"/>
      <c r="BZ29" s="394"/>
      <c r="CA29" s="394"/>
      <c r="CB29" s="394"/>
      <c r="CC29" s="394"/>
      <c r="CD29" s="394"/>
      <c r="CE29" s="394"/>
      <c r="CF29" s="394"/>
      <c r="CG29" s="394"/>
      <c r="CH29" s="394"/>
      <c r="CI29" s="394"/>
      <c r="CJ29" s="394"/>
      <c r="CK29" s="394"/>
      <c r="CL29" s="394"/>
      <c r="CM29" s="394"/>
      <c r="CN29" s="394"/>
      <c r="CO29" s="394"/>
    </row>
    <row r="30" ht="22.5" customHeight="1">
      <c r="A30" s="1"/>
      <c r="B30" s="342" t="s">
        <v>7</v>
      </c>
      <c r="C30" s="390" t="s">
        <v>224</v>
      </c>
      <c r="D30" s="290"/>
      <c r="E30" s="345">
        <f>IFERROR(F30/(CF!$F$30+$F$38+$F$49+$F$57+$F$35),0)</f>
        <v>0.3401500734</v>
      </c>
      <c r="F30" s="290">
        <f t="shared" ref="F30:F33" si="12">SUM(I30:CN30)</f>
        <v>-1114153.319</v>
      </c>
      <c r="G30" s="390" t="s">
        <v>41</v>
      </c>
      <c r="H30" s="391"/>
      <c r="I30" s="290">
        <f t="shared" ref="I30:CN30" si="11">SUM(I31:I33)</f>
        <v>0</v>
      </c>
      <c r="J30" s="290">
        <f t="shared" si="11"/>
        <v>0</v>
      </c>
      <c r="K30" s="290">
        <f t="shared" si="11"/>
        <v>0</v>
      </c>
      <c r="L30" s="290">
        <f t="shared" si="11"/>
        <v>0</v>
      </c>
      <c r="M30" s="290">
        <f t="shared" si="11"/>
        <v>0</v>
      </c>
      <c r="N30" s="290">
        <f t="shared" si="11"/>
        <v>0</v>
      </c>
      <c r="O30" s="290">
        <f t="shared" si="11"/>
        <v>0</v>
      </c>
      <c r="P30" s="290">
        <f t="shared" si="11"/>
        <v>0</v>
      </c>
      <c r="Q30" s="290">
        <f t="shared" si="11"/>
        <v>0</v>
      </c>
      <c r="R30" s="290">
        <f t="shared" si="11"/>
        <v>0</v>
      </c>
      <c r="S30" s="290">
        <f t="shared" si="11"/>
        <v>0</v>
      </c>
      <c r="T30" s="290">
        <f t="shared" si="11"/>
        <v>0</v>
      </c>
      <c r="U30" s="290">
        <f t="shared" si="11"/>
        <v>-13650</v>
      </c>
      <c r="V30" s="290">
        <f t="shared" si="11"/>
        <v>-13650</v>
      </c>
      <c r="W30" s="290">
        <f t="shared" si="11"/>
        <v>-13650</v>
      </c>
      <c r="X30" s="290">
        <f t="shared" si="11"/>
        <v>-13650</v>
      </c>
      <c r="Y30" s="290">
        <f t="shared" si="11"/>
        <v>-13650</v>
      </c>
      <c r="Z30" s="290">
        <f t="shared" si="11"/>
        <v>-13650</v>
      </c>
      <c r="AA30" s="290">
        <f t="shared" si="11"/>
        <v>-13650</v>
      </c>
      <c r="AB30" s="290">
        <f t="shared" si="11"/>
        <v>-13650</v>
      </c>
      <c r="AC30" s="290">
        <f t="shared" si="11"/>
        <v>-13650</v>
      </c>
      <c r="AD30" s="290">
        <f t="shared" si="11"/>
        <v>-13650</v>
      </c>
      <c r="AE30" s="290">
        <f t="shared" si="11"/>
        <v>-13650</v>
      </c>
      <c r="AF30" s="290">
        <f t="shared" si="11"/>
        <v>-13650</v>
      </c>
      <c r="AG30" s="290">
        <f t="shared" si="11"/>
        <v>-14332.5</v>
      </c>
      <c r="AH30" s="290">
        <f t="shared" si="11"/>
        <v>-14332.5</v>
      </c>
      <c r="AI30" s="290">
        <f t="shared" si="11"/>
        <v>-14332.5</v>
      </c>
      <c r="AJ30" s="290">
        <f t="shared" si="11"/>
        <v>-14332.5</v>
      </c>
      <c r="AK30" s="290">
        <f t="shared" si="11"/>
        <v>-14332.5</v>
      </c>
      <c r="AL30" s="290">
        <f t="shared" si="11"/>
        <v>-14332.5</v>
      </c>
      <c r="AM30" s="290">
        <f t="shared" si="11"/>
        <v>-14332.5</v>
      </c>
      <c r="AN30" s="290">
        <f t="shared" si="11"/>
        <v>-14332.5</v>
      </c>
      <c r="AO30" s="290">
        <f t="shared" si="11"/>
        <v>-14332.5</v>
      </c>
      <c r="AP30" s="290">
        <f t="shared" si="11"/>
        <v>-14332.5</v>
      </c>
      <c r="AQ30" s="290">
        <f t="shared" si="11"/>
        <v>-14332.5</v>
      </c>
      <c r="AR30" s="290">
        <f t="shared" si="11"/>
        <v>-14332.5</v>
      </c>
      <c r="AS30" s="290">
        <f t="shared" si="11"/>
        <v>-15049.125</v>
      </c>
      <c r="AT30" s="290">
        <f t="shared" si="11"/>
        <v>-15049.125</v>
      </c>
      <c r="AU30" s="290">
        <f t="shared" si="11"/>
        <v>-15049.125</v>
      </c>
      <c r="AV30" s="290">
        <f t="shared" si="11"/>
        <v>-15049.125</v>
      </c>
      <c r="AW30" s="290">
        <f t="shared" si="11"/>
        <v>-15049.125</v>
      </c>
      <c r="AX30" s="290">
        <f t="shared" si="11"/>
        <v>-15049.125</v>
      </c>
      <c r="AY30" s="290">
        <f t="shared" si="11"/>
        <v>-15049.125</v>
      </c>
      <c r="AZ30" s="290">
        <f t="shared" si="11"/>
        <v>-15049.125</v>
      </c>
      <c r="BA30" s="290">
        <f t="shared" si="11"/>
        <v>-15049.125</v>
      </c>
      <c r="BB30" s="290">
        <f t="shared" si="11"/>
        <v>-15049.125</v>
      </c>
      <c r="BC30" s="290">
        <f t="shared" si="11"/>
        <v>-15049.125</v>
      </c>
      <c r="BD30" s="290">
        <f t="shared" si="11"/>
        <v>-15049.125</v>
      </c>
      <c r="BE30" s="290">
        <f t="shared" si="11"/>
        <v>-15801.58125</v>
      </c>
      <c r="BF30" s="290">
        <f t="shared" si="11"/>
        <v>-15801.58125</v>
      </c>
      <c r="BG30" s="290">
        <f t="shared" si="11"/>
        <v>-15801.58125</v>
      </c>
      <c r="BH30" s="290">
        <f t="shared" si="11"/>
        <v>-15801.58125</v>
      </c>
      <c r="BI30" s="290">
        <f t="shared" si="11"/>
        <v>-15801.58125</v>
      </c>
      <c r="BJ30" s="290">
        <f t="shared" si="11"/>
        <v>-15801.58125</v>
      </c>
      <c r="BK30" s="290">
        <f t="shared" si="11"/>
        <v>-15801.58125</v>
      </c>
      <c r="BL30" s="290">
        <f t="shared" si="11"/>
        <v>-15801.58125</v>
      </c>
      <c r="BM30" s="290">
        <f t="shared" si="11"/>
        <v>-15801.58125</v>
      </c>
      <c r="BN30" s="290">
        <f t="shared" si="11"/>
        <v>-15801.58125</v>
      </c>
      <c r="BO30" s="290">
        <f t="shared" si="11"/>
        <v>-15801.58125</v>
      </c>
      <c r="BP30" s="290">
        <f t="shared" si="11"/>
        <v>-15801.58125</v>
      </c>
      <c r="BQ30" s="290">
        <f t="shared" si="11"/>
        <v>-16591.66031</v>
      </c>
      <c r="BR30" s="290">
        <f t="shared" si="11"/>
        <v>-16591.66031</v>
      </c>
      <c r="BS30" s="290">
        <f t="shared" si="11"/>
        <v>-16591.66031</v>
      </c>
      <c r="BT30" s="290">
        <f t="shared" si="11"/>
        <v>-16591.66031</v>
      </c>
      <c r="BU30" s="290">
        <f t="shared" si="11"/>
        <v>-16591.66031</v>
      </c>
      <c r="BV30" s="290">
        <f t="shared" si="11"/>
        <v>-16591.66031</v>
      </c>
      <c r="BW30" s="290">
        <f t="shared" si="11"/>
        <v>-16591.66031</v>
      </c>
      <c r="BX30" s="290">
        <f t="shared" si="11"/>
        <v>-16591.66031</v>
      </c>
      <c r="BY30" s="290">
        <f t="shared" si="11"/>
        <v>-16591.66031</v>
      </c>
      <c r="BZ30" s="290">
        <f t="shared" si="11"/>
        <v>-16591.66031</v>
      </c>
      <c r="CA30" s="290">
        <f t="shared" si="11"/>
        <v>-16591.66031</v>
      </c>
      <c r="CB30" s="290">
        <f t="shared" si="11"/>
        <v>-16591.66031</v>
      </c>
      <c r="CC30" s="290">
        <f t="shared" si="11"/>
        <v>-17421.24333</v>
      </c>
      <c r="CD30" s="290">
        <f t="shared" si="11"/>
        <v>-17421.24333</v>
      </c>
      <c r="CE30" s="290">
        <f t="shared" si="11"/>
        <v>-17421.24333</v>
      </c>
      <c r="CF30" s="290">
        <f t="shared" si="11"/>
        <v>-17421.24333</v>
      </c>
      <c r="CG30" s="290">
        <f t="shared" si="11"/>
        <v>-17421.24333</v>
      </c>
      <c r="CH30" s="290">
        <f t="shared" si="11"/>
        <v>-17421.24333</v>
      </c>
      <c r="CI30" s="290">
        <f t="shared" si="11"/>
        <v>-17421.24333</v>
      </c>
      <c r="CJ30" s="290">
        <f t="shared" si="11"/>
        <v>-17421.24333</v>
      </c>
      <c r="CK30" s="290">
        <f t="shared" si="11"/>
        <v>-17421.24333</v>
      </c>
      <c r="CL30" s="290">
        <f t="shared" si="11"/>
        <v>-17421.24333</v>
      </c>
      <c r="CM30" s="290">
        <f t="shared" si="11"/>
        <v>-17421.24333</v>
      </c>
      <c r="CN30" s="290">
        <f t="shared" si="11"/>
        <v>-17421.24333</v>
      </c>
      <c r="CO30" s="1"/>
    </row>
    <row r="31" ht="18.75" customHeight="1" outlineLevel="1">
      <c r="A31" s="1"/>
      <c r="B31" s="282" t="s">
        <v>200</v>
      </c>
      <c r="C31" s="392" t="str">
        <f>'Results-Unit'!C62</f>
        <v>Advertising and marketing expenses</v>
      </c>
      <c r="D31" s="283"/>
      <c r="E31" s="382">
        <f>IFERROR(F31/(CF!$F$30+$F$38+$F$49+$F$57+$F$35),0)</f>
        <v>0.1308269513</v>
      </c>
      <c r="F31" s="283">
        <f t="shared" si="12"/>
        <v>-428520.5072</v>
      </c>
      <c r="G31" s="284" t="s">
        <v>41</v>
      </c>
      <c r="H31" s="384"/>
      <c r="I31" s="283">
        <f>if(I5&lt;13,sumifs('Results-Unit'!$62:$62,'Results-Unit'!$56:$56,I$4-Input!$F$40),'Results-Unit'!$R$62)*I$8</f>
        <v>0</v>
      </c>
      <c r="J31" s="283">
        <f>if(J5&lt;13,sumifs('Results-Unit'!$62:$62,'Results-Unit'!$56:$56,J$4-Input!$F$40),'Results-Unit'!$R$62)*J$8</f>
        <v>0</v>
      </c>
      <c r="K31" s="283">
        <f>if(K5&lt;13,sumifs('Results-Unit'!$62:$62,'Results-Unit'!$56:$56,K$4-Input!$F$40),'Results-Unit'!$R$62)*K$8</f>
        <v>0</v>
      </c>
      <c r="L31" s="283">
        <f>if(L5&lt;13,sumifs('Results-Unit'!$62:$62,'Results-Unit'!$56:$56,L$4-Input!$F$40),'Results-Unit'!$R$62)*L$8</f>
        <v>0</v>
      </c>
      <c r="M31" s="283">
        <f>if(M5&lt;13,sumifs('Results-Unit'!$62:$62,'Results-Unit'!$56:$56,M$4-Input!$F$40),'Results-Unit'!$R$62)*M$8</f>
        <v>0</v>
      </c>
      <c r="N31" s="283">
        <f>if(N5&lt;13,sumifs('Results-Unit'!$62:$62,'Results-Unit'!$56:$56,N$4-Input!$F$40),'Results-Unit'!$R$62)*N$8</f>
        <v>0</v>
      </c>
      <c r="O31" s="283">
        <f>if(O5&lt;13,sumifs('Results-Unit'!$62:$62,'Results-Unit'!$56:$56,O$4-Input!$F$40),'Results-Unit'!$R$62)*O$8</f>
        <v>0</v>
      </c>
      <c r="P31" s="283">
        <f>if(P5&lt;13,sumifs('Results-Unit'!$62:$62,'Results-Unit'!$56:$56,P$4-Input!$F$40),'Results-Unit'!$R$62)*P$8</f>
        <v>0</v>
      </c>
      <c r="Q31" s="283">
        <f>if(Q5&lt;13,sumifs('Results-Unit'!$62:$62,'Results-Unit'!$56:$56,Q$4-Input!$F$40),'Results-Unit'!$R$62)*Q$8</f>
        <v>0</v>
      </c>
      <c r="R31" s="283">
        <f>if(R5&lt;13,sumifs('Results-Unit'!$62:$62,'Results-Unit'!$56:$56,R$4-Input!$F$40),'Results-Unit'!$R$62)*R$8</f>
        <v>0</v>
      </c>
      <c r="S31" s="283">
        <f>if(S5&lt;13,sumifs('Results-Unit'!$62:$62,'Results-Unit'!$56:$56,S$4-Input!$F$40),'Results-Unit'!$R$62)*S$8</f>
        <v>0</v>
      </c>
      <c r="T31" s="283">
        <f>if(T5&lt;13,sumifs('Results-Unit'!$62:$62,'Results-Unit'!$56:$56,T$4-Input!$F$40),'Results-Unit'!$R$62)*T$8</f>
        <v>0</v>
      </c>
      <c r="U31" s="283">
        <f>if(U5&lt;13,sumifs('Results-Unit'!$62:$62,'Results-Unit'!$56:$56,U$4-Input!$F$40),'Results-Unit'!$R$62)*U$8</f>
        <v>-5250</v>
      </c>
      <c r="V31" s="283">
        <f>if(V5&lt;13,sumifs('Results-Unit'!$62:$62,'Results-Unit'!$56:$56,V$4-Input!$F$40),'Results-Unit'!$R$62)*V$8</f>
        <v>-5250</v>
      </c>
      <c r="W31" s="283">
        <f>if(W5&lt;13,sumifs('Results-Unit'!$62:$62,'Results-Unit'!$56:$56,W$4-Input!$F$40),'Results-Unit'!$R$62)*W$8</f>
        <v>-5250</v>
      </c>
      <c r="X31" s="283">
        <f>if(X5&lt;13,sumifs('Results-Unit'!$62:$62,'Results-Unit'!$56:$56,X$4-Input!$F$40),'Results-Unit'!$R$62)*X$8</f>
        <v>-5250</v>
      </c>
      <c r="Y31" s="283">
        <f>if(Y5&lt;13,sumifs('Results-Unit'!$62:$62,'Results-Unit'!$56:$56,Y$4-Input!$F$40),'Results-Unit'!$R$62)*Y$8</f>
        <v>-5250</v>
      </c>
      <c r="Z31" s="283">
        <f>if(Z5&lt;13,sumifs('Results-Unit'!$62:$62,'Results-Unit'!$56:$56,Z$4-Input!$F$40),'Results-Unit'!$R$62)*Z$8</f>
        <v>-5250</v>
      </c>
      <c r="AA31" s="283">
        <f>if(AA5&lt;13,sumifs('Results-Unit'!$62:$62,'Results-Unit'!$56:$56,AA$4-Input!$F$40),'Results-Unit'!$R$62)*AA$8</f>
        <v>-5250</v>
      </c>
      <c r="AB31" s="283">
        <f>if(AB5&lt;13,sumifs('Results-Unit'!$62:$62,'Results-Unit'!$56:$56,AB$4-Input!$F$40),'Results-Unit'!$R$62)*AB$8</f>
        <v>-5250</v>
      </c>
      <c r="AC31" s="283">
        <f>if(AC5&lt;13,sumifs('Results-Unit'!$62:$62,'Results-Unit'!$56:$56,AC$4-Input!$F$40),'Results-Unit'!$R$62)*AC$8</f>
        <v>-5250</v>
      </c>
      <c r="AD31" s="283">
        <f>if(AD5&lt;13,sumifs('Results-Unit'!$62:$62,'Results-Unit'!$56:$56,AD$4-Input!$F$40),'Results-Unit'!$R$62)*AD$8</f>
        <v>-5250</v>
      </c>
      <c r="AE31" s="283">
        <f>if(AE5&lt;13,sumifs('Results-Unit'!$62:$62,'Results-Unit'!$56:$56,AE$4-Input!$F$40),'Results-Unit'!$R$62)*AE$8</f>
        <v>-5250</v>
      </c>
      <c r="AF31" s="283">
        <f>if(AF5&lt;13,sumifs('Results-Unit'!$62:$62,'Results-Unit'!$56:$56,AF$4-Input!$F$40),'Results-Unit'!$R$62)*AF$8</f>
        <v>-5250</v>
      </c>
      <c r="AG31" s="283">
        <f>if(AG5&lt;13,sumifs('Results-Unit'!$62:$62,'Results-Unit'!$56:$56,AG$4-Input!$F$40),'Results-Unit'!$R$62)*AG$8</f>
        <v>-5512.5</v>
      </c>
      <c r="AH31" s="283">
        <f>if(AH5&lt;13,sumifs('Results-Unit'!$62:$62,'Results-Unit'!$56:$56,AH$4-Input!$F$40),'Results-Unit'!$R$62)*AH$8</f>
        <v>-5512.5</v>
      </c>
      <c r="AI31" s="283">
        <f>if(AI5&lt;13,sumifs('Results-Unit'!$62:$62,'Results-Unit'!$56:$56,AI$4-Input!$F$40),'Results-Unit'!$R$62)*AI$8</f>
        <v>-5512.5</v>
      </c>
      <c r="AJ31" s="283">
        <f>if(AJ5&lt;13,sumifs('Results-Unit'!$62:$62,'Results-Unit'!$56:$56,AJ$4-Input!$F$40),'Results-Unit'!$R$62)*AJ$8</f>
        <v>-5512.5</v>
      </c>
      <c r="AK31" s="283">
        <f>if(AK5&lt;13,sumifs('Results-Unit'!$62:$62,'Results-Unit'!$56:$56,AK$4-Input!$F$40),'Results-Unit'!$R$62)*AK$8</f>
        <v>-5512.5</v>
      </c>
      <c r="AL31" s="283">
        <f>if(AL5&lt;13,sumifs('Results-Unit'!$62:$62,'Results-Unit'!$56:$56,AL$4-Input!$F$40),'Results-Unit'!$R$62)*AL$8</f>
        <v>-5512.5</v>
      </c>
      <c r="AM31" s="283">
        <f>if(AM5&lt;13,sumifs('Results-Unit'!$62:$62,'Results-Unit'!$56:$56,AM$4-Input!$F$40),'Results-Unit'!$R$62)*AM$8</f>
        <v>-5512.5</v>
      </c>
      <c r="AN31" s="283">
        <f>if(AN5&lt;13,sumifs('Results-Unit'!$62:$62,'Results-Unit'!$56:$56,AN$4-Input!$F$40),'Results-Unit'!$R$62)*AN$8</f>
        <v>-5512.5</v>
      </c>
      <c r="AO31" s="283">
        <f>if(AO5&lt;13,sumifs('Results-Unit'!$62:$62,'Results-Unit'!$56:$56,AO$4-Input!$F$40),'Results-Unit'!$R$62)*AO$8</f>
        <v>-5512.5</v>
      </c>
      <c r="AP31" s="283">
        <f>if(AP5&lt;13,sumifs('Results-Unit'!$62:$62,'Results-Unit'!$56:$56,AP$4-Input!$F$40),'Results-Unit'!$R$62)*AP$8</f>
        <v>-5512.5</v>
      </c>
      <c r="AQ31" s="283">
        <f>if(AQ5&lt;13,sumifs('Results-Unit'!$62:$62,'Results-Unit'!$56:$56,AQ$4-Input!$F$40),'Results-Unit'!$R$62)*AQ$8</f>
        <v>-5512.5</v>
      </c>
      <c r="AR31" s="283">
        <f>if(AR5&lt;13,sumifs('Results-Unit'!$62:$62,'Results-Unit'!$56:$56,AR$4-Input!$F$40),'Results-Unit'!$R$62)*AR$8</f>
        <v>-5512.5</v>
      </c>
      <c r="AS31" s="283">
        <f>if(AS5&lt;13,sumifs('Results-Unit'!$62:$62,'Results-Unit'!$56:$56,AS$4-Input!$F$40),'Results-Unit'!$R$62)*AS$8</f>
        <v>-5788.125</v>
      </c>
      <c r="AT31" s="283">
        <f>if(AT5&lt;13,sumifs('Results-Unit'!$62:$62,'Results-Unit'!$56:$56,AT$4-Input!$F$40),'Results-Unit'!$R$62)*AT$8</f>
        <v>-5788.125</v>
      </c>
      <c r="AU31" s="283">
        <f>if(AU5&lt;13,sumifs('Results-Unit'!$62:$62,'Results-Unit'!$56:$56,AU$4-Input!$F$40),'Results-Unit'!$R$62)*AU$8</f>
        <v>-5788.125</v>
      </c>
      <c r="AV31" s="283">
        <f>if(AV5&lt;13,sumifs('Results-Unit'!$62:$62,'Results-Unit'!$56:$56,AV$4-Input!$F$40),'Results-Unit'!$R$62)*AV$8</f>
        <v>-5788.125</v>
      </c>
      <c r="AW31" s="283">
        <f>if(AW5&lt;13,sumifs('Results-Unit'!$62:$62,'Results-Unit'!$56:$56,AW$4-Input!$F$40),'Results-Unit'!$R$62)*AW$8</f>
        <v>-5788.125</v>
      </c>
      <c r="AX31" s="283">
        <f>if(AX5&lt;13,sumifs('Results-Unit'!$62:$62,'Results-Unit'!$56:$56,AX$4-Input!$F$40),'Results-Unit'!$R$62)*AX$8</f>
        <v>-5788.125</v>
      </c>
      <c r="AY31" s="283">
        <f>if(AY5&lt;13,sumifs('Results-Unit'!$62:$62,'Results-Unit'!$56:$56,AY$4-Input!$F$40),'Results-Unit'!$R$62)*AY$8</f>
        <v>-5788.125</v>
      </c>
      <c r="AZ31" s="283">
        <f>if(AZ5&lt;13,sumifs('Results-Unit'!$62:$62,'Results-Unit'!$56:$56,AZ$4-Input!$F$40),'Results-Unit'!$R$62)*AZ$8</f>
        <v>-5788.125</v>
      </c>
      <c r="BA31" s="283">
        <f>if(BA5&lt;13,sumifs('Results-Unit'!$62:$62,'Results-Unit'!$56:$56,BA$4-Input!$F$40),'Results-Unit'!$R$62)*BA$8</f>
        <v>-5788.125</v>
      </c>
      <c r="BB31" s="283">
        <f>if(BB5&lt;13,sumifs('Results-Unit'!$62:$62,'Results-Unit'!$56:$56,BB$4-Input!$F$40),'Results-Unit'!$R$62)*BB$8</f>
        <v>-5788.125</v>
      </c>
      <c r="BC31" s="283">
        <f>if(BC5&lt;13,sumifs('Results-Unit'!$62:$62,'Results-Unit'!$56:$56,BC$4-Input!$F$40),'Results-Unit'!$R$62)*BC$8</f>
        <v>-5788.125</v>
      </c>
      <c r="BD31" s="283">
        <f>if(BD5&lt;13,sumifs('Results-Unit'!$62:$62,'Results-Unit'!$56:$56,BD$4-Input!$F$40),'Results-Unit'!$R$62)*BD$8</f>
        <v>-5788.125</v>
      </c>
      <c r="BE31" s="283">
        <f>if(BE5&lt;13,sumifs('Results-Unit'!$62:$62,'Results-Unit'!$56:$56,BE$4-Input!$F$40),'Results-Unit'!$R$62)*BE$8</f>
        <v>-6077.53125</v>
      </c>
      <c r="BF31" s="283">
        <f>if(BF5&lt;13,sumifs('Results-Unit'!$62:$62,'Results-Unit'!$56:$56,BF$4-Input!$F$40),'Results-Unit'!$R$62)*BF$8</f>
        <v>-6077.53125</v>
      </c>
      <c r="BG31" s="283">
        <f>if(BG5&lt;13,sumifs('Results-Unit'!$62:$62,'Results-Unit'!$56:$56,BG$4-Input!$F$40),'Results-Unit'!$R$62)*BG$8</f>
        <v>-6077.53125</v>
      </c>
      <c r="BH31" s="283">
        <f>if(BH5&lt;13,sumifs('Results-Unit'!$62:$62,'Results-Unit'!$56:$56,BH$4-Input!$F$40),'Results-Unit'!$R$62)*BH$8</f>
        <v>-6077.53125</v>
      </c>
      <c r="BI31" s="283">
        <f>if(BI5&lt;13,sumifs('Results-Unit'!$62:$62,'Results-Unit'!$56:$56,BI$4-Input!$F$40),'Results-Unit'!$R$62)*BI$8</f>
        <v>-6077.53125</v>
      </c>
      <c r="BJ31" s="283">
        <f>if(BJ5&lt;13,sumifs('Results-Unit'!$62:$62,'Results-Unit'!$56:$56,BJ$4-Input!$F$40),'Results-Unit'!$R$62)*BJ$8</f>
        <v>-6077.53125</v>
      </c>
      <c r="BK31" s="283">
        <f>if(BK5&lt;13,sumifs('Results-Unit'!$62:$62,'Results-Unit'!$56:$56,BK$4-Input!$F$40),'Results-Unit'!$R$62)*BK$8</f>
        <v>-6077.53125</v>
      </c>
      <c r="BL31" s="283">
        <f>if(BL5&lt;13,sumifs('Results-Unit'!$62:$62,'Results-Unit'!$56:$56,BL$4-Input!$F$40),'Results-Unit'!$R$62)*BL$8</f>
        <v>-6077.53125</v>
      </c>
      <c r="BM31" s="283">
        <f>if(BM5&lt;13,sumifs('Results-Unit'!$62:$62,'Results-Unit'!$56:$56,BM$4-Input!$F$40),'Results-Unit'!$R$62)*BM$8</f>
        <v>-6077.53125</v>
      </c>
      <c r="BN31" s="283">
        <f>if(BN5&lt;13,sumifs('Results-Unit'!$62:$62,'Results-Unit'!$56:$56,BN$4-Input!$F$40),'Results-Unit'!$R$62)*BN$8</f>
        <v>-6077.53125</v>
      </c>
      <c r="BO31" s="283">
        <f>if(BO5&lt;13,sumifs('Results-Unit'!$62:$62,'Results-Unit'!$56:$56,BO$4-Input!$F$40),'Results-Unit'!$R$62)*BO$8</f>
        <v>-6077.53125</v>
      </c>
      <c r="BP31" s="283">
        <f>if(BP5&lt;13,sumifs('Results-Unit'!$62:$62,'Results-Unit'!$56:$56,BP$4-Input!$F$40),'Results-Unit'!$R$62)*BP$8</f>
        <v>-6077.53125</v>
      </c>
      <c r="BQ31" s="283">
        <f>if(BQ5&lt;13,sumifs('Results-Unit'!$62:$62,'Results-Unit'!$56:$56,BQ$4-Input!$F$40),'Results-Unit'!$R$62)*BQ$8</f>
        <v>-6381.407813</v>
      </c>
      <c r="BR31" s="283">
        <f>if(BR5&lt;13,sumifs('Results-Unit'!$62:$62,'Results-Unit'!$56:$56,BR$4-Input!$F$40),'Results-Unit'!$R$62)*BR$8</f>
        <v>-6381.407813</v>
      </c>
      <c r="BS31" s="283">
        <f>if(BS5&lt;13,sumifs('Results-Unit'!$62:$62,'Results-Unit'!$56:$56,BS$4-Input!$F$40),'Results-Unit'!$R$62)*BS$8</f>
        <v>-6381.407813</v>
      </c>
      <c r="BT31" s="283">
        <f>if(BT5&lt;13,sumifs('Results-Unit'!$62:$62,'Results-Unit'!$56:$56,BT$4-Input!$F$40),'Results-Unit'!$R$62)*BT$8</f>
        <v>-6381.407813</v>
      </c>
      <c r="BU31" s="283">
        <f>if(BU5&lt;13,sumifs('Results-Unit'!$62:$62,'Results-Unit'!$56:$56,BU$4-Input!$F$40),'Results-Unit'!$R$62)*BU$8</f>
        <v>-6381.407813</v>
      </c>
      <c r="BV31" s="283">
        <f>if(BV5&lt;13,sumifs('Results-Unit'!$62:$62,'Results-Unit'!$56:$56,BV$4-Input!$F$40),'Results-Unit'!$R$62)*BV$8</f>
        <v>-6381.407813</v>
      </c>
      <c r="BW31" s="283">
        <f>if(BW5&lt;13,sumifs('Results-Unit'!$62:$62,'Results-Unit'!$56:$56,BW$4-Input!$F$40),'Results-Unit'!$R$62)*BW$8</f>
        <v>-6381.407813</v>
      </c>
      <c r="BX31" s="283">
        <f>if(BX5&lt;13,sumifs('Results-Unit'!$62:$62,'Results-Unit'!$56:$56,BX$4-Input!$F$40),'Results-Unit'!$R$62)*BX$8</f>
        <v>-6381.407813</v>
      </c>
      <c r="BY31" s="283">
        <f>if(BY5&lt;13,sumifs('Results-Unit'!$62:$62,'Results-Unit'!$56:$56,BY$4-Input!$F$40),'Results-Unit'!$R$62)*BY$8</f>
        <v>-6381.407813</v>
      </c>
      <c r="BZ31" s="283">
        <f>if(BZ5&lt;13,sumifs('Results-Unit'!$62:$62,'Results-Unit'!$56:$56,BZ$4-Input!$F$40),'Results-Unit'!$R$62)*BZ$8</f>
        <v>-6381.407813</v>
      </c>
      <c r="CA31" s="283">
        <f>if(CA5&lt;13,sumifs('Results-Unit'!$62:$62,'Results-Unit'!$56:$56,CA$4-Input!$F$40),'Results-Unit'!$R$62)*CA$8</f>
        <v>-6381.407813</v>
      </c>
      <c r="CB31" s="283">
        <f>if(CB5&lt;13,sumifs('Results-Unit'!$62:$62,'Results-Unit'!$56:$56,CB$4-Input!$F$40),'Results-Unit'!$R$62)*CB$8</f>
        <v>-6381.407813</v>
      </c>
      <c r="CC31" s="283">
        <f>if(CC5&lt;13,sumifs('Results-Unit'!$62:$62,'Results-Unit'!$56:$56,CC$4-Input!$F$40),'Results-Unit'!$R$62)*CC$8</f>
        <v>-6700.478203</v>
      </c>
      <c r="CD31" s="283">
        <f>if(CD5&lt;13,sumifs('Results-Unit'!$62:$62,'Results-Unit'!$56:$56,CD$4-Input!$F$40),'Results-Unit'!$R$62)*CD$8</f>
        <v>-6700.478203</v>
      </c>
      <c r="CE31" s="283">
        <f>if(CE5&lt;13,sumifs('Results-Unit'!$62:$62,'Results-Unit'!$56:$56,CE$4-Input!$F$40),'Results-Unit'!$R$62)*CE$8</f>
        <v>-6700.478203</v>
      </c>
      <c r="CF31" s="283">
        <f>if(CF5&lt;13,sumifs('Results-Unit'!$62:$62,'Results-Unit'!$56:$56,CF$4-Input!$F$40),'Results-Unit'!$R$62)*CF$8</f>
        <v>-6700.478203</v>
      </c>
      <c r="CG31" s="283">
        <f>if(CG5&lt;13,sumifs('Results-Unit'!$62:$62,'Results-Unit'!$56:$56,CG$4-Input!$F$40),'Results-Unit'!$R$62)*CG$8</f>
        <v>-6700.478203</v>
      </c>
      <c r="CH31" s="283">
        <f>if(CH5&lt;13,sumifs('Results-Unit'!$62:$62,'Results-Unit'!$56:$56,CH$4-Input!$F$40),'Results-Unit'!$R$62)*CH$8</f>
        <v>-6700.478203</v>
      </c>
      <c r="CI31" s="283">
        <f>if(CI5&lt;13,sumifs('Results-Unit'!$62:$62,'Results-Unit'!$56:$56,CI$4-Input!$F$40),'Results-Unit'!$R$62)*CI$8</f>
        <v>-6700.478203</v>
      </c>
      <c r="CJ31" s="283">
        <f>if(CJ5&lt;13,sumifs('Results-Unit'!$62:$62,'Results-Unit'!$56:$56,CJ$4-Input!$F$40),'Results-Unit'!$R$62)*CJ$8</f>
        <v>-6700.478203</v>
      </c>
      <c r="CK31" s="283">
        <f>if(CK5&lt;13,sumifs('Results-Unit'!$62:$62,'Results-Unit'!$56:$56,CK$4-Input!$F$40),'Results-Unit'!$R$62)*CK$8</f>
        <v>-6700.478203</v>
      </c>
      <c r="CL31" s="283">
        <f>if(CL5&lt;13,sumifs('Results-Unit'!$62:$62,'Results-Unit'!$56:$56,CL$4-Input!$F$40),'Results-Unit'!$R$62)*CL$8</f>
        <v>-6700.478203</v>
      </c>
      <c r="CM31" s="283">
        <f>if(CM5&lt;13,sumifs('Results-Unit'!$62:$62,'Results-Unit'!$56:$56,CM$4-Input!$F$40),'Results-Unit'!$R$62)*CM$8</f>
        <v>-6700.478203</v>
      </c>
      <c r="CN31" s="283">
        <f>if(CN5&lt;13,sumifs('Results-Unit'!$62:$62,'Results-Unit'!$56:$56,CN$4-Input!$F$40),'Results-Unit'!$R$62)*CN$8</f>
        <v>-6700.478203</v>
      </c>
      <c r="CO31" s="1"/>
    </row>
    <row r="32" ht="18.75" customHeight="1" outlineLevel="1">
      <c r="A32" s="1"/>
      <c r="B32" s="282" t="s">
        <v>201</v>
      </c>
      <c r="C32" s="392" t="str">
        <f>'Results-Unit'!C66&amp;" (marketing and sales)"</f>
        <v>Salary (marketing and sales)</v>
      </c>
      <c r="D32" s="283"/>
      <c r="E32" s="382">
        <f>IFERROR(F32/(CF!$F$30+$F$38+$F$49+$F$57+$F$35),0)</f>
        <v>0.2093231221</v>
      </c>
      <c r="F32" s="283">
        <f t="shared" si="12"/>
        <v>-685632.8115</v>
      </c>
      <c r="G32" s="284" t="s">
        <v>41</v>
      </c>
      <c r="H32" s="384"/>
      <c r="I32" s="283">
        <f>if(I5&lt;13,sumifs('Results-Unit'!$66:$66,'Results-Unit'!$56:$56,I$4-Input!$F$40),'Results-Unit'!$R$66)*I$8</f>
        <v>0</v>
      </c>
      <c r="J32" s="283">
        <f>if(J5&lt;13,sumifs('Results-Unit'!$66:$66,'Results-Unit'!$56:$56,J$4-Input!$F$40),'Results-Unit'!$R$66)*J$8</f>
        <v>0</v>
      </c>
      <c r="K32" s="283">
        <f>if(K5&lt;13,sumifs('Results-Unit'!$66:$66,'Results-Unit'!$56:$56,K$4-Input!$F$40),'Results-Unit'!$R$66)*K$8</f>
        <v>0</v>
      </c>
      <c r="L32" s="283">
        <f>if(L5&lt;13,sumifs('Results-Unit'!$66:$66,'Results-Unit'!$56:$56,L$4-Input!$F$40),'Results-Unit'!$R$66)*L$8</f>
        <v>0</v>
      </c>
      <c r="M32" s="283">
        <f>if(M5&lt;13,sumifs('Results-Unit'!$66:$66,'Results-Unit'!$56:$56,M$4-Input!$F$40),'Results-Unit'!$R$66)*M$8</f>
        <v>0</v>
      </c>
      <c r="N32" s="283">
        <f>if(N5&lt;13,sumifs('Results-Unit'!$66:$66,'Results-Unit'!$56:$56,N$4-Input!$F$40),'Results-Unit'!$R$66)*N$8</f>
        <v>0</v>
      </c>
      <c r="O32" s="283">
        <f>if(O5&lt;13,sumifs('Results-Unit'!$66:$66,'Results-Unit'!$56:$56,O$4-Input!$F$40),'Results-Unit'!$R$66)*O$8</f>
        <v>0</v>
      </c>
      <c r="P32" s="283">
        <f>if(P5&lt;13,sumifs('Results-Unit'!$66:$66,'Results-Unit'!$56:$56,P$4-Input!$F$40),'Results-Unit'!$R$66)*P$8</f>
        <v>0</v>
      </c>
      <c r="Q32" s="283">
        <f>if(Q5&lt;13,sumifs('Results-Unit'!$66:$66,'Results-Unit'!$56:$56,Q$4-Input!$F$40),'Results-Unit'!$R$66)*Q$8</f>
        <v>0</v>
      </c>
      <c r="R32" s="283">
        <f>if(R5&lt;13,sumifs('Results-Unit'!$66:$66,'Results-Unit'!$56:$56,R$4-Input!$F$40),'Results-Unit'!$R$66)*R$8</f>
        <v>0</v>
      </c>
      <c r="S32" s="283">
        <f>if(S5&lt;13,sumifs('Results-Unit'!$66:$66,'Results-Unit'!$56:$56,S$4-Input!$F$40),'Results-Unit'!$R$66)*S$8</f>
        <v>0</v>
      </c>
      <c r="T32" s="283">
        <f>if(T5&lt;13,sumifs('Results-Unit'!$66:$66,'Results-Unit'!$56:$56,T$4-Input!$F$40),'Results-Unit'!$R$66)*T$8</f>
        <v>0</v>
      </c>
      <c r="U32" s="283">
        <f>if(U5&lt;13,sumifs('Results-Unit'!$66:$66,'Results-Unit'!$56:$56,U$4-Input!$F$40),'Results-Unit'!$R$66)*U$8</f>
        <v>-8400</v>
      </c>
      <c r="V32" s="283">
        <f>if(V5&lt;13,sumifs('Results-Unit'!$66:$66,'Results-Unit'!$56:$56,V$4-Input!$F$40),'Results-Unit'!$R$66)*V$8</f>
        <v>-8400</v>
      </c>
      <c r="W32" s="283">
        <f>if(W5&lt;13,sumifs('Results-Unit'!$66:$66,'Results-Unit'!$56:$56,W$4-Input!$F$40),'Results-Unit'!$R$66)*W$8</f>
        <v>-8400</v>
      </c>
      <c r="X32" s="283">
        <f>if(X5&lt;13,sumifs('Results-Unit'!$66:$66,'Results-Unit'!$56:$56,X$4-Input!$F$40),'Results-Unit'!$R$66)*X$8</f>
        <v>-8400</v>
      </c>
      <c r="Y32" s="283">
        <f>if(Y5&lt;13,sumifs('Results-Unit'!$66:$66,'Results-Unit'!$56:$56,Y$4-Input!$F$40),'Results-Unit'!$R$66)*Y$8</f>
        <v>-8400</v>
      </c>
      <c r="Z32" s="283">
        <f>if(Z5&lt;13,sumifs('Results-Unit'!$66:$66,'Results-Unit'!$56:$56,Z$4-Input!$F$40),'Results-Unit'!$R$66)*Z$8</f>
        <v>-8400</v>
      </c>
      <c r="AA32" s="283">
        <f>if(AA5&lt;13,sumifs('Results-Unit'!$66:$66,'Results-Unit'!$56:$56,AA$4-Input!$F$40),'Results-Unit'!$R$66)*AA$8</f>
        <v>-8400</v>
      </c>
      <c r="AB32" s="283">
        <f>if(AB5&lt;13,sumifs('Results-Unit'!$66:$66,'Results-Unit'!$56:$56,AB$4-Input!$F$40),'Results-Unit'!$R$66)*AB$8</f>
        <v>-8400</v>
      </c>
      <c r="AC32" s="283">
        <f>if(AC5&lt;13,sumifs('Results-Unit'!$66:$66,'Results-Unit'!$56:$56,AC$4-Input!$F$40),'Results-Unit'!$R$66)*AC$8</f>
        <v>-8400</v>
      </c>
      <c r="AD32" s="283">
        <f>if(AD5&lt;13,sumifs('Results-Unit'!$66:$66,'Results-Unit'!$56:$56,AD$4-Input!$F$40),'Results-Unit'!$R$66)*AD$8</f>
        <v>-8400</v>
      </c>
      <c r="AE32" s="283">
        <f>if(AE5&lt;13,sumifs('Results-Unit'!$66:$66,'Results-Unit'!$56:$56,AE$4-Input!$F$40),'Results-Unit'!$R$66)*AE$8</f>
        <v>-8400</v>
      </c>
      <c r="AF32" s="283">
        <f>if(AF5&lt;13,sumifs('Results-Unit'!$66:$66,'Results-Unit'!$56:$56,AF$4-Input!$F$40),'Results-Unit'!$R$66)*AF$8</f>
        <v>-8400</v>
      </c>
      <c r="AG32" s="283">
        <f>if(AG5&lt;13,sumifs('Results-Unit'!$66:$66,'Results-Unit'!$56:$56,AG$4-Input!$F$40),'Results-Unit'!$R$66)*AG$8</f>
        <v>-8820</v>
      </c>
      <c r="AH32" s="283">
        <f>if(AH5&lt;13,sumifs('Results-Unit'!$66:$66,'Results-Unit'!$56:$56,AH$4-Input!$F$40),'Results-Unit'!$R$66)*AH$8</f>
        <v>-8820</v>
      </c>
      <c r="AI32" s="283">
        <f>if(AI5&lt;13,sumifs('Results-Unit'!$66:$66,'Results-Unit'!$56:$56,AI$4-Input!$F$40),'Results-Unit'!$R$66)*AI$8</f>
        <v>-8820</v>
      </c>
      <c r="AJ32" s="283">
        <f>if(AJ5&lt;13,sumifs('Results-Unit'!$66:$66,'Results-Unit'!$56:$56,AJ$4-Input!$F$40),'Results-Unit'!$R$66)*AJ$8</f>
        <v>-8820</v>
      </c>
      <c r="AK32" s="283">
        <f>if(AK5&lt;13,sumifs('Results-Unit'!$66:$66,'Results-Unit'!$56:$56,AK$4-Input!$F$40),'Results-Unit'!$R$66)*AK$8</f>
        <v>-8820</v>
      </c>
      <c r="AL32" s="283">
        <f>if(AL5&lt;13,sumifs('Results-Unit'!$66:$66,'Results-Unit'!$56:$56,AL$4-Input!$F$40),'Results-Unit'!$R$66)*AL$8</f>
        <v>-8820</v>
      </c>
      <c r="AM32" s="283">
        <f>if(AM5&lt;13,sumifs('Results-Unit'!$66:$66,'Results-Unit'!$56:$56,AM$4-Input!$F$40),'Results-Unit'!$R$66)*AM$8</f>
        <v>-8820</v>
      </c>
      <c r="AN32" s="283">
        <f>if(AN5&lt;13,sumifs('Results-Unit'!$66:$66,'Results-Unit'!$56:$56,AN$4-Input!$F$40),'Results-Unit'!$R$66)*AN$8</f>
        <v>-8820</v>
      </c>
      <c r="AO32" s="283">
        <f>if(AO5&lt;13,sumifs('Results-Unit'!$66:$66,'Results-Unit'!$56:$56,AO$4-Input!$F$40),'Results-Unit'!$R$66)*AO$8</f>
        <v>-8820</v>
      </c>
      <c r="AP32" s="283">
        <f>if(AP5&lt;13,sumifs('Results-Unit'!$66:$66,'Results-Unit'!$56:$56,AP$4-Input!$F$40),'Results-Unit'!$R$66)*AP$8</f>
        <v>-8820</v>
      </c>
      <c r="AQ32" s="283">
        <f>if(AQ5&lt;13,sumifs('Results-Unit'!$66:$66,'Results-Unit'!$56:$56,AQ$4-Input!$F$40),'Results-Unit'!$R$66)*AQ$8</f>
        <v>-8820</v>
      </c>
      <c r="AR32" s="283">
        <f>if(AR5&lt;13,sumifs('Results-Unit'!$66:$66,'Results-Unit'!$56:$56,AR$4-Input!$F$40),'Results-Unit'!$R$66)*AR$8</f>
        <v>-8820</v>
      </c>
      <c r="AS32" s="283">
        <f>if(AS5&lt;13,sumifs('Results-Unit'!$66:$66,'Results-Unit'!$56:$56,AS$4-Input!$F$40),'Results-Unit'!$R$66)*AS$8</f>
        <v>-9261</v>
      </c>
      <c r="AT32" s="283">
        <f>if(AT5&lt;13,sumifs('Results-Unit'!$66:$66,'Results-Unit'!$56:$56,AT$4-Input!$F$40),'Results-Unit'!$R$66)*AT$8</f>
        <v>-9261</v>
      </c>
      <c r="AU32" s="283">
        <f>if(AU5&lt;13,sumifs('Results-Unit'!$66:$66,'Results-Unit'!$56:$56,AU$4-Input!$F$40),'Results-Unit'!$R$66)*AU$8</f>
        <v>-9261</v>
      </c>
      <c r="AV32" s="283">
        <f>if(AV5&lt;13,sumifs('Results-Unit'!$66:$66,'Results-Unit'!$56:$56,AV$4-Input!$F$40),'Results-Unit'!$R$66)*AV$8</f>
        <v>-9261</v>
      </c>
      <c r="AW32" s="283">
        <f>if(AW5&lt;13,sumifs('Results-Unit'!$66:$66,'Results-Unit'!$56:$56,AW$4-Input!$F$40),'Results-Unit'!$R$66)*AW$8</f>
        <v>-9261</v>
      </c>
      <c r="AX32" s="283">
        <f>if(AX5&lt;13,sumifs('Results-Unit'!$66:$66,'Results-Unit'!$56:$56,AX$4-Input!$F$40),'Results-Unit'!$R$66)*AX$8</f>
        <v>-9261</v>
      </c>
      <c r="AY32" s="283">
        <f>if(AY5&lt;13,sumifs('Results-Unit'!$66:$66,'Results-Unit'!$56:$56,AY$4-Input!$F$40),'Results-Unit'!$R$66)*AY$8</f>
        <v>-9261</v>
      </c>
      <c r="AZ32" s="283">
        <f>if(AZ5&lt;13,sumifs('Results-Unit'!$66:$66,'Results-Unit'!$56:$56,AZ$4-Input!$F$40),'Results-Unit'!$R$66)*AZ$8</f>
        <v>-9261</v>
      </c>
      <c r="BA32" s="283">
        <f>if(BA5&lt;13,sumifs('Results-Unit'!$66:$66,'Results-Unit'!$56:$56,BA$4-Input!$F$40),'Results-Unit'!$R$66)*BA$8</f>
        <v>-9261</v>
      </c>
      <c r="BB32" s="283">
        <f>if(BB5&lt;13,sumifs('Results-Unit'!$66:$66,'Results-Unit'!$56:$56,BB$4-Input!$F$40),'Results-Unit'!$R$66)*BB$8</f>
        <v>-9261</v>
      </c>
      <c r="BC32" s="283">
        <f>if(BC5&lt;13,sumifs('Results-Unit'!$66:$66,'Results-Unit'!$56:$56,BC$4-Input!$F$40),'Results-Unit'!$R$66)*BC$8</f>
        <v>-9261</v>
      </c>
      <c r="BD32" s="283">
        <f>if(BD5&lt;13,sumifs('Results-Unit'!$66:$66,'Results-Unit'!$56:$56,BD$4-Input!$F$40),'Results-Unit'!$R$66)*BD$8</f>
        <v>-9261</v>
      </c>
      <c r="BE32" s="283">
        <f>if(BE5&lt;13,sumifs('Results-Unit'!$66:$66,'Results-Unit'!$56:$56,BE$4-Input!$F$40),'Results-Unit'!$R$66)*BE$8</f>
        <v>-9724.05</v>
      </c>
      <c r="BF32" s="283">
        <f>if(BF5&lt;13,sumifs('Results-Unit'!$66:$66,'Results-Unit'!$56:$56,BF$4-Input!$F$40),'Results-Unit'!$R$66)*BF$8</f>
        <v>-9724.05</v>
      </c>
      <c r="BG32" s="283">
        <f>if(BG5&lt;13,sumifs('Results-Unit'!$66:$66,'Results-Unit'!$56:$56,BG$4-Input!$F$40),'Results-Unit'!$R$66)*BG$8</f>
        <v>-9724.05</v>
      </c>
      <c r="BH32" s="283">
        <f>if(BH5&lt;13,sumifs('Results-Unit'!$66:$66,'Results-Unit'!$56:$56,BH$4-Input!$F$40),'Results-Unit'!$R$66)*BH$8</f>
        <v>-9724.05</v>
      </c>
      <c r="BI32" s="283">
        <f>if(BI5&lt;13,sumifs('Results-Unit'!$66:$66,'Results-Unit'!$56:$56,BI$4-Input!$F$40),'Results-Unit'!$R$66)*BI$8</f>
        <v>-9724.05</v>
      </c>
      <c r="BJ32" s="283">
        <f>if(BJ5&lt;13,sumifs('Results-Unit'!$66:$66,'Results-Unit'!$56:$56,BJ$4-Input!$F$40),'Results-Unit'!$R$66)*BJ$8</f>
        <v>-9724.05</v>
      </c>
      <c r="BK32" s="283">
        <f>if(BK5&lt;13,sumifs('Results-Unit'!$66:$66,'Results-Unit'!$56:$56,BK$4-Input!$F$40),'Results-Unit'!$R$66)*BK$8</f>
        <v>-9724.05</v>
      </c>
      <c r="BL32" s="283">
        <f>if(BL5&lt;13,sumifs('Results-Unit'!$66:$66,'Results-Unit'!$56:$56,BL$4-Input!$F$40),'Results-Unit'!$R$66)*BL$8</f>
        <v>-9724.05</v>
      </c>
      <c r="BM32" s="283">
        <f>if(BM5&lt;13,sumifs('Results-Unit'!$66:$66,'Results-Unit'!$56:$56,BM$4-Input!$F$40),'Results-Unit'!$R$66)*BM$8</f>
        <v>-9724.05</v>
      </c>
      <c r="BN32" s="283">
        <f>if(BN5&lt;13,sumifs('Results-Unit'!$66:$66,'Results-Unit'!$56:$56,BN$4-Input!$F$40),'Results-Unit'!$R$66)*BN$8</f>
        <v>-9724.05</v>
      </c>
      <c r="BO32" s="283">
        <f>if(BO5&lt;13,sumifs('Results-Unit'!$66:$66,'Results-Unit'!$56:$56,BO$4-Input!$F$40),'Results-Unit'!$R$66)*BO$8</f>
        <v>-9724.05</v>
      </c>
      <c r="BP32" s="283">
        <f>if(BP5&lt;13,sumifs('Results-Unit'!$66:$66,'Results-Unit'!$56:$56,BP$4-Input!$F$40),'Results-Unit'!$R$66)*BP$8</f>
        <v>-9724.05</v>
      </c>
      <c r="BQ32" s="283">
        <f>if(BQ5&lt;13,sumifs('Results-Unit'!$66:$66,'Results-Unit'!$56:$56,BQ$4-Input!$F$40),'Results-Unit'!$R$66)*BQ$8</f>
        <v>-10210.2525</v>
      </c>
      <c r="BR32" s="283">
        <f>if(BR5&lt;13,sumifs('Results-Unit'!$66:$66,'Results-Unit'!$56:$56,BR$4-Input!$F$40),'Results-Unit'!$R$66)*BR$8</f>
        <v>-10210.2525</v>
      </c>
      <c r="BS32" s="283">
        <f>if(BS5&lt;13,sumifs('Results-Unit'!$66:$66,'Results-Unit'!$56:$56,BS$4-Input!$F$40),'Results-Unit'!$R$66)*BS$8</f>
        <v>-10210.2525</v>
      </c>
      <c r="BT32" s="283">
        <f>if(BT5&lt;13,sumifs('Results-Unit'!$66:$66,'Results-Unit'!$56:$56,BT$4-Input!$F$40),'Results-Unit'!$R$66)*BT$8</f>
        <v>-10210.2525</v>
      </c>
      <c r="BU32" s="283">
        <f>if(BU5&lt;13,sumifs('Results-Unit'!$66:$66,'Results-Unit'!$56:$56,BU$4-Input!$F$40),'Results-Unit'!$R$66)*BU$8</f>
        <v>-10210.2525</v>
      </c>
      <c r="BV32" s="283">
        <f>if(BV5&lt;13,sumifs('Results-Unit'!$66:$66,'Results-Unit'!$56:$56,BV$4-Input!$F$40),'Results-Unit'!$R$66)*BV$8</f>
        <v>-10210.2525</v>
      </c>
      <c r="BW32" s="283">
        <f>if(BW5&lt;13,sumifs('Results-Unit'!$66:$66,'Results-Unit'!$56:$56,BW$4-Input!$F$40),'Results-Unit'!$R$66)*BW$8</f>
        <v>-10210.2525</v>
      </c>
      <c r="BX32" s="283">
        <f>if(BX5&lt;13,sumifs('Results-Unit'!$66:$66,'Results-Unit'!$56:$56,BX$4-Input!$F$40),'Results-Unit'!$R$66)*BX$8</f>
        <v>-10210.2525</v>
      </c>
      <c r="BY32" s="283">
        <f>if(BY5&lt;13,sumifs('Results-Unit'!$66:$66,'Results-Unit'!$56:$56,BY$4-Input!$F$40),'Results-Unit'!$R$66)*BY$8</f>
        <v>-10210.2525</v>
      </c>
      <c r="BZ32" s="283">
        <f>if(BZ5&lt;13,sumifs('Results-Unit'!$66:$66,'Results-Unit'!$56:$56,BZ$4-Input!$F$40),'Results-Unit'!$R$66)*BZ$8</f>
        <v>-10210.2525</v>
      </c>
      <c r="CA32" s="283">
        <f>if(CA5&lt;13,sumifs('Results-Unit'!$66:$66,'Results-Unit'!$56:$56,CA$4-Input!$F$40),'Results-Unit'!$R$66)*CA$8</f>
        <v>-10210.2525</v>
      </c>
      <c r="CB32" s="283">
        <f>if(CB5&lt;13,sumifs('Results-Unit'!$66:$66,'Results-Unit'!$56:$56,CB$4-Input!$F$40),'Results-Unit'!$R$66)*CB$8</f>
        <v>-10210.2525</v>
      </c>
      <c r="CC32" s="283">
        <f>if(CC5&lt;13,sumifs('Results-Unit'!$66:$66,'Results-Unit'!$56:$56,CC$4-Input!$F$40),'Results-Unit'!$R$66)*CC$8</f>
        <v>-10720.76513</v>
      </c>
      <c r="CD32" s="283">
        <f>if(CD5&lt;13,sumifs('Results-Unit'!$66:$66,'Results-Unit'!$56:$56,CD$4-Input!$F$40),'Results-Unit'!$R$66)*CD$8</f>
        <v>-10720.76513</v>
      </c>
      <c r="CE32" s="283">
        <f>if(CE5&lt;13,sumifs('Results-Unit'!$66:$66,'Results-Unit'!$56:$56,CE$4-Input!$F$40),'Results-Unit'!$R$66)*CE$8</f>
        <v>-10720.76513</v>
      </c>
      <c r="CF32" s="283">
        <f>if(CF5&lt;13,sumifs('Results-Unit'!$66:$66,'Results-Unit'!$56:$56,CF$4-Input!$F$40),'Results-Unit'!$R$66)*CF$8</f>
        <v>-10720.76513</v>
      </c>
      <c r="CG32" s="283">
        <f>if(CG5&lt;13,sumifs('Results-Unit'!$66:$66,'Results-Unit'!$56:$56,CG$4-Input!$F$40),'Results-Unit'!$R$66)*CG$8</f>
        <v>-10720.76513</v>
      </c>
      <c r="CH32" s="283">
        <f>if(CH5&lt;13,sumifs('Results-Unit'!$66:$66,'Results-Unit'!$56:$56,CH$4-Input!$F$40),'Results-Unit'!$R$66)*CH$8</f>
        <v>-10720.76513</v>
      </c>
      <c r="CI32" s="283">
        <f>if(CI5&lt;13,sumifs('Results-Unit'!$66:$66,'Results-Unit'!$56:$56,CI$4-Input!$F$40),'Results-Unit'!$R$66)*CI$8</f>
        <v>-10720.76513</v>
      </c>
      <c r="CJ32" s="283">
        <f>if(CJ5&lt;13,sumifs('Results-Unit'!$66:$66,'Results-Unit'!$56:$56,CJ$4-Input!$F$40),'Results-Unit'!$R$66)*CJ$8</f>
        <v>-10720.76513</v>
      </c>
      <c r="CK32" s="283">
        <f>if(CK5&lt;13,sumifs('Results-Unit'!$66:$66,'Results-Unit'!$56:$56,CK$4-Input!$F$40),'Results-Unit'!$R$66)*CK$8</f>
        <v>-10720.76513</v>
      </c>
      <c r="CL32" s="283">
        <f>if(CL5&lt;13,sumifs('Results-Unit'!$66:$66,'Results-Unit'!$56:$56,CL$4-Input!$F$40),'Results-Unit'!$R$66)*CL$8</f>
        <v>-10720.76513</v>
      </c>
      <c r="CM32" s="283">
        <f>if(CM5&lt;13,sumifs('Results-Unit'!$66:$66,'Results-Unit'!$56:$56,CM$4-Input!$F$40),'Results-Unit'!$R$66)*CM$8</f>
        <v>-10720.76513</v>
      </c>
      <c r="CN32" s="283">
        <f>if(CN5&lt;13,sumifs('Results-Unit'!$66:$66,'Results-Unit'!$56:$56,CN$4-Input!$F$40),'Results-Unit'!$R$66)*CN$8</f>
        <v>-10720.76513</v>
      </c>
      <c r="CO32" s="1"/>
    </row>
    <row r="33" ht="18.75" customHeight="1" outlineLevel="1">
      <c r="A33" s="1"/>
      <c r="B33" s="282" t="s">
        <v>225</v>
      </c>
      <c r="C33" s="392" t="str">
        <f>'Results-Unit'!C77</f>
        <v>Other marketing and advertising expenses</v>
      </c>
      <c r="D33" s="283"/>
      <c r="E33" s="382">
        <f>IFERROR(F33/(CF!$F$30+$F$38+$F$49+$F$57+$F$35),0)</f>
        <v>0</v>
      </c>
      <c r="F33" s="283">
        <f t="shared" si="12"/>
        <v>0</v>
      </c>
      <c r="G33" s="284" t="s">
        <v>41</v>
      </c>
      <c r="H33" s="384"/>
      <c r="I33" s="283">
        <f>if(I5&lt;13,sumifs('Results-Unit'!$77:$77,'Results-Unit'!$56:$56,I$4-Input!$F$40),'Results-Unit'!$R$77)*I$8</f>
        <v>0</v>
      </c>
      <c r="J33" s="283">
        <f>if(J5&lt;13,sumifs('Results-Unit'!$77:$77,'Results-Unit'!$56:$56,J$4-Input!$F$40),'Results-Unit'!$R$77)*J$8</f>
        <v>0</v>
      </c>
      <c r="K33" s="283">
        <f>if(K5&lt;13,sumifs('Results-Unit'!$77:$77,'Results-Unit'!$56:$56,K$4-Input!$F$40),'Results-Unit'!$R$77)*K$8</f>
        <v>0</v>
      </c>
      <c r="L33" s="283">
        <f>if(L5&lt;13,sumifs('Results-Unit'!$77:$77,'Results-Unit'!$56:$56,L$4-Input!$F$40),'Results-Unit'!$R$77)*L$8</f>
        <v>0</v>
      </c>
      <c r="M33" s="283">
        <f>if(M5&lt;13,sumifs('Results-Unit'!$77:$77,'Results-Unit'!$56:$56,M$4-Input!$F$40),'Results-Unit'!$R$77)*M$8</f>
        <v>0</v>
      </c>
      <c r="N33" s="283">
        <f>if(N5&lt;13,sumifs('Results-Unit'!$77:$77,'Results-Unit'!$56:$56,N$4-Input!$F$40),'Results-Unit'!$R$77)*N$8</f>
        <v>0</v>
      </c>
      <c r="O33" s="283">
        <f>if(O5&lt;13,sumifs('Results-Unit'!$77:$77,'Results-Unit'!$56:$56,O$4-Input!$F$40),'Results-Unit'!$R$77)*O$8</f>
        <v>0</v>
      </c>
      <c r="P33" s="283">
        <f>if(P5&lt;13,sumifs('Results-Unit'!$77:$77,'Results-Unit'!$56:$56,P$4-Input!$F$40),'Results-Unit'!$R$77)*P$8</f>
        <v>0</v>
      </c>
      <c r="Q33" s="283">
        <f>if(Q5&lt;13,sumifs('Results-Unit'!$77:$77,'Results-Unit'!$56:$56,Q$4-Input!$F$40),'Results-Unit'!$R$77)*Q$8</f>
        <v>0</v>
      </c>
      <c r="R33" s="283">
        <f>if(R5&lt;13,sumifs('Results-Unit'!$77:$77,'Results-Unit'!$56:$56,R$4-Input!$F$40),'Results-Unit'!$R$77)*R$8</f>
        <v>0</v>
      </c>
      <c r="S33" s="283">
        <f>if(S5&lt;13,sumifs('Results-Unit'!$77:$77,'Results-Unit'!$56:$56,S$4-Input!$F$40),'Results-Unit'!$R$77)*S$8</f>
        <v>0</v>
      </c>
      <c r="T33" s="283">
        <f>if(T5&lt;13,sumifs('Results-Unit'!$77:$77,'Results-Unit'!$56:$56,T$4-Input!$F$40),'Results-Unit'!$R$77)*T$8</f>
        <v>0</v>
      </c>
      <c r="U33" s="283">
        <f>if(U5&lt;13,sumifs('Results-Unit'!$77:$77,'Results-Unit'!$56:$56,U$4-Input!$F$40),'Results-Unit'!$R$77)*U$8</f>
        <v>0</v>
      </c>
      <c r="V33" s="283">
        <f>if(V5&lt;13,sumifs('Results-Unit'!$77:$77,'Results-Unit'!$56:$56,V$4-Input!$F$40),'Results-Unit'!$R$77)*V$8</f>
        <v>0</v>
      </c>
      <c r="W33" s="283">
        <f>if(W5&lt;13,sumifs('Results-Unit'!$77:$77,'Results-Unit'!$56:$56,W$4-Input!$F$40),'Results-Unit'!$R$77)*W$8</f>
        <v>0</v>
      </c>
      <c r="X33" s="283">
        <f>if(X5&lt;13,sumifs('Results-Unit'!$77:$77,'Results-Unit'!$56:$56,X$4-Input!$F$40),'Results-Unit'!$R$77)*X$8</f>
        <v>0</v>
      </c>
      <c r="Y33" s="283">
        <f>if(Y5&lt;13,sumifs('Results-Unit'!$77:$77,'Results-Unit'!$56:$56,Y$4-Input!$F$40),'Results-Unit'!$R$77)*Y$8</f>
        <v>0</v>
      </c>
      <c r="Z33" s="283">
        <f>if(Z5&lt;13,sumifs('Results-Unit'!$77:$77,'Results-Unit'!$56:$56,Z$4-Input!$F$40),'Results-Unit'!$R$77)*Z$8</f>
        <v>0</v>
      </c>
      <c r="AA33" s="283">
        <f>if(AA5&lt;13,sumifs('Results-Unit'!$77:$77,'Results-Unit'!$56:$56,AA$4-Input!$F$40),'Results-Unit'!$R$77)*AA$8</f>
        <v>0</v>
      </c>
      <c r="AB33" s="283">
        <f>if(AB5&lt;13,sumifs('Results-Unit'!$77:$77,'Results-Unit'!$56:$56,AB$4-Input!$F$40),'Results-Unit'!$R$77)*AB$8</f>
        <v>0</v>
      </c>
      <c r="AC33" s="283">
        <f>if(AC5&lt;13,sumifs('Results-Unit'!$77:$77,'Results-Unit'!$56:$56,AC$4-Input!$F$40),'Results-Unit'!$R$77)*AC$8</f>
        <v>0</v>
      </c>
      <c r="AD33" s="283">
        <f>if(AD5&lt;13,sumifs('Results-Unit'!$77:$77,'Results-Unit'!$56:$56,AD$4-Input!$F$40),'Results-Unit'!$R$77)*AD$8</f>
        <v>0</v>
      </c>
      <c r="AE33" s="283">
        <f>if(AE5&lt;13,sumifs('Results-Unit'!$77:$77,'Results-Unit'!$56:$56,AE$4-Input!$F$40),'Results-Unit'!$R$77)*AE$8</f>
        <v>0</v>
      </c>
      <c r="AF33" s="283">
        <f>if(AF5&lt;13,sumifs('Results-Unit'!$77:$77,'Results-Unit'!$56:$56,AF$4-Input!$F$40),'Results-Unit'!$R$77)*AF$8</f>
        <v>0</v>
      </c>
      <c r="AG33" s="283">
        <f>if(AG5&lt;13,sumifs('Results-Unit'!$77:$77,'Results-Unit'!$56:$56,AG$4-Input!$F$40),'Results-Unit'!$R$77)*AG$8</f>
        <v>0</v>
      </c>
      <c r="AH33" s="283">
        <f>if(AH5&lt;13,sumifs('Results-Unit'!$77:$77,'Results-Unit'!$56:$56,AH$4-Input!$F$40),'Results-Unit'!$R$77)*AH$8</f>
        <v>0</v>
      </c>
      <c r="AI33" s="283">
        <f>if(AI5&lt;13,sumifs('Results-Unit'!$77:$77,'Results-Unit'!$56:$56,AI$4-Input!$F$40),'Results-Unit'!$R$77)*AI$8</f>
        <v>0</v>
      </c>
      <c r="AJ33" s="283">
        <f>if(AJ5&lt;13,sumifs('Results-Unit'!$77:$77,'Results-Unit'!$56:$56,AJ$4-Input!$F$40),'Results-Unit'!$R$77)*AJ$8</f>
        <v>0</v>
      </c>
      <c r="AK33" s="283">
        <f>if(AK5&lt;13,sumifs('Results-Unit'!$77:$77,'Results-Unit'!$56:$56,AK$4-Input!$F$40),'Results-Unit'!$R$77)*AK$8</f>
        <v>0</v>
      </c>
      <c r="AL33" s="283">
        <f>if(AL5&lt;13,sumifs('Results-Unit'!$77:$77,'Results-Unit'!$56:$56,AL$4-Input!$F$40),'Results-Unit'!$R$77)*AL$8</f>
        <v>0</v>
      </c>
      <c r="AM33" s="283">
        <f>if(AM5&lt;13,sumifs('Results-Unit'!$77:$77,'Results-Unit'!$56:$56,AM$4-Input!$F$40),'Results-Unit'!$R$77)*AM$8</f>
        <v>0</v>
      </c>
      <c r="AN33" s="283">
        <f>if(AN5&lt;13,sumifs('Results-Unit'!$77:$77,'Results-Unit'!$56:$56,AN$4-Input!$F$40),'Results-Unit'!$R$77)*AN$8</f>
        <v>0</v>
      </c>
      <c r="AO33" s="283">
        <f>if(AO5&lt;13,sumifs('Results-Unit'!$77:$77,'Results-Unit'!$56:$56,AO$4-Input!$F$40),'Results-Unit'!$R$77)*AO$8</f>
        <v>0</v>
      </c>
      <c r="AP33" s="283">
        <f>if(AP5&lt;13,sumifs('Results-Unit'!$77:$77,'Results-Unit'!$56:$56,AP$4-Input!$F$40),'Results-Unit'!$R$77)*AP$8</f>
        <v>0</v>
      </c>
      <c r="AQ33" s="283">
        <f>if(AQ5&lt;13,sumifs('Results-Unit'!$77:$77,'Results-Unit'!$56:$56,AQ$4-Input!$F$40),'Results-Unit'!$R$77)*AQ$8</f>
        <v>0</v>
      </c>
      <c r="AR33" s="283">
        <f>if(AR5&lt;13,sumifs('Results-Unit'!$77:$77,'Results-Unit'!$56:$56,AR$4-Input!$F$40),'Results-Unit'!$R$77)*AR$8</f>
        <v>0</v>
      </c>
      <c r="AS33" s="283">
        <f>if(AS5&lt;13,sumifs('Results-Unit'!$77:$77,'Results-Unit'!$56:$56,AS$4-Input!$F$40),'Results-Unit'!$R$77)*AS$8</f>
        <v>0</v>
      </c>
      <c r="AT33" s="283">
        <f>if(AT5&lt;13,sumifs('Results-Unit'!$77:$77,'Results-Unit'!$56:$56,AT$4-Input!$F$40),'Results-Unit'!$R$77)*AT$8</f>
        <v>0</v>
      </c>
      <c r="AU33" s="283">
        <f>if(AU5&lt;13,sumifs('Results-Unit'!$77:$77,'Results-Unit'!$56:$56,AU$4-Input!$F$40),'Results-Unit'!$R$77)*AU$8</f>
        <v>0</v>
      </c>
      <c r="AV33" s="283">
        <f>if(AV5&lt;13,sumifs('Results-Unit'!$77:$77,'Results-Unit'!$56:$56,AV$4-Input!$F$40),'Results-Unit'!$R$77)*AV$8</f>
        <v>0</v>
      </c>
      <c r="AW33" s="283">
        <f>if(AW5&lt;13,sumifs('Results-Unit'!$77:$77,'Results-Unit'!$56:$56,AW$4-Input!$F$40),'Results-Unit'!$R$77)*AW$8</f>
        <v>0</v>
      </c>
      <c r="AX33" s="283">
        <f>if(AX5&lt;13,sumifs('Results-Unit'!$77:$77,'Results-Unit'!$56:$56,AX$4-Input!$F$40),'Results-Unit'!$R$77)*AX$8</f>
        <v>0</v>
      </c>
      <c r="AY33" s="283">
        <f>if(AY5&lt;13,sumifs('Results-Unit'!$77:$77,'Results-Unit'!$56:$56,AY$4-Input!$F$40),'Results-Unit'!$R$77)*AY$8</f>
        <v>0</v>
      </c>
      <c r="AZ33" s="283">
        <f>if(AZ5&lt;13,sumifs('Results-Unit'!$77:$77,'Results-Unit'!$56:$56,AZ$4-Input!$F$40),'Results-Unit'!$R$77)*AZ$8</f>
        <v>0</v>
      </c>
      <c r="BA33" s="283">
        <f>if(BA5&lt;13,sumifs('Results-Unit'!$77:$77,'Results-Unit'!$56:$56,BA$4-Input!$F$40),'Results-Unit'!$R$77)*BA$8</f>
        <v>0</v>
      </c>
      <c r="BB33" s="283">
        <f>if(BB5&lt;13,sumifs('Results-Unit'!$77:$77,'Results-Unit'!$56:$56,BB$4-Input!$F$40),'Results-Unit'!$R$77)*BB$8</f>
        <v>0</v>
      </c>
      <c r="BC33" s="283">
        <f>if(BC5&lt;13,sumifs('Results-Unit'!$77:$77,'Results-Unit'!$56:$56,BC$4-Input!$F$40),'Results-Unit'!$R$77)*BC$8</f>
        <v>0</v>
      </c>
      <c r="BD33" s="283">
        <f>if(BD5&lt;13,sumifs('Results-Unit'!$77:$77,'Results-Unit'!$56:$56,BD$4-Input!$F$40),'Results-Unit'!$R$77)*BD$8</f>
        <v>0</v>
      </c>
      <c r="BE33" s="283">
        <f>if(BE5&lt;13,sumifs('Results-Unit'!$77:$77,'Results-Unit'!$56:$56,BE$4-Input!$F$40),'Results-Unit'!$R$77)*BE$8</f>
        <v>0</v>
      </c>
      <c r="BF33" s="283">
        <f>if(BF5&lt;13,sumifs('Results-Unit'!$77:$77,'Results-Unit'!$56:$56,BF$4-Input!$F$40),'Results-Unit'!$R$77)*BF$8</f>
        <v>0</v>
      </c>
      <c r="BG33" s="283">
        <f>if(BG5&lt;13,sumifs('Results-Unit'!$77:$77,'Results-Unit'!$56:$56,BG$4-Input!$F$40),'Results-Unit'!$R$77)*BG$8</f>
        <v>0</v>
      </c>
      <c r="BH33" s="283">
        <f>if(BH5&lt;13,sumifs('Results-Unit'!$77:$77,'Results-Unit'!$56:$56,BH$4-Input!$F$40),'Results-Unit'!$R$77)*BH$8</f>
        <v>0</v>
      </c>
      <c r="BI33" s="283">
        <f>if(BI5&lt;13,sumifs('Results-Unit'!$77:$77,'Results-Unit'!$56:$56,BI$4-Input!$F$40),'Results-Unit'!$R$77)*BI$8</f>
        <v>0</v>
      </c>
      <c r="BJ33" s="283">
        <f>if(BJ5&lt;13,sumifs('Results-Unit'!$77:$77,'Results-Unit'!$56:$56,BJ$4-Input!$F$40),'Results-Unit'!$R$77)*BJ$8</f>
        <v>0</v>
      </c>
      <c r="BK33" s="283">
        <f>if(BK5&lt;13,sumifs('Results-Unit'!$77:$77,'Results-Unit'!$56:$56,BK$4-Input!$F$40),'Results-Unit'!$R$77)*BK$8</f>
        <v>0</v>
      </c>
      <c r="BL33" s="283">
        <f>if(BL5&lt;13,sumifs('Results-Unit'!$77:$77,'Results-Unit'!$56:$56,BL$4-Input!$F$40),'Results-Unit'!$R$77)*BL$8</f>
        <v>0</v>
      </c>
      <c r="BM33" s="283">
        <f>if(BM5&lt;13,sumifs('Results-Unit'!$77:$77,'Results-Unit'!$56:$56,BM$4-Input!$F$40),'Results-Unit'!$R$77)*BM$8</f>
        <v>0</v>
      </c>
      <c r="BN33" s="283">
        <f>if(BN5&lt;13,sumifs('Results-Unit'!$77:$77,'Results-Unit'!$56:$56,BN$4-Input!$F$40),'Results-Unit'!$R$77)*BN$8</f>
        <v>0</v>
      </c>
      <c r="BO33" s="283">
        <f>if(BO5&lt;13,sumifs('Results-Unit'!$77:$77,'Results-Unit'!$56:$56,BO$4-Input!$F$40),'Results-Unit'!$R$77)*BO$8</f>
        <v>0</v>
      </c>
      <c r="BP33" s="283">
        <f>if(BP5&lt;13,sumifs('Results-Unit'!$77:$77,'Results-Unit'!$56:$56,BP$4-Input!$F$40),'Results-Unit'!$R$77)*BP$8</f>
        <v>0</v>
      </c>
      <c r="BQ33" s="283">
        <f>if(BQ5&lt;13,sumifs('Results-Unit'!$77:$77,'Results-Unit'!$56:$56,BQ$4-Input!$F$40),'Results-Unit'!$R$77)*BQ$8</f>
        <v>0</v>
      </c>
      <c r="BR33" s="283">
        <f>if(BR5&lt;13,sumifs('Results-Unit'!$77:$77,'Results-Unit'!$56:$56,BR$4-Input!$F$40),'Results-Unit'!$R$77)*BR$8</f>
        <v>0</v>
      </c>
      <c r="BS33" s="283">
        <f>if(BS5&lt;13,sumifs('Results-Unit'!$77:$77,'Results-Unit'!$56:$56,BS$4-Input!$F$40),'Results-Unit'!$R$77)*BS$8</f>
        <v>0</v>
      </c>
      <c r="BT33" s="283">
        <f>if(BT5&lt;13,sumifs('Results-Unit'!$77:$77,'Results-Unit'!$56:$56,BT$4-Input!$F$40),'Results-Unit'!$R$77)*BT$8</f>
        <v>0</v>
      </c>
      <c r="BU33" s="283">
        <f>if(BU5&lt;13,sumifs('Results-Unit'!$77:$77,'Results-Unit'!$56:$56,BU$4-Input!$F$40),'Results-Unit'!$R$77)*BU$8</f>
        <v>0</v>
      </c>
      <c r="BV33" s="283">
        <f>if(BV5&lt;13,sumifs('Results-Unit'!$77:$77,'Results-Unit'!$56:$56,BV$4-Input!$F$40),'Results-Unit'!$R$77)*BV$8</f>
        <v>0</v>
      </c>
      <c r="BW33" s="283">
        <f>if(BW5&lt;13,sumifs('Results-Unit'!$77:$77,'Results-Unit'!$56:$56,BW$4-Input!$F$40),'Results-Unit'!$R$77)*BW$8</f>
        <v>0</v>
      </c>
      <c r="BX33" s="283">
        <f>if(BX5&lt;13,sumifs('Results-Unit'!$77:$77,'Results-Unit'!$56:$56,BX$4-Input!$F$40),'Results-Unit'!$R$77)*BX$8</f>
        <v>0</v>
      </c>
      <c r="BY33" s="283">
        <f>if(BY5&lt;13,sumifs('Results-Unit'!$77:$77,'Results-Unit'!$56:$56,BY$4-Input!$F$40),'Results-Unit'!$R$77)*BY$8</f>
        <v>0</v>
      </c>
      <c r="BZ33" s="283">
        <f>if(BZ5&lt;13,sumifs('Results-Unit'!$77:$77,'Results-Unit'!$56:$56,BZ$4-Input!$F$40),'Results-Unit'!$R$77)*BZ$8</f>
        <v>0</v>
      </c>
      <c r="CA33" s="283">
        <f>if(CA5&lt;13,sumifs('Results-Unit'!$77:$77,'Results-Unit'!$56:$56,CA$4-Input!$F$40),'Results-Unit'!$R$77)*CA$8</f>
        <v>0</v>
      </c>
      <c r="CB33" s="283">
        <f>if(CB5&lt;13,sumifs('Results-Unit'!$77:$77,'Results-Unit'!$56:$56,CB$4-Input!$F$40),'Results-Unit'!$R$77)*CB$8</f>
        <v>0</v>
      </c>
      <c r="CC33" s="283">
        <f>if(CC5&lt;13,sumifs('Results-Unit'!$77:$77,'Results-Unit'!$56:$56,CC$4-Input!$F$40),'Results-Unit'!$R$77)*CC$8</f>
        <v>0</v>
      </c>
      <c r="CD33" s="283">
        <f>if(CD5&lt;13,sumifs('Results-Unit'!$77:$77,'Results-Unit'!$56:$56,CD$4-Input!$F$40),'Results-Unit'!$R$77)*CD$8</f>
        <v>0</v>
      </c>
      <c r="CE33" s="283">
        <f>if(CE5&lt;13,sumifs('Results-Unit'!$77:$77,'Results-Unit'!$56:$56,CE$4-Input!$F$40),'Results-Unit'!$R$77)*CE$8</f>
        <v>0</v>
      </c>
      <c r="CF33" s="283">
        <f>if(CF5&lt;13,sumifs('Results-Unit'!$77:$77,'Results-Unit'!$56:$56,CF$4-Input!$F$40),'Results-Unit'!$R$77)*CF$8</f>
        <v>0</v>
      </c>
      <c r="CG33" s="283">
        <f>if(CG5&lt;13,sumifs('Results-Unit'!$77:$77,'Results-Unit'!$56:$56,CG$4-Input!$F$40),'Results-Unit'!$R$77)*CG$8</f>
        <v>0</v>
      </c>
      <c r="CH33" s="283">
        <f>if(CH5&lt;13,sumifs('Results-Unit'!$77:$77,'Results-Unit'!$56:$56,CH$4-Input!$F$40),'Results-Unit'!$R$77)*CH$8</f>
        <v>0</v>
      </c>
      <c r="CI33" s="283">
        <f>if(CI5&lt;13,sumifs('Results-Unit'!$77:$77,'Results-Unit'!$56:$56,CI$4-Input!$F$40),'Results-Unit'!$R$77)*CI$8</f>
        <v>0</v>
      </c>
      <c r="CJ33" s="283">
        <f>if(CJ5&lt;13,sumifs('Results-Unit'!$77:$77,'Results-Unit'!$56:$56,CJ$4-Input!$F$40),'Results-Unit'!$R$77)*CJ$8</f>
        <v>0</v>
      </c>
      <c r="CK33" s="283">
        <f>if(CK5&lt;13,sumifs('Results-Unit'!$77:$77,'Results-Unit'!$56:$56,CK$4-Input!$F$40),'Results-Unit'!$R$77)*CK$8</f>
        <v>0</v>
      </c>
      <c r="CL33" s="283">
        <f>if(CL5&lt;13,sumifs('Results-Unit'!$77:$77,'Results-Unit'!$56:$56,CL$4-Input!$F$40),'Results-Unit'!$R$77)*CL$8</f>
        <v>0</v>
      </c>
      <c r="CM33" s="283">
        <f>if(CM5&lt;13,sumifs('Results-Unit'!$77:$77,'Results-Unit'!$56:$56,CM$4-Input!$F$40),'Results-Unit'!$R$77)*CM$8</f>
        <v>0</v>
      </c>
      <c r="CN33" s="283">
        <f>if(CN5&lt;13,sumifs('Results-Unit'!$77:$77,'Results-Unit'!$56:$56,CN$4-Input!$F$40),'Results-Unit'!$R$77)*CN$8</f>
        <v>0</v>
      </c>
      <c r="CO33" s="1"/>
    </row>
    <row r="34" ht="18.75" customHeight="1" outlineLevel="1">
      <c r="A34" s="1"/>
      <c r="B34" s="393"/>
      <c r="C34" s="394"/>
      <c r="D34" s="395"/>
      <c r="E34" s="394"/>
      <c r="F34" s="395"/>
      <c r="G34" s="397"/>
      <c r="H34" s="396"/>
      <c r="I34" s="394"/>
      <c r="J34" s="394"/>
      <c r="K34" s="394"/>
      <c r="L34" s="394"/>
      <c r="M34" s="394"/>
      <c r="N34" s="394"/>
      <c r="O34" s="394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Z34" s="394"/>
      <c r="AA34" s="394"/>
      <c r="AB34" s="394"/>
      <c r="AC34" s="394"/>
      <c r="AD34" s="394"/>
      <c r="AE34" s="394"/>
      <c r="AF34" s="394"/>
      <c r="AG34" s="394"/>
      <c r="AH34" s="394"/>
      <c r="AI34" s="394"/>
      <c r="AJ34" s="394"/>
      <c r="AK34" s="394"/>
      <c r="AL34" s="394"/>
      <c r="AM34" s="394"/>
      <c r="AN34" s="394"/>
      <c r="AO34" s="394"/>
      <c r="AP34" s="394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4"/>
      <c r="BB34" s="394"/>
      <c r="BC34" s="394"/>
      <c r="BD34" s="394"/>
      <c r="BE34" s="394"/>
      <c r="BF34" s="394"/>
      <c r="BG34" s="394"/>
      <c r="BH34" s="394"/>
      <c r="BI34" s="394"/>
      <c r="BJ34" s="394"/>
      <c r="BK34" s="394"/>
      <c r="BL34" s="394"/>
      <c r="BM34" s="394"/>
      <c r="BN34" s="394"/>
      <c r="BO34" s="394"/>
      <c r="BP34" s="394"/>
      <c r="BQ34" s="394"/>
      <c r="BR34" s="394"/>
      <c r="BS34" s="394"/>
      <c r="BT34" s="394"/>
      <c r="BU34" s="394"/>
      <c r="BV34" s="394"/>
      <c r="BW34" s="394"/>
      <c r="BX34" s="394"/>
      <c r="BY34" s="394"/>
      <c r="BZ34" s="394"/>
      <c r="CA34" s="394"/>
      <c r="CB34" s="394"/>
      <c r="CC34" s="394"/>
      <c r="CD34" s="394"/>
      <c r="CE34" s="394"/>
      <c r="CF34" s="394"/>
      <c r="CG34" s="394"/>
      <c r="CH34" s="394"/>
      <c r="CI34" s="394"/>
      <c r="CJ34" s="394"/>
      <c r="CK34" s="394"/>
      <c r="CL34" s="394"/>
      <c r="CM34" s="394"/>
      <c r="CN34" s="394"/>
      <c r="CO34" s="394"/>
    </row>
    <row r="35" ht="18.75" customHeight="1">
      <c r="A35" s="1"/>
      <c r="B35" s="398" t="s">
        <v>9</v>
      </c>
      <c r="C35" s="390" t="s">
        <v>226</v>
      </c>
      <c r="D35" s="290"/>
      <c r="E35" s="345">
        <f>IFERROR(F35/(CF!$F$30+$F$38+$F$49+$F$57+$F$35),0)</f>
        <v>0.3145080446</v>
      </c>
      <c r="F35" s="290">
        <f t="shared" ref="F35:F60" si="14">SUM(I35:CN35)</f>
        <v>-1030163.475</v>
      </c>
      <c r="G35" s="399" t="s">
        <v>41</v>
      </c>
      <c r="H35" s="391"/>
      <c r="I35" s="290">
        <f t="shared" ref="I35:CN35" si="13">I37+I36</f>
        <v>-9500</v>
      </c>
      <c r="J35" s="290">
        <f t="shared" si="13"/>
        <v>-9500</v>
      </c>
      <c r="K35" s="290">
        <f t="shared" si="13"/>
        <v>-9500</v>
      </c>
      <c r="L35" s="290">
        <f t="shared" si="13"/>
        <v>-9500</v>
      </c>
      <c r="M35" s="290">
        <f t="shared" si="13"/>
        <v>-9500</v>
      </c>
      <c r="N35" s="290">
        <f t="shared" si="13"/>
        <v>-10600</v>
      </c>
      <c r="O35" s="290">
        <f t="shared" si="13"/>
        <v>-10600</v>
      </c>
      <c r="P35" s="290">
        <f t="shared" si="13"/>
        <v>-10600</v>
      </c>
      <c r="Q35" s="290">
        <f t="shared" si="13"/>
        <v>-10600</v>
      </c>
      <c r="R35" s="290">
        <f t="shared" si="13"/>
        <v>-10600</v>
      </c>
      <c r="S35" s="290">
        <f t="shared" si="13"/>
        <v>-10600</v>
      </c>
      <c r="T35" s="290">
        <f t="shared" si="13"/>
        <v>-10600</v>
      </c>
      <c r="U35" s="290">
        <f t="shared" si="13"/>
        <v>-11130</v>
      </c>
      <c r="V35" s="290">
        <f t="shared" si="13"/>
        <v>-11130</v>
      </c>
      <c r="W35" s="290">
        <f t="shared" si="13"/>
        <v>-11130</v>
      </c>
      <c r="X35" s="290">
        <f t="shared" si="13"/>
        <v>-11130</v>
      </c>
      <c r="Y35" s="290">
        <f t="shared" si="13"/>
        <v>-11130</v>
      </c>
      <c r="Z35" s="290">
        <f t="shared" si="13"/>
        <v>-11130</v>
      </c>
      <c r="AA35" s="290">
        <f t="shared" si="13"/>
        <v>-11130</v>
      </c>
      <c r="AB35" s="290">
        <f t="shared" si="13"/>
        <v>-11130</v>
      </c>
      <c r="AC35" s="290">
        <f t="shared" si="13"/>
        <v>-11130</v>
      </c>
      <c r="AD35" s="290">
        <f t="shared" si="13"/>
        <v>-11130</v>
      </c>
      <c r="AE35" s="290">
        <f t="shared" si="13"/>
        <v>-11130</v>
      </c>
      <c r="AF35" s="290">
        <f t="shared" si="13"/>
        <v>-11130</v>
      </c>
      <c r="AG35" s="290">
        <f t="shared" si="13"/>
        <v>-11686.5</v>
      </c>
      <c r="AH35" s="290">
        <f t="shared" si="13"/>
        <v>-11686.5</v>
      </c>
      <c r="AI35" s="290">
        <f t="shared" si="13"/>
        <v>-11686.5</v>
      </c>
      <c r="AJ35" s="290">
        <f t="shared" si="13"/>
        <v>-11686.5</v>
      </c>
      <c r="AK35" s="290">
        <f t="shared" si="13"/>
        <v>-11686.5</v>
      </c>
      <c r="AL35" s="290">
        <f t="shared" si="13"/>
        <v>-11686.5</v>
      </c>
      <c r="AM35" s="290">
        <f t="shared" si="13"/>
        <v>-11686.5</v>
      </c>
      <c r="AN35" s="290">
        <f t="shared" si="13"/>
        <v>-11686.5</v>
      </c>
      <c r="AO35" s="290">
        <f t="shared" si="13"/>
        <v>-11686.5</v>
      </c>
      <c r="AP35" s="290">
        <f t="shared" si="13"/>
        <v>-11686.5</v>
      </c>
      <c r="AQ35" s="290">
        <f t="shared" si="13"/>
        <v>-11686.5</v>
      </c>
      <c r="AR35" s="290">
        <f t="shared" si="13"/>
        <v>-11686.5</v>
      </c>
      <c r="AS35" s="290">
        <f t="shared" si="13"/>
        <v>-12270.825</v>
      </c>
      <c r="AT35" s="290">
        <f t="shared" si="13"/>
        <v>-12270.825</v>
      </c>
      <c r="AU35" s="290">
        <f t="shared" si="13"/>
        <v>-12270.825</v>
      </c>
      <c r="AV35" s="290">
        <f t="shared" si="13"/>
        <v>-12270.825</v>
      </c>
      <c r="AW35" s="290">
        <f t="shared" si="13"/>
        <v>-12270.825</v>
      </c>
      <c r="AX35" s="290">
        <f t="shared" si="13"/>
        <v>-12270.825</v>
      </c>
      <c r="AY35" s="290">
        <f t="shared" si="13"/>
        <v>-12270.825</v>
      </c>
      <c r="AZ35" s="290">
        <f t="shared" si="13"/>
        <v>-12270.825</v>
      </c>
      <c r="BA35" s="290">
        <f t="shared" si="13"/>
        <v>-12270.825</v>
      </c>
      <c r="BB35" s="290">
        <f t="shared" si="13"/>
        <v>-12270.825</v>
      </c>
      <c r="BC35" s="290">
        <f t="shared" si="13"/>
        <v>-12270.825</v>
      </c>
      <c r="BD35" s="290">
        <f t="shared" si="13"/>
        <v>-12270.825</v>
      </c>
      <c r="BE35" s="290">
        <f t="shared" si="13"/>
        <v>-12884.36625</v>
      </c>
      <c r="BF35" s="290">
        <f t="shared" si="13"/>
        <v>-12884.36625</v>
      </c>
      <c r="BG35" s="290">
        <f t="shared" si="13"/>
        <v>-12884.36625</v>
      </c>
      <c r="BH35" s="290">
        <f t="shared" si="13"/>
        <v>-12884.36625</v>
      </c>
      <c r="BI35" s="290">
        <f t="shared" si="13"/>
        <v>-12884.36625</v>
      </c>
      <c r="BJ35" s="290">
        <f t="shared" si="13"/>
        <v>-12884.36625</v>
      </c>
      <c r="BK35" s="290">
        <f t="shared" si="13"/>
        <v>-12884.36625</v>
      </c>
      <c r="BL35" s="290">
        <f t="shared" si="13"/>
        <v>-12884.36625</v>
      </c>
      <c r="BM35" s="290">
        <f t="shared" si="13"/>
        <v>-12884.36625</v>
      </c>
      <c r="BN35" s="290">
        <f t="shared" si="13"/>
        <v>-12884.36625</v>
      </c>
      <c r="BO35" s="290">
        <f t="shared" si="13"/>
        <v>-12884.36625</v>
      </c>
      <c r="BP35" s="290">
        <f t="shared" si="13"/>
        <v>-12884.36625</v>
      </c>
      <c r="BQ35" s="290">
        <f t="shared" si="13"/>
        <v>-13528.58456</v>
      </c>
      <c r="BR35" s="290">
        <f t="shared" si="13"/>
        <v>-13528.58456</v>
      </c>
      <c r="BS35" s="290">
        <f t="shared" si="13"/>
        <v>-13528.58456</v>
      </c>
      <c r="BT35" s="290">
        <f t="shared" si="13"/>
        <v>-13528.58456</v>
      </c>
      <c r="BU35" s="290">
        <f t="shared" si="13"/>
        <v>-13528.58456</v>
      </c>
      <c r="BV35" s="290">
        <f t="shared" si="13"/>
        <v>-13528.58456</v>
      </c>
      <c r="BW35" s="290">
        <f t="shared" si="13"/>
        <v>-13528.58456</v>
      </c>
      <c r="BX35" s="290">
        <f t="shared" si="13"/>
        <v>-13528.58456</v>
      </c>
      <c r="BY35" s="290">
        <f t="shared" si="13"/>
        <v>-13528.58456</v>
      </c>
      <c r="BZ35" s="290">
        <f t="shared" si="13"/>
        <v>-13528.58456</v>
      </c>
      <c r="CA35" s="290">
        <f t="shared" si="13"/>
        <v>-13528.58456</v>
      </c>
      <c r="CB35" s="290">
        <f t="shared" si="13"/>
        <v>-13528.58456</v>
      </c>
      <c r="CC35" s="290">
        <f t="shared" si="13"/>
        <v>-14205.01379</v>
      </c>
      <c r="CD35" s="290">
        <f t="shared" si="13"/>
        <v>-14205.01379</v>
      </c>
      <c r="CE35" s="290">
        <f t="shared" si="13"/>
        <v>-14205.01379</v>
      </c>
      <c r="CF35" s="290">
        <f t="shared" si="13"/>
        <v>-14205.01379</v>
      </c>
      <c r="CG35" s="290">
        <f t="shared" si="13"/>
        <v>-14205.01379</v>
      </c>
      <c r="CH35" s="290">
        <f t="shared" si="13"/>
        <v>-14205.01379</v>
      </c>
      <c r="CI35" s="290">
        <f t="shared" si="13"/>
        <v>-14205.01379</v>
      </c>
      <c r="CJ35" s="290">
        <f t="shared" si="13"/>
        <v>-14205.01379</v>
      </c>
      <c r="CK35" s="290">
        <f t="shared" si="13"/>
        <v>-14205.01379</v>
      </c>
      <c r="CL35" s="290">
        <f t="shared" si="13"/>
        <v>-14205.01379</v>
      </c>
      <c r="CM35" s="290">
        <f t="shared" si="13"/>
        <v>-14205.01379</v>
      </c>
      <c r="CN35" s="290">
        <f t="shared" si="13"/>
        <v>-14205.01379</v>
      </c>
      <c r="CO35" s="1"/>
    </row>
    <row r="36" ht="18.75" customHeight="1" outlineLevel="1">
      <c r="A36" s="1"/>
      <c r="B36" s="300" t="s">
        <v>44</v>
      </c>
      <c r="C36" s="300" t="s">
        <v>227</v>
      </c>
      <c r="D36" s="283"/>
      <c r="E36" s="382">
        <f>IFERROR(F36/(CF!$F$30+$F$38+$F$49+$F$57+$F$35),0)</f>
        <v>0.3145080446</v>
      </c>
      <c r="F36" s="283">
        <f t="shared" si="14"/>
        <v>-1030163.475</v>
      </c>
      <c r="G36" s="383" t="s">
        <v>41</v>
      </c>
      <c r="H36" s="384"/>
      <c r="I36" s="283">
        <f>Other!I73</f>
        <v>-9500</v>
      </c>
      <c r="J36" s="283">
        <f>Other!J73</f>
        <v>-9500</v>
      </c>
      <c r="K36" s="283">
        <f>Other!K73</f>
        <v>-9500</v>
      </c>
      <c r="L36" s="283">
        <f>Other!L73</f>
        <v>-9500</v>
      </c>
      <c r="M36" s="283">
        <f>Other!M73</f>
        <v>-9500</v>
      </c>
      <c r="N36" s="283">
        <f>Other!N73</f>
        <v>-10600</v>
      </c>
      <c r="O36" s="283">
        <f>Other!O73</f>
        <v>-10600</v>
      </c>
      <c r="P36" s="283">
        <f>Other!P73</f>
        <v>-10600</v>
      </c>
      <c r="Q36" s="283">
        <f>Other!Q73</f>
        <v>-10600</v>
      </c>
      <c r="R36" s="283">
        <f>Other!R73</f>
        <v>-10600</v>
      </c>
      <c r="S36" s="283">
        <f>Other!S73</f>
        <v>-10600</v>
      </c>
      <c r="T36" s="283">
        <f>Other!T73</f>
        <v>-10600</v>
      </c>
      <c r="U36" s="283">
        <f>Other!U73</f>
        <v>-11130</v>
      </c>
      <c r="V36" s="283">
        <f>Other!V73</f>
        <v>-11130</v>
      </c>
      <c r="W36" s="283">
        <f>Other!W73</f>
        <v>-11130</v>
      </c>
      <c r="X36" s="283">
        <f>Other!X73</f>
        <v>-11130</v>
      </c>
      <c r="Y36" s="283">
        <f>Other!Y73</f>
        <v>-11130</v>
      </c>
      <c r="Z36" s="283">
        <f>Other!Z73</f>
        <v>-11130</v>
      </c>
      <c r="AA36" s="283">
        <f>Other!AA73</f>
        <v>-11130</v>
      </c>
      <c r="AB36" s="283">
        <f>Other!AB73</f>
        <v>-11130</v>
      </c>
      <c r="AC36" s="283">
        <f>Other!AC73</f>
        <v>-11130</v>
      </c>
      <c r="AD36" s="283">
        <f>Other!AD73</f>
        <v>-11130</v>
      </c>
      <c r="AE36" s="283">
        <f>Other!AE73</f>
        <v>-11130</v>
      </c>
      <c r="AF36" s="283">
        <f>Other!AF73</f>
        <v>-11130</v>
      </c>
      <c r="AG36" s="283">
        <f>Other!AG73</f>
        <v>-11686.5</v>
      </c>
      <c r="AH36" s="283">
        <f>Other!AH73</f>
        <v>-11686.5</v>
      </c>
      <c r="AI36" s="283">
        <f>Other!AI73</f>
        <v>-11686.5</v>
      </c>
      <c r="AJ36" s="283">
        <f>Other!AJ73</f>
        <v>-11686.5</v>
      </c>
      <c r="AK36" s="283">
        <f>Other!AK73</f>
        <v>-11686.5</v>
      </c>
      <c r="AL36" s="283">
        <f>Other!AL73</f>
        <v>-11686.5</v>
      </c>
      <c r="AM36" s="283">
        <f>Other!AM73</f>
        <v>-11686.5</v>
      </c>
      <c r="AN36" s="283">
        <f>Other!AN73</f>
        <v>-11686.5</v>
      </c>
      <c r="AO36" s="283">
        <f>Other!AO73</f>
        <v>-11686.5</v>
      </c>
      <c r="AP36" s="283">
        <f>Other!AP73</f>
        <v>-11686.5</v>
      </c>
      <c r="AQ36" s="283">
        <f>Other!AQ73</f>
        <v>-11686.5</v>
      </c>
      <c r="AR36" s="283">
        <f>Other!AR73</f>
        <v>-11686.5</v>
      </c>
      <c r="AS36" s="283">
        <f>Other!AS73</f>
        <v>-12270.825</v>
      </c>
      <c r="AT36" s="283">
        <f>Other!AT73</f>
        <v>-12270.825</v>
      </c>
      <c r="AU36" s="283">
        <f>Other!AU73</f>
        <v>-12270.825</v>
      </c>
      <c r="AV36" s="283">
        <f>Other!AV73</f>
        <v>-12270.825</v>
      </c>
      <c r="AW36" s="283">
        <f>Other!AW73</f>
        <v>-12270.825</v>
      </c>
      <c r="AX36" s="283">
        <f>Other!AX73</f>
        <v>-12270.825</v>
      </c>
      <c r="AY36" s="283">
        <f>Other!AY73</f>
        <v>-12270.825</v>
      </c>
      <c r="AZ36" s="283">
        <f>Other!AZ73</f>
        <v>-12270.825</v>
      </c>
      <c r="BA36" s="283">
        <f>Other!BA73</f>
        <v>-12270.825</v>
      </c>
      <c r="BB36" s="283">
        <f>Other!BB73</f>
        <v>-12270.825</v>
      </c>
      <c r="BC36" s="283">
        <f>Other!BC73</f>
        <v>-12270.825</v>
      </c>
      <c r="BD36" s="283">
        <f>Other!BD73</f>
        <v>-12270.825</v>
      </c>
      <c r="BE36" s="283">
        <f>Other!BE73</f>
        <v>-12884.36625</v>
      </c>
      <c r="BF36" s="283">
        <f>Other!BF73</f>
        <v>-12884.36625</v>
      </c>
      <c r="BG36" s="283">
        <f>Other!BG73</f>
        <v>-12884.36625</v>
      </c>
      <c r="BH36" s="283">
        <f>Other!BH73</f>
        <v>-12884.36625</v>
      </c>
      <c r="BI36" s="283">
        <f>Other!BI73</f>
        <v>-12884.36625</v>
      </c>
      <c r="BJ36" s="283">
        <f>Other!BJ73</f>
        <v>-12884.36625</v>
      </c>
      <c r="BK36" s="283">
        <f>Other!BK73</f>
        <v>-12884.36625</v>
      </c>
      <c r="BL36" s="283">
        <f>Other!BL73</f>
        <v>-12884.36625</v>
      </c>
      <c r="BM36" s="283">
        <f>Other!BM73</f>
        <v>-12884.36625</v>
      </c>
      <c r="BN36" s="283">
        <f>Other!BN73</f>
        <v>-12884.36625</v>
      </c>
      <c r="BO36" s="283">
        <f>Other!BO73</f>
        <v>-12884.36625</v>
      </c>
      <c r="BP36" s="283">
        <f>Other!BP73</f>
        <v>-12884.36625</v>
      </c>
      <c r="BQ36" s="283">
        <f>Other!BQ73</f>
        <v>-13528.58456</v>
      </c>
      <c r="BR36" s="283">
        <f>Other!BR73</f>
        <v>-13528.58456</v>
      </c>
      <c r="BS36" s="283">
        <f>Other!BS73</f>
        <v>-13528.58456</v>
      </c>
      <c r="BT36" s="283">
        <f>Other!BT73</f>
        <v>-13528.58456</v>
      </c>
      <c r="BU36" s="283">
        <f>Other!BU73</f>
        <v>-13528.58456</v>
      </c>
      <c r="BV36" s="283">
        <f>Other!BV73</f>
        <v>-13528.58456</v>
      </c>
      <c r="BW36" s="283">
        <f>Other!BW73</f>
        <v>-13528.58456</v>
      </c>
      <c r="BX36" s="283">
        <f>Other!BX73</f>
        <v>-13528.58456</v>
      </c>
      <c r="BY36" s="283">
        <f>Other!BY73</f>
        <v>-13528.58456</v>
      </c>
      <c r="BZ36" s="283">
        <f>Other!BZ73</f>
        <v>-13528.58456</v>
      </c>
      <c r="CA36" s="283">
        <f>Other!CA73</f>
        <v>-13528.58456</v>
      </c>
      <c r="CB36" s="283">
        <f>Other!CB73</f>
        <v>-13528.58456</v>
      </c>
      <c r="CC36" s="283">
        <f>Other!CC73</f>
        <v>-14205.01379</v>
      </c>
      <c r="CD36" s="283">
        <f>Other!CD73</f>
        <v>-14205.01379</v>
      </c>
      <c r="CE36" s="283">
        <f>Other!CE73</f>
        <v>-14205.01379</v>
      </c>
      <c r="CF36" s="283">
        <f>Other!CF73</f>
        <v>-14205.01379</v>
      </c>
      <c r="CG36" s="283">
        <f>Other!CG73</f>
        <v>-14205.01379</v>
      </c>
      <c r="CH36" s="283">
        <f>Other!CH73</f>
        <v>-14205.01379</v>
      </c>
      <c r="CI36" s="283">
        <f>Other!CI73</f>
        <v>-14205.01379</v>
      </c>
      <c r="CJ36" s="283">
        <f>Other!CJ73</f>
        <v>-14205.01379</v>
      </c>
      <c r="CK36" s="283">
        <f>Other!CK73</f>
        <v>-14205.01379</v>
      </c>
      <c r="CL36" s="283">
        <f>Other!CL73</f>
        <v>-14205.01379</v>
      </c>
      <c r="CM36" s="283">
        <f>Other!CM73</f>
        <v>-14205.01379</v>
      </c>
      <c r="CN36" s="283">
        <f>Other!CN73</f>
        <v>-14205.01379</v>
      </c>
      <c r="CO36" s="1"/>
    </row>
    <row r="37" ht="18.75" customHeight="1" outlineLevel="1">
      <c r="A37" s="1"/>
      <c r="B37" s="300" t="s">
        <v>50</v>
      </c>
      <c r="C37" s="300" t="str">
        <f>Input!C116</f>
        <v>Additional taxes and insurance contributions for employees</v>
      </c>
      <c r="D37" s="283"/>
      <c r="E37" s="382">
        <f>IFERROR(F37/(CF!$F$30+$F$38+$F$49+$F$57+$F$35),0)</f>
        <v>0</v>
      </c>
      <c r="F37" s="283">
        <f t="shared" si="14"/>
        <v>0</v>
      </c>
      <c r="G37" s="383" t="s">
        <v>41</v>
      </c>
      <c r="H37" s="384"/>
      <c r="I37" s="283">
        <f>Other!I86</f>
        <v>0</v>
      </c>
      <c r="J37" s="283">
        <f>Other!J86</f>
        <v>0</v>
      </c>
      <c r="K37" s="283">
        <f>Other!K86</f>
        <v>0</v>
      </c>
      <c r="L37" s="283">
        <f>Other!L86</f>
        <v>0</v>
      </c>
      <c r="M37" s="283">
        <f>Other!M86</f>
        <v>0</v>
      </c>
      <c r="N37" s="283">
        <f>Other!N86</f>
        <v>0</v>
      </c>
      <c r="O37" s="283">
        <f>Other!O86</f>
        <v>0</v>
      </c>
      <c r="P37" s="283">
        <f>Other!P86</f>
        <v>0</v>
      </c>
      <c r="Q37" s="283">
        <f>Other!Q86</f>
        <v>0</v>
      </c>
      <c r="R37" s="283">
        <f>Other!R86</f>
        <v>0</v>
      </c>
      <c r="S37" s="283">
        <f>Other!S86</f>
        <v>0</v>
      </c>
      <c r="T37" s="283">
        <f>Other!T86</f>
        <v>0</v>
      </c>
      <c r="U37" s="283">
        <f>Other!U86</f>
        <v>0</v>
      </c>
      <c r="V37" s="283">
        <f>Other!V86</f>
        <v>0</v>
      </c>
      <c r="W37" s="283">
        <f>Other!W86</f>
        <v>0</v>
      </c>
      <c r="X37" s="283">
        <f>Other!X86</f>
        <v>0</v>
      </c>
      <c r="Y37" s="283">
        <f>Other!Y86</f>
        <v>0</v>
      </c>
      <c r="Z37" s="283">
        <f>Other!Z86</f>
        <v>0</v>
      </c>
      <c r="AA37" s="283">
        <f>Other!AA86</f>
        <v>0</v>
      </c>
      <c r="AB37" s="283">
        <f>Other!AB86</f>
        <v>0</v>
      </c>
      <c r="AC37" s="283">
        <f>Other!AC86</f>
        <v>0</v>
      </c>
      <c r="AD37" s="283">
        <f>Other!AD86</f>
        <v>0</v>
      </c>
      <c r="AE37" s="283">
        <f>Other!AE86</f>
        <v>0</v>
      </c>
      <c r="AF37" s="283">
        <f>Other!AF86</f>
        <v>0</v>
      </c>
      <c r="AG37" s="283">
        <f>Other!AG86</f>
        <v>0</v>
      </c>
      <c r="AH37" s="283">
        <f>Other!AH86</f>
        <v>0</v>
      </c>
      <c r="AI37" s="283">
        <f>Other!AI86</f>
        <v>0</v>
      </c>
      <c r="AJ37" s="283">
        <f>Other!AJ86</f>
        <v>0</v>
      </c>
      <c r="AK37" s="283">
        <f>Other!AK86</f>
        <v>0</v>
      </c>
      <c r="AL37" s="283">
        <f>Other!AL86</f>
        <v>0</v>
      </c>
      <c r="AM37" s="283">
        <f>Other!AM86</f>
        <v>0</v>
      </c>
      <c r="AN37" s="283">
        <f>Other!AN86</f>
        <v>0</v>
      </c>
      <c r="AO37" s="283">
        <f>Other!AO86</f>
        <v>0</v>
      </c>
      <c r="AP37" s="283">
        <f>Other!AP86</f>
        <v>0</v>
      </c>
      <c r="AQ37" s="283">
        <f>Other!AQ86</f>
        <v>0</v>
      </c>
      <c r="AR37" s="283">
        <f>Other!AR86</f>
        <v>0</v>
      </c>
      <c r="AS37" s="283">
        <f>Other!AS86</f>
        <v>0</v>
      </c>
      <c r="AT37" s="283">
        <f>Other!AT86</f>
        <v>0</v>
      </c>
      <c r="AU37" s="283">
        <f>Other!AU86</f>
        <v>0</v>
      </c>
      <c r="AV37" s="283">
        <f>Other!AV86</f>
        <v>0</v>
      </c>
      <c r="AW37" s="283">
        <f>Other!AW86</f>
        <v>0</v>
      </c>
      <c r="AX37" s="283">
        <f>Other!AX86</f>
        <v>0</v>
      </c>
      <c r="AY37" s="283">
        <f>Other!AY86</f>
        <v>0</v>
      </c>
      <c r="AZ37" s="283">
        <f>Other!AZ86</f>
        <v>0</v>
      </c>
      <c r="BA37" s="283">
        <f>Other!BA86</f>
        <v>0</v>
      </c>
      <c r="BB37" s="283">
        <f>Other!BB86</f>
        <v>0</v>
      </c>
      <c r="BC37" s="283">
        <f>Other!BC86</f>
        <v>0</v>
      </c>
      <c r="BD37" s="283">
        <f>Other!BD86</f>
        <v>0</v>
      </c>
      <c r="BE37" s="283">
        <f>Other!BE86</f>
        <v>0</v>
      </c>
      <c r="BF37" s="283">
        <f>Other!BF86</f>
        <v>0</v>
      </c>
      <c r="BG37" s="283">
        <f>Other!BG86</f>
        <v>0</v>
      </c>
      <c r="BH37" s="283">
        <f>Other!BH86</f>
        <v>0</v>
      </c>
      <c r="BI37" s="283">
        <f>Other!BI86</f>
        <v>0</v>
      </c>
      <c r="BJ37" s="283">
        <f>Other!BJ86</f>
        <v>0</v>
      </c>
      <c r="BK37" s="283">
        <f>Other!BK86</f>
        <v>0</v>
      </c>
      <c r="BL37" s="283">
        <f>Other!BL86</f>
        <v>0</v>
      </c>
      <c r="BM37" s="283">
        <f>Other!BM86</f>
        <v>0</v>
      </c>
      <c r="BN37" s="283">
        <f>Other!BN86</f>
        <v>0</v>
      </c>
      <c r="BO37" s="283">
        <f>Other!BO86</f>
        <v>0</v>
      </c>
      <c r="BP37" s="283">
        <f>Other!BP86</f>
        <v>0</v>
      </c>
      <c r="BQ37" s="283">
        <f>Other!BQ86</f>
        <v>0</v>
      </c>
      <c r="BR37" s="283">
        <f>Other!BR86</f>
        <v>0</v>
      </c>
      <c r="BS37" s="283">
        <f>Other!BS86</f>
        <v>0</v>
      </c>
      <c r="BT37" s="283">
        <f>Other!BT86</f>
        <v>0</v>
      </c>
      <c r="BU37" s="283">
        <f>Other!BU86</f>
        <v>0</v>
      </c>
      <c r="BV37" s="283">
        <f>Other!BV86</f>
        <v>0</v>
      </c>
      <c r="BW37" s="283">
        <f>Other!BW86</f>
        <v>0</v>
      </c>
      <c r="BX37" s="283">
        <f>Other!BX86</f>
        <v>0</v>
      </c>
      <c r="BY37" s="283">
        <f>Other!BY86</f>
        <v>0</v>
      </c>
      <c r="BZ37" s="283">
        <f>Other!BZ86</f>
        <v>0</v>
      </c>
      <c r="CA37" s="283">
        <f>Other!CA86</f>
        <v>0</v>
      </c>
      <c r="CB37" s="283">
        <f>Other!CB86</f>
        <v>0</v>
      </c>
      <c r="CC37" s="283">
        <f>Other!CC86</f>
        <v>0</v>
      </c>
      <c r="CD37" s="283">
        <f>Other!CD86</f>
        <v>0</v>
      </c>
      <c r="CE37" s="283">
        <f>Other!CE86</f>
        <v>0</v>
      </c>
      <c r="CF37" s="283">
        <f>Other!CF86</f>
        <v>0</v>
      </c>
      <c r="CG37" s="283">
        <f>Other!CG86</f>
        <v>0</v>
      </c>
      <c r="CH37" s="283">
        <f>Other!CH86</f>
        <v>0</v>
      </c>
      <c r="CI37" s="283">
        <f>Other!CI86</f>
        <v>0</v>
      </c>
      <c r="CJ37" s="283">
        <f>Other!CJ86</f>
        <v>0</v>
      </c>
      <c r="CK37" s="283">
        <f>Other!CK86</f>
        <v>0</v>
      </c>
      <c r="CL37" s="283">
        <f>Other!CL86</f>
        <v>0</v>
      </c>
      <c r="CM37" s="283">
        <f>Other!CM86</f>
        <v>0</v>
      </c>
      <c r="CN37" s="283">
        <f>Other!CN86</f>
        <v>0</v>
      </c>
      <c r="CO37" s="1"/>
    </row>
    <row r="38" ht="18.75" customHeight="1">
      <c r="A38" s="1"/>
      <c r="B38" s="398" t="s">
        <v>26</v>
      </c>
      <c r="C38" s="288" t="str">
        <f>Input!C61</f>
        <v>Fixed Expenses</v>
      </c>
      <c r="D38" s="290"/>
      <c r="E38" s="345">
        <f>IFERROR(F38/(CF!$F$30+$F$38+$F$49+$F$57+$F$35),0)</f>
        <v>0.04026912326</v>
      </c>
      <c r="F38" s="290">
        <f t="shared" si="14"/>
        <v>-131900.5369</v>
      </c>
      <c r="G38" s="399" t="s">
        <v>41</v>
      </c>
      <c r="H38" s="391"/>
      <c r="I38" s="290">
        <f t="shared" ref="I38:CN38" si="15">SUM(I39:I48)</f>
        <v>-1350</v>
      </c>
      <c r="J38" s="290">
        <f t="shared" si="15"/>
        <v>-1350</v>
      </c>
      <c r="K38" s="290">
        <f t="shared" si="15"/>
        <v>-1350</v>
      </c>
      <c r="L38" s="290">
        <f t="shared" si="15"/>
        <v>-1350</v>
      </c>
      <c r="M38" s="290">
        <f t="shared" si="15"/>
        <v>-1350</v>
      </c>
      <c r="N38" s="290">
        <f t="shared" si="15"/>
        <v>-1350</v>
      </c>
      <c r="O38" s="290">
        <f t="shared" si="15"/>
        <v>-1350</v>
      </c>
      <c r="P38" s="290">
        <f t="shared" si="15"/>
        <v>-1350</v>
      </c>
      <c r="Q38" s="290">
        <f t="shared" si="15"/>
        <v>-1350</v>
      </c>
      <c r="R38" s="290">
        <f t="shared" si="15"/>
        <v>-1350</v>
      </c>
      <c r="S38" s="290">
        <f t="shared" si="15"/>
        <v>-1350</v>
      </c>
      <c r="T38" s="290">
        <f t="shared" si="15"/>
        <v>-1350</v>
      </c>
      <c r="U38" s="290">
        <f t="shared" si="15"/>
        <v>-1417.5</v>
      </c>
      <c r="V38" s="290">
        <f t="shared" si="15"/>
        <v>-1417.5</v>
      </c>
      <c r="W38" s="290">
        <f t="shared" si="15"/>
        <v>-1417.5</v>
      </c>
      <c r="X38" s="290">
        <f t="shared" si="15"/>
        <v>-1417.5</v>
      </c>
      <c r="Y38" s="290">
        <f t="shared" si="15"/>
        <v>-1417.5</v>
      </c>
      <c r="Z38" s="290">
        <f t="shared" si="15"/>
        <v>-1417.5</v>
      </c>
      <c r="AA38" s="290">
        <f t="shared" si="15"/>
        <v>-1417.5</v>
      </c>
      <c r="AB38" s="290">
        <f t="shared" si="15"/>
        <v>-1417.5</v>
      </c>
      <c r="AC38" s="290">
        <f t="shared" si="15"/>
        <v>-1417.5</v>
      </c>
      <c r="AD38" s="290">
        <f t="shared" si="15"/>
        <v>-1417.5</v>
      </c>
      <c r="AE38" s="290">
        <f t="shared" si="15"/>
        <v>-1417.5</v>
      </c>
      <c r="AF38" s="290">
        <f t="shared" si="15"/>
        <v>-1417.5</v>
      </c>
      <c r="AG38" s="290">
        <f t="shared" si="15"/>
        <v>-1488.375</v>
      </c>
      <c r="AH38" s="290">
        <f t="shared" si="15"/>
        <v>-1488.375</v>
      </c>
      <c r="AI38" s="290">
        <f t="shared" si="15"/>
        <v>-1488.375</v>
      </c>
      <c r="AJ38" s="290">
        <f t="shared" si="15"/>
        <v>-1488.375</v>
      </c>
      <c r="AK38" s="290">
        <f t="shared" si="15"/>
        <v>-1488.375</v>
      </c>
      <c r="AL38" s="290">
        <f t="shared" si="15"/>
        <v>-1488.375</v>
      </c>
      <c r="AM38" s="290">
        <f t="shared" si="15"/>
        <v>-1488.375</v>
      </c>
      <c r="AN38" s="290">
        <f t="shared" si="15"/>
        <v>-1488.375</v>
      </c>
      <c r="AO38" s="290">
        <f t="shared" si="15"/>
        <v>-1488.375</v>
      </c>
      <c r="AP38" s="290">
        <f t="shared" si="15"/>
        <v>-1488.375</v>
      </c>
      <c r="AQ38" s="290">
        <f t="shared" si="15"/>
        <v>-1488.375</v>
      </c>
      <c r="AR38" s="290">
        <f t="shared" si="15"/>
        <v>-1488.375</v>
      </c>
      <c r="AS38" s="290">
        <f t="shared" si="15"/>
        <v>-1562.79375</v>
      </c>
      <c r="AT38" s="290">
        <f t="shared" si="15"/>
        <v>-1562.79375</v>
      </c>
      <c r="AU38" s="290">
        <f t="shared" si="15"/>
        <v>-1562.79375</v>
      </c>
      <c r="AV38" s="290">
        <f t="shared" si="15"/>
        <v>-1562.79375</v>
      </c>
      <c r="AW38" s="290">
        <f t="shared" si="15"/>
        <v>-1562.79375</v>
      </c>
      <c r="AX38" s="290">
        <f t="shared" si="15"/>
        <v>-1562.79375</v>
      </c>
      <c r="AY38" s="290">
        <f t="shared" si="15"/>
        <v>-1562.79375</v>
      </c>
      <c r="AZ38" s="290">
        <f t="shared" si="15"/>
        <v>-1562.79375</v>
      </c>
      <c r="BA38" s="290">
        <f t="shared" si="15"/>
        <v>-1562.79375</v>
      </c>
      <c r="BB38" s="290">
        <f t="shared" si="15"/>
        <v>-1562.79375</v>
      </c>
      <c r="BC38" s="290">
        <f t="shared" si="15"/>
        <v>-1562.79375</v>
      </c>
      <c r="BD38" s="290">
        <f t="shared" si="15"/>
        <v>-1562.79375</v>
      </c>
      <c r="BE38" s="290">
        <f t="shared" si="15"/>
        <v>-1640.933438</v>
      </c>
      <c r="BF38" s="290">
        <f t="shared" si="15"/>
        <v>-1640.933438</v>
      </c>
      <c r="BG38" s="290">
        <f t="shared" si="15"/>
        <v>-1640.933438</v>
      </c>
      <c r="BH38" s="290">
        <f t="shared" si="15"/>
        <v>-1640.933438</v>
      </c>
      <c r="BI38" s="290">
        <f t="shared" si="15"/>
        <v>-1640.933438</v>
      </c>
      <c r="BJ38" s="290">
        <f t="shared" si="15"/>
        <v>-1640.933438</v>
      </c>
      <c r="BK38" s="290">
        <f t="shared" si="15"/>
        <v>-1640.933438</v>
      </c>
      <c r="BL38" s="290">
        <f t="shared" si="15"/>
        <v>-1640.933438</v>
      </c>
      <c r="BM38" s="290">
        <f t="shared" si="15"/>
        <v>-1640.933438</v>
      </c>
      <c r="BN38" s="290">
        <f t="shared" si="15"/>
        <v>-1640.933438</v>
      </c>
      <c r="BO38" s="290">
        <f t="shared" si="15"/>
        <v>-1640.933438</v>
      </c>
      <c r="BP38" s="290">
        <f t="shared" si="15"/>
        <v>-1640.933438</v>
      </c>
      <c r="BQ38" s="290">
        <f t="shared" si="15"/>
        <v>-1722.980109</v>
      </c>
      <c r="BR38" s="290">
        <f t="shared" si="15"/>
        <v>-1722.980109</v>
      </c>
      <c r="BS38" s="290">
        <f t="shared" si="15"/>
        <v>-1722.980109</v>
      </c>
      <c r="BT38" s="290">
        <f t="shared" si="15"/>
        <v>-1722.980109</v>
      </c>
      <c r="BU38" s="290">
        <f t="shared" si="15"/>
        <v>-1722.980109</v>
      </c>
      <c r="BV38" s="290">
        <f t="shared" si="15"/>
        <v>-1722.980109</v>
      </c>
      <c r="BW38" s="290">
        <f t="shared" si="15"/>
        <v>-1722.980109</v>
      </c>
      <c r="BX38" s="290">
        <f t="shared" si="15"/>
        <v>-1722.980109</v>
      </c>
      <c r="BY38" s="290">
        <f t="shared" si="15"/>
        <v>-1722.980109</v>
      </c>
      <c r="BZ38" s="290">
        <f t="shared" si="15"/>
        <v>-1722.980109</v>
      </c>
      <c r="CA38" s="290">
        <f t="shared" si="15"/>
        <v>-1722.980109</v>
      </c>
      <c r="CB38" s="290">
        <f t="shared" si="15"/>
        <v>-1722.980109</v>
      </c>
      <c r="CC38" s="290">
        <f t="shared" si="15"/>
        <v>-1809.129115</v>
      </c>
      <c r="CD38" s="290">
        <f t="shared" si="15"/>
        <v>-1809.129115</v>
      </c>
      <c r="CE38" s="290">
        <f t="shared" si="15"/>
        <v>-1809.129115</v>
      </c>
      <c r="CF38" s="290">
        <f t="shared" si="15"/>
        <v>-1809.129115</v>
      </c>
      <c r="CG38" s="290">
        <f t="shared" si="15"/>
        <v>-1809.129115</v>
      </c>
      <c r="CH38" s="290">
        <f t="shared" si="15"/>
        <v>-1809.129115</v>
      </c>
      <c r="CI38" s="290">
        <f t="shared" si="15"/>
        <v>-1809.129115</v>
      </c>
      <c r="CJ38" s="290">
        <f t="shared" si="15"/>
        <v>-1809.129115</v>
      </c>
      <c r="CK38" s="290">
        <f t="shared" si="15"/>
        <v>-1809.129115</v>
      </c>
      <c r="CL38" s="290">
        <f t="shared" si="15"/>
        <v>-1809.129115</v>
      </c>
      <c r="CM38" s="290">
        <f t="shared" si="15"/>
        <v>-1809.129115</v>
      </c>
      <c r="CN38" s="290">
        <f t="shared" si="15"/>
        <v>-1809.129115</v>
      </c>
      <c r="CO38" s="1"/>
    </row>
    <row r="39" ht="18.75" customHeight="1" outlineLevel="1">
      <c r="A39" s="1"/>
      <c r="B39" s="300" t="s">
        <v>228</v>
      </c>
      <c r="C39" s="300" t="str">
        <f>Input!C64</f>
        <v>Servers</v>
      </c>
      <c r="D39" s="283"/>
      <c r="E39" s="382">
        <f>IFERROR(F39/(CF!$F$30+$F$38+$F$49+$F$57+$F$35),0)</f>
        <v>0.03579477623</v>
      </c>
      <c r="F39" s="283">
        <f t="shared" si="14"/>
        <v>-117244.9217</v>
      </c>
      <c r="G39" s="383" t="s">
        <v>41</v>
      </c>
      <c r="H39" s="384"/>
      <c r="I39" s="283">
        <f>-IF(AND(I$1&gt;=Input!$E64,I$1&lt;=Input!$F64),Input!$D64,0)*I$8</f>
        <v>-1200</v>
      </c>
      <c r="J39" s="283">
        <f>-IF(AND(J$1&gt;=Input!$E64,J$1&lt;=Input!$F64),Input!$D64,0)*J$8</f>
        <v>-1200</v>
      </c>
      <c r="K39" s="283">
        <f>-IF(AND(K$1&gt;=Input!$E64,K$1&lt;=Input!$F64),Input!$D64,0)*K$8</f>
        <v>-1200</v>
      </c>
      <c r="L39" s="283">
        <f>-IF(AND(L$1&gt;=Input!$E64,L$1&lt;=Input!$F64),Input!$D64,0)*L$8</f>
        <v>-1200</v>
      </c>
      <c r="M39" s="283">
        <f>-IF(AND(M$1&gt;=Input!$E64,M$1&lt;=Input!$F64),Input!$D64,0)*M$8</f>
        <v>-1200</v>
      </c>
      <c r="N39" s="283">
        <f>-IF(AND(N$1&gt;=Input!$E64,N$1&lt;=Input!$F64),Input!$D64,0)*N$8</f>
        <v>-1200</v>
      </c>
      <c r="O39" s="283">
        <f>-IF(AND(O$1&gt;=Input!$E64,O$1&lt;=Input!$F64),Input!$D64,0)*O$8</f>
        <v>-1200</v>
      </c>
      <c r="P39" s="283">
        <f>-IF(AND(P$1&gt;=Input!$E64,P$1&lt;=Input!$F64),Input!$D64,0)*P$8</f>
        <v>-1200</v>
      </c>
      <c r="Q39" s="283">
        <f>-IF(AND(Q$1&gt;=Input!$E64,Q$1&lt;=Input!$F64),Input!$D64,0)*Q$8</f>
        <v>-1200</v>
      </c>
      <c r="R39" s="283">
        <f>-IF(AND(R$1&gt;=Input!$E64,R$1&lt;=Input!$F64),Input!$D64,0)*R$8</f>
        <v>-1200</v>
      </c>
      <c r="S39" s="283">
        <f>-IF(AND(S$1&gt;=Input!$E64,S$1&lt;=Input!$F64),Input!$D64,0)*S$8</f>
        <v>-1200</v>
      </c>
      <c r="T39" s="283">
        <f>-IF(AND(T$1&gt;=Input!$E64,T$1&lt;=Input!$F64),Input!$D64,0)*T$8</f>
        <v>-1200</v>
      </c>
      <c r="U39" s="283">
        <f>-IF(AND(U$1&gt;=Input!$E64,U$1&lt;=Input!$F64),Input!$D64,0)*U$8</f>
        <v>-1260</v>
      </c>
      <c r="V39" s="283">
        <f>-IF(AND(V$1&gt;=Input!$E64,V$1&lt;=Input!$F64),Input!$D64,0)*V$8</f>
        <v>-1260</v>
      </c>
      <c r="W39" s="283">
        <f>-IF(AND(W$1&gt;=Input!$E64,W$1&lt;=Input!$F64),Input!$D64,0)*W$8</f>
        <v>-1260</v>
      </c>
      <c r="X39" s="283">
        <f>-IF(AND(X$1&gt;=Input!$E64,X$1&lt;=Input!$F64),Input!$D64,0)*X$8</f>
        <v>-1260</v>
      </c>
      <c r="Y39" s="283">
        <f>-IF(AND(Y$1&gt;=Input!$E64,Y$1&lt;=Input!$F64),Input!$D64,0)*Y$8</f>
        <v>-1260</v>
      </c>
      <c r="Z39" s="283">
        <f>-IF(AND(Z$1&gt;=Input!$E64,Z$1&lt;=Input!$F64),Input!$D64,0)*Z$8</f>
        <v>-1260</v>
      </c>
      <c r="AA39" s="283">
        <f>-IF(AND(AA$1&gt;=Input!$E64,AA$1&lt;=Input!$F64),Input!$D64,0)*AA$8</f>
        <v>-1260</v>
      </c>
      <c r="AB39" s="283">
        <f>-IF(AND(AB$1&gt;=Input!$E64,AB$1&lt;=Input!$F64),Input!$D64,0)*AB$8</f>
        <v>-1260</v>
      </c>
      <c r="AC39" s="283">
        <f>-IF(AND(AC$1&gt;=Input!$E64,AC$1&lt;=Input!$F64),Input!$D64,0)*AC$8</f>
        <v>-1260</v>
      </c>
      <c r="AD39" s="283">
        <f>-IF(AND(AD$1&gt;=Input!$E64,AD$1&lt;=Input!$F64),Input!$D64,0)*AD$8</f>
        <v>-1260</v>
      </c>
      <c r="AE39" s="283">
        <f>-IF(AND(AE$1&gt;=Input!$E64,AE$1&lt;=Input!$F64),Input!$D64,0)*AE$8</f>
        <v>-1260</v>
      </c>
      <c r="AF39" s="283">
        <f>-IF(AND(AF$1&gt;=Input!$E64,AF$1&lt;=Input!$F64),Input!$D64,0)*AF$8</f>
        <v>-1260</v>
      </c>
      <c r="AG39" s="283">
        <f>-IF(AND(AG$1&gt;=Input!$E64,AG$1&lt;=Input!$F64),Input!$D64,0)*AG$8</f>
        <v>-1323</v>
      </c>
      <c r="AH39" s="283">
        <f>-IF(AND(AH$1&gt;=Input!$E64,AH$1&lt;=Input!$F64),Input!$D64,0)*AH$8</f>
        <v>-1323</v>
      </c>
      <c r="AI39" s="283">
        <f>-IF(AND(AI$1&gt;=Input!$E64,AI$1&lt;=Input!$F64),Input!$D64,0)*AI$8</f>
        <v>-1323</v>
      </c>
      <c r="AJ39" s="283">
        <f>-IF(AND(AJ$1&gt;=Input!$E64,AJ$1&lt;=Input!$F64),Input!$D64,0)*AJ$8</f>
        <v>-1323</v>
      </c>
      <c r="AK39" s="283">
        <f>-IF(AND(AK$1&gt;=Input!$E64,AK$1&lt;=Input!$F64),Input!$D64,0)*AK$8</f>
        <v>-1323</v>
      </c>
      <c r="AL39" s="283">
        <f>-IF(AND(AL$1&gt;=Input!$E64,AL$1&lt;=Input!$F64),Input!$D64,0)*AL$8</f>
        <v>-1323</v>
      </c>
      <c r="AM39" s="283">
        <f>-IF(AND(AM$1&gt;=Input!$E64,AM$1&lt;=Input!$F64),Input!$D64,0)*AM$8</f>
        <v>-1323</v>
      </c>
      <c r="AN39" s="283">
        <f>-IF(AND(AN$1&gt;=Input!$E64,AN$1&lt;=Input!$F64),Input!$D64,0)*AN$8</f>
        <v>-1323</v>
      </c>
      <c r="AO39" s="283">
        <f>-IF(AND(AO$1&gt;=Input!$E64,AO$1&lt;=Input!$F64),Input!$D64,0)*AO$8</f>
        <v>-1323</v>
      </c>
      <c r="AP39" s="283">
        <f>-IF(AND(AP$1&gt;=Input!$E64,AP$1&lt;=Input!$F64),Input!$D64,0)*AP$8</f>
        <v>-1323</v>
      </c>
      <c r="AQ39" s="283">
        <f>-IF(AND(AQ$1&gt;=Input!$E64,AQ$1&lt;=Input!$F64),Input!$D64,0)*AQ$8</f>
        <v>-1323</v>
      </c>
      <c r="AR39" s="283">
        <f>-IF(AND(AR$1&gt;=Input!$E64,AR$1&lt;=Input!$F64),Input!$D64,0)*AR$8</f>
        <v>-1323</v>
      </c>
      <c r="AS39" s="283">
        <f>-IF(AND(AS$1&gt;=Input!$E64,AS$1&lt;=Input!$F64),Input!$D64,0)*AS$8</f>
        <v>-1389.15</v>
      </c>
      <c r="AT39" s="283">
        <f>-IF(AND(AT$1&gt;=Input!$E64,AT$1&lt;=Input!$F64),Input!$D64,0)*AT$8</f>
        <v>-1389.15</v>
      </c>
      <c r="AU39" s="283">
        <f>-IF(AND(AU$1&gt;=Input!$E64,AU$1&lt;=Input!$F64),Input!$D64,0)*AU$8</f>
        <v>-1389.15</v>
      </c>
      <c r="AV39" s="283">
        <f>-IF(AND(AV$1&gt;=Input!$E64,AV$1&lt;=Input!$F64),Input!$D64,0)*AV$8</f>
        <v>-1389.15</v>
      </c>
      <c r="AW39" s="283">
        <f>-IF(AND(AW$1&gt;=Input!$E64,AW$1&lt;=Input!$F64),Input!$D64,0)*AW$8</f>
        <v>-1389.15</v>
      </c>
      <c r="AX39" s="283">
        <f>-IF(AND(AX$1&gt;=Input!$E64,AX$1&lt;=Input!$F64),Input!$D64,0)*AX$8</f>
        <v>-1389.15</v>
      </c>
      <c r="AY39" s="283">
        <f>-IF(AND(AY$1&gt;=Input!$E64,AY$1&lt;=Input!$F64),Input!$D64,0)*AY$8</f>
        <v>-1389.15</v>
      </c>
      <c r="AZ39" s="283">
        <f>-IF(AND(AZ$1&gt;=Input!$E64,AZ$1&lt;=Input!$F64),Input!$D64,0)*AZ$8</f>
        <v>-1389.15</v>
      </c>
      <c r="BA39" s="283">
        <f>-IF(AND(BA$1&gt;=Input!$E64,BA$1&lt;=Input!$F64),Input!$D64,0)*BA$8</f>
        <v>-1389.15</v>
      </c>
      <c r="BB39" s="283">
        <f>-IF(AND(BB$1&gt;=Input!$E64,BB$1&lt;=Input!$F64),Input!$D64,0)*BB$8</f>
        <v>-1389.15</v>
      </c>
      <c r="BC39" s="283">
        <f>-IF(AND(BC$1&gt;=Input!$E64,BC$1&lt;=Input!$F64),Input!$D64,0)*BC$8</f>
        <v>-1389.15</v>
      </c>
      <c r="BD39" s="283">
        <f>-IF(AND(BD$1&gt;=Input!$E64,BD$1&lt;=Input!$F64),Input!$D64,0)*BD$8</f>
        <v>-1389.15</v>
      </c>
      <c r="BE39" s="283">
        <f>-IF(AND(BE$1&gt;=Input!$E64,BE$1&lt;=Input!$F64),Input!$D64,0)*BE$8</f>
        <v>-1458.6075</v>
      </c>
      <c r="BF39" s="283">
        <f>-IF(AND(BF$1&gt;=Input!$E64,BF$1&lt;=Input!$F64),Input!$D64,0)*BF$8</f>
        <v>-1458.6075</v>
      </c>
      <c r="BG39" s="283">
        <f>-IF(AND(BG$1&gt;=Input!$E64,BG$1&lt;=Input!$F64),Input!$D64,0)*BG$8</f>
        <v>-1458.6075</v>
      </c>
      <c r="BH39" s="283">
        <f>-IF(AND(BH$1&gt;=Input!$E64,BH$1&lt;=Input!$F64),Input!$D64,0)*BH$8</f>
        <v>-1458.6075</v>
      </c>
      <c r="BI39" s="283">
        <f>-IF(AND(BI$1&gt;=Input!$E64,BI$1&lt;=Input!$F64),Input!$D64,0)*BI$8</f>
        <v>-1458.6075</v>
      </c>
      <c r="BJ39" s="283">
        <f>-IF(AND(BJ$1&gt;=Input!$E64,BJ$1&lt;=Input!$F64),Input!$D64,0)*BJ$8</f>
        <v>-1458.6075</v>
      </c>
      <c r="BK39" s="283">
        <f>-IF(AND(BK$1&gt;=Input!$E64,BK$1&lt;=Input!$F64),Input!$D64,0)*BK$8</f>
        <v>-1458.6075</v>
      </c>
      <c r="BL39" s="283">
        <f>-IF(AND(BL$1&gt;=Input!$E64,BL$1&lt;=Input!$F64),Input!$D64,0)*BL$8</f>
        <v>-1458.6075</v>
      </c>
      <c r="BM39" s="283">
        <f>-IF(AND(BM$1&gt;=Input!$E64,BM$1&lt;=Input!$F64),Input!$D64,0)*BM$8</f>
        <v>-1458.6075</v>
      </c>
      <c r="BN39" s="283">
        <f>-IF(AND(BN$1&gt;=Input!$E64,BN$1&lt;=Input!$F64),Input!$D64,0)*BN$8</f>
        <v>-1458.6075</v>
      </c>
      <c r="BO39" s="283">
        <f>-IF(AND(BO$1&gt;=Input!$E64,BO$1&lt;=Input!$F64),Input!$D64,0)*BO$8</f>
        <v>-1458.6075</v>
      </c>
      <c r="BP39" s="283">
        <f>-IF(AND(BP$1&gt;=Input!$E64,BP$1&lt;=Input!$F64),Input!$D64,0)*BP$8</f>
        <v>-1458.6075</v>
      </c>
      <c r="BQ39" s="283">
        <f>-IF(AND(BQ$1&gt;=Input!$E64,BQ$1&lt;=Input!$F64),Input!$D64,0)*BQ$8</f>
        <v>-1531.537875</v>
      </c>
      <c r="BR39" s="283">
        <f>-IF(AND(BR$1&gt;=Input!$E64,BR$1&lt;=Input!$F64),Input!$D64,0)*BR$8</f>
        <v>-1531.537875</v>
      </c>
      <c r="BS39" s="283">
        <f>-IF(AND(BS$1&gt;=Input!$E64,BS$1&lt;=Input!$F64),Input!$D64,0)*BS$8</f>
        <v>-1531.537875</v>
      </c>
      <c r="BT39" s="283">
        <f>-IF(AND(BT$1&gt;=Input!$E64,BT$1&lt;=Input!$F64),Input!$D64,0)*BT$8</f>
        <v>-1531.537875</v>
      </c>
      <c r="BU39" s="283">
        <f>-IF(AND(BU$1&gt;=Input!$E64,BU$1&lt;=Input!$F64),Input!$D64,0)*BU$8</f>
        <v>-1531.537875</v>
      </c>
      <c r="BV39" s="283">
        <f>-IF(AND(BV$1&gt;=Input!$E64,BV$1&lt;=Input!$F64),Input!$D64,0)*BV$8</f>
        <v>-1531.537875</v>
      </c>
      <c r="BW39" s="283">
        <f>-IF(AND(BW$1&gt;=Input!$E64,BW$1&lt;=Input!$F64),Input!$D64,0)*BW$8</f>
        <v>-1531.537875</v>
      </c>
      <c r="BX39" s="283">
        <f>-IF(AND(BX$1&gt;=Input!$E64,BX$1&lt;=Input!$F64),Input!$D64,0)*BX$8</f>
        <v>-1531.537875</v>
      </c>
      <c r="BY39" s="283">
        <f>-IF(AND(BY$1&gt;=Input!$E64,BY$1&lt;=Input!$F64),Input!$D64,0)*BY$8</f>
        <v>-1531.537875</v>
      </c>
      <c r="BZ39" s="283">
        <f>-IF(AND(BZ$1&gt;=Input!$E64,BZ$1&lt;=Input!$F64),Input!$D64,0)*BZ$8</f>
        <v>-1531.537875</v>
      </c>
      <c r="CA39" s="283">
        <f>-IF(AND(CA$1&gt;=Input!$E64,CA$1&lt;=Input!$F64),Input!$D64,0)*CA$8</f>
        <v>-1531.537875</v>
      </c>
      <c r="CB39" s="283">
        <f>-IF(AND(CB$1&gt;=Input!$E64,CB$1&lt;=Input!$F64),Input!$D64,0)*CB$8</f>
        <v>-1531.537875</v>
      </c>
      <c r="CC39" s="283">
        <f>-IF(AND(CC$1&gt;=Input!$E64,CC$1&lt;=Input!$F64),Input!$D64,0)*CC$8</f>
        <v>-1608.114769</v>
      </c>
      <c r="CD39" s="283">
        <f>-IF(AND(CD$1&gt;=Input!$E64,CD$1&lt;=Input!$F64),Input!$D64,0)*CD$8</f>
        <v>-1608.114769</v>
      </c>
      <c r="CE39" s="283">
        <f>-IF(AND(CE$1&gt;=Input!$E64,CE$1&lt;=Input!$F64),Input!$D64,0)*CE$8</f>
        <v>-1608.114769</v>
      </c>
      <c r="CF39" s="283">
        <f>-IF(AND(CF$1&gt;=Input!$E64,CF$1&lt;=Input!$F64),Input!$D64,0)*CF$8</f>
        <v>-1608.114769</v>
      </c>
      <c r="CG39" s="283">
        <f>-IF(AND(CG$1&gt;=Input!$E64,CG$1&lt;=Input!$F64),Input!$D64,0)*CG$8</f>
        <v>-1608.114769</v>
      </c>
      <c r="CH39" s="283">
        <f>-IF(AND(CH$1&gt;=Input!$E64,CH$1&lt;=Input!$F64),Input!$D64,0)*CH$8</f>
        <v>-1608.114769</v>
      </c>
      <c r="CI39" s="283">
        <f>-IF(AND(CI$1&gt;=Input!$E64,CI$1&lt;=Input!$F64),Input!$D64,0)*CI$8</f>
        <v>-1608.114769</v>
      </c>
      <c r="CJ39" s="283">
        <f>-IF(AND(CJ$1&gt;=Input!$E64,CJ$1&lt;=Input!$F64),Input!$D64,0)*CJ$8</f>
        <v>-1608.114769</v>
      </c>
      <c r="CK39" s="283">
        <f>-IF(AND(CK$1&gt;=Input!$E64,CK$1&lt;=Input!$F64),Input!$D64,0)*CK$8</f>
        <v>-1608.114769</v>
      </c>
      <c r="CL39" s="283">
        <f>-IF(AND(CL$1&gt;=Input!$E64,CL$1&lt;=Input!$F64),Input!$D64,0)*CL$8</f>
        <v>-1608.114769</v>
      </c>
      <c r="CM39" s="283">
        <f>-IF(AND(CM$1&gt;=Input!$E64,CM$1&lt;=Input!$F64),Input!$D64,0)*CM$8</f>
        <v>-1608.114769</v>
      </c>
      <c r="CN39" s="283">
        <f>-IF(AND(CN$1&gt;=Input!$E64,CN$1&lt;=Input!$F64),Input!$D64,0)*CN$8</f>
        <v>-1608.114769</v>
      </c>
      <c r="CO39" s="1"/>
    </row>
    <row r="40" ht="18.75" customHeight="1" outlineLevel="1">
      <c r="A40" s="1"/>
      <c r="B40" s="300" t="s">
        <v>229</v>
      </c>
      <c r="C40" s="300" t="str">
        <f>Input!C65</f>
        <v>App analytics service</v>
      </c>
      <c r="D40" s="283"/>
      <c r="E40" s="382">
        <f>IFERROR(F40/(CF!$F$30+$F$38+$F$49+$F$57+$F$35),0)</f>
        <v>0.004474347029</v>
      </c>
      <c r="F40" s="283">
        <f t="shared" si="14"/>
        <v>-14655.61522</v>
      </c>
      <c r="G40" s="383" t="s">
        <v>41</v>
      </c>
      <c r="H40" s="384"/>
      <c r="I40" s="283">
        <f>-IF(AND(I$1&gt;=Input!$E65,I$1&lt;=Input!$F65),Input!$D65,0)*I$8</f>
        <v>-150</v>
      </c>
      <c r="J40" s="283">
        <f>-IF(AND(J$1&gt;=Input!$E65,J$1&lt;=Input!$F65),Input!$D65,0)*J$8</f>
        <v>-150</v>
      </c>
      <c r="K40" s="283">
        <f>-IF(AND(K$1&gt;=Input!$E65,K$1&lt;=Input!$F65),Input!$D65,0)*K$8</f>
        <v>-150</v>
      </c>
      <c r="L40" s="283">
        <f>-IF(AND(L$1&gt;=Input!$E65,L$1&lt;=Input!$F65),Input!$D65,0)*L$8</f>
        <v>-150</v>
      </c>
      <c r="M40" s="283">
        <f>-IF(AND(M$1&gt;=Input!$E65,M$1&lt;=Input!$F65),Input!$D65,0)*M$8</f>
        <v>-150</v>
      </c>
      <c r="N40" s="283">
        <f>-IF(AND(N$1&gt;=Input!$E65,N$1&lt;=Input!$F65),Input!$D65,0)*N$8</f>
        <v>-150</v>
      </c>
      <c r="O40" s="283">
        <f>-IF(AND(O$1&gt;=Input!$E65,O$1&lt;=Input!$F65),Input!$D65,0)*O$8</f>
        <v>-150</v>
      </c>
      <c r="P40" s="283">
        <f>-IF(AND(P$1&gt;=Input!$E65,P$1&lt;=Input!$F65),Input!$D65,0)*P$8</f>
        <v>-150</v>
      </c>
      <c r="Q40" s="283">
        <f>-IF(AND(Q$1&gt;=Input!$E65,Q$1&lt;=Input!$F65),Input!$D65,0)*Q$8</f>
        <v>-150</v>
      </c>
      <c r="R40" s="283">
        <f>-IF(AND(R$1&gt;=Input!$E65,R$1&lt;=Input!$F65),Input!$D65,0)*R$8</f>
        <v>-150</v>
      </c>
      <c r="S40" s="283">
        <f>-IF(AND(S$1&gt;=Input!$E65,S$1&lt;=Input!$F65),Input!$D65,0)*S$8</f>
        <v>-150</v>
      </c>
      <c r="T40" s="283">
        <f>-IF(AND(T$1&gt;=Input!$E65,T$1&lt;=Input!$F65),Input!$D65,0)*T$8</f>
        <v>-150</v>
      </c>
      <c r="U40" s="283">
        <f>-IF(AND(U$1&gt;=Input!$E65,U$1&lt;=Input!$F65),Input!$D65,0)*U$8</f>
        <v>-157.5</v>
      </c>
      <c r="V40" s="283">
        <f>-IF(AND(V$1&gt;=Input!$E65,V$1&lt;=Input!$F65),Input!$D65,0)*V$8</f>
        <v>-157.5</v>
      </c>
      <c r="W40" s="283">
        <f>-IF(AND(W$1&gt;=Input!$E65,W$1&lt;=Input!$F65),Input!$D65,0)*W$8</f>
        <v>-157.5</v>
      </c>
      <c r="X40" s="283">
        <f>-IF(AND(X$1&gt;=Input!$E65,X$1&lt;=Input!$F65),Input!$D65,0)*X$8</f>
        <v>-157.5</v>
      </c>
      <c r="Y40" s="283">
        <f>-IF(AND(Y$1&gt;=Input!$E65,Y$1&lt;=Input!$F65),Input!$D65,0)*Y$8</f>
        <v>-157.5</v>
      </c>
      <c r="Z40" s="283">
        <f>-IF(AND(Z$1&gt;=Input!$E65,Z$1&lt;=Input!$F65),Input!$D65,0)*Z$8</f>
        <v>-157.5</v>
      </c>
      <c r="AA40" s="283">
        <f>-IF(AND(AA$1&gt;=Input!$E65,AA$1&lt;=Input!$F65),Input!$D65,0)*AA$8</f>
        <v>-157.5</v>
      </c>
      <c r="AB40" s="283">
        <f>-IF(AND(AB$1&gt;=Input!$E65,AB$1&lt;=Input!$F65),Input!$D65,0)*AB$8</f>
        <v>-157.5</v>
      </c>
      <c r="AC40" s="283">
        <f>-IF(AND(AC$1&gt;=Input!$E65,AC$1&lt;=Input!$F65),Input!$D65,0)*AC$8</f>
        <v>-157.5</v>
      </c>
      <c r="AD40" s="283">
        <f>-IF(AND(AD$1&gt;=Input!$E65,AD$1&lt;=Input!$F65),Input!$D65,0)*AD$8</f>
        <v>-157.5</v>
      </c>
      <c r="AE40" s="283">
        <f>-IF(AND(AE$1&gt;=Input!$E65,AE$1&lt;=Input!$F65),Input!$D65,0)*AE$8</f>
        <v>-157.5</v>
      </c>
      <c r="AF40" s="283">
        <f>-IF(AND(AF$1&gt;=Input!$E65,AF$1&lt;=Input!$F65),Input!$D65,0)*AF$8</f>
        <v>-157.5</v>
      </c>
      <c r="AG40" s="283">
        <f>-IF(AND(AG$1&gt;=Input!$E65,AG$1&lt;=Input!$F65),Input!$D65,0)*AG$8</f>
        <v>-165.375</v>
      </c>
      <c r="AH40" s="283">
        <f>-IF(AND(AH$1&gt;=Input!$E65,AH$1&lt;=Input!$F65),Input!$D65,0)*AH$8</f>
        <v>-165.375</v>
      </c>
      <c r="AI40" s="283">
        <f>-IF(AND(AI$1&gt;=Input!$E65,AI$1&lt;=Input!$F65),Input!$D65,0)*AI$8</f>
        <v>-165.375</v>
      </c>
      <c r="AJ40" s="283">
        <f>-IF(AND(AJ$1&gt;=Input!$E65,AJ$1&lt;=Input!$F65),Input!$D65,0)*AJ$8</f>
        <v>-165.375</v>
      </c>
      <c r="AK40" s="283">
        <f>-IF(AND(AK$1&gt;=Input!$E65,AK$1&lt;=Input!$F65),Input!$D65,0)*AK$8</f>
        <v>-165.375</v>
      </c>
      <c r="AL40" s="283">
        <f>-IF(AND(AL$1&gt;=Input!$E65,AL$1&lt;=Input!$F65),Input!$D65,0)*AL$8</f>
        <v>-165.375</v>
      </c>
      <c r="AM40" s="283">
        <f>-IF(AND(AM$1&gt;=Input!$E65,AM$1&lt;=Input!$F65),Input!$D65,0)*AM$8</f>
        <v>-165.375</v>
      </c>
      <c r="AN40" s="283">
        <f>-IF(AND(AN$1&gt;=Input!$E65,AN$1&lt;=Input!$F65),Input!$D65,0)*AN$8</f>
        <v>-165.375</v>
      </c>
      <c r="AO40" s="283">
        <f>-IF(AND(AO$1&gt;=Input!$E65,AO$1&lt;=Input!$F65),Input!$D65,0)*AO$8</f>
        <v>-165.375</v>
      </c>
      <c r="AP40" s="283">
        <f>-IF(AND(AP$1&gt;=Input!$E65,AP$1&lt;=Input!$F65),Input!$D65,0)*AP$8</f>
        <v>-165.375</v>
      </c>
      <c r="AQ40" s="283">
        <f>-IF(AND(AQ$1&gt;=Input!$E65,AQ$1&lt;=Input!$F65),Input!$D65,0)*AQ$8</f>
        <v>-165.375</v>
      </c>
      <c r="AR40" s="283">
        <f>-IF(AND(AR$1&gt;=Input!$E65,AR$1&lt;=Input!$F65),Input!$D65,0)*AR$8</f>
        <v>-165.375</v>
      </c>
      <c r="AS40" s="283">
        <f>-IF(AND(AS$1&gt;=Input!$E65,AS$1&lt;=Input!$F65),Input!$D65,0)*AS$8</f>
        <v>-173.64375</v>
      </c>
      <c r="AT40" s="283">
        <f>-IF(AND(AT$1&gt;=Input!$E65,AT$1&lt;=Input!$F65),Input!$D65,0)*AT$8</f>
        <v>-173.64375</v>
      </c>
      <c r="AU40" s="283">
        <f>-IF(AND(AU$1&gt;=Input!$E65,AU$1&lt;=Input!$F65),Input!$D65,0)*AU$8</f>
        <v>-173.64375</v>
      </c>
      <c r="AV40" s="283">
        <f>-IF(AND(AV$1&gt;=Input!$E65,AV$1&lt;=Input!$F65),Input!$D65,0)*AV$8</f>
        <v>-173.64375</v>
      </c>
      <c r="AW40" s="283">
        <f>-IF(AND(AW$1&gt;=Input!$E65,AW$1&lt;=Input!$F65),Input!$D65,0)*AW$8</f>
        <v>-173.64375</v>
      </c>
      <c r="AX40" s="283">
        <f>-IF(AND(AX$1&gt;=Input!$E65,AX$1&lt;=Input!$F65),Input!$D65,0)*AX$8</f>
        <v>-173.64375</v>
      </c>
      <c r="AY40" s="283">
        <f>-IF(AND(AY$1&gt;=Input!$E65,AY$1&lt;=Input!$F65),Input!$D65,0)*AY$8</f>
        <v>-173.64375</v>
      </c>
      <c r="AZ40" s="283">
        <f>-IF(AND(AZ$1&gt;=Input!$E65,AZ$1&lt;=Input!$F65),Input!$D65,0)*AZ$8</f>
        <v>-173.64375</v>
      </c>
      <c r="BA40" s="283">
        <f>-IF(AND(BA$1&gt;=Input!$E65,BA$1&lt;=Input!$F65),Input!$D65,0)*BA$8</f>
        <v>-173.64375</v>
      </c>
      <c r="BB40" s="283">
        <f>-IF(AND(BB$1&gt;=Input!$E65,BB$1&lt;=Input!$F65),Input!$D65,0)*BB$8</f>
        <v>-173.64375</v>
      </c>
      <c r="BC40" s="283">
        <f>-IF(AND(BC$1&gt;=Input!$E65,BC$1&lt;=Input!$F65),Input!$D65,0)*BC$8</f>
        <v>-173.64375</v>
      </c>
      <c r="BD40" s="283">
        <f>-IF(AND(BD$1&gt;=Input!$E65,BD$1&lt;=Input!$F65),Input!$D65,0)*BD$8</f>
        <v>-173.64375</v>
      </c>
      <c r="BE40" s="283">
        <f>-IF(AND(BE$1&gt;=Input!$E65,BE$1&lt;=Input!$F65),Input!$D65,0)*BE$8</f>
        <v>-182.3259375</v>
      </c>
      <c r="BF40" s="283">
        <f>-IF(AND(BF$1&gt;=Input!$E65,BF$1&lt;=Input!$F65),Input!$D65,0)*BF$8</f>
        <v>-182.3259375</v>
      </c>
      <c r="BG40" s="283">
        <f>-IF(AND(BG$1&gt;=Input!$E65,BG$1&lt;=Input!$F65),Input!$D65,0)*BG$8</f>
        <v>-182.3259375</v>
      </c>
      <c r="BH40" s="283">
        <f>-IF(AND(BH$1&gt;=Input!$E65,BH$1&lt;=Input!$F65),Input!$D65,0)*BH$8</f>
        <v>-182.3259375</v>
      </c>
      <c r="BI40" s="283">
        <f>-IF(AND(BI$1&gt;=Input!$E65,BI$1&lt;=Input!$F65),Input!$D65,0)*BI$8</f>
        <v>-182.3259375</v>
      </c>
      <c r="BJ40" s="283">
        <f>-IF(AND(BJ$1&gt;=Input!$E65,BJ$1&lt;=Input!$F65),Input!$D65,0)*BJ$8</f>
        <v>-182.3259375</v>
      </c>
      <c r="BK40" s="283">
        <f>-IF(AND(BK$1&gt;=Input!$E65,BK$1&lt;=Input!$F65),Input!$D65,0)*BK$8</f>
        <v>-182.3259375</v>
      </c>
      <c r="BL40" s="283">
        <f>-IF(AND(BL$1&gt;=Input!$E65,BL$1&lt;=Input!$F65),Input!$D65,0)*BL$8</f>
        <v>-182.3259375</v>
      </c>
      <c r="BM40" s="283">
        <f>-IF(AND(BM$1&gt;=Input!$E65,BM$1&lt;=Input!$F65),Input!$D65,0)*BM$8</f>
        <v>-182.3259375</v>
      </c>
      <c r="BN40" s="283">
        <f>-IF(AND(BN$1&gt;=Input!$E65,BN$1&lt;=Input!$F65),Input!$D65,0)*BN$8</f>
        <v>-182.3259375</v>
      </c>
      <c r="BO40" s="283">
        <f>-IF(AND(BO$1&gt;=Input!$E65,BO$1&lt;=Input!$F65),Input!$D65,0)*BO$8</f>
        <v>-182.3259375</v>
      </c>
      <c r="BP40" s="283">
        <f>-IF(AND(BP$1&gt;=Input!$E65,BP$1&lt;=Input!$F65),Input!$D65,0)*BP$8</f>
        <v>-182.3259375</v>
      </c>
      <c r="BQ40" s="283">
        <f>-IF(AND(BQ$1&gt;=Input!$E65,BQ$1&lt;=Input!$F65),Input!$D65,0)*BQ$8</f>
        <v>-191.4422344</v>
      </c>
      <c r="BR40" s="283">
        <f>-IF(AND(BR$1&gt;=Input!$E65,BR$1&lt;=Input!$F65),Input!$D65,0)*BR$8</f>
        <v>-191.4422344</v>
      </c>
      <c r="BS40" s="283">
        <f>-IF(AND(BS$1&gt;=Input!$E65,BS$1&lt;=Input!$F65),Input!$D65,0)*BS$8</f>
        <v>-191.4422344</v>
      </c>
      <c r="BT40" s="283">
        <f>-IF(AND(BT$1&gt;=Input!$E65,BT$1&lt;=Input!$F65),Input!$D65,0)*BT$8</f>
        <v>-191.4422344</v>
      </c>
      <c r="BU40" s="283">
        <f>-IF(AND(BU$1&gt;=Input!$E65,BU$1&lt;=Input!$F65),Input!$D65,0)*BU$8</f>
        <v>-191.4422344</v>
      </c>
      <c r="BV40" s="283">
        <f>-IF(AND(BV$1&gt;=Input!$E65,BV$1&lt;=Input!$F65),Input!$D65,0)*BV$8</f>
        <v>-191.4422344</v>
      </c>
      <c r="BW40" s="283">
        <f>-IF(AND(BW$1&gt;=Input!$E65,BW$1&lt;=Input!$F65),Input!$D65,0)*BW$8</f>
        <v>-191.4422344</v>
      </c>
      <c r="BX40" s="283">
        <f>-IF(AND(BX$1&gt;=Input!$E65,BX$1&lt;=Input!$F65),Input!$D65,0)*BX$8</f>
        <v>-191.4422344</v>
      </c>
      <c r="BY40" s="283">
        <f>-IF(AND(BY$1&gt;=Input!$E65,BY$1&lt;=Input!$F65),Input!$D65,0)*BY$8</f>
        <v>-191.4422344</v>
      </c>
      <c r="BZ40" s="283">
        <f>-IF(AND(BZ$1&gt;=Input!$E65,BZ$1&lt;=Input!$F65),Input!$D65,0)*BZ$8</f>
        <v>-191.4422344</v>
      </c>
      <c r="CA40" s="283">
        <f>-IF(AND(CA$1&gt;=Input!$E65,CA$1&lt;=Input!$F65),Input!$D65,0)*CA$8</f>
        <v>-191.4422344</v>
      </c>
      <c r="CB40" s="283">
        <f>-IF(AND(CB$1&gt;=Input!$E65,CB$1&lt;=Input!$F65),Input!$D65,0)*CB$8</f>
        <v>-191.4422344</v>
      </c>
      <c r="CC40" s="283">
        <f>-IF(AND(CC$1&gt;=Input!$E65,CC$1&lt;=Input!$F65),Input!$D65,0)*CC$8</f>
        <v>-201.0143461</v>
      </c>
      <c r="CD40" s="283">
        <f>-IF(AND(CD$1&gt;=Input!$E65,CD$1&lt;=Input!$F65),Input!$D65,0)*CD$8</f>
        <v>-201.0143461</v>
      </c>
      <c r="CE40" s="283">
        <f>-IF(AND(CE$1&gt;=Input!$E65,CE$1&lt;=Input!$F65),Input!$D65,0)*CE$8</f>
        <v>-201.0143461</v>
      </c>
      <c r="CF40" s="283">
        <f>-IF(AND(CF$1&gt;=Input!$E65,CF$1&lt;=Input!$F65),Input!$D65,0)*CF$8</f>
        <v>-201.0143461</v>
      </c>
      <c r="CG40" s="283">
        <f>-IF(AND(CG$1&gt;=Input!$E65,CG$1&lt;=Input!$F65),Input!$D65,0)*CG$8</f>
        <v>-201.0143461</v>
      </c>
      <c r="CH40" s="283">
        <f>-IF(AND(CH$1&gt;=Input!$E65,CH$1&lt;=Input!$F65),Input!$D65,0)*CH$8</f>
        <v>-201.0143461</v>
      </c>
      <c r="CI40" s="283">
        <f>-IF(AND(CI$1&gt;=Input!$E65,CI$1&lt;=Input!$F65),Input!$D65,0)*CI$8</f>
        <v>-201.0143461</v>
      </c>
      <c r="CJ40" s="283">
        <f>-IF(AND(CJ$1&gt;=Input!$E65,CJ$1&lt;=Input!$F65),Input!$D65,0)*CJ$8</f>
        <v>-201.0143461</v>
      </c>
      <c r="CK40" s="283">
        <f>-IF(AND(CK$1&gt;=Input!$E65,CK$1&lt;=Input!$F65),Input!$D65,0)*CK$8</f>
        <v>-201.0143461</v>
      </c>
      <c r="CL40" s="283">
        <f>-IF(AND(CL$1&gt;=Input!$E65,CL$1&lt;=Input!$F65),Input!$D65,0)*CL$8</f>
        <v>-201.0143461</v>
      </c>
      <c r="CM40" s="283">
        <f>-IF(AND(CM$1&gt;=Input!$E65,CM$1&lt;=Input!$F65),Input!$D65,0)*CM$8</f>
        <v>-201.0143461</v>
      </c>
      <c r="CN40" s="283">
        <f>-IF(AND(CN$1&gt;=Input!$E65,CN$1&lt;=Input!$F65),Input!$D65,0)*CN$8</f>
        <v>-201.0143461</v>
      </c>
      <c r="CO40" s="1"/>
    </row>
    <row r="41" ht="18.75" customHeight="1" outlineLevel="1">
      <c r="A41" s="1"/>
      <c r="B41" s="300" t="s">
        <v>230</v>
      </c>
      <c r="C41" s="300" t="str">
        <f>Input!C66</f>
        <v/>
      </c>
      <c r="D41" s="283"/>
      <c r="E41" s="382">
        <f>IFERROR(F41/(CF!$F$30+$F$38+$F$49+$F$57+$F$35),0)</f>
        <v>0</v>
      </c>
      <c r="F41" s="283">
        <f t="shared" si="14"/>
        <v>0</v>
      </c>
      <c r="G41" s="383" t="s">
        <v>41</v>
      </c>
      <c r="H41" s="384"/>
      <c r="I41" s="283">
        <f>-IF(AND(I$1&gt;=Input!$E66,I$1&lt;=Input!$F66),Input!$D66,0)*I$8</f>
        <v>0</v>
      </c>
      <c r="J41" s="283">
        <f>-IF(AND(J$1&gt;=Input!$E66,J$1&lt;=Input!$F66),Input!$D66,0)*J$8</f>
        <v>0</v>
      </c>
      <c r="K41" s="283">
        <f>-IF(AND(K$1&gt;=Input!$E66,K$1&lt;=Input!$F66),Input!$D66,0)*K$8</f>
        <v>0</v>
      </c>
      <c r="L41" s="283">
        <f>-IF(AND(L$1&gt;=Input!$E66,L$1&lt;=Input!$F66),Input!$D66,0)*L$8</f>
        <v>0</v>
      </c>
      <c r="M41" s="283">
        <f>-IF(AND(M$1&gt;=Input!$E66,M$1&lt;=Input!$F66),Input!$D66,0)*M$8</f>
        <v>0</v>
      </c>
      <c r="N41" s="283">
        <f>-IF(AND(N$1&gt;=Input!$E66,N$1&lt;=Input!$F66),Input!$D66,0)*N$8</f>
        <v>0</v>
      </c>
      <c r="O41" s="283">
        <f>-IF(AND(O$1&gt;=Input!$E66,O$1&lt;=Input!$F66),Input!$D66,0)*O$8</f>
        <v>0</v>
      </c>
      <c r="P41" s="283">
        <f>-IF(AND(P$1&gt;=Input!$E66,P$1&lt;=Input!$F66),Input!$D66,0)*P$8</f>
        <v>0</v>
      </c>
      <c r="Q41" s="283">
        <f>-IF(AND(Q$1&gt;=Input!$E66,Q$1&lt;=Input!$F66),Input!$D66,0)*Q$8</f>
        <v>0</v>
      </c>
      <c r="R41" s="283">
        <f>-IF(AND(R$1&gt;=Input!$E66,R$1&lt;=Input!$F66),Input!$D66,0)*R$8</f>
        <v>0</v>
      </c>
      <c r="S41" s="283">
        <f>-IF(AND(S$1&gt;=Input!$E66,S$1&lt;=Input!$F66),Input!$D66,0)*S$8</f>
        <v>0</v>
      </c>
      <c r="T41" s="283">
        <f>-IF(AND(T$1&gt;=Input!$E66,T$1&lt;=Input!$F66),Input!$D66,0)*T$8</f>
        <v>0</v>
      </c>
      <c r="U41" s="283">
        <f>-IF(AND(U$1&gt;=Input!$E66,U$1&lt;=Input!$F66),Input!$D66,0)*U$8</f>
        <v>0</v>
      </c>
      <c r="V41" s="283">
        <f>-IF(AND(V$1&gt;=Input!$E66,V$1&lt;=Input!$F66),Input!$D66,0)*V$8</f>
        <v>0</v>
      </c>
      <c r="W41" s="283">
        <f>-IF(AND(W$1&gt;=Input!$E66,W$1&lt;=Input!$F66),Input!$D66,0)*W$8</f>
        <v>0</v>
      </c>
      <c r="X41" s="283">
        <f>-IF(AND(X$1&gt;=Input!$E66,X$1&lt;=Input!$F66),Input!$D66,0)*X$8</f>
        <v>0</v>
      </c>
      <c r="Y41" s="283">
        <f>-IF(AND(Y$1&gt;=Input!$E66,Y$1&lt;=Input!$F66),Input!$D66,0)*Y$8</f>
        <v>0</v>
      </c>
      <c r="Z41" s="283">
        <f>-IF(AND(Z$1&gt;=Input!$E66,Z$1&lt;=Input!$F66),Input!$D66,0)*Z$8</f>
        <v>0</v>
      </c>
      <c r="AA41" s="283">
        <f>-IF(AND(AA$1&gt;=Input!$E66,AA$1&lt;=Input!$F66),Input!$D66,0)*AA$8</f>
        <v>0</v>
      </c>
      <c r="AB41" s="283">
        <f>-IF(AND(AB$1&gt;=Input!$E66,AB$1&lt;=Input!$F66),Input!$D66,0)*AB$8</f>
        <v>0</v>
      </c>
      <c r="AC41" s="283">
        <f>-IF(AND(AC$1&gt;=Input!$E66,AC$1&lt;=Input!$F66),Input!$D66,0)*AC$8</f>
        <v>0</v>
      </c>
      <c r="AD41" s="283">
        <f>-IF(AND(AD$1&gt;=Input!$E66,AD$1&lt;=Input!$F66),Input!$D66,0)*AD$8</f>
        <v>0</v>
      </c>
      <c r="AE41" s="283">
        <f>-IF(AND(AE$1&gt;=Input!$E66,AE$1&lt;=Input!$F66),Input!$D66,0)*AE$8</f>
        <v>0</v>
      </c>
      <c r="AF41" s="283">
        <f>-IF(AND(AF$1&gt;=Input!$E66,AF$1&lt;=Input!$F66),Input!$D66,0)*AF$8</f>
        <v>0</v>
      </c>
      <c r="AG41" s="283">
        <f>-IF(AND(AG$1&gt;=Input!$E66,AG$1&lt;=Input!$F66),Input!$D66,0)*AG$8</f>
        <v>0</v>
      </c>
      <c r="AH41" s="283">
        <f>-IF(AND(AH$1&gt;=Input!$E66,AH$1&lt;=Input!$F66),Input!$D66,0)*AH$8</f>
        <v>0</v>
      </c>
      <c r="AI41" s="283">
        <f>-IF(AND(AI$1&gt;=Input!$E66,AI$1&lt;=Input!$F66),Input!$D66,0)*AI$8</f>
        <v>0</v>
      </c>
      <c r="AJ41" s="283">
        <f>-IF(AND(AJ$1&gt;=Input!$E66,AJ$1&lt;=Input!$F66),Input!$D66,0)*AJ$8</f>
        <v>0</v>
      </c>
      <c r="AK41" s="283">
        <f>-IF(AND(AK$1&gt;=Input!$E66,AK$1&lt;=Input!$F66),Input!$D66,0)*AK$8</f>
        <v>0</v>
      </c>
      <c r="AL41" s="283">
        <f>-IF(AND(AL$1&gt;=Input!$E66,AL$1&lt;=Input!$F66),Input!$D66,0)*AL$8</f>
        <v>0</v>
      </c>
      <c r="AM41" s="283">
        <f>-IF(AND(AM$1&gt;=Input!$E66,AM$1&lt;=Input!$F66),Input!$D66,0)*AM$8</f>
        <v>0</v>
      </c>
      <c r="AN41" s="283">
        <f>-IF(AND(AN$1&gt;=Input!$E66,AN$1&lt;=Input!$F66),Input!$D66,0)*AN$8</f>
        <v>0</v>
      </c>
      <c r="AO41" s="283">
        <f>-IF(AND(AO$1&gt;=Input!$E66,AO$1&lt;=Input!$F66),Input!$D66,0)*AO$8</f>
        <v>0</v>
      </c>
      <c r="AP41" s="283">
        <f>-IF(AND(AP$1&gt;=Input!$E66,AP$1&lt;=Input!$F66),Input!$D66,0)*AP$8</f>
        <v>0</v>
      </c>
      <c r="AQ41" s="283">
        <f>-IF(AND(AQ$1&gt;=Input!$E66,AQ$1&lt;=Input!$F66),Input!$D66,0)*AQ$8</f>
        <v>0</v>
      </c>
      <c r="AR41" s="283">
        <f>-IF(AND(AR$1&gt;=Input!$E66,AR$1&lt;=Input!$F66),Input!$D66,0)*AR$8</f>
        <v>0</v>
      </c>
      <c r="AS41" s="283">
        <f>-IF(AND(AS$1&gt;=Input!$E66,AS$1&lt;=Input!$F66),Input!$D66,0)*AS$8</f>
        <v>0</v>
      </c>
      <c r="AT41" s="283">
        <f>-IF(AND(AT$1&gt;=Input!$E66,AT$1&lt;=Input!$F66),Input!$D66,0)*AT$8</f>
        <v>0</v>
      </c>
      <c r="AU41" s="283">
        <f>-IF(AND(AU$1&gt;=Input!$E66,AU$1&lt;=Input!$F66),Input!$D66,0)*AU$8</f>
        <v>0</v>
      </c>
      <c r="AV41" s="283">
        <f>-IF(AND(AV$1&gt;=Input!$E66,AV$1&lt;=Input!$F66),Input!$D66,0)*AV$8</f>
        <v>0</v>
      </c>
      <c r="AW41" s="283">
        <f>-IF(AND(AW$1&gt;=Input!$E66,AW$1&lt;=Input!$F66),Input!$D66,0)*AW$8</f>
        <v>0</v>
      </c>
      <c r="AX41" s="283">
        <f>-IF(AND(AX$1&gt;=Input!$E66,AX$1&lt;=Input!$F66),Input!$D66,0)*AX$8</f>
        <v>0</v>
      </c>
      <c r="AY41" s="283">
        <f>-IF(AND(AY$1&gt;=Input!$E66,AY$1&lt;=Input!$F66),Input!$D66,0)*AY$8</f>
        <v>0</v>
      </c>
      <c r="AZ41" s="283">
        <f>-IF(AND(AZ$1&gt;=Input!$E66,AZ$1&lt;=Input!$F66),Input!$D66,0)*AZ$8</f>
        <v>0</v>
      </c>
      <c r="BA41" s="283">
        <f>-IF(AND(BA$1&gt;=Input!$E66,BA$1&lt;=Input!$F66),Input!$D66,0)*BA$8</f>
        <v>0</v>
      </c>
      <c r="BB41" s="283">
        <f>-IF(AND(BB$1&gt;=Input!$E66,BB$1&lt;=Input!$F66),Input!$D66,0)*BB$8</f>
        <v>0</v>
      </c>
      <c r="BC41" s="283">
        <f>-IF(AND(BC$1&gt;=Input!$E66,BC$1&lt;=Input!$F66),Input!$D66,0)*BC$8</f>
        <v>0</v>
      </c>
      <c r="BD41" s="283">
        <f>-IF(AND(BD$1&gt;=Input!$E66,BD$1&lt;=Input!$F66),Input!$D66,0)*BD$8</f>
        <v>0</v>
      </c>
      <c r="BE41" s="283">
        <f>-IF(AND(BE$1&gt;=Input!$E66,BE$1&lt;=Input!$F66),Input!$D66,0)*BE$8</f>
        <v>0</v>
      </c>
      <c r="BF41" s="283">
        <f>-IF(AND(BF$1&gt;=Input!$E66,BF$1&lt;=Input!$F66),Input!$D66,0)*BF$8</f>
        <v>0</v>
      </c>
      <c r="BG41" s="283">
        <f>-IF(AND(BG$1&gt;=Input!$E66,BG$1&lt;=Input!$F66),Input!$D66,0)*BG$8</f>
        <v>0</v>
      </c>
      <c r="BH41" s="283">
        <f>-IF(AND(BH$1&gt;=Input!$E66,BH$1&lt;=Input!$F66),Input!$D66,0)*BH$8</f>
        <v>0</v>
      </c>
      <c r="BI41" s="283">
        <f>-IF(AND(BI$1&gt;=Input!$E66,BI$1&lt;=Input!$F66),Input!$D66,0)*BI$8</f>
        <v>0</v>
      </c>
      <c r="BJ41" s="283">
        <f>-IF(AND(BJ$1&gt;=Input!$E66,BJ$1&lt;=Input!$F66),Input!$D66,0)*BJ$8</f>
        <v>0</v>
      </c>
      <c r="BK41" s="283">
        <f>-IF(AND(BK$1&gt;=Input!$E66,BK$1&lt;=Input!$F66),Input!$D66,0)*BK$8</f>
        <v>0</v>
      </c>
      <c r="BL41" s="283">
        <f>-IF(AND(BL$1&gt;=Input!$E66,BL$1&lt;=Input!$F66),Input!$D66,0)*BL$8</f>
        <v>0</v>
      </c>
      <c r="BM41" s="283">
        <f>-IF(AND(BM$1&gt;=Input!$E66,BM$1&lt;=Input!$F66),Input!$D66,0)*BM$8</f>
        <v>0</v>
      </c>
      <c r="BN41" s="283">
        <f>-IF(AND(BN$1&gt;=Input!$E66,BN$1&lt;=Input!$F66),Input!$D66,0)*BN$8</f>
        <v>0</v>
      </c>
      <c r="BO41" s="283">
        <f>-IF(AND(BO$1&gt;=Input!$E66,BO$1&lt;=Input!$F66),Input!$D66,0)*BO$8</f>
        <v>0</v>
      </c>
      <c r="BP41" s="283">
        <f>-IF(AND(BP$1&gt;=Input!$E66,BP$1&lt;=Input!$F66),Input!$D66,0)*BP$8</f>
        <v>0</v>
      </c>
      <c r="BQ41" s="283">
        <f>-IF(AND(BQ$1&gt;=Input!$E66,BQ$1&lt;=Input!$F66),Input!$D66,0)*BQ$8</f>
        <v>0</v>
      </c>
      <c r="BR41" s="283">
        <f>-IF(AND(BR$1&gt;=Input!$E66,BR$1&lt;=Input!$F66),Input!$D66,0)*BR$8</f>
        <v>0</v>
      </c>
      <c r="BS41" s="283">
        <f>-IF(AND(BS$1&gt;=Input!$E66,BS$1&lt;=Input!$F66),Input!$D66,0)*BS$8</f>
        <v>0</v>
      </c>
      <c r="BT41" s="283">
        <f>-IF(AND(BT$1&gt;=Input!$E66,BT$1&lt;=Input!$F66),Input!$D66,0)*BT$8</f>
        <v>0</v>
      </c>
      <c r="BU41" s="283">
        <f>-IF(AND(BU$1&gt;=Input!$E66,BU$1&lt;=Input!$F66),Input!$D66,0)*BU$8</f>
        <v>0</v>
      </c>
      <c r="BV41" s="283">
        <f>-IF(AND(BV$1&gt;=Input!$E66,BV$1&lt;=Input!$F66),Input!$D66,0)*BV$8</f>
        <v>0</v>
      </c>
      <c r="BW41" s="283">
        <f>-IF(AND(BW$1&gt;=Input!$E66,BW$1&lt;=Input!$F66),Input!$D66,0)*BW$8</f>
        <v>0</v>
      </c>
      <c r="BX41" s="283">
        <f>-IF(AND(BX$1&gt;=Input!$E66,BX$1&lt;=Input!$F66),Input!$D66,0)*BX$8</f>
        <v>0</v>
      </c>
      <c r="BY41" s="283">
        <f>-IF(AND(BY$1&gt;=Input!$E66,BY$1&lt;=Input!$F66),Input!$D66,0)*BY$8</f>
        <v>0</v>
      </c>
      <c r="BZ41" s="283">
        <f>-IF(AND(BZ$1&gt;=Input!$E66,BZ$1&lt;=Input!$F66),Input!$D66,0)*BZ$8</f>
        <v>0</v>
      </c>
      <c r="CA41" s="283">
        <f>-IF(AND(CA$1&gt;=Input!$E66,CA$1&lt;=Input!$F66),Input!$D66,0)*CA$8</f>
        <v>0</v>
      </c>
      <c r="CB41" s="283">
        <f>-IF(AND(CB$1&gt;=Input!$E66,CB$1&lt;=Input!$F66),Input!$D66,0)*CB$8</f>
        <v>0</v>
      </c>
      <c r="CC41" s="283">
        <f>-IF(AND(CC$1&gt;=Input!$E66,CC$1&lt;=Input!$F66),Input!$D66,0)*CC$8</f>
        <v>0</v>
      </c>
      <c r="CD41" s="283">
        <f>-IF(AND(CD$1&gt;=Input!$E66,CD$1&lt;=Input!$F66),Input!$D66,0)*CD$8</f>
        <v>0</v>
      </c>
      <c r="CE41" s="283">
        <f>-IF(AND(CE$1&gt;=Input!$E66,CE$1&lt;=Input!$F66),Input!$D66,0)*CE$8</f>
        <v>0</v>
      </c>
      <c r="CF41" s="283">
        <f>-IF(AND(CF$1&gt;=Input!$E66,CF$1&lt;=Input!$F66),Input!$D66,0)*CF$8</f>
        <v>0</v>
      </c>
      <c r="CG41" s="283">
        <f>-IF(AND(CG$1&gt;=Input!$E66,CG$1&lt;=Input!$F66),Input!$D66,0)*CG$8</f>
        <v>0</v>
      </c>
      <c r="CH41" s="283">
        <f>-IF(AND(CH$1&gt;=Input!$E66,CH$1&lt;=Input!$F66),Input!$D66,0)*CH$8</f>
        <v>0</v>
      </c>
      <c r="CI41" s="283">
        <f>-IF(AND(CI$1&gt;=Input!$E66,CI$1&lt;=Input!$F66),Input!$D66,0)*CI$8</f>
        <v>0</v>
      </c>
      <c r="CJ41" s="283">
        <f>-IF(AND(CJ$1&gt;=Input!$E66,CJ$1&lt;=Input!$F66),Input!$D66,0)*CJ$8</f>
        <v>0</v>
      </c>
      <c r="CK41" s="283">
        <f>-IF(AND(CK$1&gt;=Input!$E66,CK$1&lt;=Input!$F66),Input!$D66,0)*CK$8</f>
        <v>0</v>
      </c>
      <c r="CL41" s="283">
        <f>-IF(AND(CL$1&gt;=Input!$E66,CL$1&lt;=Input!$F66),Input!$D66,0)*CL$8</f>
        <v>0</v>
      </c>
      <c r="CM41" s="283">
        <f>-IF(AND(CM$1&gt;=Input!$E66,CM$1&lt;=Input!$F66),Input!$D66,0)*CM$8</f>
        <v>0</v>
      </c>
      <c r="CN41" s="283">
        <f>-IF(AND(CN$1&gt;=Input!$E66,CN$1&lt;=Input!$F66),Input!$D66,0)*CN$8</f>
        <v>0</v>
      </c>
      <c r="CO41" s="1"/>
    </row>
    <row r="42" ht="18.75" customHeight="1" outlineLevel="1">
      <c r="A42" s="1"/>
      <c r="B42" s="300" t="s">
        <v>231</v>
      </c>
      <c r="C42" s="300" t="str">
        <f>Input!C67</f>
        <v/>
      </c>
      <c r="D42" s="283"/>
      <c r="E42" s="382">
        <f>IFERROR(F42/(CF!$F$30+$F$38+$F$49+$F$57+$F$35),0)</f>
        <v>0</v>
      </c>
      <c r="F42" s="283">
        <f t="shared" si="14"/>
        <v>0</v>
      </c>
      <c r="G42" s="383" t="s">
        <v>41</v>
      </c>
      <c r="H42" s="384"/>
      <c r="I42" s="283">
        <f>-IF(AND(I$1&gt;=Input!$E67,I$1&lt;=Input!$F67),Input!$D67,0)*I$8</f>
        <v>0</v>
      </c>
      <c r="J42" s="283">
        <f>-IF(AND(J$1&gt;=Input!$E67,J$1&lt;=Input!$F67),Input!$D67,0)*J$8</f>
        <v>0</v>
      </c>
      <c r="K42" s="283">
        <f>-IF(AND(K$1&gt;=Input!$E67,K$1&lt;=Input!$F67),Input!$D67,0)*K$8</f>
        <v>0</v>
      </c>
      <c r="L42" s="283">
        <f>-IF(AND(L$1&gt;=Input!$E67,L$1&lt;=Input!$F67),Input!$D67,0)*L$8</f>
        <v>0</v>
      </c>
      <c r="M42" s="283">
        <f>-IF(AND(M$1&gt;=Input!$E67,M$1&lt;=Input!$F67),Input!$D67,0)*M$8</f>
        <v>0</v>
      </c>
      <c r="N42" s="283">
        <f>-IF(AND(N$1&gt;=Input!$E67,N$1&lt;=Input!$F67),Input!$D67,0)*N$8</f>
        <v>0</v>
      </c>
      <c r="O42" s="283">
        <f>-IF(AND(O$1&gt;=Input!$E67,O$1&lt;=Input!$F67),Input!$D67,0)*O$8</f>
        <v>0</v>
      </c>
      <c r="P42" s="283">
        <f>-IF(AND(P$1&gt;=Input!$E67,P$1&lt;=Input!$F67),Input!$D67,0)*P$8</f>
        <v>0</v>
      </c>
      <c r="Q42" s="283">
        <f>-IF(AND(Q$1&gt;=Input!$E67,Q$1&lt;=Input!$F67),Input!$D67,0)*Q$8</f>
        <v>0</v>
      </c>
      <c r="R42" s="283">
        <f>-IF(AND(R$1&gt;=Input!$E67,R$1&lt;=Input!$F67),Input!$D67,0)*R$8</f>
        <v>0</v>
      </c>
      <c r="S42" s="283">
        <f>-IF(AND(S$1&gt;=Input!$E67,S$1&lt;=Input!$F67),Input!$D67,0)*S$8</f>
        <v>0</v>
      </c>
      <c r="T42" s="283">
        <f>-IF(AND(T$1&gt;=Input!$E67,T$1&lt;=Input!$F67),Input!$D67,0)*T$8</f>
        <v>0</v>
      </c>
      <c r="U42" s="283">
        <f>-IF(AND(U$1&gt;=Input!$E67,U$1&lt;=Input!$F67),Input!$D67,0)*U$8</f>
        <v>0</v>
      </c>
      <c r="V42" s="283">
        <f>-IF(AND(V$1&gt;=Input!$E67,V$1&lt;=Input!$F67),Input!$D67,0)*V$8</f>
        <v>0</v>
      </c>
      <c r="W42" s="283">
        <f>-IF(AND(W$1&gt;=Input!$E67,W$1&lt;=Input!$F67),Input!$D67,0)*W$8</f>
        <v>0</v>
      </c>
      <c r="X42" s="283">
        <f>-IF(AND(X$1&gt;=Input!$E67,X$1&lt;=Input!$F67),Input!$D67,0)*X$8</f>
        <v>0</v>
      </c>
      <c r="Y42" s="283">
        <f>-IF(AND(Y$1&gt;=Input!$E67,Y$1&lt;=Input!$F67),Input!$D67,0)*Y$8</f>
        <v>0</v>
      </c>
      <c r="Z42" s="283">
        <f>-IF(AND(Z$1&gt;=Input!$E67,Z$1&lt;=Input!$F67),Input!$D67,0)*Z$8</f>
        <v>0</v>
      </c>
      <c r="AA42" s="283">
        <f>-IF(AND(AA$1&gt;=Input!$E67,AA$1&lt;=Input!$F67),Input!$D67,0)*AA$8</f>
        <v>0</v>
      </c>
      <c r="AB42" s="283">
        <f>-IF(AND(AB$1&gt;=Input!$E67,AB$1&lt;=Input!$F67),Input!$D67,0)*AB$8</f>
        <v>0</v>
      </c>
      <c r="AC42" s="283">
        <f>-IF(AND(AC$1&gt;=Input!$E67,AC$1&lt;=Input!$F67),Input!$D67,0)*AC$8</f>
        <v>0</v>
      </c>
      <c r="AD42" s="283">
        <f>-IF(AND(AD$1&gt;=Input!$E67,AD$1&lt;=Input!$F67),Input!$D67,0)*AD$8</f>
        <v>0</v>
      </c>
      <c r="AE42" s="283">
        <f>-IF(AND(AE$1&gt;=Input!$E67,AE$1&lt;=Input!$F67),Input!$D67,0)*AE$8</f>
        <v>0</v>
      </c>
      <c r="AF42" s="283">
        <f>-IF(AND(AF$1&gt;=Input!$E67,AF$1&lt;=Input!$F67),Input!$D67,0)*AF$8</f>
        <v>0</v>
      </c>
      <c r="AG42" s="283">
        <f>-IF(AND(AG$1&gt;=Input!$E67,AG$1&lt;=Input!$F67),Input!$D67,0)*AG$8</f>
        <v>0</v>
      </c>
      <c r="AH42" s="283">
        <f>-IF(AND(AH$1&gt;=Input!$E67,AH$1&lt;=Input!$F67),Input!$D67,0)*AH$8</f>
        <v>0</v>
      </c>
      <c r="AI42" s="283">
        <f>-IF(AND(AI$1&gt;=Input!$E67,AI$1&lt;=Input!$F67),Input!$D67,0)*AI$8</f>
        <v>0</v>
      </c>
      <c r="AJ42" s="283">
        <f>-IF(AND(AJ$1&gt;=Input!$E67,AJ$1&lt;=Input!$F67),Input!$D67,0)*AJ$8</f>
        <v>0</v>
      </c>
      <c r="AK42" s="283">
        <f>-IF(AND(AK$1&gt;=Input!$E67,AK$1&lt;=Input!$F67),Input!$D67,0)*AK$8</f>
        <v>0</v>
      </c>
      <c r="AL42" s="283">
        <f>-IF(AND(AL$1&gt;=Input!$E67,AL$1&lt;=Input!$F67),Input!$D67,0)*AL$8</f>
        <v>0</v>
      </c>
      <c r="AM42" s="283">
        <f>-IF(AND(AM$1&gt;=Input!$E67,AM$1&lt;=Input!$F67),Input!$D67,0)*AM$8</f>
        <v>0</v>
      </c>
      <c r="AN42" s="283">
        <f>-IF(AND(AN$1&gt;=Input!$E67,AN$1&lt;=Input!$F67),Input!$D67,0)*AN$8</f>
        <v>0</v>
      </c>
      <c r="AO42" s="283">
        <f>-IF(AND(AO$1&gt;=Input!$E67,AO$1&lt;=Input!$F67),Input!$D67,0)*AO$8</f>
        <v>0</v>
      </c>
      <c r="AP42" s="283">
        <f>-IF(AND(AP$1&gt;=Input!$E67,AP$1&lt;=Input!$F67),Input!$D67,0)*AP$8</f>
        <v>0</v>
      </c>
      <c r="AQ42" s="283">
        <f>-IF(AND(AQ$1&gt;=Input!$E67,AQ$1&lt;=Input!$F67),Input!$D67,0)*AQ$8</f>
        <v>0</v>
      </c>
      <c r="AR42" s="283">
        <f>-IF(AND(AR$1&gt;=Input!$E67,AR$1&lt;=Input!$F67),Input!$D67,0)*AR$8</f>
        <v>0</v>
      </c>
      <c r="AS42" s="283">
        <f>-IF(AND(AS$1&gt;=Input!$E67,AS$1&lt;=Input!$F67),Input!$D67,0)*AS$8</f>
        <v>0</v>
      </c>
      <c r="AT42" s="283">
        <f>-IF(AND(AT$1&gt;=Input!$E67,AT$1&lt;=Input!$F67),Input!$D67,0)*AT$8</f>
        <v>0</v>
      </c>
      <c r="AU42" s="283">
        <f>-IF(AND(AU$1&gt;=Input!$E67,AU$1&lt;=Input!$F67),Input!$D67,0)*AU$8</f>
        <v>0</v>
      </c>
      <c r="AV42" s="283">
        <f>-IF(AND(AV$1&gt;=Input!$E67,AV$1&lt;=Input!$F67),Input!$D67,0)*AV$8</f>
        <v>0</v>
      </c>
      <c r="AW42" s="283">
        <f>-IF(AND(AW$1&gt;=Input!$E67,AW$1&lt;=Input!$F67),Input!$D67,0)*AW$8</f>
        <v>0</v>
      </c>
      <c r="AX42" s="283">
        <f>-IF(AND(AX$1&gt;=Input!$E67,AX$1&lt;=Input!$F67),Input!$D67,0)*AX$8</f>
        <v>0</v>
      </c>
      <c r="AY42" s="283">
        <f>-IF(AND(AY$1&gt;=Input!$E67,AY$1&lt;=Input!$F67),Input!$D67,0)*AY$8</f>
        <v>0</v>
      </c>
      <c r="AZ42" s="283">
        <f>-IF(AND(AZ$1&gt;=Input!$E67,AZ$1&lt;=Input!$F67),Input!$D67,0)*AZ$8</f>
        <v>0</v>
      </c>
      <c r="BA42" s="283">
        <f>-IF(AND(BA$1&gt;=Input!$E67,BA$1&lt;=Input!$F67),Input!$D67,0)*BA$8</f>
        <v>0</v>
      </c>
      <c r="BB42" s="283">
        <f>-IF(AND(BB$1&gt;=Input!$E67,BB$1&lt;=Input!$F67),Input!$D67,0)*BB$8</f>
        <v>0</v>
      </c>
      <c r="BC42" s="283">
        <f>-IF(AND(BC$1&gt;=Input!$E67,BC$1&lt;=Input!$F67),Input!$D67,0)*BC$8</f>
        <v>0</v>
      </c>
      <c r="BD42" s="283">
        <f>-IF(AND(BD$1&gt;=Input!$E67,BD$1&lt;=Input!$F67),Input!$D67,0)*BD$8</f>
        <v>0</v>
      </c>
      <c r="BE42" s="283">
        <f>-IF(AND(BE$1&gt;=Input!$E67,BE$1&lt;=Input!$F67),Input!$D67,0)*BE$8</f>
        <v>0</v>
      </c>
      <c r="BF42" s="283">
        <f>-IF(AND(BF$1&gt;=Input!$E67,BF$1&lt;=Input!$F67),Input!$D67,0)*BF$8</f>
        <v>0</v>
      </c>
      <c r="BG42" s="283">
        <f>-IF(AND(BG$1&gt;=Input!$E67,BG$1&lt;=Input!$F67),Input!$D67,0)*BG$8</f>
        <v>0</v>
      </c>
      <c r="BH42" s="283">
        <f>-IF(AND(BH$1&gt;=Input!$E67,BH$1&lt;=Input!$F67),Input!$D67,0)*BH$8</f>
        <v>0</v>
      </c>
      <c r="BI42" s="283">
        <f>-IF(AND(BI$1&gt;=Input!$E67,BI$1&lt;=Input!$F67),Input!$D67,0)*BI$8</f>
        <v>0</v>
      </c>
      <c r="BJ42" s="283">
        <f>-IF(AND(BJ$1&gt;=Input!$E67,BJ$1&lt;=Input!$F67),Input!$D67,0)*BJ$8</f>
        <v>0</v>
      </c>
      <c r="BK42" s="283">
        <f>-IF(AND(BK$1&gt;=Input!$E67,BK$1&lt;=Input!$F67),Input!$D67,0)*BK$8</f>
        <v>0</v>
      </c>
      <c r="BL42" s="283">
        <f>-IF(AND(BL$1&gt;=Input!$E67,BL$1&lt;=Input!$F67),Input!$D67,0)*BL$8</f>
        <v>0</v>
      </c>
      <c r="BM42" s="283">
        <f>-IF(AND(BM$1&gt;=Input!$E67,BM$1&lt;=Input!$F67),Input!$D67,0)*BM$8</f>
        <v>0</v>
      </c>
      <c r="BN42" s="283">
        <f>-IF(AND(BN$1&gt;=Input!$E67,BN$1&lt;=Input!$F67),Input!$D67,0)*BN$8</f>
        <v>0</v>
      </c>
      <c r="BO42" s="283">
        <f>-IF(AND(BO$1&gt;=Input!$E67,BO$1&lt;=Input!$F67),Input!$D67,0)*BO$8</f>
        <v>0</v>
      </c>
      <c r="BP42" s="283">
        <f>-IF(AND(BP$1&gt;=Input!$E67,BP$1&lt;=Input!$F67),Input!$D67,0)*BP$8</f>
        <v>0</v>
      </c>
      <c r="BQ42" s="283">
        <f>-IF(AND(BQ$1&gt;=Input!$E67,BQ$1&lt;=Input!$F67),Input!$D67,0)*BQ$8</f>
        <v>0</v>
      </c>
      <c r="BR42" s="283">
        <f>-IF(AND(BR$1&gt;=Input!$E67,BR$1&lt;=Input!$F67),Input!$D67,0)*BR$8</f>
        <v>0</v>
      </c>
      <c r="BS42" s="283">
        <f>-IF(AND(BS$1&gt;=Input!$E67,BS$1&lt;=Input!$F67),Input!$D67,0)*BS$8</f>
        <v>0</v>
      </c>
      <c r="BT42" s="283">
        <f>-IF(AND(BT$1&gt;=Input!$E67,BT$1&lt;=Input!$F67),Input!$D67,0)*BT$8</f>
        <v>0</v>
      </c>
      <c r="BU42" s="283">
        <f>-IF(AND(BU$1&gt;=Input!$E67,BU$1&lt;=Input!$F67),Input!$D67,0)*BU$8</f>
        <v>0</v>
      </c>
      <c r="BV42" s="283">
        <f>-IF(AND(BV$1&gt;=Input!$E67,BV$1&lt;=Input!$F67),Input!$D67,0)*BV$8</f>
        <v>0</v>
      </c>
      <c r="BW42" s="283">
        <f>-IF(AND(BW$1&gt;=Input!$E67,BW$1&lt;=Input!$F67),Input!$D67,0)*BW$8</f>
        <v>0</v>
      </c>
      <c r="BX42" s="283">
        <f>-IF(AND(BX$1&gt;=Input!$E67,BX$1&lt;=Input!$F67),Input!$D67,0)*BX$8</f>
        <v>0</v>
      </c>
      <c r="BY42" s="283">
        <f>-IF(AND(BY$1&gt;=Input!$E67,BY$1&lt;=Input!$F67),Input!$D67,0)*BY$8</f>
        <v>0</v>
      </c>
      <c r="BZ42" s="283">
        <f>-IF(AND(BZ$1&gt;=Input!$E67,BZ$1&lt;=Input!$F67),Input!$D67,0)*BZ$8</f>
        <v>0</v>
      </c>
      <c r="CA42" s="283">
        <f>-IF(AND(CA$1&gt;=Input!$E67,CA$1&lt;=Input!$F67),Input!$D67,0)*CA$8</f>
        <v>0</v>
      </c>
      <c r="CB42" s="283">
        <f>-IF(AND(CB$1&gt;=Input!$E67,CB$1&lt;=Input!$F67),Input!$D67,0)*CB$8</f>
        <v>0</v>
      </c>
      <c r="CC42" s="283">
        <f>-IF(AND(CC$1&gt;=Input!$E67,CC$1&lt;=Input!$F67),Input!$D67,0)*CC$8</f>
        <v>0</v>
      </c>
      <c r="CD42" s="283">
        <f>-IF(AND(CD$1&gt;=Input!$E67,CD$1&lt;=Input!$F67),Input!$D67,0)*CD$8</f>
        <v>0</v>
      </c>
      <c r="CE42" s="283">
        <f>-IF(AND(CE$1&gt;=Input!$E67,CE$1&lt;=Input!$F67),Input!$D67,0)*CE$8</f>
        <v>0</v>
      </c>
      <c r="CF42" s="283">
        <f>-IF(AND(CF$1&gt;=Input!$E67,CF$1&lt;=Input!$F67),Input!$D67,0)*CF$8</f>
        <v>0</v>
      </c>
      <c r="CG42" s="283">
        <f>-IF(AND(CG$1&gt;=Input!$E67,CG$1&lt;=Input!$F67),Input!$D67,0)*CG$8</f>
        <v>0</v>
      </c>
      <c r="CH42" s="283">
        <f>-IF(AND(CH$1&gt;=Input!$E67,CH$1&lt;=Input!$F67),Input!$D67,0)*CH$8</f>
        <v>0</v>
      </c>
      <c r="CI42" s="283">
        <f>-IF(AND(CI$1&gt;=Input!$E67,CI$1&lt;=Input!$F67),Input!$D67,0)*CI$8</f>
        <v>0</v>
      </c>
      <c r="CJ42" s="283">
        <f>-IF(AND(CJ$1&gt;=Input!$E67,CJ$1&lt;=Input!$F67),Input!$D67,0)*CJ$8</f>
        <v>0</v>
      </c>
      <c r="CK42" s="283">
        <f>-IF(AND(CK$1&gt;=Input!$E67,CK$1&lt;=Input!$F67),Input!$D67,0)*CK$8</f>
        <v>0</v>
      </c>
      <c r="CL42" s="283">
        <f>-IF(AND(CL$1&gt;=Input!$E67,CL$1&lt;=Input!$F67),Input!$D67,0)*CL$8</f>
        <v>0</v>
      </c>
      <c r="CM42" s="283">
        <f>-IF(AND(CM$1&gt;=Input!$E67,CM$1&lt;=Input!$F67),Input!$D67,0)*CM$8</f>
        <v>0</v>
      </c>
      <c r="CN42" s="283">
        <f>-IF(AND(CN$1&gt;=Input!$E67,CN$1&lt;=Input!$F67),Input!$D67,0)*CN$8</f>
        <v>0</v>
      </c>
      <c r="CO42" s="1"/>
    </row>
    <row r="43" ht="18.75" customHeight="1" outlineLevel="1">
      <c r="A43" s="1"/>
      <c r="B43" s="300" t="s">
        <v>232</v>
      </c>
      <c r="C43" s="300" t="str">
        <f>Input!C68</f>
        <v/>
      </c>
      <c r="D43" s="283"/>
      <c r="E43" s="382">
        <f>IFERROR(F43/(CF!$F$30+$F$38+$F$49+$F$57+$F$35),0)</f>
        <v>0</v>
      </c>
      <c r="F43" s="283">
        <f t="shared" si="14"/>
        <v>0</v>
      </c>
      <c r="G43" s="383" t="s">
        <v>41</v>
      </c>
      <c r="H43" s="384"/>
      <c r="I43" s="283">
        <f>-IF(AND(I$1&gt;=Input!$E68,I$1&lt;=Input!$F68),Input!$D68,0)*I$8</f>
        <v>0</v>
      </c>
      <c r="J43" s="283">
        <f>-IF(AND(J$1&gt;=Input!$E68,J$1&lt;=Input!$F68),Input!$D68,0)*J$8</f>
        <v>0</v>
      </c>
      <c r="K43" s="283">
        <f>-IF(AND(K$1&gt;=Input!$E68,K$1&lt;=Input!$F68),Input!$D68,0)*K$8</f>
        <v>0</v>
      </c>
      <c r="L43" s="283">
        <f>-IF(AND(L$1&gt;=Input!$E68,L$1&lt;=Input!$F68),Input!$D68,0)*L$8</f>
        <v>0</v>
      </c>
      <c r="M43" s="283">
        <f>-IF(AND(M$1&gt;=Input!$E68,M$1&lt;=Input!$F68),Input!$D68,0)*M$8</f>
        <v>0</v>
      </c>
      <c r="N43" s="283">
        <f>-IF(AND(N$1&gt;=Input!$E68,N$1&lt;=Input!$F68),Input!$D68,0)*N$8</f>
        <v>0</v>
      </c>
      <c r="O43" s="283">
        <f>-IF(AND(O$1&gt;=Input!$E68,O$1&lt;=Input!$F68),Input!$D68,0)*O$8</f>
        <v>0</v>
      </c>
      <c r="P43" s="283">
        <f>-IF(AND(P$1&gt;=Input!$E68,P$1&lt;=Input!$F68),Input!$D68,0)*P$8</f>
        <v>0</v>
      </c>
      <c r="Q43" s="283">
        <f>-IF(AND(Q$1&gt;=Input!$E68,Q$1&lt;=Input!$F68),Input!$D68,0)*Q$8</f>
        <v>0</v>
      </c>
      <c r="R43" s="283">
        <f>-IF(AND(R$1&gt;=Input!$E68,R$1&lt;=Input!$F68),Input!$D68,0)*R$8</f>
        <v>0</v>
      </c>
      <c r="S43" s="283">
        <f>-IF(AND(S$1&gt;=Input!$E68,S$1&lt;=Input!$F68),Input!$D68,0)*S$8</f>
        <v>0</v>
      </c>
      <c r="T43" s="283">
        <f>-IF(AND(T$1&gt;=Input!$E68,T$1&lt;=Input!$F68),Input!$D68,0)*T$8</f>
        <v>0</v>
      </c>
      <c r="U43" s="283">
        <f>-IF(AND(U$1&gt;=Input!$E68,U$1&lt;=Input!$F68),Input!$D68,0)*U$8</f>
        <v>0</v>
      </c>
      <c r="V43" s="283">
        <f>-IF(AND(V$1&gt;=Input!$E68,V$1&lt;=Input!$F68),Input!$D68,0)*V$8</f>
        <v>0</v>
      </c>
      <c r="W43" s="283">
        <f>-IF(AND(W$1&gt;=Input!$E68,W$1&lt;=Input!$F68),Input!$D68,0)*W$8</f>
        <v>0</v>
      </c>
      <c r="X43" s="283">
        <f>-IF(AND(X$1&gt;=Input!$E68,X$1&lt;=Input!$F68),Input!$D68,0)*X$8</f>
        <v>0</v>
      </c>
      <c r="Y43" s="283">
        <f>-IF(AND(Y$1&gt;=Input!$E68,Y$1&lt;=Input!$F68),Input!$D68,0)*Y$8</f>
        <v>0</v>
      </c>
      <c r="Z43" s="283">
        <f>-IF(AND(Z$1&gt;=Input!$E68,Z$1&lt;=Input!$F68),Input!$D68,0)*Z$8</f>
        <v>0</v>
      </c>
      <c r="AA43" s="283">
        <f>-IF(AND(AA$1&gt;=Input!$E68,AA$1&lt;=Input!$F68),Input!$D68,0)*AA$8</f>
        <v>0</v>
      </c>
      <c r="AB43" s="283">
        <f>-IF(AND(AB$1&gt;=Input!$E68,AB$1&lt;=Input!$F68),Input!$D68,0)*AB$8</f>
        <v>0</v>
      </c>
      <c r="AC43" s="283">
        <f>-IF(AND(AC$1&gt;=Input!$E68,AC$1&lt;=Input!$F68),Input!$D68,0)*AC$8</f>
        <v>0</v>
      </c>
      <c r="AD43" s="283">
        <f>-IF(AND(AD$1&gt;=Input!$E68,AD$1&lt;=Input!$F68),Input!$D68,0)*AD$8</f>
        <v>0</v>
      </c>
      <c r="AE43" s="283">
        <f>-IF(AND(AE$1&gt;=Input!$E68,AE$1&lt;=Input!$F68),Input!$D68,0)*AE$8</f>
        <v>0</v>
      </c>
      <c r="AF43" s="283">
        <f>-IF(AND(AF$1&gt;=Input!$E68,AF$1&lt;=Input!$F68),Input!$D68,0)*AF$8</f>
        <v>0</v>
      </c>
      <c r="AG43" s="283">
        <f>-IF(AND(AG$1&gt;=Input!$E68,AG$1&lt;=Input!$F68),Input!$D68,0)*AG$8</f>
        <v>0</v>
      </c>
      <c r="AH43" s="283">
        <f>-IF(AND(AH$1&gt;=Input!$E68,AH$1&lt;=Input!$F68),Input!$D68,0)*AH$8</f>
        <v>0</v>
      </c>
      <c r="AI43" s="283">
        <f>-IF(AND(AI$1&gt;=Input!$E68,AI$1&lt;=Input!$F68),Input!$D68,0)*AI$8</f>
        <v>0</v>
      </c>
      <c r="AJ43" s="283">
        <f>-IF(AND(AJ$1&gt;=Input!$E68,AJ$1&lt;=Input!$F68),Input!$D68,0)*AJ$8</f>
        <v>0</v>
      </c>
      <c r="AK43" s="283">
        <f>-IF(AND(AK$1&gt;=Input!$E68,AK$1&lt;=Input!$F68),Input!$D68,0)*AK$8</f>
        <v>0</v>
      </c>
      <c r="AL43" s="283">
        <f>-IF(AND(AL$1&gt;=Input!$E68,AL$1&lt;=Input!$F68),Input!$D68,0)*AL$8</f>
        <v>0</v>
      </c>
      <c r="AM43" s="283">
        <f>-IF(AND(AM$1&gt;=Input!$E68,AM$1&lt;=Input!$F68),Input!$D68,0)*AM$8</f>
        <v>0</v>
      </c>
      <c r="AN43" s="283">
        <f>-IF(AND(AN$1&gt;=Input!$E68,AN$1&lt;=Input!$F68),Input!$D68,0)*AN$8</f>
        <v>0</v>
      </c>
      <c r="AO43" s="283">
        <f>-IF(AND(AO$1&gt;=Input!$E68,AO$1&lt;=Input!$F68),Input!$D68,0)*AO$8</f>
        <v>0</v>
      </c>
      <c r="AP43" s="283">
        <f>-IF(AND(AP$1&gt;=Input!$E68,AP$1&lt;=Input!$F68),Input!$D68,0)*AP$8</f>
        <v>0</v>
      </c>
      <c r="AQ43" s="283">
        <f>-IF(AND(AQ$1&gt;=Input!$E68,AQ$1&lt;=Input!$F68),Input!$D68,0)*AQ$8</f>
        <v>0</v>
      </c>
      <c r="AR43" s="283">
        <f>-IF(AND(AR$1&gt;=Input!$E68,AR$1&lt;=Input!$F68),Input!$D68,0)*AR$8</f>
        <v>0</v>
      </c>
      <c r="AS43" s="283">
        <f>-IF(AND(AS$1&gt;=Input!$E68,AS$1&lt;=Input!$F68),Input!$D68,0)*AS$8</f>
        <v>0</v>
      </c>
      <c r="AT43" s="283">
        <f>-IF(AND(AT$1&gt;=Input!$E68,AT$1&lt;=Input!$F68),Input!$D68,0)*AT$8</f>
        <v>0</v>
      </c>
      <c r="AU43" s="283">
        <f>-IF(AND(AU$1&gt;=Input!$E68,AU$1&lt;=Input!$F68),Input!$D68,0)*AU$8</f>
        <v>0</v>
      </c>
      <c r="AV43" s="283">
        <f>-IF(AND(AV$1&gt;=Input!$E68,AV$1&lt;=Input!$F68),Input!$D68,0)*AV$8</f>
        <v>0</v>
      </c>
      <c r="AW43" s="283">
        <f>-IF(AND(AW$1&gt;=Input!$E68,AW$1&lt;=Input!$F68),Input!$D68,0)*AW$8</f>
        <v>0</v>
      </c>
      <c r="AX43" s="283">
        <f>-IF(AND(AX$1&gt;=Input!$E68,AX$1&lt;=Input!$F68),Input!$D68,0)*AX$8</f>
        <v>0</v>
      </c>
      <c r="AY43" s="283">
        <f>-IF(AND(AY$1&gt;=Input!$E68,AY$1&lt;=Input!$F68),Input!$D68,0)*AY$8</f>
        <v>0</v>
      </c>
      <c r="AZ43" s="283">
        <f>-IF(AND(AZ$1&gt;=Input!$E68,AZ$1&lt;=Input!$F68),Input!$D68,0)*AZ$8</f>
        <v>0</v>
      </c>
      <c r="BA43" s="283">
        <f>-IF(AND(BA$1&gt;=Input!$E68,BA$1&lt;=Input!$F68),Input!$D68,0)*BA$8</f>
        <v>0</v>
      </c>
      <c r="BB43" s="283">
        <f>-IF(AND(BB$1&gt;=Input!$E68,BB$1&lt;=Input!$F68),Input!$D68,0)*BB$8</f>
        <v>0</v>
      </c>
      <c r="BC43" s="283">
        <f>-IF(AND(BC$1&gt;=Input!$E68,BC$1&lt;=Input!$F68),Input!$D68,0)*BC$8</f>
        <v>0</v>
      </c>
      <c r="BD43" s="283">
        <f>-IF(AND(BD$1&gt;=Input!$E68,BD$1&lt;=Input!$F68),Input!$D68,0)*BD$8</f>
        <v>0</v>
      </c>
      <c r="BE43" s="283">
        <f>-IF(AND(BE$1&gt;=Input!$E68,BE$1&lt;=Input!$F68),Input!$D68,0)*BE$8</f>
        <v>0</v>
      </c>
      <c r="BF43" s="283">
        <f>-IF(AND(BF$1&gt;=Input!$E68,BF$1&lt;=Input!$F68),Input!$D68,0)*BF$8</f>
        <v>0</v>
      </c>
      <c r="BG43" s="283">
        <f>-IF(AND(BG$1&gt;=Input!$E68,BG$1&lt;=Input!$F68),Input!$D68,0)*BG$8</f>
        <v>0</v>
      </c>
      <c r="BH43" s="283">
        <f>-IF(AND(BH$1&gt;=Input!$E68,BH$1&lt;=Input!$F68),Input!$D68,0)*BH$8</f>
        <v>0</v>
      </c>
      <c r="BI43" s="283">
        <f>-IF(AND(BI$1&gt;=Input!$E68,BI$1&lt;=Input!$F68),Input!$D68,0)*BI$8</f>
        <v>0</v>
      </c>
      <c r="BJ43" s="283">
        <f>-IF(AND(BJ$1&gt;=Input!$E68,BJ$1&lt;=Input!$F68),Input!$D68,0)*BJ$8</f>
        <v>0</v>
      </c>
      <c r="BK43" s="283">
        <f>-IF(AND(BK$1&gt;=Input!$E68,BK$1&lt;=Input!$F68),Input!$D68,0)*BK$8</f>
        <v>0</v>
      </c>
      <c r="BL43" s="283">
        <f>-IF(AND(BL$1&gt;=Input!$E68,BL$1&lt;=Input!$F68),Input!$D68,0)*BL$8</f>
        <v>0</v>
      </c>
      <c r="BM43" s="283">
        <f>-IF(AND(BM$1&gt;=Input!$E68,BM$1&lt;=Input!$F68),Input!$D68,0)*BM$8</f>
        <v>0</v>
      </c>
      <c r="BN43" s="283">
        <f>-IF(AND(BN$1&gt;=Input!$E68,BN$1&lt;=Input!$F68),Input!$D68,0)*BN$8</f>
        <v>0</v>
      </c>
      <c r="BO43" s="283">
        <f>-IF(AND(BO$1&gt;=Input!$E68,BO$1&lt;=Input!$F68),Input!$D68,0)*BO$8</f>
        <v>0</v>
      </c>
      <c r="BP43" s="283">
        <f>-IF(AND(BP$1&gt;=Input!$E68,BP$1&lt;=Input!$F68),Input!$D68,0)*BP$8</f>
        <v>0</v>
      </c>
      <c r="BQ43" s="283">
        <f>-IF(AND(BQ$1&gt;=Input!$E68,BQ$1&lt;=Input!$F68),Input!$D68,0)*BQ$8</f>
        <v>0</v>
      </c>
      <c r="BR43" s="283">
        <f>-IF(AND(BR$1&gt;=Input!$E68,BR$1&lt;=Input!$F68),Input!$D68,0)*BR$8</f>
        <v>0</v>
      </c>
      <c r="BS43" s="283">
        <f>-IF(AND(BS$1&gt;=Input!$E68,BS$1&lt;=Input!$F68),Input!$D68,0)*BS$8</f>
        <v>0</v>
      </c>
      <c r="BT43" s="283">
        <f>-IF(AND(BT$1&gt;=Input!$E68,BT$1&lt;=Input!$F68),Input!$D68,0)*BT$8</f>
        <v>0</v>
      </c>
      <c r="BU43" s="283">
        <f>-IF(AND(BU$1&gt;=Input!$E68,BU$1&lt;=Input!$F68),Input!$D68,0)*BU$8</f>
        <v>0</v>
      </c>
      <c r="BV43" s="283">
        <f>-IF(AND(BV$1&gt;=Input!$E68,BV$1&lt;=Input!$F68),Input!$D68,0)*BV$8</f>
        <v>0</v>
      </c>
      <c r="BW43" s="283">
        <f>-IF(AND(BW$1&gt;=Input!$E68,BW$1&lt;=Input!$F68),Input!$D68,0)*BW$8</f>
        <v>0</v>
      </c>
      <c r="BX43" s="283">
        <f>-IF(AND(BX$1&gt;=Input!$E68,BX$1&lt;=Input!$F68),Input!$D68,0)*BX$8</f>
        <v>0</v>
      </c>
      <c r="BY43" s="283">
        <f>-IF(AND(BY$1&gt;=Input!$E68,BY$1&lt;=Input!$F68),Input!$D68,0)*BY$8</f>
        <v>0</v>
      </c>
      <c r="BZ43" s="283">
        <f>-IF(AND(BZ$1&gt;=Input!$E68,BZ$1&lt;=Input!$F68),Input!$D68,0)*BZ$8</f>
        <v>0</v>
      </c>
      <c r="CA43" s="283">
        <f>-IF(AND(CA$1&gt;=Input!$E68,CA$1&lt;=Input!$F68),Input!$D68,0)*CA$8</f>
        <v>0</v>
      </c>
      <c r="CB43" s="283">
        <f>-IF(AND(CB$1&gt;=Input!$E68,CB$1&lt;=Input!$F68),Input!$D68,0)*CB$8</f>
        <v>0</v>
      </c>
      <c r="CC43" s="283">
        <f>-IF(AND(CC$1&gt;=Input!$E68,CC$1&lt;=Input!$F68),Input!$D68,0)*CC$8</f>
        <v>0</v>
      </c>
      <c r="CD43" s="283">
        <f>-IF(AND(CD$1&gt;=Input!$E68,CD$1&lt;=Input!$F68),Input!$D68,0)*CD$8</f>
        <v>0</v>
      </c>
      <c r="CE43" s="283">
        <f>-IF(AND(CE$1&gt;=Input!$E68,CE$1&lt;=Input!$F68),Input!$D68,0)*CE$8</f>
        <v>0</v>
      </c>
      <c r="CF43" s="283">
        <f>-IF(AND(CF$1&gt;=Input!$E68,CF$1&lt;=Input!$F68),Input!$D68,0)*CF$8</f>
        <v>0</v>
      </c>
      <c r="CG43" s="283">
        <f>-IF(AND(CG$1&gt;=Input!$E68,CG$1&lt;=Input!$F68),Input!$D68,0)*CG$8</f>
        <v>0</v>
      </c>
      <c r="CH43" s="283">
        <f>-IF(AND(CH$1&gt;=Input!$E68,CH$1&lt;=Input!$F68),Input!$D68,0)*CH$8</f>
        <v>0</v>
      </c>
      <c r="CI43" s="283">
        <f>-IF(AND(CI$1&gt;=Input!$E68,CI$1&lt;=Input!$F68),Input!$D68,0)*CI$8</f>
        <v>0</v>
      </c>
      <c r="CJ43" s="283">
        <f>-IF(AND(CJ$1&gt;=Input!$E68,CJ$1&lt;=Input!$F68),Input!$D68,0)*CJ$8</f>
        <v>0</v>
      </c>
      <c r="CK43" s="283">
        <f>-IF(AND(CK$1&gt;=Input!$E68,CK$1&lt;=Input!$F68),Input!$D68,0)*CK$8</f>
        <v>0</v>
      </c>
      <c r="CL43" s="283">
        <f>-IF(AND(CL$1&gt;=Input!$E68,CL$1&lt;=Input!$F68),Input!$D68,0)*CL$8</f>
        <v>0</v>
      </c>
      <c r="CM43" s="283">
        <f>-IF(AND(CM$1&gt;=Input!$E68,CM$1&lt;=Input!$F68),Input!$D68,0)*CM$8</f>
        <v>0</v>
      </c>
      <c r="CN43" s="283">
        <f>-IF(AND(CN$1&gt;=Input!$E68,CN$1&lt;=Input!$F68),Input!$D68,0)*CN$8</f>
        <v>0</v>
      </c>
      <c r="CO43" s="1"/>
    </row>
    <row r="44" ht="18.75" customHeight="1" outlineLevel="1">
      <c r="A44" s="1"/>
      <c r="B44" s="300" t="s">
        <v>233</v>
      </c>
      <c r="C44" s="300" t="str">
        <f>Input!C69</f>
        <v/>
      </c>
      <c r="D44" s="283"/>
      <c r="E44" s="382">
        <f>IFERROR(F44/(CF!$F$30+$F$38+$F$49+$F$57+$F$35),0)</f>
        <v>0</v>
      </c>
      <c r="F44" s="283">
        <f t="shared" si="14"/>
        <v>0</v>
      </c>
      <c r="G44" s="383" t="s">
        <v>41</v>
      </c>
      <c r="H44" s="384"/>
      <c r="I44" s="283">
        <f>-IF(AND(I$1&gt;=Input!$E69,I$1&lt;=Input!$F69),Input!$D69,0)*I$8</f>
        <v>0</v>
      </c>
      <c r="J44" s="283">
        <f>-IF(AND(J$1&gt;=Input!$E69,J$1&lt;=Input!$F69),Input!$D69,0)*J$8</f>
        <v>0</v>
      </c>
      <c r="K44" s="283">
        <f>-IF(AND(K$1&gt;=Input!$E69,K$1&lt;=Input!$F69),Input!$D69,0)*K$8</f>
        <v>0</v>
      </c>
      <c r="L44" s="283">
        <f>-IF(AND(L$1&gt;=Input!$E69,L$1&lt;=Input!$F69),Input!$D69,0)*L$8</f>
        <v>0</v>
      </c>
      <c r="M44" s="283">
        <f>-IF(AND(M$1&gt;=Input!$E69,M$1&lt;=Input!$F69),Input!$D69,0)*M$8</f>
        <v>0</v>
      </c>
      <c r="N44" s="283">
        <f>-IF(AND(N$1&gt;=Input!$E69,N$1&lt;=Input!$F69),Input!$D69,0)*N$8</f>
        <v>0</v>
      </c>
      <c r="O44" s="283">
        <f>-IF(AND(O$1&gt;=Input!$E69,O$1&lt;=Input!$F69),Input!$D69,0)*O$8</f>
        <v>0</v>
      </c>
      <c r="P44" s="283">
        <f>-IF(AND(P$1&gt;=Input!$E69,P$1&lt;=Input!$F69),Input!$D69,0)*P$8</f>
        <v>0</v>
      </c>
      <c r="Q44" s="283">
        <f>-IF(AND(Q$1&gt;=Input!$E69,Q$1&lt;=Input!$F69),Input!$D69,0)*Q$8</f>
        <v>0</v>
      </c>
      <c r="R44" s="283">
        <f>-IF(AND(R$1&gt;=Input!$E69,R$1&lt;=Input!$F69),Input!$D69,0)*R$8</f>
        <v>0</v>
      </c>
      <c r="S44" s="283">
        <f>-IF(AND(S$1&gt;=Input!$E69,S$1&lt;=Input!$F69),Input!$D69,0)*S$8</f>
        <v>0</v>
      </c>
      <c r="T44" s="283">
        <f>-IF(AND(T$1&gt;=Input!$E69,T$1&lt;=Input!$F69),Input!$D69,0)*T$8</f>
        <v>0</v>
      </c>
      <c r="U44" s="283">
        <f>-IF(AND(U$1&gt;=Input!$E69,U$1&lt;=Input!$F69),Input!$D69,0)*U$8</f>
        <v>0</v>
      </c>
      <c r="V44" s="283">
        <f>-IF(AND(V$1&gt;=Input!$E69,V$1&lt;=Input!$F69),Input!$D69,0)*V$8</f>
        <v>0</v>
      </c>
      <c r="W44" s="283">
        <f>-IF(AND(W$1&gt;=Input!$E69,W$1&lt;=Input!$F69),Input!$D69,0)*W$8</f>
        <v>0</v>
      </c>
      <c r="X44" s="283">
        <f>-IF(AND(X$1&gt;=Input!$E69,X$1&lt;=Input!$F69),Input!$D69,0)*X$8</f>
        <v>0</v>
      </c>
      <c r="Y44" s="283">
        <f>-IF(AND(Y$1&gt;=Input!$E69,Y$1&lt;=Input!$F69),Input!$D69,0)*Y$8</f>
        <v>0</v>
      </c>
      <c r="Z44" s="283">
        <f>-IF(AND(Z$1&gt;=Input!$E69,Z$1&lt;=Input!$F69),Input!$D69,0)*Z$8</f>
        <v>0</v>
      </c>
      <c r="AA44" s="283">
        <f>-IF(AND(AA$1&gt;=Input!$E69,AA$1&lt;=Input!$F69),Input!$D69,0)*AA$8</f>
        <v>0</v>
      </c>
      <c r="AB44" s="283">
        <f>-IF(AND(AB$1&gt;=Input!$E69,AB$1&lt;=Input!$F69),Input!$D69,0)*AB$8</f>
        <v>0</v>
      </c>
      <c r="AC44" s="283">
        <f>-IF(AND(AC$1&gt;=Input!$E69,AC$1&lt;=Input!$F69),Input!$D69,0)*AC$8</f>
        <v>0</v>
      </c>
      <c r="AD44" s="283">
        <f>-IF(AND(AD$1&gt;=Input!$E69,AD$1&lt;=Input!$F69),Input!$D69,0)*AD$8</f>
        <v>0</v>
      </c>
      <c r="AE44" s="283">
        <f>-IF(AND(AE$1&gt;=Input!$E69,AE$1&lt;=Input!$F69),Input!$D69,0)*AE$8</f>
        <v>0</v>
      </c>
      <c r="AF44" s="283">
        <f>-IF(AND(AF$1&gt;=Input!$E69,AF$1&lt;=Input!$F69),Input!$D69,0)*AF$8</f>
        <v>0</v>
      </c>
      <c r="AG44" s="283">
        <f>-IF(AND(AG$1&gt;=Input!$E69,AG$1&lt;=Input!$F69),Input!$D69,0)*AG$8</f>
        <v>0</v>
      </c>
      <c r="AH44" s="283">
        <f>-IF(AND(AH$1&gt;=Input!$E69,AH$1&lt;=Input!$F69),Input!$D69,0)*AH$8</f>
        <v>0</v>
      </c>
      <c r="AI44" s="283">
        <f>-IF(AND(AI$1&gt;=Input!$E69,AI$1&lt;=Input!$F69),Input!$D69,0)*AI$8</f>
        <v>0</v>
      </c>
      <c r="AJ44" s="283">
        <f>-IF(AND(AJ$1&gt;=Input!$E69,AJ$1&lt;=Input!$F69),Input!$D69,0)*AJ$8</f>
        <v>0</v>
      </c>
      <c r="AK44" s="283">
        <f>-IF(AND(AK$1&gt;=Input!$E69,AK$1&lt;=Input!$F69),Input!$D69,0)*AK$8</f>
        <v>0</v>
      </c>
      <c r="AL44" s="283">
        <f>-IF(AND(AL$1&gt;=Input!$E69,AL$1&lt;=Input!$F69),Input!$D69,0)*AL$8</f>
        <v>0</v>
      </c>
      <c r="AM44" s="283">
        <f>-IF(AND(AM$1&gt;=Input!$E69,AM$1&lt;=Input!$F69),Input!$D69,0)*AM$8</f>
        <v>0</v>
      </c>
      <c r="AN44" s="283">
        <f>-IF(AND(AN$1&gt;=Input!$E69,AN$1&lt;=Input!$F69),Input!$D69,0)*AN$8</f>
        <v>0</v>
      </c>
      <c r="AO44" s="283">
        <f>-IF(AND(AO$1&gt;=Input!$E69,AO$1&lt;=Input!$F69),Input!$D69,0)*AO$8</f>
        <v>0</v>
      </c>
      <c r="AP44" s="283">
        <f>-IF(AND(AP$1&gt;=Input!$E69,AP$1&lt;=Input!$F69),Input!$D69,0)*AP$8</f>
        <v>0</v>
      </c>
      <c r="AQ44" s="283">
        <f>-IF(AND(AQ$1&gt;=Input!$E69,AQ$1&lt;=Input!$F69),Input!$D69,0)*AQ$8</f>
        <v>0</v>
      </c>
      <c r="AR44" s="283">
        <f>-IF(AND(AR$1&gt;=Input!$E69,AR$1&lt;=Input!$F69),Input!$D69,0)*AR$8</f>
        <v>0</v>
      </c>
      <c r="AS44" s="283">
        <f>-IF(AND(AS$1&gt;=Input!$E69,AS$1&lt;=Input!$F69),Input!$D69,0)*AS$8</f>
        <v>0</v>
      </c>
      <c r="AT44" s="283">
        <f>-IF(AND(AT$1&gt;=Input!$E69,AT$1&lt;=Input!$F69),Input!$D69,0)*AT$8</f>
        <v>0</v>
      </c>
      <c r="AU44" s="283">
        <f>-IF(AND(AU$1&gt;=Input!$E69,AU$1&lt;=Input!$F69),Input!$D69,0)*AU$8</f>
        <v>0</v>
      </c>
      <c r="AV44" s="283">
        <f>-IF(AND(AV$1&gt;=Input!$E69,AV$1&lt;=Input!$F69),Input!$D69,0)*AV$8</f>
        <v>0</v>
      </c>
      <c r="AW44" s="283">
        <f>-IF(AND(AW$1&gt;=Input!$E69,AW$1&lt;=Input!$F69),Input!$D69,0)*AW$8</f>
        <v>0</v>
      </c>
      <c r="AX44" s="283">
        <f>-IF(AND(AX$1&gt;=Input!$E69,AX$1&lt;=Input!$F69),Input!$D69,0)*AX$8</f>
        <v>0</v>
      </c>
      <c r="AY44" s="283">
        <f>-IF(AND(AY$1&gt;=Input!$E69,AY$1&lt;=Input!$F69),Input!$D69,0)*AY$8</f>
        <v>0</v>
      </c>
      <c r="AZ44" s="283">
        <f>-IF(AND(AZ$1&gt;=Input!$E69,AZ$1&lt;=Input!$F69),Input!$D69,0)*AZ$8</f>
        <v>0</v>
      </c>
      <c r="BA44" s="283">
        <f>-IF(AND(BA$1&gt;=Input!$E69,BA$1&lt;=Input!$F69),Input!$D69,0)*BA$8</f>
        <v>0</v>
      </c>
      <c r="BB44" s="283">
        <f>-IF(AND(BB$1&gt;=Input!$E69,BB$1&lt;=Input!$F69),Input!$D69,0)*BB$8</f>
        <v>0</v>
      </c>
      <c r="BC44" s="283">
        <f>-IF(AND(BC$1&gt;=Input!$E69,BC$1&lt;=Input!$F69),Input!$D69,0)*BC$8</f>
        <v>0</v>
      </c>
      <c r="BD44" s="283">
        <f>-IF(AND(BD$1&gt;=Input!$E69,BD$1&lt;=Input!$F69),Input!$D69,0)*BD$8</f>
        <v>0</v>
      </c>
      <c r="BE44" s="283">
        <f>-IF(AND(BE$1&gt;=Input!$E69,BE$1&lt;=Input!$F69),Input!$D69,0)*BE$8</f>
        <v>0</v>
      </c>
      <c r="BF44" s="283">
        <f>-IF(AND(BF$1&gt;=Input!$E69,BF$1&lt;=Input!$F69),Input!$D69,0)*BF$8</f>
        <v>0</v>
      </c>
      <c r="BG44" s="283">
        <f>-IF(AND(BG$1&gt;=Input!$E69,BG$1&lt;=Input!$F69),Input!$D69,0)*BG$8</f>
        <v>0</v>
      </c>
      <c r="BH44" s="283">
        <f>-IF(AND(BH$1&gt;=Input!$E69,BH$1&lt;=Input!$F69),Input!$D69,0)*BH$8</f>
        <v>0</v>
      </c>
      <c r="BI44" s="283">
        <f>-IF(AND(BI$1&gt;=Input!$E69,BI$1&lt;=Input!$F69),Input!$D69,0)*BI$8</f>
        <v>0</v>
      </c>
      <c r="BJ44" s="283">
        <f>-IF(AND(BJ$1&gt;=Input!$E69,BJ$1&lt;=Input!$F69),Input!$D69,0)*BJ$8</f>
        <v>0</v>
      </c>
      <c r="BK44" s="283">
        <f>-IF(AND(BK$1&gt;=Input!$E69,BK$1&lt;=Input!$F69),Input!$D69,0)*BK$8</f>
        <v>0</v>
      </c>
      <c r="BL44" s="283">
        <f>-IF(AND(BL$1&gt;=Input!$E69,BL$1&lt;=Input!$F69),Input!$D69,0)*BL$8</f>
        <v>0</v>
      </c>
      <c r="BM44" s="283">
        <f>-IF(AND(BM$1&gt;=Input!$E69,BM$1&lt;=Input!$F69),Input!$D69,0)*BM$8</f>
        <v>0</v>
      </c>
      <c r="BN44" s="283">
        <f>-IF(AND(BN$1&gt;=Input!$E69,BN$1&lt;=Input!$F69),Input!$D69,0)*BN$8</f>
        <v>0</v>
      </c>
      <c r="BO44" s="283">
        <f>-IF(AND(BO$1&gt;=Input!$E69,BO$1&lt;=Input!$F69),Input!$D69,0)*BO$8</f>
        <v>0</v>
      </c>
      <c r="BP44" s="283">
        <f>-IF(AND(BP$1&gt;=Input!$E69,BP$1&lt;=Input!$F69),Input!$D69,0)*BP$8</f>
        <v>0</v>
      </c>
      <c r="BQ44" s="283">
        <f>-IF(AND(BQ$1&gt;=Input!$E69,BQ$1&lt;=Input!$F69),Input!$D69,0)*BQ$8</f>
        <v>0</v>
      </c>
      <c r="BR44" s="283">
        <f>-IF(AND(BR$1&gt;=Input!$E69,BR$1&lt;=Input!$F69),Input!$D69,0)*BR$8</f>
        <v>0</v>
      </c>
      <c r="BS44" s="283">
        <f>-IF(AND(BS$1&gt;=Input!$E69,BS$1&lt;=Input!$F69),Input!$D69,0)*BS$8</f>
        <v>0</v>
      </c>
      <c r="BT44" s="283">
        <f>-IF(AND(BT$1&gt;=Input!$E69,BT$1&lt;=Input!$F69),Input!$D69,0)*BT$8</f>
        <v>0</v>
      </c>
      <c r="BU44" s="283">
        <f>-IF(AND(BU$1&gt;=Input!$E69,BU$1&lt;=Input!$F69),Input!$D69,0)*BU$8</f>
        <v>0</v>
      </c>
      <c r="BV44" s="283">
        <f>-IF(AND(BV$1&gt;=Input!$E69,BV$1&lt;=Input!$F69),Input!$D69,0)*BV$8</f>
        <v>0</v>
      </c>
      <c r="BW44" s="283">
        <f>-IF(AND(BW$1&gt;=Input!$E69,BW$1&lt;=Input!$F69),Input!$D69,0)*BW$8</f>
        <v>0</v>
      </c>
      <c r="BX44" s="283">
        <f>-IF(AND(BX$1&gt;=Input!$E69,BX$1&lt;=Input!$F69),Input!$D69,0)*BX$8</f>
        <v>0</v>
      </c>
      <c r="BY44" s="283">
        <f>-IF(AND(BY$1&gt;=Input!$E69,BY$1&lt;=Input!$F69),Input!$D69,0)*BY$8</f>
        <v>0</v>
      </c>
      <c r="BZ44" s="283">
        <f>-IF(AND(BZ$1&gt;=Input!$E69,BZ$1&lt;=Input!$F69),Input!$D69,0)*BZ$8</f>
        <v>0</v>
      </c>
      <c r="CA44" s="283">
        <f>-IF(AND(CA$1&gt;=Input!$E69,CA$1&lt;=Input!$F69),Input!$D69,0)*CA$8</f>
        <v>0</v>
      </c>
      <c r="CB44" s="283">
        <f>-IF(AND(CB$1&gt;=Input!$E69,CB$1&lt;=Input!$F69),Input!$D69,0)*CB$8</f>
        <v>0</v>
      </c>
      <c r="CC44" s="283">
        <f>-IF(AND(CC$1&gt;=Input!$E69,CC$1&lt;=Input!$F69),Input!$D69,0)*CC$8</f>
        <v>0</v>
      </c>
      <c r="CD44" s="283">
        <f>-IF(AND(CD$1&gt;=Input!$E69,CD$1&lt;=Input!$F69),Input!$D69,0)*CD$8</f>
        <v>0</v>
      </c>
      <c r="CE44" s="283">
        <f>-IF(AND(CE$1&gt;=Input!$E69,CE$1&lt;=Input!$F69),Input!$D69,0)*CE$8</f>
        <v>0</v>
      </c>
      <c r="CF44" s="283">
        <f>-IF(AND(CF$1&gt;=Input!$E69,CF$1&lt;=Input!$F69),Input!$D69,0)*CF$8</f>
        <v>0</v>
      </c>
      <c r="CG44" s="283">
        <f>-IF(AND(CG$1&gt;=Input!$E69,CG$1&lt;=Input!$F69),Input!$D69,0)*CG$8</f>
        <v>0</v>
      </c>
      <c r="CH44" s="283">
        <f>-IF(AND(CH$1&gt;=Input!$E69,CH$1&lt;=Input!$F69),Input!$D69,0)*CH$8</f>
        <v>0</v>
      </c>
      <c r="CI44" s="283">
        <f>-IF(AND(CI$1&gt;=Input!$E69,CI$1&lt;=Input!$F69),Input!$D69,0)*CI$8</f>
        <v>0</v>
      </c>
      <c r="CJ44" s="283">
        <f>-IF(AND(CJ$1&gt;=Input!$E69,CJ$1&lt;=Input!$F69),Input!$D69,0)*CJ$8</f>
        <v>0</v>
      </c>
      <c r="CK44" s="283">
        <f>-IF(AND(CK$1&gt;=Input!$E69,CK$1&lt;=Input!$F69),Input!$D69,0)*CK$8</f>
        <v>0</v>
      </c>
      <c r="CL44" s="283">
        <f>-IF(AND(CL$1&gt;=Input!$E69,CL$1&lt;=Input!$F69),Input!$D69,0)*CL$8</f>
        <v>0</v>
      </c>
      <c r="CM44" s="283">
        <f>-IF(AND(CM$1&gt;=Input!$E69,CM$1&lt;=Input!$F69),Input!$D69,0)*CM$8</f>
        <v>0</v>
      </c>
      <c r="CN44" s="283">
        <f>-IF(AND(CN$1&gt;=Input!$E69,CN$1&lt;=Input!$F69),Input!$D69,0)*CN$8</f>
        <v>0</v>
      </c>
      <c r="CO44" s="1"/>
    </row>
    <row r="45" ht="18.75" customHeight="1" outlineLevel="1">
      <c r="A45" s="1"/>
      <c r="B45" s="300" t="s">
        <v>234</v>
      </c>
      <c r="C45" s="300" t="str">
        <f>Input!C70</f>
        <v/>
      </c>
      <c r="D45" s="283"/>
      <c r="E45" s="382">
        <f>IFERROR(F45/(CF!$F$30+$F$38+$F$49+$F$57+$F$35),0)</f>
        <v>0</v>
      </c>
      <c r="F45" s="283">
        <f t="shared" si="14"/>
        <v>0</v>
      </c>
      <c r="G45" s="383" t="s">
        <v>41</v>
      </c>
      <c r="H45" s="384"/>
      <c r="I45" s="283">
        <f>-IF(AND(I$1&gt;=Input!$E70,I$1&lt;=Input!$F70),Input!$D70,0)*I$8</f>
        <v>0</v>
      </c>
      <c r="J45" s="283">
        <f>-IF(AND(J$1&gt;=Input!$E70,J$1&lt;=Input!$F70),Input!$D70,0)*J$8</f>
        <v>0</v>
      </c>
      <c r="K45" s="283">
        <f>-IF(AND(K$1&gt;=Input!$E70,K$1&lt;=Input!$F70),Input!$D70,0)*K$8</f>
        <v>0</v>
      </c>
      <c r="L45" s="283">
        <f>-IF(AND(L$1&gt;=Input!$E70,L$1&lt;=Input!$F70),Input!$D70,0)*L$8</f>
        <v>0</v>
      </c>
      <c r="M45" s="283">
        <f>-IF(AND(M$1&gt;=Input!$E70,M$1&lt;=Input!$F70),Input!$D70,0)*M$8</f>
        <v>0</v>
      </c>
      <c r="N45" s="283">
        <f>-IF(AND(N$1&gt;=Input!$E70,N$1&lt;=Input!$F70),Input!$D70,0)*N$8</f>
        <v>0</v>
      </c>
      <c r="O45" s="283">
        <f>-IF(AND(O$1&gt;=Input!$E70,O$1&lt;=Input!$F70),Input!$D70,0)*O$8</f>
        <v>0</v>
      </c>
      <c r="P45" s="283">
        <f>-IF(AND(P$1&gt;=Input!$E70,P$1&lt;=Input!$F70),Input!$D70,0)*P$8</f>
        <v>0</v>
      </c>
      <c r="Q45" s="283">
        <f>-IF(AND(Q$1&gt;=Input!$E70,Q$1&lt;=Input!$F70),Input!$D70,0)*Q$8</f>
        <v>0</v>
      </c>
      <c r="R45" s="283">
        <f>-IF(AND(R$1&gt;=Input!$E70,R$1&lt;=Input!$F70),Input!$D70,0)*R$8</f>
        <v>0</v>
      </c>
      <c r="S45" s="283">
        <f>-IF(AND(S$1&gt;=Input!$E70,S$1&lt;=Input!$F70),Input!$D70,0)*S$8</f>
        <v>0</v>
      </c>
      <c r="T45" s="283">
        <f>-IF(AND(T$1&gt;=Input!$E70,T$1&lt;=Input!$F70),Input!$D70,0)*T$8</f>
        <v>0</v>
      </c>
      <c r="U45" s="283">
        <f>-IF(AND(U$1&gt;=Input!$E70,U$1&lt;=Input!$F70),Input!$D70,0)*U$8</f>
        <v>0</v>
      </c>
      <c r="V45" s="283">
        <f>-IF(AND(V$1&gt;=Input!$E70,V$1&lt;=Input!$F70),Input!$D70,0)*V$8</f>
        <v>0</v>
      </c>
      <c r="W45" s="283">
        <f>-IF(AND(W$1&gt;=Input!$E70,W$1&lt;=Input!$F70),Input!$D70,0)*W$8</f>
        <v>0</v>
      </c>
      <c r="X45" s="283">
        <f>-IF(AND(X$1&gt;=Input!$E70,X$1&lt;=Input!$F70),Input!$D70,0)*X$8</f>
        <v>0</v>
      </c>
      <c r="Y45" s="283">
        <f>-IF(AND(Y$1&gt;=Input!$E70,Y$1&lt;=Input!$F70),Input!$D70,0)*Y$8</f>
        <v>0</v>
      </c>
      <c r="Z45" s="283">
        <f>-IF(AND(Z$1&gt;=Input!$E70,Z$1&lt;=Input!$F70),Input!$D70,0)*Z$8</f>
        <v>0</v>
      </c>
      <c r="AA45" s="283">
        <f>-IF(AND(AA$1&gt;=Input!$E70,AA$1&lt;=Input!$F70),Input!$D70,0)*AA$8</f>
        <v>0</v>
      </c>
      <c r="AB45" s="283">
        <f>-IF(AND(AB$1&gt;=Input!$E70,AB$1&lt;=Input!$F70),Input!$D70,0)*AB$8</f>
        <v>0</v>
      </c>
      <c r="AC45" s="283">
        <f>-IF(AND(AC$1&gt;=Input!$E70,AC$1&lt;=Input!$F70),Input!$D70,0)*AC$8</f>
        <v>0</v>
      </c>
      <c r="AD45" s="283">
        <f>-IF(AND(AD$1&gt;=Input!$E70,AD$1&lt;=Input!$F70),Input!$D70,0)*AD$8</f>
        <v>0</v>
      </c>
      <c r="AE45" s="283">
        <f>-IF(AND(AE$1&gt;=Input!$E70,AE$1&lt;=Input!$F70),Input!$D70,0)*AE$8</f>
        <v>0</v>
      </c>
      <c r="AF45" s="283">
        <f>-IF(AND(AF$1&gt;=Input!$E70,AF$1&lt;=Input!$F70),Input!$D70,0)*AF$8</f>
        <v>0</v>
      </c>
      <c r="AG45" s="283">
        <f>-IF(AND(AG$1&gt;=Input!$E70,AG$1&lt;=Input!$F70),Input!$D70,0)*AG$8</f>
        <v>0</v>
      </c>
      <c r="AH45" s="283">
        <f>-IF(AND(AH$1&gt;=Input!$E70,AH$1&lt;=Input!$F70),Input!$D70,0)*AH$8</f>
        <v>0</v>
      </c>
      <c r="AI45" s="283">
        <f>-IF(AND(AI$1&gt;=Input!$E70,AI$1&lt;=Input!$F70),Input!$D70,0)*AI$8</f>
        <v>0</v>
      </c>
      <c r="AJ45" s="283">
        <f>-IF(AND(AJ$1&gt;=Input!$E70,AJ$1&lt;=Input!$F70),Input!$D70,0)*AJ$8</f>
        <v>0</v>
      </c>
      <c r="AK45" s="283">
        <f>-IF(AND(AK$1&gt;=Input!$E70,AK$1&lt;=Input!$F70),Input!$D70,0)*AK$8</f>
        <v>0</v>
      </c>
      <c r="AL45" s="283">
        <f>-IF(AND(AL$1&gt;=Input!$E70,AL$1&lt;=Input!$F70),Input!$D70,0)*AL$8</f>
        <v>0</v>
      </c>
      <c r="AM45" s="283">
        <f>-IF(AND(AM$1&gt;=Input!$E70,AM$1&lt;=Input!$F70),Input!$D70,0)*AM$8</f>
        <v>0</v>
      </c>
      <c r="AN45" s="283">
        <f>-IF(AND(AN$1&gt;=Input!$E70,AN$1&lt;=Input!$F70),Input!$D70,0)*AN$8</f>
        <v>0</v>
      </c>
      <c r="AO45" s="283">
        <f>-IF(AND(AO$1&gt;=Input!$E70,AO$1&lt;=Input!$F70),Input!$D70,0)*AO$8</f>
        <v>0</v>
      </c>
      <c r="AP45" s="283">
        <f>-IF(AND(AP$1&gt;=Input!$E70,AP$1&lt;=Input!$F70),Input!$D70,0)*AP$8</f>
        <v>0</v>
      </c>
      <c r="AQ45" s="283">
        <f>-IF(AND(AQ$1&gt;=Input!$E70,AQ$1&lt;=Input!$F70),Input!$D70,0)*AQ$8</f>
        <v>0</v>
      </c>
      <c r="AR45" s="283">
        <f>-IF(AND(AR$1&gt;=Input!$E70,AR$1&lt;=Input!$F70),Input!$D70,0)*AR$8</f>
        <v>0</v>
      </c>
      <c r="AS45" s="283">
        <f>-IF(AND(AS$1&gt;=Input!$E70,AS$1&lt;=Input!$F70),Input!$D70,0)*AS$8</f>
        <v>0</v>
      </c>
      <c r="AT45" s="283">
        <f>-IF(AND(AT$1&gt;=Input!$E70,AT$1&lt;=Input!$F70),Input!$D70,0)*AT$8</f>
        <v>0</v>
      </c>
      <c r="AU45" s="283">
        <f>-IF(AND(AU$1&gt;=Input!$E70,AU$1&lt;=Input!$F70),Input!$D70,0)*AU$8</f>
        <v>0</v>
      </c>
      <c r="AV45" s="283">
        <f>-IF(AND(AV$1&gt;=Input!$E70,AV$1&lt;=Input!$F70),Input!$D70,0)*AV$8</f>
        <v>0</v>
      </c>
      <c r="AW45" s="283">
        <f>-IF(AND(AW$1&gt;=Input!$E70,AW$1&lt;=Input!$F70),Input!$D70,0)*AW$8</f>
        <v>0</v>
      </c>
      <c r="AX45" s="283">
        <f>-IF(AND(AX$1&gt;=Input!$E70,AX$1&lt;=Input!$F70),Input!$D70,0)*AX$8</f>
        <v>0</v>
      </c>
      <c r="AY45" s="283">
        <f>-IF(AND(AY$1&gt;=Input!$E70,AY$1&lt;=Input!$F70),Input!$D70,0)*AY$8</f>
        <v>0</v>
      </c>
      <c r="AZ45" s="283">
        <f>-IF(AND(AZ$1&gt;=Input!$E70,AZ$1&lt;=Input!$F70),Input!$D70,0)*AZ$8</f>
        <v>0</v>
      </c>
      <c r="BA45" s="283">
        <f>-IF(AND(BA$1&gt;=Input!$E70,BA$1&lt;=Input!$F70),Input!$D70,0)*BA$8</f>
        <v>0</v>
      </c>
      <c r="BB45" s="283">
        <f>-IF(AND(BB$1&gt;=Input!$E70,BB$1&lt;=Input!$F70),Input!$D70,0)*BB$8</f>
        <v>0</v>
      </c>
      <c r="BC45" s="283">
        <f>-IF(AND(BC$1&gt;=Input!$E70,BC$1&lt;=Input!$F70),Input!$D70,0)*BC$8</f>
        <v>0</v>
      </c>
      <c r="BD45" s="283">
        <f>-IF(AND(BD$1&gt;=Input!$E70,BD$1&lt;=Input!$F70),Input!$D70,0)*BD$8</f>
        <v>0</v>
      </c>
      <c r="BE45" s="283">
        <f>-IF(AND(BE$1&gt;=Input!$E70,BE$1&lt;=Input!$F70),Input!$D70,0)*BE$8</f>
        <v>0</v>
      </c>
      <c r="BF45" s="283">
        <f>-IF(AND(BF$1&gt;=Input!$E70,BF$1&lt;=Input!$F70),Input!$D70,0)*BF$8</f>
        <v>0</v>
      </c>
      <c r="BG45" s="283">
        <f>-IF(AND(BG$1&gt;=Input!$E70,BG$1&lt;=Input!$F70),Input!$D70,0)*BG$8</f>
        <v>0</v>
      </c>
      <c r="BH45" s="283">
        <f>-IF(AND(BH$1&gt;=Input!$E70,BH$1&lt;=Input!$F70),Input!$D70,0)*BH$8</f>
        <v>0</v>
      </c>
      <c r="BI45" s="283">
        <f>-IF(AND(BI$1&gt;=Input!$E70,BI$1&lt;=Input!$F70),Input!$D70,0)*BI$8</f>
        <v>0</v>
      </c>
      <c r="BJ45" s="283">
        <f>-IF(AND(BJ$1&gt;=Input!$E70,BJ$1&lt;=Input!$F70),Input!$D70,0)*BJ$8</f>
        <v>0</v>
      </c>
      <c r="BK45" s="283">
        <f>-IF(AND(BK$1&gt;=Input!$E70,BK$1&lt;=Input!$F70),Input!$D70,0)*BK$8</f>
        <v>0</v>
      </c>
      <c r="BL45" s="283">
        <f>-IF(AND(BL$1&gt;=Input!$E70,BL$1&lt;=Input!$F70),Input!$D70,0)*BL$8</f>
        <v>0</v>
      </c>
      <c r="BM45" s="283">
        <f>-IF(AND(BM$1&gt;=Input!$E70,BM$1&lt;=Input!$F70),Input!$D70,0)*BM$8</f>
        <v>0</v>
      </c>
      <c r="BN45" s="283">
        <f>-IF(AND(BN$1&gt;=Input!$E70,BN$1&lt;=Input!$F70),Input!$D70,0)*BN$8</f>
        <v>0</v>
      </c>
      <c r="BO45" s="283">
        <f>-IF(AND(BO$1&gt;=Input!$E70,BO$1&lt;=Input!$F70),Input!$D70,0)*BO$8</f>
        <v>0</v>
      </c>
      <c r="BP45" s="283">
        <f>-IF(AND(BP$1&gt;=Input!$E70,BP$1&lt;=Input!$F70),Input!$D70,0)*BP$8</f>
        <v>0</v>
      </c>
      <c r="BQ45" s="283">
        <f>-IF(AND(BQ$1&gt;=Input!$E70,BQ$1&lt;=Input!$F70),Input!$D70,0)*BQ$8</f>
        <v>0</v>
      </c>
      <c r="BR45" s="283">
        <f>-IF(AND(BR$1&gt;=Input!$E70,BR$1&lt;=Input!$F70),Input!$D70,0)*BR$8</f>
        <v>0</v>
      </c>
      <c r="BS45" s="283">
        <f>-IF(AND(BS$1&gt;=Input!$E70,BS$1&lt;=Input!$F70),Input!$D70,0)*BS$8</f>
        <v>0</v>
      </c>
      <c r="BT45" s="283">
        <f>-IF(AND(BT$1&gt;=Input!$E70,BT$1&lt;=Input!$F70),Input!$D70,0)*BT$8</f>
        <v>0</v>
      </c>
      <c r="BU45" s="283">
        <f>-IF(AND(BU$1&gt;=Input!$E70,BU$1&lt;=Input!$F70),Input!$D70,0)*BU$8</f>
        <v>0</v>
      </c>
      <c r="BV45" s="283">
        <f>-IF(AND(BV$1&gt;=Input!$E70,BV$1&lt;=Input!$F70),Input!$D70,0)*BV$8</f>
        <v>0</v>
      </c>
      <c r="BW45" s="283">
        <f>-IF(AND(BW$1&gt;=Input!$E70,BW$1&lt;=Input!$F70),Input!$D70,0)*BW$8</f>
        <v>0</v>
      </c>
      <c r="BX45" s="283">
        <f>-IF(AND(BX$1&gt;=Input!$E70,BX$1&lt;=Input!$F70),Input!$D70,0)*BX$8</f>
        <v>0</v>
      </c>
      <c r="BY45" s="283">
        <f>-IF(AND(BY$1&gt;=Input!$E70,BY$1&lt;=Input!$F70),Input!$D70,0)*BY$8</f>
        <v>0</v>
      </c>
      <c r="BZ45" s="283">
        <f>-IF(AND(BZ$1&gt;=Input!$E70,BZ$1&lt;=Input!$F70),Input!$D70,0)*BZ$8</f>
        <v>0</v>
      </c>
      <c r="CA45" s="283">
        <f>-IF(AND(CA$1&gt;=Input!$E70,CA$1&lt;=Input!$F70),Input!$D70,0)*CA$8</f>
        <v>0</v>
      </c>
      <c r="CB45" s="283">
        <f>-IF(AND(CB$1&gt;=Input!$E70,CB$1&lt;=Input!$F70),Input!$D70,0)*CB$8</f>
        <v>0</v>
      </c>
      <c r="CC45" s="283">
        <f>-IF(AND(CC$1&gt;=Input!$E70,CC$1&lt;=Input!$F70),Input!$D70,0)*CC$8</f>
        <v>0</v>
      </c>
      <c r="CD45" s="283">
        <f>-IF(AND(CD$1&gt;=Input!$E70,CD$1&lt;=Input!$F70),Input!$D70,0)*CD$8</f>
        <v>0</v>
      </c>
      <c r="CE45" s="283">
        <f>-IF(AND(CE$1&gt;=Input!$E70,CE$1&lt;=Input!$F70),Input!$D70,0)*CE$8</f>
        <v>0</v>
      </c>
      <c r="CF45" s="283">
        <f>-IF(AND(CF$1&gt;=Input!$E70,CF$1&lt;=Input!$F70),Input!$D70,0)*CF$8</f>
        <v>0</v>
      </c>
      <c r="CG45" s="283">
        <f>-IF(AND(CG$1&gt;=Input!$E70,CG$1&lt;=Input!$F70),Input!$D70,0)*CG$8</f>
        <v>0</v>
      </c>
      <c r="CH45" s="283">
        <f>-IF(AND(CH$1&gt;=Input!$E70,CH$1&lt;=Input!$F70),Input!$D70,0)*CH$8</f>
        <v>0</v>
      </c>
      <c r="CI45" s="283">
        <f>-IF(AND(CI$1&gt;=Input!$E70,CI$1&lt;=Input!$F70),Input!$D70,0)*CI$8</f>
        <v>0</v>
      </c>
      <c r="CJ45" s="283">
        <f>-IF(AND(CJ$1&gt;=Input!$E70,CJ$1&lt;=Input!$F70),Input!$D70,0)*CJ$8</f>
        <v>0</v>
      </c>
      <c r="CK45" s="283">
        <f>-IF(AND(CK$1&gt;=Input!$E70,CK$1&lt;=Input!$F70),Input!$D70,0)*CK$8</f>
        <v>0</v>
      </c>
      <c r="CL45" s="283">
        <f>-IF(AND(CL$1&gt;=Input!$E70,CL$1&lt;=Input!$F70),Input!$D70,0)*CL$8</f>
        <v>0</v>
      </c>
      <c r="CM45" s="283">
        <f>-IF(AND(CM$1&gt;=Input!$E70,CM$1&lt;=Input!$F70),Input!$D70,0)*CM$8</f>
        <v>0</v>
      </c>
      <c r="CN45" s="283">
        <f>-IF(AND(CN$1&gt;=Input!$E70,CN$1&lt;=Input!$F70),Input!$D70,0)*CN$8</f>
        <v>0</v>
      </c>
      <c r="CO45" s="1"/>
    </row>
    <row r="46" ht="18.75" customHeight="1" outlineLevel="1">
      <c r="A46" s="1"/>
      <c r="B46" s="300" t="s">
        <v>235</v>
      </c>
      <c r="C46" s="300" t="str">
        <f>Input!C71</f>
        <v/>
      </c>
      <c r="D46" s="283"/>
      <c r="E46" s="382">
        <f>IFERROR(F46/(CF!$F$30+$F$38+$F$49+$F$57+$F$35),0)</f>
        <v>0</v>
      </c>
      <c r="F46" s="283">
        <f t="shared" si="14"/>
        <v>0</v>
      </c>
      <c r="G46" s="383" t="s">
        <v>41</v>
      </c>
      <c r="H46" s="384"/>
      <c r="I46" s="283">
        <f>-IF(AND(I$1&gt;=Input!$E71,I$1&lt;=Input!$F71),Input!$D71,0)*I$8</f>
        <v>0</v>
      </c>
      <c r="J46" s="283">
        <f>-IF(AND(J$1&gt;=Input!$E71,J$1&lt;=Input!$F71),Input!$D71,0)*J$8</f>
        <v>0</v>
      </c>
      <c r="K46" s="283">
        <f>-IF(AND(K$1&gt;=Input!$E71,K$1&lt;=Input!$F71),Input!$D71,0)*K$8</f>
        <v>0</v>
      </c>
      <c r="L46" s="283">
        <f>-IF(AND(L$1&gt;=Input!$E71,L$1&lt;=Input!$F71),Input!$D71,0)*L$8</f>
        <v>0</v>
      </c>
      <c r="M46" s="283">
        <f>-IF(AND(M$1&gt;=Input!$E71,M$1&lt;=Input!$F71),Input!$D71,0)*M$8</f>
        <v>0</v>
      </c>
      <c r="N46" s="283">
        <f>-IF(AND(N$1&gt;=Input!$E71,N$1&lt;=Input!$F71),Input!$D71,0)*N$8</f>
        <v>0</v>
      </c>
      <c r="O46" s="283">
        <f>-IF(AND(O$1&gt;=Input!$E71,O$1&lt;=Input!$F71),Input!$D71,0)*O$8</f>
        <v>0</v>
      </c>
      <c r="P46" s="283">
        <f>-IF(AND(P$1&gt;=Input!$E71,P$1&lt;=Input!$F71),Input!$D71,0)*P$8</f>
        <v>0</v>
      </c>
      <c r="Q46" s="283">
        <f>-IF(AND(Q$1&gt;=Input!$E71,Q$1&lt;=Input!$F71),Input!$D71,0)*Q$8</f>
        <v>0</v>
      </c>
      <c r="R46" s="283">
        <f>-IF(AND(R$1&gt;=Input!$E71,R$1&lt;=Input!$F71),Input!$D71,0)*R$8</f>
        <v>0</v>
      </c>
      <c r="S46" s="283">
        <f>-IF(AND(S$1&gt;=Input!$E71,S$1&lt;=Input!$F71),Input!$D71,0)*S$8</f>
        <v>0</v>
      </c>
      <c r="T46" s="283">
        <f>-IF(AND(T$1&gt;=Input!$E71,T$1&lt;=Input!$F71),Input!$D71,0)*T$8</f>
        <v>0</v>
      </c>
      <c r="U46" s="283">
        <f>-IF(AND(U$1&gt;=Input!$E71,U$1&lt;=Input!$F71),Input!$D71,0)*U$8</f>
        <v>0</v>
      </c>
      <c r="V46" s="283">
        <f>-IF(AND(V$1&gt;=Input!$E71,V$1&lt;=Input!$F71),Input!$D71,0)*V$8</f>
        <v>0</v>
      </c>
      <c r="W46" s="283">
        <f>-IF(AND(W$1&gt;=Input!$E71,W$1&lt;=Input!$F71),Input!$D71,0)*W$8</f>
        <v>0</v>
      </c>
      <c r="X46" s="283">
        <f>-IF(AND(X$1&gt;=Input!$E71,X$1&lt;=Input!$F71),Input!$D71,0)*X$8</f>
        <v>0</v>
      </c>
      <c r="Y46" s="283">
        <f>-IF(AND(Y$1&gt;=Input!$E71,Y$1&lt;=Input!$F71),Input!$D71,0)*Y$8</f>
        <v>0</v>
      </c>
      <c r="Z46" s="283">
        <f>-IF(AND(Z$1&gt;=Input!$E71,Z$1&lt;=Input!$F71),Input!$D71,0)*Z$8</f>
        <v>0</v>
      </c>
      <c r="AA46" s="283">
        <f>-IF(AND(AA$1&gt;=Input!$E71,AA$1&lt;=Input!$F71),Input!$D71,0)*AA$8</f>
        <v>0</v>
      </c>
      <c r="AB46" s="283">
        <f>-IF(AND(AB$1&gt;=Input!$E71,AB$1&lt;=Input!$F71),Input!$D71,0)*AB$8</f>
        <v>0</v>
      </c>
      <c r="AC46" s="283">
        <f>-IF(AND(AC$1&gt;=Input!$E71,AC$1&lt;=Input!$F71),Input!$D71,0)*AC$8</f>
        <v>0</v>
      </c>
      <c r="AD46" s="283">
        <f>-IF(AND(AD$1&gt;=Input!$E71,AD$1&lt;=Input!$F71),Input!$D71,0)*AD$8</f>
        <v>0</v>
      </c>
      <c r="AE46" s="283">
        <f>-IF(AND(AE$1&gt;=Input!$E71,AE$1&lt;=Input!$F71),Input!$D71,0)*AE$8</f>
        <v>0</v>
      </c>
      <c r="AF46" s="283">
        <f>-IF(AND(AF$1&gt;=Input!$E71,AF$1&lt;=Input!$F71),Input!$D71,0)*AF$8</f>
        <v>0</v>
      </c>
      <c r="AG46" s="283">
        <f>-IF(AND(AG$1&gt;=Input!$E71,AG$1&lt;=Input!$F71),Input!$D71,0)*AG$8</f>
        <v>0</v>
      </c>
      <c r="AH46" s="283">
        <f>-IF(AND(AH$1&gt;=Input!$E71,AH$1&lt;=Input!$F71),Input!$D71,0)*AH$8</f>
        <v>0</v>
      </c>
      <c r="AI46" s="283">
        <f>-IF(AND(AI$1&gt;=Input!$E71,AI$1&lt;=Input!$F71),Input!$D71,0)*AI$8</f>
        <v>0</v>
      </c>
      <c r="AJ46" s="283">
        <f>-IF(AND(AJ$1&gt;=Input!$E71,AJ$1&lt;=Input!$F71),Input!$D71,0)*AJ$8</f>
        <v>0</v>
      </c>
      <c r="AK46" s="283">
        <f>-IF(AND(AK$1&gt;=Input!$E71,AK$1&lt;=Input!$F71),Input!$D71,0)*AK$8</f>
        <v>0</v>
      </c>
      <c r="AL46" s="283">
        <f>-IF(AND(AL$1&gt;=Input!$E71,AL$1&lt;=Input!$F71),Input!$D71,0)*AL$8</f>
        <v>0</v>
      </c>
      <c r="AM46" s="283">
        <f>-IF(AND(AM$1&gt;=Input!$E71,AM$1&lt;=Input!$F71),Input!$D71,0)*AM$8</f>
        <v>0</v>
      </c>
      <c r="AN46" s="283">
        <f>-IF(AND(AN$1&gt;=Input!$E71,AN$1&lt;=Input!$F71),Input!$D71,0)*AN$8</f>
        <v>0</v>
      </c>
      <c r="AO46" s="283">
        <f>-IF(AND(AO$1&gt;=Input!$E71,AO$1&lt;=Input!$F71),Input!$D71,0)*AO$8</f>
        <v>0</v>
      </c>
      <c r="AP46" s="283">
        <f>-IF(AND(AP$1&gt;=Input!$E71,AP$1&lt;=Input!$F71),Input!$D71,0)*AP$8</f>
        <v>0</v>
      </c>
      <c r="AQ46" s="283">
        <f>-IF(AND(AQ$1&gt;=Input!$E71,AQ$1&lt;=Input!$F71),Input!$D71,0)*AQ$8</f>
        <v>0</v>
      </c>
      <c r="AR46" s="283">
        <f>-IF(AND(AR$1&gt;=Input!$E71,AR$1&lt;=Input!$F71),Input!$D71,0)*AR$8</f>
        <v>0</v>
      </c>
      <c r="AS46" s="283">
        <f>-IF(AND(AS$1&gt;=Input!$E71,AS$1&lt;=Input!$F71),Input!$D71,0)*AS$8</f>
        <v>0</v>
      </c>
      <c r="AT46" s="283">
        <f>-IF(AND(AT$1&gt;=Input!$E71,AT$1&lt;=Input!$F71),Input!$D71,0)*AT$8</f>
        <v>0</v>
      </c>
      <c r="AU46" s="283">
        <f>-IF(AND(AU$1&gt;=Input!$E71,AU$1&lt;=Input!$F71),Input!$D71,0)*AU$8</f>
        <v>0</v>
      </c>
      <c r="AV46" s="283">
        <f>-IF(AND(AV$1&gt;=Input!$E71,AV$1&lt;=Input!$F71),Input!$D71,0)*AV$8</f>
        <v>0</v>
      </c>
      <c r="AW46" s="283">
        <f>-IF(AND(AW$1&gt;=Input!$E71,AW$1&lt;=Input!$F71),Input!$D71,0)*AW$8</f>
        <v>0</v>
      </c>
      <c r="AX46" s="283">
        <f>-IF(AND(AX$1&gt;=Input!$E71,AX$1&lt;=Input!$F71),Input!$D71,0)*AX$8</f>
        <v>0</v>
      </c>
      <c r="AY46" s="283">
        <f>-IF(AND(AY$1&gt;=Input!$E71,AY$1&lt;=Input!$F71),Input!$D71,0)*AY$8</f>
        <v>0</v>
      </c>
      <c r="AZ46" s="283">
        <f>-IF(AND(AZ$1&gt;=Input!$E71,AZ$1&lt;=Input!$F71),Input!$D71,0)*AZ$8</f>
        <v>0</v>
      </c>
      <c r="BA46" s="283">
        <f>-IF(AND(BA$1&gt;=Input!$E71,BA$1&lt;=Input!$F71),Input!$D71,0)*BA$8</f>
        <v>0</v>
      </c>
      <c r="BB46" s="283">
        <f>-IF(AND(BB$1&gt;=Input!$E71,BB$1&lt;=Input!$F71),Input!$D71,0)*BB$8</f>
        <v>0</v>
      </c>
      <c r="BC46" s="283">
        <f>-IF(AND(BC$1&gt;=Input!$E71,BC$1&lt;=Input!$F71),Input!$D71,0)*BC$8</f>
        <v>0</v>
      </c>
      <c r="BD46" s="283">
        <f>-IF(AND(BD$1&gt;=Input!$E71,BD$1&lt;=Input!$F71),Input!$D71,0)*BD$8</f>
        <v>0</v>
      </c>
      <c r="BE46" s="283">
        <f>-IF(AND(BE$1&gt;=Input!$E71,BE$1&lt;=Input!$F71),Input!$D71,0)*BE$8</f>
        <v>0</v>
      </c>
      <c r="BF46" s="283">
        <f>-IF(AND(BF$1&gt;=Input!$E71,BF$1&lt;=Input!$F71),Input!$D71,0)*BF$8</f>
        <v>0</v>
      </c>
      <c r="BG46" s="283">
        <f>-IF(AND(BG$1&gt;=Input!$E71,BG$1&lt;=Input!$F71),Input!$D71,0)*BG$8</f>
        <v>0</v>
      </c>
      <c r="BH46" s="283">
        <f>-IF(AND(BH$1&gt;=Input!$E71,BH$1&lt;=Input!$F71),Input!$D71,0)*BH$8</f>
        <v>0</v>
      </c>
      <c r="BI46" s="283">
        <f>-IF(AND(BI$1&gt;=Input!$E71,BI$1&lt;=Input!$F71),Input!$D71,0)*BI$8</f>
        <v>0</v>
      </c>
      <c r="BJ46" s="283">
        <f>-IF(AND(BJ$1&gt;=Input!$E71,BJ$1&lt;=Input!$F71),Input!$D71,0)*BJ$8</f>
        <v>0</v>
      </c>
      <c r="BK46" s="283">
        <f>-IF(AND(BK$1&gt;=Input!$E71,BK$1&lt;=Input!$F71),Input!$D71,0)*BK$8</f>
        <v>0</v>
      </c>
      <c r="BL46" s="283">
        <f>-IF(AND(BL$1&gt;=Input!$E71,BL$1&lt;=Input!$F71),Input!$D71,0)*BL$8</f>
        <v>0</v>
      </c>
      <c r="BM46" s="283">
        <f>-IF(AND(BM$1&gt;=Input!$E71,BM$1&lt;=Input!$F71),Input!$D71,0)*BM$8</f>
        <v>0</v>
      </c>
      <c r="BN46" s="283">
        <f>-IF(AND(BN$1&gt;=Input!$E71,BN$1&lt;=Input!$F71),Input!$D71,0)*BN$8</f>
        <v>0</v>
      </c>
      <c r="BO46" s="283">
        <f>-IF(AND(BO$1&gt;=Input!$E71,BO$1&lt;=Input!$F71),Input!$D71,0)*BO$8</f>
        <v>0</v>
      </c>
      <c r="BP46" s="283">
        <f>-IF(AND(BP$1&gt;=Input!$E71,BP$1&lt;=Input!$F71),Input!$D71,0)*BP$8</f>
        <v>0</v>
      </c>
      <c r="BQ46" s="283">
        <f>-IF(AND(BQ$1&gt;=Input!$E71,BQ$1&lt;=Input!$F71),Input!$D71,0)*BQ$8</f>
        <v>0</v>
      </c>
      <c r="BR46" s="283">
        <f>-IF(AND(BR$1&gt;=Input!$E71,BR$1&lt;=Input!$F71),Input!$D71,0)*BR$8</f>
        <v>0</v>
      </c>
      <c r="BS46" s="283">
        <f>-IF(AND(BS$1&gt;=Input!$E71,BS$1&lt;=Input!$F71),Input!$D71,0)*BS$8</f>
        <v>0</v>
      </c>
      <c r="BT46" s="283">
        <f>-IF(AND(BT$1&gt;=Input!$E71,BT$1&lt;=Input!$F71),Input!$D71,0)*BT$8</f>
        <v>0</v>
      </c>
      <c r="BU46" s="283">
        <f>-IF(AND(BU$1&gt;=Input!$E71,BU$1&lt;=Input!$F71),Input!$D71,0)*BU$8</f>
        <v>0</v>
      </c>
      <c r="BV46" s="283">
        <f>-IF(AND(BV$1&gt;=Input!$E71,BV$1&lt;=Input!$F71),Input!$D71,0)*BV$8</f>
        <v>0</v>
      </c>
      <c r="BW46" s="283">
        <f>-IF(AND(BW$1&gt;=Input!$E71,BW$1&lt;=Input!$F71),Input!$D71,0)*BW$8</f>
        <v>0</v>
      </c>
      <c r="BX46" s="283">
        <f>-IF(AND(BX$1&gt;=Input!$E71,BX$1&lt;=Input!$F71),Input!$D71,0)*BX$8</f>
        <v>0</v>
      </c>
      <c r="BY46" s="283">
        <f>-IF(AND(BY$1&gt;=Input!$E71,BY$1&lt;=Input!$F71),Input!$D71,0)*BY$8</f>
        <v>0</v>
      </c>
      <c r="BZ46" s="283">
        <f>-IF(AND(BZ$1&gt;=Input!$E71,BZ$1&lt;=Input!$F71),Input!$D71,0)*BZ$8</f>
        <v>0</v>
      </c>
      <c r="CA46" s="283">
        <f>-IF(AND(CA$1&gt;=Input!$E71,CA$1&lt;=Input!$F71),Input!$D71,0)*CA$8</f>
        <v>0</v>
      </c>
      <c r="CB46" s="283">
        <f>-IF(AND(CB$1&gt;=Input!$E71,CB$1&lt;=Input!$F71),Input!$D71,0)*CB$8</f>
        <v>0</v>
      </c>
      <c r="CC46" s="283">
        <f>-IF(AND(CC$1&gt;=Input!$E71,CC$1&lt;=Input!$F71),Input!$D71,0)*CC$8</f>
        <v>0</v>
      </c>
      <c r="CD46" s="283">
        <f>-IF(AND(CD$1&gt;=Input!$E71,CD$1&lt;=Input!$F71),Input!$D71,0)*CD$8</f>
        <v>0</v>
      </c>
      <c r="CE46" s="283">
        <f>-IF(AND(CE$1&gt;=Input!$E71,CE$1&lt;=Input!$F71),Input!$D71,0)*CE$8</f>
        <v>0</v>
      </c>
      <c r="CF46" s="283">
        <f>-IF(AND(CF$1&gt;=Input!$E71,CF$1&lt;=Input!$F71),Input!$D71,0)*CF$8</f>
        <v>0</v>
      </c>
      <c r="CG46" s="283">
        <f>-IF(AND(CG$1&gt;=Input!$E71,CG$1&lt;=Input!$F71),Input!$D71,0)*CG$8</f>
        <v>0</v>
      </c>
      <c r="CH46" s="283">
        <f>-IF(AND(CH$1&gt;=Input!$E71,CH$1&lt;=Input!$F71),Input!$D71,0)*CH$8</f>
        <v>0</v>
      </c>
      <c r="CI46" s="283">
        <f>-IF(AND(CI$1&gt;=Input!$E71,CI$1&lt;=Input!$F71),Input!$D71,0)*CI$8</f>
        <v>0</v>
      </c>
      <c r="CJ46" s="283">
        <f>-IF(AND(CJ$1&gt;=Input!$E71,CJ$1&lt;=Input!$F71),Input!$D71,0)*CJ$8</f>
        <v>0</v>
      </c>
      <c r="CK46" s="283">
        <f>-IF(AND(CK$1&gt;=Input!$E71,CK$1&lt;=Input!$F71),Input!$D71,0)*CK$8</f>
        <v>0</v>
      </c>
      <c r="CL46" s="283">
        <f>-IF(AND(CL$1&gt;=Input!$E71,CL$1&lt;=Input!$F71),Input!$D71,0)*CL$8</f>
        <v>0</v>
      </c>
      <c r="CM46" s="283">
        <f>-IF(AND(CM$1&gt;=Input!$E71,CM$1&lt;=Input!$F71),Input!$D71,0)*CM$8</f>
        <v>0</v>
      </c>
      <c r="CN46" s="283">
        <f>-IF(AND(CN$1&gt;=Input!$E71,CN$1&lt;=Input!$F71),Input!$D71,0)*CN$8</f>
        <v>0</v>
      </c>
      <c r="CO46" s="1"/>
    </row>
    <row r="47" ht="18.75" customHeight="1" outlineLevel="1">
      <c r="A47" s="1"/>
      <c r="B47" s="300" t="s">
        <v>236</v>
      </c>
      <c r="C47" s="300" t="str">
        <f>Input!C72</f>
        <v/>
      </c>
      <c r="D47" s="283"/>
      <c r="E47" s="382">
        <f>IFERROR(F47/(CF!$F$30+$F$38+$F$49+$F$57+$F$35),0)</f>
        <v>0</v>
      </c>
      <c r="F47" s="283">
        <f t="shared" si="14"/>
        <v>0</v>
      </c>
      <c r="G47" s="383" t="s">
        <v>41</v>
      </c>
      <c r="H47" s="384"/>
      <c r="I47" s="283">
        <f>-IF(AND(I$1&gt;=Input!$E72,I$1&lt;=Input!$F72),Input!$D72,0)*I$8</f>
        <v>0</v>
      </c>
      <c r="J47" s="283">
        <f>-IF(AND(J$1&gt;=Input!$E72,J$1&lt;=Input!$F72),Input!$D72,0)*J$8</f>
        <v>0</v>
      </c>
      <c r="K47" s="283">
        <f>-IF(AND(K$1&gt;=Input!$E72,K$1&lt;=Input!$F72),Input!$D72,0)*K$8</f>
        <v>0</v>
      </c>
      <c r="L47" s="283">
        <f>-IF(AND(L$1&gt;=Input!$E72,L$1&lt;=Input!$F72),Input!$D72,0)*L$8</f>
        <v>0</v>
      </c>
      <c r="M47" s="283">
        <f>-IF(AND(M$1&gt;=Input!$E72,M$1&lt;=Input!$F72),Input!$D72,0)*M$8</f>
        <v>0</v>
      </c>
      <c r="N47" s="283">
        <f>-IF(AND(N$1&gt;=Input!$E72,N$1&lt;=Input!$F72),Input!$D72,0)*N$8</f>
        <v>0</v>
      </c>
      <c r="O47" s="283">
        <f>-IF(AND(O$1&gt;=Input!$E72,O$1&lt;=Input!$F72),Input!$D72,0)*O$8</f>
        <v>0</v>
      </c>
      <c r="P47" s="283">
        <f>-IF(AND(P$1&gt;=Input!$E72,P$1&lt;=Input!$F72),Input!$D72,0)*P$8</f>
        <v>0</v>
      </c>
      <c r="Q47" s="283">
        <f>-IF(AND(Q$1&gt;=Input!$E72,Q$1&lt;=Input!$F72),Input!$D72,0)*Q$8</f>
        <v>0</v>
      </c>
      <c r="R47" s="283">
        <f>-IF(AND(R$1&gt;=Input!$E72,R$1&lt;=Input!$F72),Input!$D72,0)*R$8</f>
        <v>0</v>
      </c>
      <c r="S47" s="283">
        <f>-IF(AND(S$1&gt;=Input!$E72,S$1&lt;=Input!$F72),Input!$D72,0)*S$8</f>
        <v>0</v>
      </c>
      <c r="T47" s="283">
        <f>-IF(AND(T$1&gt;=Input!$E72,T$1&lt;=Input!$F72),Input!$D72,0)*T$8</f>
        <v>0</v>
      </c>
      <c r="U47" s="283">
        <f>-IF(AND(U$1&gt;=Input!$E72,U$1&lt;=Input!$F72),Input!$D72,0)*U$8</f>
        <v>0</v>
      </c>
      <c r="V47" s="283">
        <f>-IF(AND(V$1&gt;=Input!$E72,V$1&lt;=Input!$F72),Input!$D72,0)*V$8</f>
        <v>0</v>
      </c>
      <c r="W47" s="283">
        <f>-IF(AND(W$1&gt;=Input!$E72,W$1&lt;=Input!$F72),Input!$D72,0)*W$8</f>
        <v>0</v>
      </c>
      <c r="X47" s="283">
        <f>-IF(AND(X$1&gt;=Input!$E72,X$1&lt;=Input!$F72),Input!$D72,0)*X$8</f>
        <v>0</v>
      </c>
      <c r="Y47" s="283">
        <f>-IF(AND(Y$1&gt;=Input!$E72,Y$1&lt;=Input!$F72),Input!$D72,0)*Y$8</f>
        <v>0</v>
      </c>
      <c r="Z47" s="283">
        <f>-IF(AND(Z$1&gt;=Input!$E72,Z$1&lt;=Input!$F72),Input!$D72,0)*Z$8</f>
        <v>0</v>
      </c>
      <c r="AA47" s="283">
        <f>-IF(AND(AA$1&gt;=Input!$E72,AA$1&lt;=Input!$F72),Input!$D72,0)*AA$8</f>
        <v>0</v>
      </c>
      <c r="AB47" s="283">
        <f>-IF(AND(AB$1&gt;=Input!$E72,AB$1&lt;=Input!$F72),Input!$D72,0)*AB$8</f>
        <v>0</v>
      </c>
      <c r="AC47" s="283">
        <f>-IF(AND(AC$1&gt;=Input!$E72,AC$1&lt;=Input!$F72),Input!$D72,0)*AC$8</f>
        <v>0</v>
      </c>
      <c r="AD47" s="283">
        <f>-IF(AND(AD$1&gt;=Input!$E72,AD$1&lt;=Input!$F72),Input!$D72,0)*AD$8</f>
        <v>0</v>
      </c>
      <c r="AE47" s="283">
        <f>-IF(AND(AE$1&gt;=Input!$E72,AE$1&lt;=Input!$F72),Input!$D72,0)*AE$8</f>
        <v>0</v>
      </c>
      <c r="AF47" s="283">
        <f>-IF(AND(AF$1&gt;=Input!$E72,AF$1&lt;=Input!$F72),Input!$D72,0)*AF$8</f>
        <v>0</v>
      </c>
      <c r="AG47" s="283">
        <f>-IF(AND(AG$1&gt;=Input!$E72,AG$1&lt;=Input!$F72),Input!$D72,0)*AG$8</f>
        <v>0</v>
      </c>
      <c r="AH47" s="283">
        <f>-IF(AND(AH$1&gt;=Input!$E72,AH$1&lt;=Input!$F72),Input!$D72,0)*AH$8</f>
        <v>0</v>
      </c>
      <c r="AI47" s="283">
        <f>-IF(AND(AI$1&gt;=Input!$E72,AI$1&lt;=Input!$F72),Input!$D72,0)*AI$8</f>
        <v>0</v>
      </c>
      <c r="AJ47" s="283">
        <f>-IF(AND(AJ$1&gt;=Input!$E72,AJ$1&lt;=Input!$F72),Input!$D72,0)*AJ$8</f>
        <v>0</v>
      </c>
      <c r="AK47" s="283">
        <f>-IF(AND(AK$1&gt;=Input!$E72,AK$1&lt;=Input!$F72),Input!$D72,0)*AK$8</f>
        <v>0</v>
      </c>
      <c r="AL47" s="283">
        <f>-IF(AND(AL$1&gt;=Input!$E72,AL$1&lt;=Input!$F72),Input!$D72,0)*AL$8</f>
        <v>0</v>
      </c>
      <c r="AM47" s="283">
        <f>-IF(AND(AM$1&gt;=Input!$E72,AM$1&lt;=Input!$F72),Input!$D72,0)*AM$8</f>
        <v>0</v>
      </c>
      <c r="AN47" s="283">
        <f>-IF(AND(AN$1&gt;=Input!$E72,AN$1&lt;=Input!$F72),Input!$D72,0)*AN$8</f>
        <v>0</v>
      </c>
      <c r="AO47" s="283">
        <f>-IF(AND(AO$1&gt;=Input!$E72,AO$1&lt;=Input!$F72),Input!$D72,0)*AO$8</f>
        <v>0</v>
      </c>
      <c r="AP47" s="283">
        <f>-IF(AND(AP$1&gt;=Input!$E72,AP$1&lt;=Input!$F72),Input!$D72,0)*AP$8</f>
        <v>0</v>
      </c>
      <c r="AQ47" s="283">
        <f>-IF(AND(AQ$1&gt;=Input!$E72,AQ$1&lt;=Input!$F72),Input!$D72,0)*AQ$8</f>
        <v>0</v>
      </c>
      <c r="AR47" s="283">
        <f>-IF(AND(AR$1&gt;=Input!$E72,AR$1&lt;=Input!$F72),Input!$D72,0)*AR$8</f>
        <v>0</v>
      </c>
      <c r="AS47" s="283">
        <f>-IF(AND(AS$1&gt;=Input!$E72,AS$1&lt;=Input!$F72),Input!$D72,0)*AS$8</f>
        <v>0</v>
      </c>
      <c r="AT47" s="283">
        <f>-IF(AND(AT$1&gt;=Input!$E72,AT$1&lt;=Input!$F72),Input!$D72,0)*AT$8</f>
        <v>0</v>
      </c>
      <c r="AU47" s="283">
        <f>-IF(AND(AU$1&gt;=Input!$E72,AU$1&lt;=Input!$F72),Input!$D72,0)*AU$8</f>
        <v>0</v>
      </c>
      <c r="AV47" s="283">
        <f>-IF(AND(AV$1&gt;=Input!$E72,AV$1&lt;=Input!$F72),Input!$D72,0)*AV$8</f>
        <v>0</v>
      </c>
      <c r="AW47" s="283">
        <f>-IF(AND(AW$1&gt;=Input!$E72,AW$1&lt;=Input!$F72),Input!$D72,0)*AW$8</f>
        <v>0</v>
      </c>
      <c r="AX47" s="283">
        <f>-IF(AND(AX$1&gt;=Input!$E72,AX$1&lt;=Input!$F72),Input!$D72,0)*AX$8</f>
        <v>0</v>
      </c>
      <c r="AY47" s="283">
        <f>-IF(AND(AY$1&gt;=Input!$E72,AY$1&lt;=Input!$F72),Input!$D72,0)*AY$8</f>
        <v>0</v>
      </c>
      <c r="AZ47" s="283">
        <f>-IF(AND(AZ$1&gt;=Input!$E72,AZ$1&lt;=Input!$F72),Input!$D72,0)*AZ$8</f>
        <v>0</v>
      </c>
      <c r="BA47" s="283">
        <f>-IF(AND(BA$1&gt;=Input!$E72,BA$1&lt;=Input!$F72),Input!$D72,0)*BA$8</f>
        <v>0</v>
      </c>
      <c r="BB47" s="283">
        <f>-IF(AND(BB$1&gt;=Input!$E72,BB$1&lt;=Input!$F72),Input!$D72,0)*BB$8</f>
        <v>0</v>
      </c>
      <c r="BC47" s="283">
        <f>-IF(AND(BC$1&gt;=Input!$E72,BC$1&lt;=Input!$F72),Input!$D72,0)*BC$8</f>
        <v>0</v>
      </c>
      <c r="BD47" s="283">
        <f>-IF(AND(BD$1&gt;=Input!$E72,BD$1&lt;=Input!$F72),Input!$D72,0)*BD$8</f>
        <v>0</v>
      </c>
      <c r="BE47" s="283">
        <f>-IF(AND(BE$1&gt;=Input!$E72,BE$1&lt;=Input!$F72),Input!$D72,0)*BE$8</f>
        <v>0</v>
      </c>
      <c r="BF47" s="283">
        <f>-IF(AND(BF$1&gt;=Input!$E72,BF$1&lt;=Input!$F72),Input!$D72,0)*BF$8</f>
        <v>0</v>
      </c>
      <c r="BG47" s="283">
        <f>-IF(AND(BG$1&gt;=Input!$E72,BG$1&lt;=Input!$F72),Input!$D72,0)*BG$8</f>
        <v>0</v>
      </c>
      <c r="BH47" s="283">
        <f>-IF(AND(BH$1&gt;=Input!$E72,BH$1&lt;=Input!$F72),Input!$D72,0)*BH$8</f>
        <v>0</v>
      </c>
      <c r="BI47" s="283">
        <f>-IF(AND(BI$1&gt;=Input!$E72,BI$1&lt;=Input!$F72),Input!$D72,0)*BI$8</f>
        <v>0</v>
      </c>
      <c r="BJ47" s="283">
        <f>-IF(AND(BJ$1&gt;=Input!$E72,BJ$1&lt;=Input!$F72),Input!$D72,0)*BJ$8</f>
        <v>0</v>
      </c>
      <c r="BK47" s="283">
        <f>-IF(AND(BK$1&gt;=Input!$E72,BK$1&lt;=Input!$F72),Input!$D72,0)*BK$8</f>
        <v>0</v>
      </c>
      <c r="BL47" s="283">
        <f>-IF(AND(BL$1&gt;=Input!$E72,BL$1&lt;=Input!$F72),Input!$D72,0)*BL$8</f>
        <v>0</v>
      </c>
      <c r="BM47" s="283">
        <f>-IF(AND(BM$1&gt;=Input!$E72,BM$1&lt;=Input!$F72),Input!$D72,0)*BM$8</f>
        <v>0</v>
      </c>
      <c r="BN47" s="283">
        <f>-IF(AND(BN$1&gt;=Input!$E72,BN$1&lt;=Input!$F72),Input!$D72,0)*BN$8</f>
        <v>0</v>
      </c>
      <c r="BO47" s="283">
        <f>-IF(AND(BO$1&gt;=Input!$E72,BO$1&lt;=Input!$F72),Input!$D72,0)*BO$8</f>
        <v>0</v>
      </c>
      <c r="BP47" s="283">
        <f>-IF(AND(BP$1&gt;=Input!$E72,BP$1&lt;=Input!$F72),Input!$D72,0)*BP$8</f>
        <v>0</v>
      </c>
      <c r="BQ47" s="283">
        <f>-IF(AND(BQ$1&gt;=Input!$E72,BQ$1&lt;=Input!$F72),Input!$D72,0)*BQ$8</f>
        <v>0</v>
      </c>
      <c r="BR47" s="283">
        <f>-IF(AND(BR$1&gt;=Input!$E72,BR$1&lt;=Input!$F72),Input!$D72,0)*BR$8</f>
        <v>0</v>
      </c>
      <c r="BS47" s="283">
        <f>-IF(AND(BS$1&gt;=Input!$E72,BS$1&lt;=Input!$F72),Input!$D72,0)*BS$8</f>
        <v>0</v>
      </c>
      <c r="BT47" s="283">
        <f>-IF(AND(BT$1&gt;=Input!$E72,BT$1&lt;=Input!$F72),Input!$D72,0)*BT$8</f>
        <v>0</v>
      </c>
      <c r="BU47" s="283">
        <f>-IF(AND(BU$1&gt;=Input!$E72,BU$1&lt;=Input!$F72),Input!$D72,0)*BU$8</f>
        <v>0</v>
      </c>
      <c r="BV47" s="283">
        <f>-IF(AND(BV$1&gt;=Input!$E72,BV$1&lt;=Input!$F72),Input!$D72,0)*BV$8</f>
        <v>0</v>
      </c>
      <c r="BW47" s="283">
        <f>-IF(AND(BW$1&gt;=Input!$E72,BW$1&lt;=Input!$F72),Input!$D72,0)*BW$8</f>
        <v>0</v>
      </c>
      <c r="BX47" s="283">
        <f>-IF(AND(BX$1&gt;=Input!$E72,BX$1&lt;=Input!$F72),Input!$D72,0)*BX$8</f>
        <v>0</v>
      </c>
      <c r="BY47" s="283">
        <f>-IF(AND(BY$1&gt;=Input!$E72,BY$1&lt;=Input!$F72),Input!$D72,0)*BY$8</f>
        <v>0</v>
      </c>
      <c r="BZ47" s="283">
        <f>-IF(AND(BZ$1&gt;=Input!$E72,BZ$1&lt;=Input!$F72),Input!$D72,0)*BZ$8</f>
        <v>0</v>
      </c>
      <c r="CA47" s="283">
        <f>-IF(AND(CA$1&gt;=Input!$E72,CA$1&lt;=Input!$F72),Input!$D72,0)*CA$8</f>
        <v>0</v>
      </c>
      <c r="CB47" s="283">
        <f>-IF(AND(CB$1&gt;=Input!$E72,CB$1&lt;=Input!$F72),Input!$D72,0)*CB$8</f>
        <v>0</v>
      </c>
      <c r="CC47" s="283">
        <f>-IF(AND(CC$1&gt;=Input!$E72,CC$1&lt;=Input!$F72),Input!$D72,0)*CC$8</f>
        <v>0</v>
      </c>
      <c r="CD47" s="283">
        <f>-IF(AND(CD$1&gt;=Input!$E72,CD$1&lt;=Input!$F72),Input!$D72,0)*CD$8</f>
        <v>0</v>
      </c>
      <c r="CE47" s="283">
        <f>-IF(AND(CE$1&gt;=Input!$E72,CE$1&lt;=Input!$F72),Input!$D72,0)*CE$8</f>
        <v>0</v>
      </c>
      <c r="CF47" s="283">
        <f>-IF(AND(CF$1&gt;=Input!$E72,CF$1&lt;=Input!$F72),Input!$D72,0)*CF$8</f>
        <v>0</v>
      </c>
      <c r="CG47" s="283">
        <f>-IF(AND(CG$1&gt;=Input!$E72,CG$1&lt;=Input!$F72),Input!$D72,0)*CG$8</f>
        <v>0</v>
      </c>
      <c r="CH47" s="283">
        <f>-IF(AND(CH$1&gt;=Input!$E72,CH$1&lt;=Input!$F72),Input!$D72,0)*CH$8</f>
        <v>0</v>
      </c>
      <c r="CI47" s="283">
        <f>-IF(AND(CI$1&gt;=Input!$E72,CI$1&lt;=Input!$F72),Input!$D72,0)*CI$8</f>
        <v>0</v>
      </c>
      <c r="CJ47" s="283">
        <f>-IF(AND(CJ$1&gt;=Input!$E72,CJ$1&lt;=Input!$F72),Input!$D72,0)*CJ$8</f>
        <v>0</v>
      </c>
      <c r="CK47" s="283">
        <f>-IF(AND(CK$1&gt;=Input!$E72,CK$1&lt;=Input!$F72),Input!$D72,0)*CK$8</f>
        <v>0</v>
      </c>
      <c r="CL47" s="283">
        <f>-IF(AND(CL$1&gt;=Input!$E72,CL$1&lt;=Input!$F72),Input!$D72,0)*CL$8</f>
        <v>0</v>
      </c>
      <c r="CM47" s="283">
        <f>-IF(AND(CM$1&gt;=Input!$E72,CM$1&lt;=Input!$F72),Input!$D72,0)*CM$8</f>
        <v>0</v>
      </c>
      <c r="CN47" s="283">
        <f>-IF(AND(CN$1&gt;=Input!$E72,CN$1&lt;=Input!$F72),Input!$D72,0)*CN$8</f>
        <v>0</v>
      </c>
      <c r="CO47" s="1"/>
    </row>
    <row r="48" ht="18.75" customHeight="1" outlineLevel="1">
      <c r="A48" s="1"/>
      <c r="B48" s="300" t="s">
        <v>235</v>
      </c>
      <c r="C48" s="300" t="str">
        <f>Input!C73</f>
        <v/>
      </c>
      <c r="D48" s="283"/>
      <c r="E48" s="382">
        <f>IFERROR(F48/(CF!$F$30+$F$38+$F$49+$F$57+$F$35),0)</f>
        <v>0</v>
      </c>
      <c r="F48" s="283">
        <f t="shared" si="14"/>
        <v>0</v>
      </c>
      <c r="G48" s="383" t="s">
        <v>41</v>
      </c>
      <c r="H48" s="384"/>
      <c r="I48" s="283">
        <f>-IF(AND(I$1&gt;=Input!$E73,I$1&lt;=Input!$F73),Input!$D73,0)*I$8</f>
        <v>0</v>
      </c>
      <c r="J48" s="283">
        <f>-IF(AND(J$1&gt;=Input!$E73,J$1&lt;=Input!$F73),Input!$D73,0)*J$8</f>
        <v>0</v>
      </c>
      <c r="K48" s="283">
        <f>-IF(AND(K$1&gt;=Input!$E73,K$1&lt;=Input!$F73),Input!$D73,0)*K$8</f>
        <v>0</v>
      </c>
      <c r="L48" s="283">
        <f>-IF(AND(L$1&gt;=Input!$E73,L$1&lt;=Input!$F73),Input!$D73,0)*L$8</f>
        <v>0</v>
      </c>
      <c r="M48" s="283">
        <f>-IF(AND(M$1&gt;=Input!$E73,M$1&lt;=Input!$F73),Input!$D73,0)*M$8</f>
        <v>0</v>
      </c>
      <c r="N48" s="283">
        <f>-IF(AND(N$1&gt;=Input!$E73,N$1&lt;=Input!$F73),Input!$D73,0)*N$8</f>
        <v>0</v>
      </c>
      <c r="O48" s="283">
        <f>-IF(AND(O$1&gt;=Input!$E73,O$1&lt;=Input!$F73),Input!$D73,0)*O$8</f>
        <v>0</v>
      </c>
      <c r="P48" s="283">
        <f>-IF(AND(P$1&gt;=Input!$E73,P$1&lt;=Input!$F73),Input!$D73,0)*P$8</f>
        <v>0</v>
      </c>
      <c r="Q48" s="283">
        <f>-IF(AND(Q$1&gt;=Input!$E73,Q$1&lt;=Input!$F73),Input!$D73,0)*Q$8</f>
        <v>0</v>
      </c>
      <c r="R48" s="283">
        <f>-IF(AND(R$1&gt;=Input!$E73,R$1&lt;=Input!$F73),Input!$D73,0)*R$8</f>
        <v>0</v>
      </c>
      <c r="S48" s="283">
        <f>-IF(AND(S$1&gt;=Input!$E73,S$1&lt;=Input!$F73),Input!$D73,0)*S$8</f>
        <v>0</v>
      </c>
      <c r="T48" s="283">
        <f>-IF(AND(T$1&gt;=Input!$E73,T$1&lt;=Input!$F73),Input!$D73,0)*T$8</f>
        <v>0</v>
      </c>
      <c r="U48" s="283">
        <f>-IF(AND(U$1&gt;=Input!$E73,U$1&lt;=Input!$F73),Input!$D73,0)*U$8</f>
        <v>0</v>
      </c>
      <c r="V48" s="283">
        <f>-IF(AND(V$1&gt;=Input!$E73,V$1&lt;=Input!$F73),Input!$D73,0)*V$8</f>
        <v>0</v>
      </c>
      <c r="W48" s="283">
        <f>-IF(AND(W$1&gt;=Input!$E73,W$1&lt;=Input!$F73),Input!$D73,0)*W$8</f>
        <v>0</v>
      </c>
      <c r="X48" s="283">
        <f>-IF(AND(X$1&gt;=Input!$E73,X$1&lt;=Input!$F73),Input!$D73,0)*X$8</f>
        <v>0</v>
      </c>
      <c r="Y48" s="283">
        <f>-IF(AND(Y$1&gt;=Input!$E73,Y$1&lt;=Input!$F73),Input!$D73,0)*Y$8</f>
        <v>0</v>
      </c>
      <c r="Z48" s="283">
        <f>-IF(AND(Z$1&gt;=Input!$E73,Z$1&lt;=Input!$F73),Input!$D73,0)*Z$8</f>
        <v>0</v>
      </c>
      <c r="AA48" s="283">
        <f>-IF(AND(AA$1&gt;=Input!$E73,AA$1&lt;=Input!$F73),Input!$D73,0)*AA$8</f>
        <v>0</v>
      </c>
      <c r="AB48" s="283">
        <f>-IF(AND(AB$1&gt;=Input!$E73,AB$1&lt;=Input!$F73),Input!$D73,0)*AB$8</f>
        <v>0</v>
      </c>
      <c r="AC48" s="283">
        <f>-IF(AND(AC$1&gt;=Input!$E73,AC$1&lt;=Input!$F73),Input!$D73,0)*AC$8</f>
        <v>0</v>
      </c>
      <c r="AD48" s="283">
        <f>-IF(AND(AD$1&gt;=Input!$E73,AD$1&lt;=Input!$F73),Input!$D73,0)*AD$8</f>
        <v>0</v>
      </c>
      <c r="AE48" s="283">
        <f>-IF(AND(AE$1&gt;=Input!$E73,AE$1&lt;=Input!$F73),Input!$D73,0)*AE$8</f>
        <v>0</v>
      </c>
      <c r="AF48" s="283">
        <f>-IF(AND(AF$1&gt;=Input!$E73,AF$1&lt;=Input!$F73),Input!$D73,0)*AF$8</f>
        <v>0</v>
      </c>
      <c r="AG48" s="283">
        <f>-IF(AND(AG$1&gt;=Input!$E73,AG$1&lt;=Input!$F73),Input!$D73,0)*AG$8</f>
        <v>0</v>
      </c>
      <c r="AH48" s="283">
        <f>-IF(AND(AH$1&gt;=Input!$E73,AH$1&lt;=Input!$F73),Input!$D73,0)*AH$8</f>
        <v>0</v>
      </c>
      <c r="AI48" s="283">
        <f>-IF(AND(AI$1&gt;=Input!$E73,AI$1&lt;=Input!$F73),Input!$D73,0)*AI$8</f>
        <v>0</v>
      </c>
      <c r="AJ48" s="283">
        <f>-IF(AND(AJ$1&gt;=Input!$E73,AJ$1&lt;=Input!$F73),Input!$D73,0)*AJ$8</f>
        <v>0</v>
      </c>
      <c r="AK48" s="283">
        <f>-IF(AND(AK$1&gt;=Input!$E73,AK$1&lt;=Input!$F73),Input!$D73,0)*AK$8</f>
        <v>0</v>
      </c>
      <c r="AL48" s="283">
        <f>-IF(AND(AL$1&gt;=Input!$E73,AL$1&lt;=Input!$F73),Input!$D73,0)*AL$8</f>
        <v>0</v>
      </c>
      <c r="AM48" s="283">
        <f>-IF(AND(AM$1&gt;=Input!$E73,AM$1&lt;=Input!$F73),Input!$D73,0)*AM$8</f>
        <v>0</v>
      </c>
      <c r="AN48" s="283">
        <f>-IF(AND(AN$1&gt;=Input!$E73,AN$1&lt;=Input!$F73),Input!$D73,0)*AN$8</f>
        <v>0</v>
      </c>
      <c r="AO48" s="283">
        <f>-IF(AND(AO$1&gt;=Input!$E73,AO$1&lt;=Input!$F73),Input!$D73,0)*AO$8</f>
        <v>0</v>
      </c>
      <c r="AP48" s="283">
        <f>-IF(AND(AP$1&gt;=Input!$E73,AP$1&lt;=Input!$F73),Input!$D73,0)*AP$8</f>
        <v>0</v>
      </c>
      <c r="AQ48" s="283">
        <f>-IF(AND(AQ$1&gt;=Input!$E73,AQ$1&lt;=Input!$F73),Input!$D73,0)*AQ$8</f>
        <v>0</v>
      </c>
      <c r="AR48" s="283">
        <f>-IF(AND(AR$1&gt;=Input!$E73,AR$1&lt;=Input!$F73),Input!$D73,0)*AR$8</f>
        <v>0</v>
      </c>
      <c r="AS48" s="283">
        <f>-IF(AND(AS$1&gt;=Input!$E73,AS$1&lt;=Input!$F73),Input!$D73,0)*AS$8</f>
        <v>0</v>
      </c>
      <c r="AT48" s="283">
        <f>-IF(AND(AT$1&gt;=Input!$E73,AT$1&lt;=Input!$F73),Input!$D73,0)*AT$8</f>
        <v>0</v>
      </c>
      <c r="AU48" s="283">
        <f>-IF(AND(AU$1&gt;=Input!$E73,AU$1&lt;=Input!$F73),Input!$D73,0)*AU$8</f>
        <v>0</v>
      </c>
      <c r="AV48" s="283">
        <f>-IF(AND(AV$1&gt;=Input!$E73,AV$1&lt;=Input!$F73),Input!$D73,0)*AV$8</f>
        <v>0</v>
      </c>
      <c r="AW48" s="283">
        <f>-IF(AND(AW$1&gt;=Input!$E73,AW$1&lt;=Input!$F73),Input!$D73,0)*AW$8</f>
        <v>0</v>
      </c>
      <c r="AX48" s="283">
        <f>-IF(AND(AX$1&gt;=Input!$E73,AX$1&lt;=Input!$F73),Input!$D73,0)*AX$8</f>
        <v>0</v>
      </c>
      <c r="AY48" s="283">
        <f>-IF(AND(AY$1&gt;=Input!$E73,AY$1&lt;=Input!$F73),Input!$D73,0)*AY$8</f>
        <v>0</v>
      </c>
      <c r="AZ48" s="283">
        <f>-IF(AND(AZ$1&gt;=Input!$E73,AZ$1&lt;=Input!$F73),Input!$D73,0)*AZ$8</f>
        <v>0</v>
      </c>
      <c r="BA48" s="283">
        <f>-IF(AND(BA$1&gt;=Input!$E73,BA$1&lt;=Input!$F73),Input!$D73,0)*BA$8</f>
        <v>0</v>
      </c>
      <c r="BB48" s="283">
        <f>-IF(AND(BB$1&gt;=Input!$E73,BB$1&lt;=Input!$F73),Input!$D73,0)*BB$8</f>
        <v>0</v>
      </c>
      <c r="BC48" s="283">
        <f>-IF(AND(BC$1&gt;=Input!$E73,BC$1&lt;=Input!$F73),Input!$D73,0)*BC$8</f>
        <v>0</v>
      </c>
      <c r="BD48" s="283">
        <f>-IF(AND(BD$1&gt;=Input!$E73,BD$1&lt;=Input!$F73),Input!$D73,0)*BD$8</f>
        <v>0</v>
      </c>
      <c r="BE48" s="283">
        <f>-IF(AND(BE$1&gt;=Input!$E73,BE$1&lt;=Input!$F73),Input!$D73,0)*BE$8</f>
        <v>0</v>
      </c>
      <c r="BF48" s="283">
        <f>-IF(AND(BF$1&gt;=Input!$E73,BF$1&lt;=Input!$F73),Input!$D73,0)*BF$8</f>
        <v>0</v>
      </c>
      <c r="BG48" s="283">
        <f>-IF(AND(BG$1&gt;=Input!$E73,BG$1&lt;=Input!$F73),Input!$D73,0)*BG$8</f>
        <v>0</v>
      </c>
      <c r="BH48" s="283">
        <f>-IF(AND(BH$1&gt;=Input!$E73,BH$1&lt;=Input!$F73),Input!$D73,0)*BH$8</f>
        <v>0</v>
      </c>
      <c r="BI48" s="283">
        <f>-IF(AND(BI$1&gt;=Input!$E73,BI$1&lt;=Input!$F73),Input!$D73,0)*BI$8</f>
        <v>0</v>
      </c>
      <c r="BJ48" s="283">
        <f>-IF(AND(BJ$1&gt;=Input!$E73,BJ$1&lt;=Input!$F73),Input!$D73,0)*BJ$8</f>
        <v>0</v>
      </c>
      <c r="BK48" s="283">
        <f>-IF(AND(BK$1&gt;=Input!$E73,BK$1&lt;=Input!$F73),Input!$D73,0)*BK$8</f>
        <v>0</v>
      </c>
      <c r="BL48" s="283">
        <f>-IF(AND(BL$1&gt;=Input!$E73,BL$1&lt;=Input!$F73),Input!$D73,0)*BL$8</f>
        <v>0</v>
      </c>
      <c r="BM48" s="283">
        <f>-IF(AND(BM$1&gt;=Input!$E73,BM$1&lt;=Input!$F73),Input!$D73,0)*BM$8</f>
        <v>0</v>
      </c>
      <c r="BN48" s="283">
        <f>-IF(AND(BN$1&gt;=Input!$E73,BN$1&lt;=Input!$F73),Input!$D73,0)*BN$8</f>
        <v>0</v>
      </c>
      <c r="BO48" s="283">
        <f>-IF(AND(BO$1&gt;=Input!$E73,BO$1&lt;=Input!$F73),Input!$D73,0)*BO$8</f>
        <v>0</v>
      </c>
      <c r="BP48" s="283">
        <f>-IF(AND(BP$1&gt;=Input!$E73,BP$1&lt;=Input!$F73),Input!$D73,0)*BP$8</f>
        <v>0</v>
      </c>
      <c r="BQ48" s="283">
        <f>-IF(AND(BQ$1&gt;=Input!$E73,BQ$1&lt;=Input!$F73),Input!$D73,0)*BQ$8</f>
        <v>0</v>
      </c>
      <c r="BR48" s="283">
        <f>-IF(AND(BR$1&gt;=Input!$E73,BR$1&lt;=Input!$F73),Input!$D73,0)*BR$8</f>
        <v>0</v>
      </c>
      <c r="BS48" s="283">
        <f>-IF(AND(BS$1&gt;=Input!$E73,BS$1&lt;=Input!$F73),Input!$D73,0)*BS$8</f>
        <v>0</v>
      </c>
      <c r="BT48" s="283">
        <f>-IF(AND(BT$1&gt;=Input!$E73,BT$1&lt;=Input!$F73),Input!$D73,0)*BT$8</f>
        <v>0</v>
      </c>
      <c r="BU48" s="283">
        <f>-IF(AND(BU$1&gt;=Input!$E73,BU$1&lt;=Input!$F73),Input!$D73,0)*BU$8</f>
        <v>0</v>
      </c>
      <c r="BV48" s="283">
        <f>-IF(AND(BV$1&gt;=Input!$E73,BV$1&lt;=Input!$F73),Input!$D73,0)*BV$8</f>
        <v>0</v>
      </c>
      <c r="BW48" s="283">
        <f>-IF(AND(BW$1&gt;=Input!$E73,BW$1&lt;=Input!$F73),Input!$D73,0)*BW$8</f>
        <v>0</v>
      </c>
      <c r="BX48" s="283">
        <f>-IF(AND(BX$1&gt;=Input!$E73,BX$1&lt;=Input!$F73),Input!$D73,0)*BX$8</f>
        <v>0</v>
      </c>
      <c r="BY48" s="283">
        <f>-IF(AND(BY$1&gt;=Input!$E73,BY$1&lt;=Input!$F73),Input!$D73,0)*BY$8</f>
        <v>0</v>
      </c>
      <c r="BZ48" s="283">
        <f>-IF(AND(BZ$1&gt;=Input!$E73,BZ$1&lt;=Input!$F73),Input!$D73,0)*BZ$8</f>
        <v>0</v>
      </c>
      <c r="CA48" s="283">
        <f>-IF(AND(CA$1&gt;=Input!$E73,CA$1&lt;=Input!$F73),Input!$D73,0)*CA$8</f>
        <v>0</v>
      </c>
      <c r="CB48" s="283">
        <f>-IF(AND(CB$1&gt;=Input!$E73,CB$1&lt;=Input!$F73),Input!$D73,0)*CB$8</f>
        <v>0</v>
      </c>
      <c r="CC48" s="283">
        <f>-IF(AND(CC$1&gt;=Input!$E73,CC$1&lt;=Input!$F73),Input!$D73,0)*CC$8</f>
        <v>0</v>
      </c>
      <c r="CD48" s="283">
        <f>-IF(AND(CD$1&gt;=Input!$E73,CD$1&lt;=Input!$F73),Input!$D73,0)*CD$8</f>
        <v>0</v>
      </c>
      <c r="CE48" s="283">
        <f>-IF(AND(CE$1&gt;=Input!$E73,CE$1&lt;=Input!$F73),Input!$D73,0)*CE$8</f>
        <v>0</v>
      </c>
      <c r="CF48" s="283">
        <f>-IF(AND(CF$1&gt;=Input!$E73,CF$1&lt;=Input!$F73),Input!$D73,0)*CF$8</f>
        <v>0</v>
      </c>
      <c r="CG48" s="283">
        <f>-IF(AND(CG$1&gt;=Input!$E73,CG$1&lt;=Input!$F73),Input!$D73,0)*CG$8</f>
        <v>0</v>
      </c>
      <c r="CH48" s="283">
        <f>-IF(AND(CH$1&gt;=Input!$E73,CH$1&lt;=Input!$F73),Input!$D73,0)*CH$8</f>
        <v>0</v>
      </c>
      <c r="CI48" s="283">
        <f>-IF(AND(CI$1&gt;=Input!$E73,CI$1&lt;=Input!$F73),Input!$D73,0)*CI$8</f>
        <v>0</v>
      </c>
      <c r="CJ48" s="283">
        <f>-IF(AND(CJ$1&gt;=Input!$E73,CJ$1&lt;=Input!$F73),Input!$D73,0)*CJ$8</f>
        <v>0</v>
      </c>
      <c r="CK48" s="283">
        <f>-IF(AND(CK$1&gt;=Input!$E73,CK$1&lt;=Input!$F73),Input!$D73,0)*CK$8</f>
        <v>0</v>
      </c>
      <c r="CL48" s="283">
        <f>-IF(AND(CL$1&gt;=Input!$E73,CL$1&lt;=Input!$F73),Input!$D73,0)*CL$8</f>
        <v>0</v>
      </c>
      <c r="CM48" s="283">
        <f>-IF(AND(CM$1&gt;=Input!$E73,CM$1&lt;=Input!$F73),Input!$D73,0)*CM$8</f>
        <v>0</v>
      </c>
      <c r="CN48" s="283">
        <f>-IF(AND(CN$1&gt;=Input!$E73,CN$1&lt;=Input!$F73),Input!$D73,0)*CN$8</f>
        <v>0</v>
      </c>
      <c r="CO48" s="1"/>
    </row>
    <row r="49" ht="18.75" customHeight="1">
      <c r="A49" s="1"/>
      <c r="B49" s="398" t="s">
        <v>29</v>
      </c>
      <c r="C49" s="288" t="str">
        <f>Input!C77</f>
        <v>Other Variable Expenses</v>
      </c>
      <c r="D49" s="290"/>
      <c r="E49" s="345">
        <f>IFERROR(F49/(CF!$F$30+$F$38+$F$49+$F$57+$F$35),0)</f>
        <v>0.07507210003</v>
      </c>
      <c r="F49" s="290">
        <f t="shared" si="14"/>
        <v>-245896.8436</v>
      </c>
      <c r="G49" s="399" t="s">
        <v>41</v>
      </c>
      <c r="H49" s="391"/>
      <c r="I49" s="290">
        <f t="shared" ref="I49:CN49" si="16">SUM(I50:I52,I53:I56)</f>
        <v>0</v>
      </c>
      <c r="J49" s="290">
        <f t="shared" si="16"/>
        <v>0</v>
      </c>
      <c r="K49" s="290">
        <f t="shared" si="16"/>
        <v>0</v>
      </c>
      <c r="L49" s="290">
        <f t="shared" si="16"/>
        <v>0</v>
      </c>
      <c r="M49" s="290">
        <f t="shared" si="16"/>
        <v>0</v>
      </c>
      <c r="N49" s="290">
        <f t="shared" si="16"/>
        <v>0</v>
      </c>
      <c r="O49" s="290">
        <f t="shared" si="16"/>
        <v>0</v>
      </c>
      <c r="P49" s="290">
        <f t="shared" si="16"/>
        <v>0</v>
      </c>
      <c r="Q49" s="290">
        <f t="shared" si="16"/>
        <v>0</v>
      </c>
      <c r="R49" s="290">
        <f t="shared" si="16"/>
        <v>0</v>
      </c>
      <c r="S49" s="290">
        <f t="shared" si="16"/>
        <v>0</v>
      </c>
      <c r="T49" s="290">
        <f t="shared" si="16"/>
        <v>0</v>
      </c>
      <c r="U49" s="290">
        <f t="shared" si="16"/>
        <v>-3222.133333</v>
      </c>
      <c r="V49" s="290">
        <f t="shared" si="16"/>
        <v>-3222.133333</v>
      </c>
      <c r="W49" s="290">
        <f t="shared" si="16"/>
        <v>-3222.133333</v>
      </c>
      <c r="X49" s="290">
        <f t="shared" si="16"/>
        <v>-3222.133333</v>
      </c>
      <c r="Y49" s="290">
        <f t="shared" si="16"/>
        <v>-3222.133333</v>
      </c>
      <c r="Z49" s="290">
        <f t="shared" si="16"/>
        <v>-3222.133333</v>
      </c>
      <c r="AA49" s="290">
        <f t="shared" si="16"/>
        <v>-3222.133333</v>
      </c>
      <c r="AB49" s="290">
        <f t="shared" si="16"/>
        <v>-3222.133333</v>
      </c>
      <c r="AC49" s="290">
        <f t="shared" si="16"/>
        <v>-3222.133333</v>
      </c>
      <c r="AD49" s="290">
        <f t="shared" si="16"/>
        <v>-3222.133333</v>
      </c>
      <c r="AE49" s="290">
        <f t="shared" si="16"/>
        <v>-3222.133333</v>
      </c>
      <c r="AF49" s="290">
        <f t="shared" si="16"/>
        <v>-3222.133333</v>
      </c>
      <c r="AG49" s="290">
        <f t="shared" si="16"/>
        <v>-3294.373333</v>
      </c>
      <c r="AH49" s="290">
        <f t="shared" si="16"/>
        <v>-3294.373333</v>
      </c>
      <c r="AI49" s="290">
        <f t="shared" si="16"/>
        <v>-3294.373333</v>
      </c>
      <c r="AJ49" s="290">
        <f t="shared" si="16"/>
        <v>-3294.373333</v>
      </c>
      <c r="AK49" s="290">
        <f t="shared" si="16"/>
        <v>-3294.373333</v>
      </c>
      <c r="AL49" s="290">
        <f t="shared" si="16"/>
        <v>-3294.373333</v>
      </c>
      <c r="AM49" s="290">
        <f t="shared" si="16"/>
        <v>-3294.373333</v>
      </c>
      <c r="AN49" s="290">
        <f t="shared" si="16"/>
        <v>-3294.373333</v>
      </c>
      <c r="AO49" s="290">
        <f t="shared" si="16"/>
        <v>-3294.373333</v>
      </c>
      <c r="AP49" s="290">
        <f t="shared" si="16"/>
        <v>-3294.373333</v>
      </c>
      <c r="AQ49" s="290">
        <f t="shared" si="16"/>
        <v>-3294.373333</v>
      </c>
      <c r="AR49" s="290">
        <f t="shared" si="16"/>
        <v>-3294.373333</v>
      </c>
      <c r="AS49" s="290">
        <f t="shared" si="16"/>
        <v>-3370.225333</v>
      </c>
      <c r="AT49" s="290">
        <f t="shared" si="16"/>
        <v>-3370.225333</v>
      </c>
      <c r="AU49" s="290">
        <f t="shared" si="16"/>
        <v>-3370.225333</v>
      </c>
      <c r="AV49" s="290">
        <f t="shared" si="16"/>
        <v>-3370.225333</v>
      </c>
      <c r="AW49" s="290">
        <f t="shared" si="16"/>
        <v>-3370.225333</v>
      </c>
      <c r="AX49" s="290">
        <f t="shared" si="16"/>
        <v>-3370.225333</v>
      </c>
      <c r="AY49" s="290">
        <f t="shared" si="16"/>
        <v>-3370.225333</v>
      </c>
      <c r="AZ49" s="290">
        <f t="shared" si="16"/>
        <v>-3370.225333</v>
      </c>
      <c r="BA49" s="290">
        <f t="shared" si="16"/>
        <v>-3370.225333</v>
      </c>
      <c r="BB49" s="290">
        <f t="shared" si="16"/>
        <v>-3370.225333</v>
      </c>
      <c r="BC49" s="290">
        <f t="shared" si="16"/>
        <v>-3370.225333</v>
      </c>
      <c r="BD49" s="290">
        <f t="shared" si="16"/>
        <v>-3370.225333</v>
      </c>
      <c r="BE49" s="290">
        <f t="shared" si="16"/>
        <v>-3449.869933</v>
      </c>
      <c r="BF49" s="290">
        <f t="shared" si="16"/>
        <v>-3449.869933</v>
      </c>
      <c r="BG49" s="290">
        <f t="shared" si="16"/>
        <v>-3449.869933</v>
      </c>
      <c r="BH49" s="290">
        <f t="shared" si="16"/>
        <v>-3449.869933</v>
      </c>
      <c r="BI49" s="290">
        <f t="shared" si="16"/>
        <v>-3449.869933</v>
      </c>
      <c r="BJ49" s="290">
        <f t="shared" si="16"/>
        <v>-3449.869933</v>
      </c>
      <c r="BK49" s="290">
        <f t="shared" si="16"/>
        <v>-3449.869933</v>
      </c>
      <c r="BL49" s="290">
        <f t="shared" si="16"/>
        <v>-3449.869933</v>
      </c>
      <c r="BM49" s="290">
        <f t="shared" si="16"/>
        <v>-3449.869933</v>
      </c>
      <c r="BN49" s="290">
        <f t="shared" si="16"/>
        <v>-3449.869933</v>
      </c>
      <c r="BO49" s="290">
        <f t="shared" si="16"/>
        <v>-3449.869933</v>
      </c>
      <c r="BP49" s="290">
        <f t="shared" si="16"/>
        <v>-3449.869933</v>
      </c>
      <c r="BQ49" s="290">
        <f t="shared" si="16"/>
        <v>-3533.496763</v>
      </c>
      <c r="BR49" s="290">
        <f t="shared" si="16"/>
        <v>-3533.496763</v>
      </c>
      <c r="BS49" s="290">
        <f t="shared" si="16"/>
        <v>-3533.496763</v>
      </c>
      <c r="BT49" s="290">
        <f t="shared" si="16"/>
        <v>-3533.496763</v>
      </c>
      <c r="BU49" s="290">
        <f t="shared" si="16"/>
        <v>-3533.496763</v>
      </c>
      <c r="BV49" s="290">
        <f t="shared" si="16"/>
        <v>-3533.496763</v>
      </c>
      <c r="BW49" s="290">
        <f t="shared" si="16"/>
        <v>-3533.496763</v>
      </c>
      <c r="BX49" s="290">
        <f t="shared" si="16"/>
        <v>-3533.496763</v>
      </c>
      <c r="BY49" s="290">
        <f t="shared" si="16"/>
        <v>-3533.496763</v>
      </c>
      <c r="BZ49" s="290">
        <f t="shared" si="16"/>
        <v>-3533.496763</v>
      </c>
      <c r="CA49" s="290">
        <f t="shared" si="16"/>
        <v>-3533.496763</v>
      </c>
      <c r="CB49" s="290">
        <f t="shared" si="16"/>
        <v>-3533.496763</v>
      </c>
      <c r="CC49" s="290">
        <f t="shared" si="16"/>
        <v>-3621.304935</v>
      </c>
      <c r="CD49" s="290">
        <f t="shared" si="16"/>
        <v>-3621.304935</v>
      </c>
      <c r="CE49" s="290">
        <f t="shared" si="16"/>
        <v>-3621.304935</v>
      </c>
      <c r="CF49" s="290">
        <f t="shared" si="16"/>
        <v>-3621.304935</v>
      </c>
      <c r="CG49" s="290">
        <f t="shared" si="16"/>
        <v>-3621.304935</v>
      </c>
      <c r="CH49" s="290">
        <f t="shared" si="16"/>
        <v>-3621.304935</v>
      </c>
      <c r="CI49" s="290">
        <f t="shared" si="16"/>
        <v>-3621.304935</v>
      </c>
      <c r="CJ49" s="290">
        <f t="shared" si="16"/>
        <v>-3621.304935</v>
      </c>
      <c r="CK49" s="290">
        <f t="shared" si="16"/>
        <v>-3621.304935</v>
      </c>
      <c r="CL49" s="290">
        <f t="shared" si="16"/>
        <v>-3621.304935</v>
      </c>
      <c r="CM49" s="290">
        <f t="shared" si="16"/>
        <v>-3621.304935</v>
      </c>
      <c r="CN49" s="290">
        <f t="shared" si="16"/>
        <v>-3621.304935</v>
      </c>
      <c r="CO49" s="1"/>
    </row>
    <row r="50" ht="18.75" customHeight="1" outlineLevel="1">
      <c r="A50" s="1"/>
      <c r="B50" s="300" t="s">
        <v>237</v>
      </c>
      <c r="C50" s="300" t="str">
        <f>Input!C80</f>
        <v>Stores Commission</v>
      </c>
      <c r="D50" s="283"/>
      <c r="E50" s="382">
        <f>IFERROR(F50/(CF!$F$30+$F$38+$F$49+$F$57+$F$35),0)</f>
        <v>0</v>
      </c>
      <c r="F50" s="283">
        <f t="shared" si="14"/>
        <v>0</v>
      </c>
      <c r="G50" s="383" t="s">
        <v>41</v>
      </c>
      <c r="H50" s="384"/>
      <c r="I50" s="283">
        <f>CHOOSE(Input!$G80,-I$27*Input!$D80,-Input!$D80*I$2)</f>
        <v>0</v>
      </c>
      <c r="J50" s="283">
        <f>CHOOSE(Input!$G80,-J$27*Input!$D80,-Input!$D80*J$2)</f>
        <v>0</v>
      </c>
      <c r="K50" s="283">
        <f>CHOOSE(Input!$G80,-K$27*Input!$D80,-Input!$D80*K$2)</f>
        <v>0</v>
      </c>
      <c r="L50" s="283">
        <f>CHOOSE(Input!$G80,-L$27*Input!$D80,-Input!$D80*L$2)</f>
        <v>0</v>
      </c>
      <c r="M50" s="283">
        <f>CHOOSE(Input!$G80,-M$27*Input!$D80,-Input!$D80*M$2)</f>
        <v>0</v>
      </c>
      <c r="N50" s="283">
        <f>CHOOSE(Input!$G80,-N$27*Input!$D80,-Input!$D80*N$2)</f>
        <v>0</v>
      </c>
      <c r="O50" s="283">
        <f>CHOOSE(Input!$G80,-O$27*Input!$D80,-Input!$D80*O$2)</f>
        <v>0</v>
      </c>
      <c r="P50" s="283">
        <f>CHOOSE(Input!$G80,-P$27*Input!$D80,-Input!$D80*P$2)</f>
        <v>0</v>
      </c>
      <c r="Q50" s="283">
        <f>CHOOSE(Input!$G80,-Q$27*Input!$D80,-Input!$D80*Q$2)</f>
        <v>0</v>
      </c>
      <c r="R50" s="283">
        <f>CHOOSE(Input!$G80,-R$27*Input!$D80,-Input!$D80*R$2)</f>
        <v>0</v>
      </c>
      <c r="S50" s="283">
        <f>CHOOSE(Input!$G80,-S$27*Input!$D80,-Input!$D80*S$2)</f>
        <v>0</v>
      </c>
      <c r="T50" s="283">
        <f>CHOOSE(Input!$G80,-T$27*Input!$D80,-Input!$D80*T$2)</f>
        <v>0</v>
      </c>
      <c r="U50" s="283">
        <f>CHOOSE(Input!$G80,-U$27*Input!$D80,-Input!$D80*U$2)</f>
        <v>0</v>
      </c>
      <c r="V50" s="283">
        <f>CHOOSE(Input!$G80,-V$27*Input!$D80,-Input!$D80*V$2)</f>
        <v>0</v>
      </c>
      <c r="W50" s="283">
        <f>CHOOSE(Input!$G80,-W$27*Input!$D80,-Input!$D80*W$2)</f>
        <v>0</v>
      </c>
      <c r="X50" s="283">
        <f>CHOOSE(Input!$G80,-X$27*Input!$D80,-Input!$D80*X$2)</f>
        <v>0</v>
      </c>
      <c r="Y50" s="283">
        <f>CHOOSE(Input!$G80,-Y$27*Input!$D80,-Input!$D80*Y$2)</f>
        <v>0</v>
      </c>
      <c r="Z50" s="283">
        <f>CHOOSE(Input!$G80,-Z$27*Input!$D80,-Input!$D80*Z$2)</f>
        <v>0</v>
      </c>
      <c r="AA50" s="283">
        <f>CHOOSE(Input!$G80,-AA$27*Input!$D80,-Input!$D80*AA$2)</f>
        <v>0</v>
      </c>
      <c r="AB50" s="283">
        <f>CHOOSE(Input!$G80,-AB$27*Input!$D80,-Input!$D80*AB$2)</f>
        <v>0</v>
      </c>
      <c r="AC50" s="283">
        <f>CHOOSE(Input!$G80,-AC$27*Input!$D80,-Input!$D80*AC$2)</f>
        <v>0</v>
      </c>
      <c r="AD50" s="283">
        <f>CHOOSE(Input!$G80,-AD$27*Input!$D80,-Input!$D80*AD$2)</f>
        <v>0</v>
      </c>
      <c r="AE50" s="283">
        <f>CHOOSE(Input!$G80,-AE$27*Input!$D80,-Input!$D80*AE$2)</f>
        <v>0</v>
      </c>
      <c r="AF50" s="283">
        <f>CHOOSE(Input!$G80,-AF$27*Input!$D80,-Input!$D80*AF$2)</f>
        <v>0</v>
      </c>
      <c r="AG50" s="283">
        <f>CHOOSE(Input!$G80,-AG$27*Input!$D80,-Input!$D80*AG$2)</f>
        <v>0</v>
      </c>
      <c r="AH50" s="283">
        <f>CHOOSE(Input!$G80,-AH$27*Input!$D80,-Input!$D80*AH$2)</f>
        <v>0</v>
      </c>
      <c r="AI50" s="283">
        <f>CHOOSE(Input!$G80,-AI$27*Input!$D80,-Input!$D80*AI$2)</f>
        <v>0</v>
      </c>
      <c r="AJ50" s="283">
        <f>CHOOSE(Input!$G80,-AJ$27*Input!$D80,-Input!$D80*AJ$2)</f>
        <v>0</v>
      </c>
      <c r="AK50" s="283">
        <f>CHOOSE(Input!$G80,-AK$27*Input!$D80,-Input!$D80*AK$2)</f>
        <v>0</v>
      </c>
      <c r="AL50" s="283">
        <f>CHOOSE(Input!$G80,-AL$27*Input!$D80,-Input!$D80*AL$2)</f>
        <v>0</v>
      </c>
      <c r="AM50" s="283">
        <f>CHOOSE(Input!$G80,-AM$27*Input!$D80,-Input!$D80*AM$2)</f>
        <v>0</v>
      </c>
      <c r="AN50" s="283">
        <f>CHOOSE(Input!$G80,-AN$27*Input!$D80,-Input!$D80*AN$2)</f>
        <v>0</v>
      </c>
      <c r="AO50" s="283">
        <f>CHOOSE(Input!$G80,-AO$27*Input!$D80,-Input!$D80*AO$2)</f>
        <v>0</v>
      </c>
      <c r="AP50" s="283">
        <f>CHOOSE(Input!$G80,-AP$27*Input!$D80,-Input!$D80*AP$2)</f>
        <v>0</v>
      </c>
      <c r="AQ50" s="283">
        <f>CHOOSE(Input!$G80,-AQ$27*Input!$D80,-Input!$D80*AQ$2)</f>
        <v>0</v>
      </c>
      <c r="AR50" s="283">
        <f>CHOOSE(Input!$G80,-AR$27*Input!$D80,-Input!$D80*AR$2)</f>
        <v>0</v>
      </c>
      <c r="AS50" s="283">
        <f>CHOOSE(Input!$G80,-AS$27*Input!$D80,-Input!$D80*AS$2)</f>
        <v>0</v>
      </c>
      <c r="AT50" s="283">
        <f>CHOOSE(Input!$G80,-AT$27*Input!$D80,-Input!$D80*AT$2)</f>
        <v>0</v>
      </c>
      <c r="AU50" s="283">
        <f>CHOOSE(Input!$G80,-AU$27*Input!$D80,-Input!$D80*AU$2)</f>
        <v>0</v>
      </c>
      <c r="AV50" s="283">
        <f>CHOOSE(Input!$G80,-AV$27*Input!$D80,-Input!$D80*AV$2)</f>
        <v>0</v>
      </c>
      <c r="AW50" s="283">
        <f>CHOOSE(Input!$G80,-AW$27*Input!$D80,-Input!$D80*AW$2)</f>
        <v>0</v>
      </c>
      <c r="AX50" s="283">
        <f>CHOOSE(Input!$G80,-AX$27*Input!$D80,-Input!$D80*AX$2)</f>
        <v>0</v>
      </c>
      <c r="AY50" s="283">
        <f>CHOOSE(Input!$G80,-AY$27*Input!$D80,-Input!$D80*AY$2)</f>
        <v>0</v>
      </c>
      <c r="AZ50" s="283">
        <f>CHOOSE(Input!$G80,-AZ$27*Input!$D80,-Input!$D80*AZ$2)</f>
        <v>0</v>
      </c>
      <c r="BA50" s="283">
        <f>CHOOSE(Input!$G80,-BA$27*Input!$D80,-Input!$D80*BA$2)</f>
        <v>0</v>
      </c>
      <c r="BB50" s="283">
        <f>CHOOSE(Input!$G80,-BB$27*Input!$D80,-Input!$D80*BB$2)</f>
        <v>0</v>
      </c>
      <c r="BC50" s="283">
        <f>CHOOSE(Input!$G80,-BC$27*Input!$D80,-Input!$D80*BC$2)</f>
        <v>0</v>
      </c>
      <c r="BD50" s="283">
        <f>CHOOSE(Input!$G80,-BD$27*Input!$D80,-Input!$D80*BD$2)</f>
        <v>0</v>
      </c>
      <c r="BE50" s="283">
        <f>CHOOSE(Input!$G80,-BE$27*Input!$D80,-Input!$D80*BE$2)</f>
        <v>0</v>
      </c>
      <c r="BF50" s="283">
        <f>CHOOSE(Input!$G80,-BF$27*Input!$D80,-Input!$D80*BF$2)</f>
        <v>0</v>
      </c>
      <c r="BG50" s="283">
        <f>CHOOSE(Input!$G80,-BG$27*Input!$D80,-Input!$D80*BG$2)</f>
        <v>0</v>
      </c>
      <c r="BH50" s="283">
        <f>CHOOSE(Input!$G80,-BH$27*Input!$D80,-Input!$D80*BH$2)</f>
        <v>0</v>
      </c>
      <c r="BI50" s="283">
        <f>CHOOSE(Input!$G80,-BI$27*Input!$D80,-Input!$D80*BI$2)</f>
        <v>0</v>
      </c>
      <c r="BJ50" s="283">
        <f>CHOOSE(Input!$G80,-BJ$27*Input!$D80,-Input!$D80*BJ$2)</f>
        <v>0</v>
      </c>
      <c r="BK50" s="283">
        <f>CHOOSE(Input!$G80,-BK$27*Input!$D80,-Input!$D80*BK$2)</f>
        <v>0</v>
      </c>
      <c r="BL50" s="283">
        <f>CHOOSE(Input!$G80,-BL$27*Input!$D80,-Input!$D80*BL$2)</f>
        <v>0</v>
      </c>
      <c r="BM50" s="283">
        <f>CHOOSE(Input!$G80,-BM$27*Input!$D80,-Input!$D80*BM$2)</f>
        <v>0</v>
      </c>
      <c r="BN50" s="283">
        <f>CHOOSE(Input!$G80,-BN$27*Input!$D80,-Input!$D80*BN$2)</f>
        <v>0</v>
      </c>
      <c r="BO50" s="283">
        <f>CHOOSE(Input!$G80,-BO$27*Input!$D80,-Input!$D80*BO$2)</f>
        <v>0</v>
      </c>
      <c r="BP50" s="283">
        <f>CHOOSE(Input!$G80,-BP$27*Input!$D80,-Input!$D80*BP$2)</f>
        <v>0</v>
      </c>
      <c r="BQ50" s="283">
        <f>CHOOSE(Input!$G80,-BQ$27*Input!$D80,-Input!$D80*BQ$2)</f>
        <v>0</v>
      </c>
      <c r="BR50" s="283">
        <f>CHOOSE(Input!$G80,-BR$27*Input!$D80,-Input!$D80*BR$2)</f>
        <v>0</v>
      </c>
      <c r="BS50" s="283">
        <f>CHOOSE(Input!$G80,-BS$27*Input!$D80,-Input!$D80*BS$2)</f>
        <v>0</v>
      </c>
      <c r="BT50" s="283">
        <f>CHOOSE(Input!$G80,-BT$27*Input!$D80,-Input!$D80*BT$2)</f>
        <v>0</v>
      </c>
      <c r="BU50" s="283">
        <f>CHOOSE(Input!$G80,-BU$27*Input!$D80,-Input!$D80*BU$2)</f>
        <v>0</v>
      </c>
      <c r="BV50" s="283">
        <f>CHOOSE(Input!$G80,-BV$27*Input!$D80,-Input!$D80*BV$2)</f>
        <v>0</v>
      </c>
      <c r="BW50" s="283">
        <f>CHOOSE(Input!$G80,-BW$27*Input!$D80,-Input!$D80*BW$2)</f>
        <v>0</v>
      </c>
      <c r="BX50" s="283">
        <f>CHOOSE(Input!$G80,-BX$27*Input!$D80,-Input!$D80*BX$2)</f>
        <v>0</v>
      </c>
      <c r="BY50" s="283">
        <f>CHOOSE(Input!$G80,-BY$27*Input!$D80,-Input!$D80*BY$2)</f>
        <v>0</v>
      </c>
      <c r="BZ50" s="283">
        <f>CHOOSE(Input!$G80,-BZ$27*Input!$D80,-Input!$D80*BZ$2)</f>
        <v>0</v>
      </c>
      <c r="CA50" s="283">
        <f>CHOOSE(Input!$G80,-CA$27*Input!$D80,-Input!$D80*CA$2)</f>
        <v>0</v>
      </c>
      <c r="CB50" s="283">
        <f>CHOOSE(Input!$G80,-CB$27*Input!$D80,-Input!$D80*CB$2)</f>
        <v>0</v>
      </c>
      <c r="CC50" s="283">
        <f>CHOOSE(Input!$G80,-CC$27*Input!$D80,-Input!$D80*CC$2)</f>
        <v>0</v>
      </c>
      <c r="CD50" s="283">
        <f>CHOOSE(Input!$G80,-CD$27*Input!$D80,-Input!$D80*CD$2)</f>
        <v>0</v>
      </c>
      <c r="CE50" s="283">
        <f>CHOOSE(Input!$G80,-CE$27*Input!$D80,-Input!$D80*CE$2)</f>
        <v>0</v>
      </c>
      <c r="CF50" s="283">
        <f>CHOOSE(Input!$G80,-CF$27*Input!$D80,-Input!$D80*CF$2)</f>
        <v>0</v>
      </c>
      <c r="CG50" s="283">
        <f>CHOOSE(Input!$G80,-CG$27*Input!$D80,-Input!$D80*CG$2)</f>
        <v>0</v>
      </c>
      <c r="CH50" s="283">
        <f>CHOOSE(Input!$G80,-CH$27*Input!$D80,-Input!$D80*CH$2)</f>
        <v>0</v>
      </c>
      <c r="CI50" s="283">
        <f>CHOOSE(Input!$G80,-CI$27*Input!$D80,-Input!$D80*CI$2)</f>
        <v>0</v>
      </c>
      <c r="CJ50" s="283">
        <f>CHOOSE(Input!$G80,-CJ$27*Input!$D80,-Input!$D80*CJ$2)</f>
        <v>0</v>
      </c>
      <c r="CK50" s="283">
        <f>CHOOSE(Input!$G80,-CK$27*Input!$D80,-Input!$D80*CK$2)</f>
        <v>0</v>
      </c>
      <c r="CL50" s="283">
        <f>CHOOSE(Input!$G80,-CL$27*Input!$D80,-Input!$D80*CL$2)</f>
        <v>0</v>
      </c>
      <c r="CM50" s="283">
        <f>CHOOSE(Input!$G80,-CM$27*Input!$D80,-Input!$D80*CM$2)</f>
        <v>0</v>
      </c>
      <c r="CN50" s="283">
        <f>CHOOSE(Input!$G80,-CN$27*Input!$D80,-Input!$D80*CN$2)</f>
        <v>0</v>
      </c>
      <c r="CO50" s="1"/>
    </row>
    <row r="51" ht="18.75" customHeight="1" outlineLevel="1">
      <c r="A51" s="1"/>
      <c r="B51" s="300" t="s">
        <v>238</v>
      </c>
      <c r="C51" s="300" t="str">
        <f>Input!C81</f>
        <v>Bank's fee</v>
      </c>
      <c r="D51" s="283"/>
      <c r="E51" s="382">
        <f>IFERROR(F51/(CF!$F$30+$F$38+$F$49+$F$57+$F$35),0)</f>
        <v>0.02400238467</v>
      </c>
      <c r="F51" s="283">
        <f t="shared" si="14"/>
        <v>-78619.22905</v>
      </c>
      <c r="G51" s="383" t="s">
        <v>41</v>
      </c>
      <c r="H51" s="384"/>
      <c r="I51" s="283">
        <f>CHOOSE(Input!$G81,-I$27*Input!$D81,-Input!$D81*I$2)</f>
        <v>0</v>
      </c>
      <c r="J51" s="283">
        <f>CHOOSE(Input!$G81,-J$27*Input!$D81,-Input!$D81*J$2)</f>
        <v>0</v>
      </c>
      <c r="K51" s="283">
        <f>CHOOSE(Input!$G81,-K$27*Input!$D81,-Input!$D81*K$2)</f>
        <v>0</v>
      </c>
      <c r="L51" s="283">
        <f>CHOOSE(Input!$G81,-L$27*Input!$D81,-Input!$D81*L$2)</f>
        <v>0</v>
      </c>
      <c r="M51" s="283">
        <f>CHOOSE(Input!$G81,-M$27*Input!$D81,-Input!$D81*M$2)</f>
        <v>0</v>
      </c>
      <c r="N51" s="283">
        <f>CHOOSE(Input!$G81,-N$27*Input!$D81,-Input!$D81*N$2)</f>
        <v>0</v>
      </c>
      <c r="O51" s="283">
        <f>CHOOSE(Input!$G81,-O$27*Input!$D81,-Input!$D81*O$2)</f>
        <v>0</v>
      </c>
      <c r="P51" s="283">
        <f>CHOOSE(Input!$G81,-P$27*Input!$D81,-Input!$D81*P$2)</f>
        <v>0</v>
      </c>
      <c r="Q51" s="283">
        <f>CHOOSE(Input!$G81,-Q$27*Input!$D81,-Input!$D81*Q$2)</f>
        <v>0</v>
      </c>
      <c r="R51" s="283">
        <f>CHOOSE(Input!$G81,-R$27*Input!$D81,-Input!$D81*R$2)</f>
        <v>0</v>
      </c>
      <c r="S51" s="283">
        <f>CHOOSE(Input!$G81,-S$27*Input!$D81,-Input!$D81*S$2)</f>
        <v>0</v>
      </c>
      <c r="T51" s="283">
        <f>CHOOSE(Input!$G81,-T$27*Input!$D81,-Input!$D81*T$2)</f>
        <v>0</v>
      </c>
      <c r="U51" s="283">
        <f>CHOOSE(Input!$G81,-U$27*Input!$D81,-Input!$D81*U$2)</f>
        <v>-963.2</v>
      </c>
      <c r="V51" s="283">
        <f>CHOOSE(Input!$G81,-V$27*Input!$D81,-Input!$D81*V$2)</f>
        <v>-963.2</v>
      </c>
      <c r="W51" s="283">
        <f>CHOOSE(Input!$G81,-W$27*Input!$D81,-Input!$D81*W$2)</f>
        <v>-963.2</v>
      </c>
      <c r="X51" s="283">
        <f>CHOOSE(Input!$G81,-X$27*Input!$D81,-Input!$D81*X$2)</f>
        <v>-963.2</v>
      </c>
      <c r="Y51" s="283">
        <f>CHOOSE(Input!$G81,-Y$27*Input!$D81,-Input!$D81*Y$2)</f>
        <v>-963.2</v>
      </c>
      <c r="Z51" s="283">
        <f>CHOOSE(Input!$G81,-Z$27*Input!$D81,-Input!$D81*Z$2)</f>
        <v>-963.2</v>
      </c>
      <c r="AA51" s="283">
        <f>CHOOSE(Input!$G81,-AA$27*Input!$D81,-Input!$D81*AA$2)</f>
        <v>-963.2</v>
      </c>
      <c r="AB51" s="283">
        <f>CHOOSE(Input!$G81,-AB$27*Input!$D81,-Input!$D81*AB$2)</f>
        <v>-963.2</v>
      </c>
      <c r="AC51" s="283">
        <f>CHOOSE(Input!$G81,-AC$27*Input!$D81,-Input!$D81*AC$2)</f>
        <v>-963.2</v>
      </c>
      <c r="AD51" s="283">
        <f>CHOOSE(Input!$G81,-AD$27*Input!$D81,-Input!$D81*AD$2)</f>
        <v>-963.2</v>
      </c>
      <c r="AE51" s="283">
        <f>CHOOSE(Input!$G81,-AE$27*Input!$D81,-Input!$D81*AE$2)</f>
        <v>-963.2</v>
      </c>
      <c r="AF51" s="283">
        <f>CHOOSE(Input!$G81,-AF$27*Input!$D81,-Input!$D81*AF$2)</f>
        <v>-963.2</v>
      </c>
      <c r="AG51" s="283">
        <f>CHOOSE(Input!$G81,-AG$27*Input!$D81,-Input!$D81*AG$2)</f>
        <v>-1011.36</v>
      </c>
      <c r="AH51" s="283">
        <f>CHOOSE(Input!$G81,-AH$27*Input!$D81,-Input!$D81*AH$2)</f>
        <v>-1011.36</v>
      </c>
      <c r="AI51" s="283">
        <f>CHOOSE(Input!$G81,-AI$27*Input!$D81,-Input!$D81*AI$2)</f>
        <v>-1011.36</v>
      </c>
      <c r="AJ51" s="283">
        <f>CHOOSE(Input!$G81,-AJ$27*Input!$D81,-Input!$D81*AJ$2)</f>
        <v>-1011.36</v>
      </c>
      <c r="AK51" s="283">
        <f>CHOOSE(Input!$G81,-AK$27*Input!$D81,-Input!$D81*AK$2)</f>
        <v>-1011.36</v>
      </c>
      <c r="AL51" s="283">
        <f>CHOOSE(Input!$G81,-AL$27*Input!$D81,-Input!$D81*AL$2)</f>
        <v>-1011.36</v>
      </c>
      <c r="AM51" s="283">
        <f>CHOOSE(Input!$G81,-AM$27*Input!$D81,-Input!$D81*AM$2)</f>
        <v>-1011.36</v>
      </c>
      <c r="AN51" s="283">
        <f>CHOOSE(Input!$G81,-AN$27*Input!$D81,-Input!$D81*AN$2)</f>
        <v>-1011.36</v>
      </c>
      <c r="AO51" s="283">
        <f>CHOOSE(Input!$G81,-AO$27*Input!$D81,-Input!$D81*AO$2)</f>
        <v>-1011.36</v>
      </c>
      <c r="AP51" s="283">
        <f>CHOOSE(Input!$G81,-AP$27*Input!$D81,-Input!$D81*AP$2)</f>
        <v>-1011.36</v>
      </c>
      <c r="AQ51" s="283">
        <f>CHOOSE(Input!$G81,-AQ$27*Input!$D81,-Input!$D81*AQ$2)</f>
        <v>-1011.36</v>
      </c>
      <c r="AR51" s="283">
        <f>CHOOSE(Input!$G81,-AR$27*Input!$D81,-Input!$D81*AR$2)</f>
        <v>-1011.36</v>
      </c>
      <c r="AS51" s="283">
        <f>CHOOSE(Input!$G81,-AS$27*Input!$D81,-Input!$D81*AS$2)</f>
        <v>-1061.928</v>
      </c>
      <c r="AT51" s="283">
        <f>CHOOSE(Input!$G81,-AT$27*Input!$D81,-Input!$D81*AT$2)</f>
        <v>-1061.928</v>
      </c>
      <c r="AU51" s="283">
        <f>CHOOSE(Input!$G81,-AU$27*Input!$D81,-Input!$D81*AU$2)</f>
        <v>-1061.928</v>
      </c>
      <c r="AV51" s="283">
        <f>CHOOSE(Input!$G81,-AV$27*Input!$D81,-Input!$D81*AV$2)</f>
        <v>-1061.928</v>
      </c>
      <c r="AW51" s="283">
        <f>CHOOSE(Input!$G81,-AW$27*Input!$D81,-Input!$D81*AW$2)</f>
        <v>-1061.928</v>
      </c>
      <c r="AX51" s="283">
        <f>CHOOSE(Input!$G81,-AX$27*Input!$D81,-Input!$D81*AX$2)</f>
        <v>-1061.928</v>
      </c>
      <c r="AY51" s="283">
        <f>CHOOSE(Input!$G81,-AY$27*Input!$D81,-Input!$D81*AY$2)</f>
        <v>-1061.928</v>
      </c>
      <c r="AZ51" s="283">
        <f>CHOOSE(Input!$G81,-AZ$27*Input!$D81,-Input!$D81*AZ$2)</f>
        <v>-1061.928</v>
      </c>
      <c r="BA51" s="283">
        <f>CHOOSE(Input!$G81,-BA$27*Input!$D81,-Input!$D81*BA$2)</f>
        <v>-1061.928</v>
      </c>
      <c r="BB51" s="283">
        <f>CHOOSE(Input!$G81,-BB$27*Input!$D81,-Input!$D81*BB$2)</f>
        <v>-1061.928</v>
      </c>
      <c r="BC51" s="283">
        <f>CHOOSE(Input!$G81,-BC$27*Input!$D81,-Input!$D81*BC$2)</f>
        <v>-1061.928</v>
      </c>
      <c r="BD51" s="283">
        <f>CHOOSE(Input!$G81,-BD$27*Input!$D81,-Input!$D81*BD$2)</f>
        <v>-1061.928</v>
      </c>
      <c r="BE51" s="283">
        <f>CHOOSE(Input!$G81,-BE$27*Input!$D81,-Input!$D81*BE$2)</f>
        <v>-1115.0244</v>
      </c>
      <c r="BF51" s="283">
        <f>CHOOSE(Input!$G81,-BF$27*Input!$D81,-Input!$D81*BF$2)</f>
        <v>-1115.0244</v>
      </c>
      <c r="BG51" s="283">
        <f>CHOOSE(Input!$G81,-BG$27*Input!$D81,-Input!$D81*BG$2)</f>
        <v>-1115.0244</v>
      </c>
      <c r="BH51" s="283">
        <f>CHOOSE(Input!$G81,-BH$27*Input!$D81,-Input!$D81*BH$2)</f>
        <v>-1115.0244</v>
      </c>
      <c r="BI51" s="283">
        <f>CHOOSE(Input!$G81,-BI$27*Input!$D81,-Input!$D81*BI$2)</f>
        <v>-1115.0244</v>
      </c>
      <c r="BJ51" s="283">
        <f>CHOOSE(Input!$G81,-BJ$27*Input!$D81,-Input!$D81*BJ$2)</f>
        <v>-1115.0244</v>
      </c>
      <c r="BK51" s="283">
        <f>CHOOSE(Input!$G81,-BK$27*Input!$D81,-Input!$D81*BK$2)</f>
        <v>-1115.0244</v>
      </c>
      <c r="BL51" s="283">
        <f>CHOOSE(Input!$G81,-BL$27*Input!$D81,-Input!$D81*BL$2)</f>
        <v>-1115.0244</v>
      </c>
      <c r="BM51" s="283">
        <f>CHOOSE(Input!$G81,-BM$27*Input!$D81,-Input!$D81*BM$2)</f>
        <v>-1115.0244</v>
      </c>
      <c r="BN51" s="283">
        <f>CHOOSE(Input!$G81,-BN$27*Input!$D81,-Input!$D81*BN$2)</f>
        <v>-1115.0244</v>
      </c>
      <c r="BO51" s="283">
        <f>CHOOSE(Input!$G81,-BO$27*Input!$D81,-Input!$D81*BO$2)</f>
        <v>-1115.0244</v>
      </c>
      <c r="BP51" s="283">
        <f>CHOOSE(Input!$G81,-BP$27*Input!$D81,-Input!$D81*BP$2)</f>
        <v>-1115.0244</v>
      </c>
      <c r="BQ51" s="283">
        <f>CHOOSE(Input!$G81,-BQ$27*Input!$D81,-Input!$D81*BQ$2)</f>
        <v>-1170.77562</v>
      </c>
      <c r="BR51" s="283">
        <f>CHOOSE(Input!$G81,-BR$27*Input!$D81,-Input!$D81*BR$2)</f>
        <v>-1170.77562</v>
      </c>
      <c r="BS51" s="283">
        <f>CHOOSE(Input!$G81,-BS$27*Input!$D81,-Input!$D81*BS$2)</f>
        <v>-1170.77562</v>
      </c>
      <c r="BT51" s="283">
        <f>CHOOSE(Input!$G81,-BT$27*Input!$D81,-Input!$D81*BT$2)</f>
        <v>-1170.77562</v>
      </c>
      <c r="BU51" s="283">
        <f>CHOOSE(Input!$G81,-BU$27*Input!$D81,-Input!$D81*BU$2)</f>
        <v>-1170.77562</v>
      </c>
      <c r="BV51" s="283">
        <f>CHOOSE(Input!$G81,-BV$27*Input!$D81,-Input!$D81*BV$2)</f>
        <v>-1170.77562</v>
      </c>
      <c r="BW51" s="283">
        <f>CHOOSE(Input!$G81,-BW$27*Input!$D81,-Input!$D81*BW$2)</f>
        <v>-1170.77562</v>
      </c>
      <c r="BX51" s="283">
        <f>CHOOSE(Input!$G81,-BX$27*Input!$D81,-Input!$D81*BX$2)</f>
        <v>-1170.77562</v>
      </c>
      <c r="BY51" s="283">
        <f>CHOOSE(Input!$G81,-BY$27*Input!$D81,-Input!$D81*BY$2)</f>
        <v>-1170.77562</v>
      </c>
      <c r="BZ51" s="283">
        <f>CHOOSE(Input!$G81,-BZ$27*Input!$D81,-Input!$D81*BZ$2)</f>
        <v>-1170.77562</v>
      </c>
      <c r="CA51" s="283">
        <f>CHOOSE(Input!$G81,-CA$27*Input!$D81,-Input!$D81*CA$2)</f>
        <v>-1170.77562</v>
      </c>
      <c r="CB51" s="283">
        <f>CHOOSE(Input!$G81,-CB$27*Input!$D81,-Input!$D81*CB$2)</f>
        <v>-1170.77562</v>
      </c>
      <c r="CC51" s="283">
        <f>CHOOSE(Input!$G81,-CC$27*Input!$D81,-Input!$D81*CC$2)</f>
        <v>-1229.314401</v>
      </c>
      <c r="CD51" s="283">
        <f>CHOOSE(Input!$G81,-CD$27*Input!$D81,-Input!$D81*CD$2)</f>
        <v>-1229.314401</v>
      </c>
      <c r="CE51" s="283">
        <f>CHOOSE(Input!$G81,-CE$27*Input!$D81,-Input!$D81*CE$2)</f>
        <v>-1229.314401</v>
      </c>
      <c r="CF51" s="283">
        <f>CHOOSE(Input!$G81,-CF$27*Input!$D81,-Input!$D81*CF$2)</f>
        <v>-1229.314401</v>
      </c>
      <c r="CG51" s="283">
        <f>CHOOSE(Input!$G81,-CG$27*Input!$D81,-Input!$D81*CG$2)</f>
        <v>-1229.314401</v>
      </c>
      <c r="CH51" s="283">
        <f>CHOOSE(Input!$G81,-CH$27*Input!$D81,-Input!$D81*CH$2)</f>
        <v>-1229.314401</v>
      </c>
      <c r="CI51" s="283">
        <f>CHOOSE(Input!$G81,-CI$27*Input!$D81,-Input!$D81*CI$2)</f>
        <v>-1229.314401</v>
      </c>
      <c r="CJ51" s="283">
        <f>CHOOSE(Input!$G81,-CJ$27*Input!$D81,-Input!$D81*CJ$2)</f>
        <v>-1229.314401</v>
      </c>
      <c r="CK51" s="283">
        <f>CHOOSE(Input!$G81,-CK$27*Input!$D81,-Input!$D81*CK$2)</f>
        <v>-1229.314401</v>
      </c>
      <c r="CL51" s="283">
        <f>CHOOSE(Input!$G81,-CL$27*Input!$D81,-Input!$D81*CL$2)</f>
        <v>-1229.314401</v>
      </c>
      <c r="CM51" s="283">
        <f>CHOOSE(Input!$G81,-CM$27*Input!$D81,-Input!$D81*CM$2)</f>
        <v>-1229.314401</v>
      </c>
      <c r="CN51" s="283">
        <f>CHOOSE(Input!$G81,-CN$27*Input!$D81,-Input!$D81*CN$2)</f>
        <v>-1229.314401</v>
      </c>
      <c r="CO51" s="1"/>
    </row>
    <row r="52" ht="18.75" customHeight="1" outlineLevel="1">
      <c r="A52" s="1"/>
      <c r="B52" s="300" t="s">
        <v>239</v>
      </c>
      <c r="C52" s="300" t="str">
        <f>Input!C82</f>
        <v>Other commissions</v>
      </c>
      <c r="D52" s="283"/>
      <c r="E52" s="382">
        <f>IFERROR(F52/(CF!$F$30+$F$38+$F$49+$F$57+$F$35),0)</f>
        <v>0.01200119233</v>
      </c>
      <c r="F52" s="283">
        <f t="shared" si="14"/>
        <v>-39309.61453</v>
      </c>
      <c r="G52" s="383" t="s">
        <v>41</v>
      </c>
      <c r="H52" s="384"/>
      <c r="I52" s="283">
        <f>CHOOSE(Input!$G82,-I$27*Input!$D82,-Input!$D82*I$2)</f>
        <v>0</v>
      </c>
      <c r="J52" s="283">
        <f>CHOOSE(Input!$G82,-J$27*Input!$D82,-Input!$D82*J$2)</f>
        <v>0</v>
      </c>
      <c r="K52" s="283">
        <f>CHOOSE(Input!$G82,-K$27*Input!$D82,-Input!$D82*K$2)</f>
        <v>0</v>
      </c>
      <c r="L52" s="283">
        <f>CHOOSE(Input!$G82,-L$27*Input!$D82,-Input!$D82*L$2)</f>
        <v>0</v>
      </c>
      <c r="M52" s="283">
        <f>CHOOSE(Input!$G82,-M$27*Input!$D82,-Input!$D82*M$2)</f>
        <v>0</v>
      </c>
      <c r="N52" s="283">
        <f>CHOOSE(Input!$G82,-N$27*Input!$D82,-Input!$D82*N$2)</f>
        <v>0</v>
      </c>
      <c r="O52" s="283">
        <f>CHOOSE(Input!$G82,-O$27*Input!$D82,-Input!$D82*O$2)</f>
        <v>0</v>
      </c>
      <c r="P52" s="283">
        <f>CHOOSE(Input!$G82,-P$27*Input!$D82,-Input!$D82*P$2)</f>
        <v>0</v>
      </c>
      <c r="Q52" s="283">
        <f>CHOOSE(Input!$G82,-Q$27*Input!$D82,-Input!$D82*Q$2)</f>
        <v>0</v>
      </c>
      <c r="R52" s="283">
        <f>CHOOSE(Input!$G82,-R$27*Input!$D82,-Input!$D82*R$2)</f>
        <v>0</v>
      </c>
      <c r="S52" s="283">
        <f>CHOOSE(Input!$G82,-S$27*Input!$D82,-Input!$D82*S$2)</f>
        <v>0</v>
      </c>
      <c r="T52" s="283">
        <f>CHOOSE(Input!$G82,-T$27*Input!$D82,-Input!$D82*T$2)</f>
        <v>0</v>
      </c>
      <c r="U52" s="283">
        <f>CHOOSE(Input!$G82,-U$27*Input!$D82,-Input!$D82*U$2)</f>
        <v>-481.6</v>
      </c>
      <c r="V52" s="283">
        <f>CHOOSE(Input!$G82,-V$27*Input!$D82,-Input!$D82*V$2)</f>
        <v>-481.6</v>
      </c>
      <c r="W52" s="283">
        <f>CHOOSE(Input!$G82,-W$27*Input!$D82,-Input!$D82*W$2)</f>
        <v>-481.6</v>
      </c>
      <c r="X52" s="283">
        <f>CHOOSE(Input!$G82,-X$27*Input!$D82,-Input!$D82*X$2)</f>
        <v>-481.6</v>
      </c>
      <c r="Y52" s="283">
        <f>CHOOSE(Input!$G82,-Y$27*Input!$D82,-Input!$D82*Y$2)</f>
        <v>-481.6</v>
      </c>
      <c r="Z52" s="283">
        <f>CHOOSE(Input!$G82,-Z$27*Input!$D82,-Input!$D82*Z$2)</f>
        <v>-481.6</v>
      </c>
      <c r="AA52" s="283">
        <f>CHOOSE(Input!$G82,-AA$27*Input!$D82,-Input!$D82*AA$2)</f>
        <v>-481.6</v>
      </c>
      <c r="AB52" s="283">
        <f>CHOOSE(Input!$G82,-AB$27*Input!$D82,-Input!$D82*AB$2)</f>
        <v>-481.6</v>
      </c>
      <c r="AC52" s="283">
        <f>CHOOSE(Input!$G82,-AC$27*Input!$D82,-Input!$D82*AC$2)</f>
        <v>-481.6</v>
      </c>
      <c r="AD52" s="283">
        <f>CHOOSE(Input!$G82,-AD$27*Input!$D82,-Input!$D82*AD$2)</f>
        <v>-481.6</v>
      </c>
      <c r="AE52" s="283">
        <f>CHOOSE(Input!$G82,-AE$27*Input!$D82,-Input!$D82*AE$2)</f>
        <v>-481.6</v>
      </c>
      <c r="AF52" s="283">
        <f>CHOOSE(Input!$G82,-AF$27*Input!$D82,-Input!$D82*AF$2)</f>
        <v>-481.6</v>
      </c>
      <c r="AG52" s="283">
        <f>CHOOSE(Input!$G82,-AG$27*Input!$D82,-Input!$D82*AG$2)</f>
        <v>-505.68</v>
      </c>
      <c r="AH52" s="283">
        <f>CHOOSE(Input!$G82,-AH$27*Input!$D82,-Input!$D82*AH$2)</f>
        <v>-505.68</v>
      </c>
      <c r="AI52" s="283">
        <f>CHOOSE(Input!$G82,-AI$27*Input!$D82,-Input!$D82*AI$2)</f>
        <v>-505.68</v>
      </c>
      <c r="AJ52" s="283">
        <f>CHOOSE(Input!$G82,-AJ$27*Input!$D82,-Input!$D82*AJ$2)</f>
        <v>-505.68</v>
      </c>
      <c r="AK52" s="283">
        <f>CHOOSE(Input!$G82,-AK$27*Input!$D82,-Input!$D82*AK$2)</f>
        <v>-505.68</v>
      </c>
      <c r="AL52" s="283">
        <f>CHOOSE(Input!$G82,-AL$27*Input!$D82,-Input!$D82*AL$2)</f>
        <v>-505.68</v>
      </c>
      <c r="AM52" s="283">
        <f>CHOOSE(Input!$G82,-AM$27*Input!$D82,-Input!$D82*AM$2)</f>
        <v>-505.68</v>
      </c>
      <c r="AN52" s="283">
        <f>CHOOSE(Input!$G82,-AN$27*Input!$D82,-Input!$D82*AN$2)</f>
        <v>-505.68</v>
      </c>
      <c r="AO52" s="283">
        <f>CHOOSE(Input!$G82,-AO$27*Input!$D82,-Input!$D82*AO$2)</f>
        <v>-505.68</v>
      </c>
      <c r="AP52" s="283">
        <f>CHOOSE(Input!$G82,-AP$27*Input!$D82,-Input!$D82*AP$2)</f>
        <v>-505.68</v>
      </c>
      <c r="AQ52" s="283">
        <f>CHOOSE(Input!$G82,-AQ$27*Input!$D82,-Input!$D82*AQ$2)</f>
        <v>-505.68</v>
      </c>
      <c r="AR52" s="283">
        <f>CHOOSE(Input!$G82,-AR$27*Input!$D82,-Input!$D82*AR$2)</f>
        <v>-505.68</v>
      </c>
      <c r="AS52" s="283">
        <f>CHOOSE(Input!$G82,-AS$27*Input!$D82,-Input!$D82*AS$2)</f>
        <v>-530.964</v>
      </c>
      <c r="AT52" s="283">
        <f>CHOOSE(Input!$G82,-AT$27*Input!$D82,-Input!$D82*AT$2)</f>
        <v>-530.964</v>
      </c>
      <c r="AU52" s="283">
        <f>CHOOSE(Input!$G82,-AU$27*Input!$D82,-Input!$D82*AU$2)</f>
        <v>-530.964</v>
      </c>
      <c r="AV52" s="283">
        <f>CHOOSE(Input!$G82,-AV$27*Input!$D82,-Input!$D82*AV$2)</f>
        <v>-530.964</v>
      </c>
      <c r="AW52" s="283">
        <f>CHOOSE(Input!$G82,-AW$27*Input!$D82,-Input!$D82*AW$2)</f>
        <v>-530.964</v>
      </c>
      <c r="AX52" s="283">
        <f>CHOOSE(Input!$G82,-AX$27*Input!$D82,-Input!$D82*AX$2)</f>
        <v>-530.964</v>
      </c>
      <c r="AY52" s="283">
        <f>CHOOSE(Input!$G82,-AY$27*Input!$D82,-Input!$D82*AY$2)</f>
        <v>-530.964</v>
      </c>
      <c r="AZ52" s="283">
        <f>CHOOSE(Input!$G82,-AZ$27*Input!$D82,-Input!$D82*AZ$2)</f>
        <v>-530.964</v>
      </c>
      <c r="BA52" s="283">
        <f>CHOOSE(Input!$G82,-BA$27*Input!$D82,-Input!$D82*BA$2)</f>
        <v>-530.964</v>
      </c>
      <c r="BB52" s="283">
        <f>CHOOSE(Input!$G82,-BB$27*Input!$D82,-Input!$D82*BB$2)</f>
        <v>-530.964</v>
      </c>
      <c r="BC52" s="283">
        <f>CHOOSE(Input!$G82,-BC$27*Input!$D82,-Input!$D82*BC$2)</f>
        <v>-530.964</v>
      </c>
      <c r="BD52" s="283">
        <f>CHOOSE(Input!$G82,-BD$27*Input!$D82,-Input!$D82*BD$2)</f>
        <v>-530.964</v>
      </c>
      <c r="BE52" s="283">
        <f>CHOOSE(Input!$G82,-BE$27*Input!$D82,-Input!$D82*BE$2)</f>
        <v>-557.5122</v>
      </c>
      <c r="BF52" s="283">
        <f>CHOOSE(Input!$G82,-BF$27*Input!$D82,-Input!$D82*BF$2)</f>
        <v>-557.5122</v>
      </c>
      <c r="BG52" s="283">
        <f>CHOOSE(Input!$G82,-BG$27*Input!$D82,-Input!$D82*BG$2)</f>
        <v>-557.5122</v>
      </c>
      <c r="BH52" s="283">
        <f>CHOOSE(Input!$G82,-BH$27*Input!$D82,-Input!$D82*BH$2)</f>
        <v>-557.5122</v>
      </c>
      <c r="BI52" s="283">
        <f>CHOOSE(Input!$G82,-BI$27*Input!$D82,-Input!$D82*BI$2)</f>
        <v>-557.5122</v>
      </c>
      <c r="BJ52" s="283">
        <f>CHOOSE(Input!$G82,-BJ$27*Input!$D82,-Input!$D82*BJ$2)</f>
        <v>-557.5122</v>
      </c>
      <c r="BK52" s="283">
        <f>CHOOSE(Input!$G82,-BK$27*Input!$D82,-Input!$D82*BK$2)</f>
        <v>-557.5122</v>
      </c>
      <c r="BL52" s="283">
        <f>CHOOSE(Input!$G82,-BL$27*Input!$D82,-Input!$D82*BL$2)</f>
        <v>-557.5122</v>
      </c>
      <c r="BM52" s="283">
        <f>CHOOSE(Input!$G82,-BM$27*Input!$D82,-Input!$D82*BM$2)</f>
        <v>-557.5122</v>
      </c>
      <c r="BN52" s="283">
        <f>CHOOSE(Input!$G82,-BN$27*Input!$D82,-Input!$D82*BN$2)</f>
        <v>-557.5122</v>
      </c>
      <c r="BO52" s="283">
        <f>CHOOSE(Input!$G82,-BO$27*Input!$D82,-Input!$D82*BO$2)</f>
        <v>-557.5122</v>
      </c>
      <c r="BP52" s="283">
        <f>CHOOSE(Input!$G82,-BP$27*Input!$D82,-Input!$D82*BP$2)</f>
        <v>-557.5122</v>
      </c>
      <c r="BQ52" s="283">
        <f>CHOOSE(Input!$G82,-BQ$27*Input!$D82,-Input!$D82*BQ$2)</f>
        <v>-585.38781</v>
      </c>
      <c r="BR52" s="283">
        <f>CHOOSE(Input!$G82,-BR$27*Input!$D82,-Input!$D82*BR$2)</f>
        <v>-585.38781</v>
      </c>
      <c r="BS52" s="283">
        <f>CHOOSE(Input!$G82,-BS$27*Input!$D82,-Input!$D82*BS$2)</f>
        <v>-585.38781</v>
      </c>
      <c r="BT52" s="283">
        <f>CHOOSE(Input!$G82,-BT$27*Input!$D82,-Input!$D82*BT$2)</f>
        <v>-585.38781</v>
      </c>
      <c r="BU52" s="283">
        <f>CHOOSE(Input!$G82,-BU$27*Input!$D82,-Input!$D82*BU$2)</f>
        <v>-585.38781</v>
      </c>
      <c r="BV52" s="283">
        <f>CHOOSE(Input!$G82,-BV$27*Input!$D82,-Input!$D82*BV$2)</f>
        <v>-585.38781</v>
      </c>
      <c r="BW52" s="283">
        <f>CHOOSE(Input!$G82,-BW$27*Input!$D82,-Input!$D82*BW$2)</f>
        <v>-585.38781</v>
      </c>
      <c r="BX52" s="283">
        <f>CHOOSE(Input!$G82,-BX$27*Input!$D82,-Input!$D82*BX$2)</f>
        <v>-585.38781</v>
      </c>
      <c r="BY52" s="283">
        <f>CHOOSE(Input!$G82,-BY$27*Input!$D82,-Input!$D82*BY$2)</f>
        <v>-585.38781</v>
      </c>
      <c r="BZ52" s="283">
        <f>CHOOSE(Input!$G82,-BZ$27*Input!$D82,-Input!$D82*BZ$2)</f>
        <v>-585.38781</v>
      </c>
      <c r="CA52" s="283">
        <f>CHOOSE(Input!$G82,-CA$27*Input!$D82,-Input!$D82*CA$2)</f>
        <v>-585.38781</v>
      </c>
      <c r="CB52" s="283">
        <f>CHOOSE(Input!$G82,-CB$27*Input!$D82,-Input!$D82*CB$2)</f>
        <v>-585.38781</v>
      </c>
      <c r="CC52" s="283">
        <f>CHOOSE(Input!$G82,-CC$27*Input!$D82,-Input!$D82*CC$2)</f>
        <v>-614.6572005</v>
      </c>
      <c r="CD52" s="283">
        <f>CHOOSE(Input!$G82,-CD$27*Input!$D82,-Input!$D82*CD$2)</f>
        <v>-614.6572005</v>
      </c>
      <c r="CE52" s="283">
        <f>CHOOSE(Input!$G82,-CE$27*Input!$D82,-Input!$D82*CE$2)</f>
        <v>-614.6572005</v>
      </c>
      <c r="CF52" s="283">
        <f>CHOOSE(Input!$G82,-CF$27*Input!$D82,-Input!$D82*CF$2)</f>
        <v>-614.6572005</v>
      </c>
      <c r="CG52" s="283">
        <f>CHOOSE(Input!$G82,-CG$27*Input!$D82,-Input!$D82*CG$2)</f>
        <v>-614.6572005</v>
      </c>
      <c r="CH52" s="283">
        <f>CHOOSE(Input!$G82,-CH$27*Input!$D82,-Input!$D82*CH$2)</f>
        <v>-614.6572005</v>
      </c>
      <c r="CI52" s="283">
        <f>CHOOSE(Input!$G82,-CI$27*Input!$D82,-Input!$D82*CI$2)</f>
        <v>-614.6572005</v>
      </c>
      <c r="CJ52" s="283">
        <f>CHOOSE(Input!$G82,-CJ$27*Input!$D82,-Input!$D82*CJ$2)</f>
        <v>-614.6572005</v>
      </c>
      <c r="CK52" s="283">
        <f>CHOOSE(Input!$G82,-CK$27*Input!$D82,-Input!$D82*CK$2)</f>
        <v>-614.6572005</v>
      </c>
      <c r="CL52" s="283">
        <f>CHOOSE(Input!$G82,-CL$27*Input!$D82,-Input!$D82*CL$2)</f>
        <v>-614.6572005</v>
      </c>
      <c r="CM52" s="283">
        <f>CHOOSE(Input!$G82,-CM$27*Input!$D82,-Input!$D82*CM$2)</f>
        <v>-614.6572005</v>
      </c>
      <c r="CN52" s="283">
        <f>CHOOSE(Input!$G82,-CN$27*Input!$D82,-Input!$D82*CN$2)</f>
        <v>-614.6572005</v>
      </c>
      <c r="CO52" s="1"/>
    </row>
    <row r="53" ht="18.75" customHeight="1" outlineLevel="1">
      <c r="A53" s="1"/>
      <c r="B53" s="300" t="s">
        <v>240</v>
      </c>
      <c r="C53" s="300" t="str">
        <f>Input!C83</f>
        <v>ChatGPT</v>
      </c>
      <c r="D53" s="283"/>
      <c r="E53" s="382">
        <f>IFERROR(F53/(CF!$F$30+$F$38+$F$49+$F$57+$F$35),0)</f>
        <v>0.03780824809</v>
      </c>
      <c r="F53" s="283">
        <f t="shared" si="14"/>
        <v>-123840</v>
      </c>
      <c r="G53" s="383" t="s">
        <v>41</v>
      </c>
      <c r="H53" s="384"/>
      <c r="I53" s="283">
        <f>CHOOSE(Input!$G83,-I$27*Input!$D83,-Input!$D83*I$2)</f>
        <v>0</v>
      </c>
      <c r="J53" s="283">
        <f>CHOOSE(Input!$G83,-J$27*Input!$D83,-Input!$D83*J$2)</f>
        <v>0</v>
      </c>
      <c r="K53" s="283">
        <f>CHOOSE(Input!$G83,-K$27*Input!$D83,-Input!$D83*K$2)</f>
        <v>0</v>
      </c>
      <c r="L53" s="283">
        <f>CHOOSE(Input!$G83,-L$27*Input!$D83,-Input!$D83*L$2)</f>
        <v>0</v>
      </c>
      <c r="M53" s="283">
        <f>CHOOSE(Input!$G83,-M$27*Input!$D83,-Input!$D83*M$2)</f>
        <v>0</v>
      </c>
      <c r="N53" s="283">
        <f>CHOOSE(Input!$G83,-N$27*Input!$D83,-Input!$D83*N$2)</f>
        <v>0</v>
      </c>
      <c r="O53" s="283">
        <f>CHOOSE(Input!$G83,-O$27*Input!$D83,-Input!$D83*O$2)</f>
        <v>0</v>
      </c>
      <c r="P53" s="283">
        <f>CHOOSE(Input!$G83,-P$27*Input!$D83,-Input!$D83*P$2)</f>
        <v>0</v>
      </c>
      <c r="Q53" s="283">
        <f>CHOOSE(Input!$G83,-Q$27*Input!$D83,-Input!$D83*Q$2)</f>
        <v>0</v>
      </c>
      <c r="R53" s="283">
        <f>CHOOSE(Input!$G83,-R$27*Input!$D83,-Input!$D83*R$2)</f>
        <v>0</v>
      </c>
      <c r="S53" s="283">
        <f>CHOOSE(Input!$G83,-S$27*Input!$D83,-Input!$D83*S$2)</f>
        <v>0</v>
      </c>
      <c r="T53" s="283">
        <f>CHOOSE(Input!$G83,-T$27*Input!$D83,-Input!$D83*T$2)</f>
        <v>0</v>
      </c>
      <c r="U53" s="283">
        <f>CHOOSE(Input!$G83,-U$27*Input!$D83,-Input!$D83*U$2)</f>
        <v>-1720</v>
      </c>
      <c r="V53" s="283">
        <f>CHOOSE(Input!$G83,-V$27*Input!$D83,-Input!$D83*V$2)</f>
        <v>-1720</v>
      </c>
      <c r="W53" s="283">
        <f>CHOOSE(Input!$G83,-W$27*Input!$D83,-Input!$D83*W$2)</f>
        <v>-1720</v>
      </c>
      <c r="X53" s="283">
        <f>CHOOSE(Input!$G83,-X$27*Input!$D83,-Input!$D83*X$2)</f>
        <v>-1720</v>
      </c>
      <c r="Y53" s="283">
        <f>CHOOSE(Input!$G83,-Y$27*Input!$D83,-Input!$D83*Y$2)</f>
        <v>-1720</v>
      </c>
      <c r="Z53" s="283">
        <f>CHOOSE(Input!$G83,-Z$27*Input!$D83,-Input!$D83*Z$2)</f>
        <v>-1720</v>
      </c>
      <c r="AA53" s="283">
        <f>CHOOSE(Input!$G83,-AA$27*Input!$D83,-Input!$D83*AA$2)</f>
        <v>-1720</v>
      </c>
      <c r="AB53" s="283">
        <f>CHOOSE(Input!$G83,-AB$27*Input!$D83,-Input!$D83*AB$2)</f>
        <v>-1720</v>
      </c>
      <c r="AC53" s="283">
        <f>CHOOSE(Input!$G83,-AC$27*Input!$D83,-Input!$D83*AC$2)</f>
        <v>-1720</v>
      </c>
      <c r="AD53" s="283">
        <f>CHOOSE(Input!$G83,-AD$27*Input!$D83,-Input!$D83*AD$2)</f>
        <v>-1720</v>
      </c>
      <c r="AE53" s="283">
        <f>CHOOSE(Input!$G83,-AE$27*Input!$D83,-Input!$D83*AE$2)</f>
        <v>-1720</v>
      </c>
      <c r="AF53" s="283">
        <f>CHOOSE(Input!$G83,-AF$27*Input!$D83,-Input!$D83*AF$2)</f>
        <v>-1720</v>
      </c>
      <c r="AG53" s="283">
        <f>CHOOSE(Input!$G83,-AG$27*Input!$D83,-Input!$D83*AG$2)</f>
        <v>-1720</v>
      </c>
      <c r="AH53" s="283">
        <f>CHOOSE(Input!$G83,-AH$27*Input!$D83,-Input!$D83*AH$2)</f>
        <v>-1720</v>
      </c>
      <c r="AI53" s="283">
        <f>CHOOSE(Input!$G83,-AI$27*Input!$D83,-Input!$D83*AI$2)</f>
        <v>-1720</v>
      </c>
      <c r="AJ53" s="283">
        <f>CHOOSE(Input!$G83,-AJ$27*Input!$D83,-Input!$D83*AJ$2)</f>
        <v>-1720</v>
      </c>
      <c r="AK53" s="283">
        <f>CHOOSE(Input!$G83,-AK$27*Input!$D83,-Input!$D83*AK$2)</f>
        <v>-1720</v>
      </c>
      <c r="AL53" s="283">
        <f>CHOOSE(Input!$G83,-AL$27*Input!$D83,-Input!$D83*AL$2)</f>
        <v>-1720</v>
      </c>
      <c r="AM53" s="283">
        <f>CHOOSE(Input!$G83,-AM$27*Input!$D83,-Input!$D83*AM$2)</f>
        <v>-1720</v>
      </c>
      <c r="AN53" s="283">
        <f>CHOOSE(Input!$G83,-AN$27*Input!$D83,-Input!$D83*AN$2)</f>
        <v>-1720</v>
      </c>
      <c r="AO53" s="283">
        <f>CHOOSE(Input!$G83,-AO$27*Input!$D83,-Input!$D83*AO$2)</f>
        <v>-1720</v>
      </c>
      <c r="AP53" s="283">
        <f>CHOOSE(Input!$G83,-AP$27*Input!$D83,-Input!$D83*AP$2)</f>
        <v>-1720</v>
      </c>
      <c r="AQ53" s="283">
        <f>CHOOSE(Input!$G83,-AQ$27*Input!$D83,-Input!$D83*AQ$2)</f>
        <v>-1720</v>
      </c>
      <c r="AR53" s="283">
        <f>CHOOSE(Input!$G83,-AR$27*Input!$D83,-Input!$D83*AR$2)</f>
        <v>-1720</v>
      </c>
      <c r="AS53" s="283">
        <f>CHOOSE(Input!$G83,-AS$27*Input!$D83,-Input!$D83*AS$2)</f>
        <v>-1720</v>
      </c>
      <c r="AT53" s="283">
        <f>CHOOSE(Input!$G83,-AT$27*Input!$D83,-Input!$D83*AT$2)</f>
        <v>-1720</v>
      </c>
      <c r="AU53" s="283">
        <f>CHOOSE(Input!$G83,-AU$27*Input!$D83,-Input!$D83*AU$2)</f>
        <v>-1720</v>
      </c>
      <c r="AV53" s="283">
        <f>CHOOSE(Input!$G83,-AV$27*Input!$D83,-Input!$D83*AV$2)</f>
        <v>-1720</v>
      </c>
      <c r="AW53" s="283">
        <f>CHOOSE(Input!$G83,-AW$27*Input!$D83,-Input!$D83*AW$2)</f>
        <v>-1720</v>
      </c>
      <c r="AX53" s="283">
        <f>CHOOSE(Input!$G83,-AX$27*Input!$D83,-Input!$D83*AX$2)</f>
        <v>-1720</v>
      </c>
      <c r="AY53" s="283">
        <f>CHOOSE(Input!$G83,-AY$27*Input!$D83,-Input!$D83*AY$2)</f>
        <v>-1720</v>
      </c>
      <c r="AZ53" s="283">
        <f>CHOOSE(Input!$G83,-AZ$27*Input!$D83,-Input!$D83*AZ$2)</f>
        <v>-1720</v>
      </c>
      <c r="BA53" s="283">
        <f>CHOOSE(Input!$G83,-BA$27*Input!$D83,-Input!$D83*BA$2)</f>
        <v>-1720</v>
      </c>
      <c r="BB53" s="283">
        <f>CHOOSE(Input!$G83,-BB$27*Input!$D83,-Input!$D83*BB$2)</f>
        <v>-1720</v>
      </c>
      <c r="BC53" s="283">
        <f>CHOOSE(Input!$G83,-BC$27*Input!$D83,-Input!$D83*BC$2)</f>
        <v>-1720</v>
      </c>
      <c r="BD53" s="283">
        <f>CHOOSE(Input!$G83,-BD$27*Input!$D83,-Input!$D83*BD$2)</f>
        <v>-1720</v>
      </c>
      <c r="BE53" s="283">
        <f>CHOOSE(Input!$G83,-BE$27*Input!$D83,-Input!$D83*BE$2)</f>
        <v>-1720</v>
      </c>
      <c r="BF53" s="283">
        <f>CHOOSE(Input!$G83,-BF$27*Input!$D83,-Input!$D83*BF$2)</f>
        <v>-1720</v>
      </c>
      <c r="BG53" s="283">
        <f>CHOOSE(Input!$G83,-BG$27*Input!$D83,-Input!$D83*BG$2)</f>
        <v>-1720</v>
      </c>
      <c r="BH53" s="283">
        <f>CHOOSE(Input!$G83,-BH$27*Input!$D83,-Input!$D83*BH$2)</f>
        <v>-1720</v>
      </c>
      <c r="BI53" s="283">
        <f>CHOOSE(Input!$G83,-BI$27*Input!$D83,-Input!$D83*BI$2)</f>
        <v>-1720</v>
      </c>
      <c r="BJ53" s="283">
        <f>CHOOSE(Input!$G83,-BJ$27*Input!$D83,-Input!$D83*BJ$2)</f>
        <v>-1720</v>
      </c>
      <c r="BK53" s="283">
        <f>CHOOSE(Input!$G83,-BK$27*Input!$D83,-Input!$D83*BK$2)</f>
        <v>-1720</v>
      </c>
      <c r="BL53" s="283">
        <f>CHOOSE(Input!$G83,-BL$27*Input!$D83,-Input!$D83*BL$2)</f>
        <v>-1720</v>
      </c>
      <c r="BM53" s="283">
        <f>CHOOSE(Input!$G83,-BM$27*Input!$D83,-Input!$D83*BM$2)</f>
        <v>-1720</v>
      </c>
      <c r="BN53" s="283">
        <f>CHOOSE(Input!$G83,-BN$27*Input!$D83,-Input!$D83*BN$2)</f>
        <v>-1720</v>
      </c>
      <c r="BO53" s="283">
        <f>CHOOSE(Input!$G83,-BO$27*Input!$D83,-Input!$D83*BO$2)</f>
        <v>-1720</v>
      </c>
      <c r="BP53" s="283">
        <f>CHOOSE(Input!$G83,-BP$27*Input!$D83,-Input!$D83*BP$2)</f>
        <v>-1720</v>
      </c>
      <c r="BQ53" s="283">
        <f>CHOOSE(Input!$G83,-BQ$27*Input!$D83,-Input!$D83*BQ$2)</f>
        <v>-1720</v>
      </c>
      <c r="BR53" s="283">
        <f>CHOOSE(Input!$G83,-BR$27*Input!$D83,-Input!$D83*BR$2)</f>
        <v>-1720</v>
      </c>
      <c r="BS53" s="283">
        <f>CHOOSE(Input!$G83,-BS$27*Input!$D83,-Input!$D83*BS$2)</f>
        <v>-1720</v>
      </c>
      <c r="BT53" s="283">
        <f>CHOOSE(Input!$G83,-BT$27*Input!$D83,-Input!$D83*BT$2)</f>
        <v>-1720</v>
      </c>
      <c r="BU53" s="283">
        <f>CHOOSE(Input!$G83,-BU$27*Input!$D83,-Input!$D83*BU$2)</f>
        <v>-1720</v>
      </c>
      <c r="BV53" s="283">
        <f>CHOOSE(Input!$G83,-BV$27*Input!$D83,-Input!$D83*BV$2)</f>
        <v>-1720</v>
      </c>
      <c r="BW53" s="283">
        <f>CHOOSE(Input!$G83,-BW$27*Input!$D83,-Input!$D83*BW$2)</f>
        <v>-1720</v>
      </c>
      <c r="BX53" s="283">
        <f>CHOOSE(Input!$G83,-BX$27*Input!$D83,-Input!$D83*BX$2)</f>
        <v>-1720</v>
      </c>
      <c r="BY53" s="283">
        <f>CHOOSE(Input!$G83,-BY$27*Input!$D83,-Input!$D83*BY$2)</f>
        <v>-1720</v>
      </c>
      <c r="BZ53" s="283">
        <f>CHOOSE(Input!$G83,-BZ$27*Input!$D83,-Input!$D83*BZ$2)</f>
        <v>-1720</v>
      </c>
      <c r="CA53" s="283">
        <f>CHOOSE(Input!$G83,-CA$27*Input!$D83,-Input!$D83*CA$2)</f>
        <v>-1720</v>
      </c>
      <c r="CB53" s="283">
        <f>CHOOSE(Input!$G83,-CB$27*Input!$D83,-Input!$D83*CB$2)</f>
        <v>-1720</v>
      </c>
      <c r="CC53" s="283">
        <f>CHOOSE(Input!$G83,-CC$27*Input!$D83,-Input!$D83*CC$2)</f>
        <v>-1720</v>
      </c>
      <c r="CD53" s="283">
        <f>CHOOSE(Input!$G83,-CD$27*Input!$D83,-Input!$D83*CD$2)</f>
        <v>-1720</v>
      </c>
      <c r="CE53" s="283">
        <f>CHOOSE(Input!$G83,-CE$27*Input!$D83,-Input!$D83*CE$2)</f>
        <v>-1720</v>
      </c>
      <c r="CF53" s="283">
        <f>CHOOSE(Input!$G83,-CF$27*Input!$D83,-Input!$D83*CF$2)</f>
        <v>-1720</v>
      </c>
      <c r="CG53" s="283">
        <f>CHOOSE(Input!$G83,-CG$27*Input!$D83,-Input!$D83*CG$2)</f>
        <v>-1720</v>
      </c>
      <c r="CH53" s="283">
        <f>CHOOSE(Input!$G83,-CH$27*Input!$D83,-Input!$D83*CH$2)</f>
        <v>-1720</v>
      </c>
      <c r="CI53" s="283">
        <f>CHOOSE(Input!$G83,-CI$27*Input!$D83,-Input!$D83*CI$2)</f>
        <v>-1720</v>
      </c>
      <c r="CJ53" s="283">
        <f>CHOOSE(Input!$G83,-CJ$27*Input!$D83,-Input!$D83*CJ$2)</f>
        <v>-1720</v>
      </c>
      <c r="CK53" s="283">
        <f>CHOOSE(Input!$G83,-CK$27*Input!$D83,-Input!$D83*CK$2)</f>
        <v>-1720</v>
      </c>
      <c r="CL53" s="283">
        <f>CHOOSE(Input!$G83,-CL$27*Input!$D83,-Input!$D83*CL$2)</f>
        <v>-1720</v>
      </c>
      <c r="CM53" s="283">
        <f>CHOOSE(Input!$G83,-CM$27*Input!$D83,-Input!$D83*CM$2)</f>
        <v>-1720</v>
      </c>
      <c r="CN53" s="283">
        <f>CHOOSE(Input!$G83,-CN$27*Input!$D83,-Input!$D83*CN$2)</f>
        <v>-1720</v>
      </c>
      <c r="CO53" s="1"/>
    </row>
    <row r="54" ht="18.75" customHeight="1" outlineLevel="1">
      <c r="A54" s="1"/>
      <c r="B54" s="300" t="s">
        <v>241</v>
      </c>
      <c r="C54" s="300" t="str">
        <f>Input!C84</f>
        <v>Free user service</v>
      </c>
      <c r="D54" s="283"/>
      <c r="E54" s="382">
        <f>IFERROR(F54/(CF!$F$30+$F$38+$F$49+$F$57+$F$35),0)</f>
        <v>0.001260274936</v>
      </c>
      <c r="F54" s="283">
        <f t="shared" si="14"/>
        <v>-4128</v>
      </c>
      <c r="G54" s="383" t="s">
        <v>41</v>
      </c>
      <c r="H54" s="384"/>
      <c r="I54" s="283">
        <f>CHOOSE(Input!$G84,-I$27*Input!$D84,-Input!$D84*I$2)</f>
        <v>0</v>
      </c>
      <c r="J54" s="283">
        <f>CHOOSE(Input!$G84,-J$27*Input!$D84,-Input!$D84*J$2)</f>
        <v>0</v>
      </c>
      <c r="K54" s="283">
        <f>CHOOSE(Input!$G84,-K$27*Input!$D84,-Input!$D84*K$2)</f>
        <v>0</v>
      </c>
      <c r="L54" s="283">
        <f>CHOOSE(Input!$G84,-L$27*Input!$D84,-Input!$D84*L$2)</f>
        <v>0</v>
      </c>
      <c r="M54" s="283">
        <f>CHOOSE(Input!$G84,-M$27*Input!$D84,-Input!$D84*M$2)</f>
        <v>0</v>
      </c>
      <c r="N54" s="283">
        <f>CHOOSE(Input!$G84,-N$27*Input!$D84,-Input!$D84*N$2)</f>
        <v>0</v>
      </c>
      <c r="O54" s="283">
        <f>CHOOSE(Input!$G84,-O$27*Input!$D84,-Input!$D84*O$2)</f>
        <v>0</v>
      </c>
      <c r="P54" s="283">
        <f>CHOOSE(Input!$G84,-P$27*Input!$D84,-Input!$D84*P$2)</f>
        <v>0</v>
      </c>
      <c r="Q54" s="283">
        <f>CHOOSE(Input!$G84,-Q$27*Input!$D84,-Input!$D84*Q$2)</f>
        <v>0</v>
      </c>
      <c r="R54" s="283">
        <f>CHOOSE(Input!$G84,-R$27*Input!$D84,-Input!$D84*R$2)</f>
        <v>0</v>
      </c>
      <c r="S54" s="283">
        <f>CHOOSE(Input!$G84,-S$27*Input!$D84,-Input!$D84*S$2)</f>
        <v>0</v>
      </c>
      <c r="T54" s="283">
        <f>CHOOSE(Input!$G84,-T$27*Input!$D84,-Input!$D84*T$2)</f>
        <v>0</v>
      </c>
      <c r="U54" s="283">
        <f>CHOOSE(Input!$G84,-U$27*Input!$D84,-Input!$D84*U$2)</f>
        <v>-57.33333333</v>
      </c>
      <c r="V54" s="283">
        <f>CHOOSE(Input!$G84,-V$27*Input!$D84,-Input!$D84*V$2)</f>
        <v>-57.33333333</v>
      </c>
      <c r="W54" s="283">
        <f>CHOOSE(Input!$G84,-W$27*Input!$D84,-Input!$D84*W$2)</f>
        <v>-57.33333333</v>
      </c>
      <c r="X54" s="283">
        <f>CHOOSE(Input!$G84,-X$27*Input!$D84,-Input!$D84*X$2)</f>
        <v>-57.33333333</v>
      </c>
      <c r="Y54" s="283">
        <f>CHOOSE(Input!$G84,-Y$27*Input!$D84,-Input!$D84*Y$2)</f>
        <v>-57.33333333</v>
      </c>
      <c r="Z54" s="283">
        <f>CHOOSE(Input!$G84,-Z$27*Input!$D84,-Input!$D84*Z$2)</f>
        <v>-57.33333333</v>
      </c>
      <c r="AA54" s="283">
        <f>CHOOSE(Input!$G84,-AA$27*Input!$D84,-Input!$D84*AA$2)</f>
        <v>-57.33333333</v>
      </c>
      <c r="AB54" s="283">
        <f>CHOOSE(Input!$G84,-AB$27*Input!$D84,-Input!$D84*AB$2)</f>
        <v>-57.33333333</v>
      </c>
      <c r="AC54" s="283">
        <f>CHOOSE(Input!$G84,-AC$27*Input!$D84,-Input!$D84*AC$2)</f>
        <v>-57.33333333</v>
      </c>
      <c r="AD54" s="283">
        <f>CHOOSE(Input!$G84,-AD$27*Input!$D84,-Input!$D84*AD$2)</f>
        <v>-57.33333333</v>
      </c>
      <c r="AE54" s="283">
        <f>CHOOSE(Input!$G84,-AE$27*Input!$D84,-Input!$D84*AE$2)</f>
        <v>-57.33333333</v>
      </c>
      <c r="AF54" s="283">
        <f>CHOOSE(Input!$G84,-AF$27*Input!$D84,-Input!$D84*AF$2)</f>
        <v>-57.33333333</v>
      </c>
      <c r="AG54" s="283">
        <f>CHOOSE(Input!$G84,-AG$27*Input!$D84,-Input!$D84*AG$2)</f>
        <v>-57.33333333</v>
      </c>
      <c r="AH54" s="283">
        <f>CHOOSE(Input!$G84,-AH$27*Input!$D84,-Input!$D84*AH$2)</f>
        <v>-57.33333333</v>
      </c>
      <c r="AI54" s="283">
        <f>CHOOSE(Input!$G84,-AI$27*Input!$D84,-Input!$D84*AI$2)</f>
        <v>-57.33333333</v>
      </c>
      <c r="AJ54" s="283">
        <f>CHOOSE(Input!$G84,-AJ$27*Input!$D84,-Input!$D84*AJ$2)</f>
        <v>-57.33333333</v>
      </c>
      <c r="AK54" s="283">
        <f>CHOOSE(Input!$G84,-AK$27*Input!$D84,-Input!$D84*AK$2)</f>
        <v>-57.33333333</v>
      </c>
      <c r="AL54" s="283">
        <f>CHOOSE(Input!$G84,-AL$27*Input!$D84,-Input!$D84*AL$2)</f>
        <v>-57.33333333</v>
      </c>
      <c r="AM54" s="283">
        <f>CHOOSE(Input!$G84,-AM$27*Input!$D84,-Input!$D84*AM$2)</f>
        <v>-57.33333333</v>
      </c>
      <c r="AN54" s="283">
        <f>CHOOSE(Input!$G84,-AN$27*Input!$D84,-Input!$D84*AN$2)</f>
        <v>-57.33333333</v>
      </c>
      <c r="AO54" s="283">
        <f>CHOOSE(Input!$G84,-AO$27*Input!$D84,-Input!$D84*AO$2)</f>
        <v>-57.33333333</v>
      </c>
      <c r="AP54" s="283">
        <f>CHOOSE(Input!$G84,-AP$27*Input!$D84,-Input!$D84*AP$2)</f>
        <v>-57.33333333</v>
      </c>
      <c r="AQ54" s="283">
        <f>CHOOSE(Input!$G84,-AQ$27*Input!$D84,-Input!$D84*AQ$2)</f>
        <v>-57.33333333</v>
      </c>
      <c r="AR54" s="283">
        <f>CHOOSE(Input!$G84,-AR$27*Input!$D84,-Input!$D84*AR$2)</f>
        <v>-57.33333333</v>
      </c>
      <c r="AS54" s="283">
        <f>CHOOSE(Input!$G84,-AS$27*Input!$D84,-Input!$D84*AS$2)</f>
        <v>-57.33333333</v>
      </c>
      <c r="AT54" s="283">
        <f>CHOOSE(Input!$G84,-AT$27*Input!$D84,-Input!$D84*AT$2)</f>
        <v>-57.33333333</v>
      </c>
      <c r="AU54" s="283">
        <f>CHOOSE(Input!$G84,-AU$27*Input!$D84,-Input!$D84*AU$2)</f>
        <v>-57.33333333</v>
      </c>
      <c r="AV54" s="283">
        <f>CHOOSE(Input!$G84,-AV$27*Input!$D84,-Input!$D84*AV$2)</f>
        <v>-57.33333333</v>
      </c>
      <c r="AW54" s="283">
        <f>CHOOSE(Input!$G84,-AW$27*Input!$D84,-Input!$D84*AW$2)</f>
        <v>-57.33333333</v>
      </c>
      <c r="AX54" s="283">
        <f>CHOOSE(Input!$G84,-AX$27*Input!$D84,-Input!$D84*AX$2)</f>
        <v>-57.33333333</v>
      </c>
      <c r="AY54" s="283">
        <f>CHOOSE(Input!$G84,-AY$27*Input!$D84,-Input!$D84*AY$2)</f>
        <v>-57.33333333</v>
      </c>
      <c r="AZ54" s="283">
        <f>CHOOSE(Input!$G84,-AZ$27*Input!$D84,-Input!$D84*AZ$2)</f>
        <v>-57.33333333</v>
      </c>
      <c r="BA54" s="283">
        <f>CHOOSE(Input!$G84,-BA$27*Input!$D84,-Input!$D84*BA$2)</f>
        <v>-57.33333333</v>
      </c>
      <c r="BB54" s="283">
        <f>CHOOSE(Input!$G84,-BB$27*Input!$D84,-Input!$D84*BB$2)</f>
        <v>-57.33333333</v>
      </c>
      <c r="BC54" s="283">
        <f>CHOOSE(Input!$G84,-BC$27*Input!$D84,-Input!$D84*BC$2)</f>
        <v>-57.33333333</v>
      </c>
      <c r="BD54" s="283">
        <f>CHOOSE(Input!$G84,-BD$27*Input!$D84,-Input!$D84*BD$2)</f>
        <v>-57.33333333</v>
      </c>
      <c r="BE54" s="283">
        <f>CHOOSE(Input!$G84,-BE$27*Input!$D84,-Input!$D84*BE$2)</f>
        <v>-57.33333333</v>
      </c>
      <c r="BF54" s="283">
        <f>CHOOSE(Input!$G84,-BF$27*Input!$D84,-Input!$D84*BF$2)</f>
        <v>-57.33333333</v>
      </c>
      <c r="BG54" s="283">
        <f>CHOOSE(Input!$G84,-BG$27*Input!$D84,-Input!$D84*BG$2)</f>
        <v>-57.33333333</v>
      </c>
      <c r="BH54" s="283">
        <f>CHOOSE(Input!$G84,-BH$27*Input!$D84,-Input!$D84*BH$2)</f>
        <v>-57.33333333</v>
      </c>
      <c r="BI54" s="283">
        <f>CHOOSE(Input!$G84,-BI$27*Input!$D84,-Input!$D84*BI$2)</f>
        <v>-57.33333333</v>
      </c>
      <c r="BJ54" s="283">
        <f>CHOOSE(Input!$G84,-BJ$27*Input!$D84,-Input!$D84*BJ$2)</f>
        <v>-57.33333333</v>
      </c>
      <c r="BK54" s="283">
        <f>CHOOSE(Input!$G84,-BK$27*Input!$D84,-Input!$D84*BK$2)</f>
        <v>-57.33333333</v>
      </c>
      <c r="BL54" s="283">
        <f>CHOOSE(Input!$G84,-BL$27*Input!$D84,-Input!$D84*BL$2)</f>
        <v>-57.33333333</v>
      </c>
      <c r="BM54" s="283">
        <f>CHOOSE(Input!$G84,-BM$27*Input!$D84,-Input!$D84*BM$2)</f>
        <v>-57.33333333</v>
      </c>
      <c r="BN54" s="283">
        <f>CHOOSE(Input!$G84,-BN$27*Input!$D84,-Input!$D84*BN$2)</f>
        <v>-57.33333333</v>
      </c>
      <c r="BO54" s="283">
        <f>CHOOSE(Input!$G84,-BO$27*Input!$D84,-Input!$D84*BO$2)</f>
        <v>-57.33333333</v>
      </c>
      <c r="BP54" s="283">
        <f>CHOOSE(Input!$G84,-BP$27*Input!$D84,-Input!$D84*BP$2)</f>
        <v>-57.33333333</v>
      </c>
      <c r="BQ54" s="283">
        <f>CHOOSE(Input!$G84,-BQ$27*Input!$D84,-Input!$D84*BQ$2)</f>
        <v>-57.33333333</v>
      </c>
      <c r="BR54" s="283">
        <f>CHOOSE(Input!$G84,-BR$27*Input!$D84,-Input!$D84*BR$2)</f>
        <v>-57.33333333</v>
      </c>
      <c r="BS54" s="283">
        <f>CHOOSE(Input!$G84,-BS$27*Input!$D84,-Input!$D84*BS$2)</f>
        <v>-57.33333333</v>
      </c>
      <c r="BT54" s="283">
        <f>CHOOSE(Input!$G84,-BT$27*Input!$D84,-Input!$D84*BT$2)</f>
        <v>-57.33333333</v>
      </c>
      <c r="BU54" s="283">
        <f>CHOOSE(Input!$G84,-BU$27*Input!$D84,-Input!$D84*BU$2)</f>
        <v>-57.33333333</v>
      </c>
      <c r="BV54" s="283">
        <f>CHOOSE(Input!$G84,-BV$27*Input!$D84,-Input!$D84*BV$2)</f>
        <v>-57.33333333</v>
      </c>
      <c r="BW54" s="283">
        <f>CHOOSE(Input!$G84,-BW$27*Input!$D84,-Input!$D84*BW$2)</f>
        <v>-57.33333333</v>
      </c>
      <c r="BX54" s="283">
        <f>CHOOSE(Input!$G84,-BX$27*Input!$D84,-Input!$D84*BX$2)</f>
        <v>-57.33333333</v>
      </c>
      <c r="BY54" s="283">
        <f>CHOOSE(Input!$G84,-BY$27*Input!$D84,-Input!$D84*BY$2)</f>
        <v>-57.33333333</v>
      </c>
      <c r="BZ54" s="283">
        <f>CHOOSE(Input!$G84,-BZ$27*Input!$D84,-Input!$D84*BZ$2)</f>
        <v>-57.33333333</v>
      </c>
      <c r="CA54" s="283">
        <f>CHOOSE(Input!$G84,-CA$27*Input!$D84,-Input!$D84*CA$2)</f>
        <v>-57.33333333</v>
      </c>
      <c r="CB54" s="283">
        <f>CHOOSE(Input!$G84,-CB$27*Input!$D84,-Input!$D84*CB$2)</f>
        <v>-57.33333333</v>
      </c>
      <c r="CC54" s="283">
        <f>CHOOSE(Input!$G84,-CC$27*Input!$D84,-Input!$D84*CC$2)</f>
        <v>-57.33333333</v>
      </c>
      <c r="CD54" s="283">
        <f>CHOOSE(Input!$G84,-CD$27*Input!$D84,-Input!$D84*CD$2)</f>
        <v>-57.33333333</v>
      </c>
      <c r="CE54" s="283">
        <f>CHOOSE(Input!$G84,-CE$27*Input!$D84,-Input!$D84*CE$2)</f>
        <v>-57.33333333</v>
      </c>
      <c r="CF54" s="283">
        <f>CHOOSE(Input!$G84,-CF$27*Input!$D84,-Input!$D84*CF$2)</f>
        <v>-57.33333333</v>
      </c>
      <c r="CG54" s="283">
        <f>CHOOSE(Input!$G84,-CG$27*Input!$D84,-Input!$D84*CG$2)</f>
        <v>-57.33333333</v>
      </c>
      <c r="CH54" s="283">
        <f>CHOOSE(Input!$G84,-CH$27*Input!$D84,-Input!$D84*CH$2)</f>
        <v>-57.33333333</v>
      </c>
      <c r="CI54" s="283">
        <f>CHOOSE(Input!$G84,-CI$27*Input!$D84,-Input!$D84*CI$2)</f>
        <v>-57.33333333</v>
      </c>
      <c r="CJ54" s="283">
        <f>CHOOSE(Input!$G84,-CJ$27*Input!$D84,-Input!$D84*CJ$2)</f>
        <v>-57.33333333</v>
      </c>
      <c r="CK54" s="283">
        <f>CHOOSE(Input!$G84,-CK$27*Input!$D84,-Input!$D84*CK$2)</f>
        <v>-57.33333333</v>
      </c>
      <c r="CL54" s="283">
        <f>CHOOSE(Input!$G84,-CL$27*Input!$D84,-Input!$D84*CL$2)</f>
        <v>-57.33333333</v>
      </c>
      <c r="CM54" s="283">
        <f>CHOOSE(Input!$G84,-CM$27*Input!$D84,-Input!$D84*CM$2)</f>
        <v>-57.33333333</v>
      </c>
      <c r="CN54" s="283">
        <f>CHOOSE(Input!$G84,-CN$27*Input!$D84,-Input!$D84*CN$2)</f>
        <v>-57.33333333</v>
      </c>
      <c r="CO54" s="1"/>
    </row>
    <row r="55" ht="18.75" customHeight="1" outlineLevel="1">
      <c r="A55" s="1"/>
      <c r="B55" s="300" t="s">
        <v>242</v>
      </c>
      <c r="C55" s="300" t="str">
        <f>Input!C85</f>
        <v/>
      </c>
      <c r="D55" s="283"/>
      <c r="E55" s="382">
        <f>IFERROR(F55/(CF!$F$30+$F$38+$F$49+$F$57+$F$35),0)</f>
        <v>0</v>
      </c>
      <c r="F55" s="283">
        <f t="shared" si="14"/>
        <v>0</v>
      </c>
      <c r="G55" s="383" t="s">
        <v>41</v>
      </c>
      <c r="H55" s="384"/>
      <c r="I55" s="283">
        <f>CHOOSE(Input!$G85,-I$27*Input!$D85,-Input!$D85*I$2)</f>
        <v>0</v>
      </c>
      <c r="J55" s="283">
        <f>CHOOSE(Input!$G85,-J$27*Input!$D85,-Input!$D85*J$2)</f>
        <v>0</v>
      </c>
      <c r="K55" s="283">
        <f>CHOOSE(Input!$G85,-K$27*Input!$D85,-Input!$D85*K$2)</f>
        <v>0</v>
      </c>
      <c r="L55" s="283">
        <f>CHOOSE(Input!$G85,-L$27*Input!$D85,-Input!$D85*L$2)</f>
        <v>0</v>
      </c>
      <c r="M55" s="283">
        <f>CHOOSE(Input!$G85,-M$27*Input!$D85,-Input!$D85*M$2)</f>
        <v>0</v>
      </c>
      <c r="N55" s="283">
        <f>CHOOSE(Input!$G85,-N$27*Input!$D85,-Input!$D85*N$2)</f>
        <v>0</v>
      </c>
      <c r="O55" s="283">
        <f>CHOOSE(Input!$G85,-O$27*Input!$D85,-Input!$D85*O$2)</f>
        <v>0</v>
      </c>
      <c r="P55" s="283">
        <f>CHOOSE(Input!$G85,-P$27*Input!$D85,-Input!$D85*P$2)</f>
        <v>0</v>
      </c>
      <c r="Q55" s="283">
        <f>CHOOSE(Input!$G85,-Q$27*Input!$D85,-Input!$D85*Q$2)</f>
        <v>0</v>
      </c>
      <c r="R55" s="283">
        <f>CHOOSE(Input!$G85,-R$27*Input!$D85,-Input!$D85*R$2)</f>
        <v>0</v>
      </c>
      <c r="S55" s="283">
        <f>CHOOSE(Input!$G85,-S$27*Input!$D85,-Input!$D85*S$2)</f>
        <v>0</v>
      </c>
      <c r="T55" s="283">
        <f>CHOOSE(Input!$G85,-T$27*Input!$D85,-Input!$D85*T$2)</f>
        <v>0</v>
      </c>
      <c r="U55" s="283">
        <f>CHOOSE(Input!$G85,-U$27*Input!$D85,-Input!$D85*U$2)</f>
        <v>0</v>
      </c>
      <c r="V55" s="283">
        <f>CHOOSE(Input!$G85,-V$27*Input!$D85,-Input!$D85*V$2)</f>
        <v>0</v>
      </c>
      <c r="W55" s="283">
        <f>CHOOSE(Input!$G85,-W$27*Input!$D85,-Input!$D85*W$2)</f>
        <v>0</v>
      </c>
      <c r="X55" s="283">
        <f>CHOOSE(Input!$G85,-X$27*Input!$D85,-Input!$D85*X$2)</f>
        <v>0</v>
      </c>
      <c r="Y55" s="283">
        <f>CHOOSE(Input!$G85,-Y$27*Input!$D85,-Input!$D85*Y$2)</f>
        <v>0</v>
      </c>
      <c r="Z55" s="283">
        <f>CHOOSE(Input!$G85,-Z$27*Input!$D85,-Input!$D85*Z$2)</f>
        <v>0</v>
      </c>
      <c r="AA55" s="283">
        <f>CHOOSE(Input!$G85,-AA$27*Input!$D85,-Input!$D85*AA$2)</f>
        <v>0</v>
      </c>
      <c r="AB55" s="283">
        <f>CHOOSE(Input!$G85,-AB$27*Input!$D85,-Input!$D85*AB$2)</f>
        <v>0</v>
      </c>
      <c r="AC55" s="283">
        <f>CHOOSE(Input!$G85,-AC$27*Input!$D85,-Input!$D85*AC$2)</f>
        <v>0</v>
      </c>
      <c r="AD55" s="283">
        <f>CHOOSE(Input!$G85,-AD$27*Input!$D85,-Input!$D85*AD$2)</f>
        <v>0</v>
      </c>
      <c r="AE55" s="283">
        <f>CHOOSE(Input!$G85,-AE$27*Input!$D85,-Input!$D85*AE$2)</f>
        <v>0</v>
      </c>
      <c r="AF55" s="283">
        <f>CHOOSE(Input!$G85,-AF$27*Input!$D85,-Input!$D85*AF$2)</f>
        <v>0</v>
      </c>
      <c r="AG55" s="283">
        <f>CHOOSE(Input!$G85,-AG$27*Input!$D85,-Input!$D85*AG$2)</f>
        <v>0</v>
      </c>
      <c r="AH55" s="283">
        <f>CHOOSE(Input!$G85,-AH$27*Input!$D85,-Input!$D85*AH$2)</f>
        <v>0</v>
      </c>
      <c r="AI55" s="283">
        <f>CHOOSE(Input!$G85,-AI$27*Input!$D85,-Input!$D85*AI$2)</f>
        <v>0</v>
      </c>
      <c r="AJ55" s="283">
        <f>CHOOSE(Input!$G85,-AJ$27*Input!$D85,-Input!$D85*AJ$2)</f>
        <v>0</v>
      </c>
      <c r="AK55" s="283">
        <f>CHOOSE(Input!$G85,-AK$27*Input!$D85,-Input!$D85*AK$2)</f>
        <v>0</v>
      </c>
      <c r="AL55" s="283">
        <f>CHOOSE(Input!$G85,-AL$27*Input!$D85,-Input!$D85*AL$2)</f>
        <v>0</v>
      </c>
      <c r="AM55" s="283">
        <f>CHOOSE(Input!$G85,-AM$27*Input!$D85,-Input!$D85*AM$2)</f>
        <v>0</v>
      </c>
      <c r="AN55" s="283">
        <f>CHOOSE(Input!$G85,-AN$27*Input!$D85,-Input!$D85*AN$2)</f>
        <v>0</v>
      </c>
      <c r="AO55" s="283">
        <f>CHOOSE(Input!$G85,-AO$27*Input!$D85,-Input!$D85*AO$2)</f>
        <v>0</v>
      </c>
      <c r="AP55" s="283">
        <f>CHOOSE(Input!$G85,-AP$27*Input!$D85,-Input!$D85*AP$2)</f>
        <v>0</v>
      </c>
      <c r="AQ55" s="283">
        <f>CHOOSE(Input!$G85,-AQ$27*Input!$D85,-Input!$D85*AQ$2)</f>
        <v>0</v>
      </c>
      <c r="AR55" s="283">
        <f>CHOOSE(Input!$G85,-AR$27*Input!$D85,-Input!$D85*AR$2)</f>
        <v>0</v>
      </c>
      <c r="AS55" s="283">
        <f>CHOOSE(Input!$G85,-AS$27*Input!$D85,-Input!$D85*AS$2)</f>
        <v>0</v>
      </c>
      <c r="AT55" s="283">
        <f>CHOOSE(Input!$G85,-AT$27*Input!$D85,-Input!$D85*AT$2)</f>
        <v>0</v>
      </c>
      <c r="AU55" s="283">
        <f>CHOOSE(Input!$G85,-AU$27*Input!$D85,-Input!$D85*AU$2)</f>
        <v>0</v>
      </c>
      <c r="AV55" s="283">
        <f>CHOOSE(Input!$G85,-AV$27*Input!$D85,-Input!$D85*AV$2)</f>
        <v>0</v>
      </c>
      <c r="AW55" s="283">
        <f>CHOOSE(Input!$G85,-AW$27*Input!$D85,-Input!$D85*AW$2)</f>
        <v>0</v>
      </c>
      <c r="AX55" s="283">
        <f>CHOOSE(Input!$G85,-AX$27*Input!$D85,-Input!$D85*AX$2)</f>
        <v>0</v>
      </c>
      <c r="AY55" s="283">
        <f>CHOOSE(Input!$G85,-AY$27*Input!$D85,-Input!$D85*AY$2)</f>
        <v>0</v>
      </c>
      <c r="AZ55" s="283">
        <f>CHOOSE(Input!$G85,-AZ$27*Input!$D85,-Input!$D85*AZ$2)</f>
        <v>0</v>
      </c>
      <c r="BA55" s="283">
        <f>CHOOSE(Input!$G85,-BA$27*Input!$D85,-Input!$D85*BA$2)</f>
        <v>0</v>
      </c>
      <c r="BB55" s="283">
        <f>CHOOSE(Input!$G85,-BB$27*Input!$D85,-Input!$D85*BB$2)</f>
        <v>0</v>
      </c>
      <c r="BC55" s="283">
        <f>CHOOSE(Input!$G85,-BC$27*Input!$D85,-Input!$D85*BC$2)</f>
        <v>0</v>
      </c>
      <c r="BD55" s="283">
        <f>CHOOSE(Input!$G85,-BD$27*Input!$D85,-Input!$D85*BD$2)</f>
        <v>0</v>
      </c>
      <c r="BE55" s="283">
        <f>CHOOSE(Input!$G85,-BE$27*Input!$D85,-Input!$D85*BE$2)</f>
        <v>0</v>
      </c>
      <c r="BF55" s="283">
        <f>CHOOSE(Input!$G85,-BF$27*Input!$D85,-Input!$D85*BF$2)</f>
        <v>0</v>
      </c>
      <c r="BG55" s="283">
        <f>CHOOSE(Input!$G85,-BG$27*Input!$D85,-Input!$D85*BG$2)</f>
        <v>0</v>
      </c>
      <c r="BH55" s="283">
        <f>CHOOSE(Input!$G85,-BH$27*Input!$D85,-Input!$D85*BH$2)</f>
        <v>0</v>
      </c>
      <c r="BI55" s="283">
        <f>CHOOSE(Input!$G85,-BI$27*Input!$D85,-Input!$D85*BI$2)</f>
        <v>0</v>
      </c>
      <c r="BJ55" s="283">
        <f>CHOOSE(Input!$G85,-BJ$27*Input!$D85,-Input!$D85*BJ$2)</f>
        <v>0</v>
      </c>
      <c r="BK55" s="283">
        <f>CHOOSE(Input!$G85,-BK$27*Input!$D85,-Input!$D85*BK$2)</f>
        <v>0</v>
      </c>
      <c r="BL55" s="283">
        <f>CHOOSE(Input!$G85,-BL$27*Input!$D85,-Input!$D85*BL$2)</f>
        <v>0</v>
      </c>
      <c r="BM55" s="283">
        <f>CHOOSE(Input!$G85,-BM$27*Input!$D85,-Input!$D85*BM$2)</f>
        <v>0</v>
      </c>
      <c r="BN55" s="283">
        <f>CHOOSE(Input!$G85,-BN$27*Input!$D85,-Input!$D85*BN$2)</f>
        <v>0</v>
      </c>
      <c r="BO55" s="283">
        <f>CHOOSE(Input!$G85,-BO$27*Input!$D85,-Input!$D85*BO$2)</f>
        <v>0</v>
      </c>
      <c r="BP55" s="283">
        <f>CHOOSE(Input!$G85,-BP$27*Input!$D85,-Input!$D85*BP$2)</f>
        <v>0</v>
      </c>
      <c r="BQ55" s="283">
        <f>CHOOSE(Input!$G85,-BQ$27*Input!$D85,-Input!$D85*BQ$2)</f>
        <v>0</v>
      </c>
      <c r="BR55" s="283">
        <f>CHOOSE(Input!$G85,-BR$27*Input!$D85,-Input!$D85*BR$2)</f>
        <v>0</v>
      </c>
      <c r="BS55" s="283">
        <f>CHOOSE(Input!$G85,-BS$27*Input!$D85,-Input!$D85*BS$2)</f>
        <v>0</v>
      </c>
      <c r="BT55" s="283">
        <f>CHOOSE(Input!$G85,-BT$27*Input!$D85,-Input!$D85*BT$2)</f>
        <v>0</v>
      </c>
      <c r="BU55" s="283">
        <f>CHOOSE(Input!$G85,-BU$27*Input!$D85,-Input!$D85*BU$2)</f>
        <v>0</v>
      </c>
      <c r="BV55" s="283">
        <f>CHOOSE(Input!$G85,-BV$27*Input!$D85,-Input!$D85*BV$2)</f>
        <v>0</v>
      </c>
      <c r="BW55" s="283">
        <f>CHOOSE(Input!$G85,-BW$27*Input!$D85,-Input!$D85*BW$2)</f>
        <v>0</v>
      </c>
      <c r="BX55" s="283">
        <f>CHOOSE(Input!$G85,-BX$27*Input!$D85,-Input!$D85*BX$2)</f>
        <v>0</v>
      </c>
      <c r="BY55" s="283">
        <f>CHOOSE(Input!$G85,-BY$27*Input!$D85,-Input!$D85*BY$2)</f>
        <v>0</v>
      </c>
      <c r="BZ55" s="283">
        <f>CHOOSE(Input!$G85,-BZ$27*Input!$D85,-Input!$D85*BZ$2)</f>
        <v>0</v>
      </c>
      <c r="CA55" s="283">
        <f>CHOOSE(Input!$G85,-CA$27*Input!$D85,-Input!$D85*CA$2)</f>
        <v>0</v>
      </c>
      <c r="CB55" s="283">
        <f>CHOOSE(Input!$G85,-CB$27*Input!$D85,-Input!$D85*CB$2)</f>
        <v>0</v>
      </c>
      <c r="CC55" s="283">
        <f>CHOOSE(Input!$G85,-CC$27*Input!$D85,-Input!$D85*CC$2)</f>
        <v>0</v>
      </c>
      <c r="CD55" s="283">
        <f>CHOOSE(Input!$G85,-CD$27*Input!$D85,-Input!$D85*CD$2)</f>
        <v>0</v>
      </c>
      <c r="CE55" s="283">
        <f>CHOOSE(Input!$G85,-CE$27*Input!$D85,-Input!$D85*CE$2)</f>
        <v>0</v>
      </c>
      <c r="CF55" s="283">
        <f>CHOOSE(Input!$G85,-CF$27*Input!$D85,-Input!$D85*CF$2)</f>
        <v>0</v>
      </c>
      <c r="CG55" s="283">
        <f>CHOOSE(Input!$G85,-CG$27*Input!$D85,-Input!$D85*CG$2)</f>
        <v>0</v>
      </c>
      <c r="CH55" s="283">
        <f>CHOOSE(Input!$G85,-CH$27*Input!$D85,-Input!$D85*CH$2)</f>
        <v>0</v>
      </c>
      <c r="CI55" s="283">
        <f>CHOOSE(Input!$G85,-CI$27*Input!$D85,-Input!$D85*CI$2)</f>
        <v>0</v>
      </c>
      <c r="CJ55" s="283">
        <f>CHOOSE(Input!$G85,-CJ$27*Input!$D85,-Input!$D85*CJ$2)</f>
        <v>0</v>
      </c>
      <c r="CK55" s="283">
        <f>CHOOSE(Input!$G85,-CK$27*Input!$D85,-Input!$D85*CK$2)</f>
        <v>0</v>
      </c>
      <c r="CL55" s="283">
        <f>CHOOSE(Input!$G85,-CL$27*Input!$D85,-Input!$D85*CL$2)</f>
        <v>0</v>
      </c>
      <c r="CM55" s="283">
        <f>CHOOSE(Input!$G85,-CM$27*Input!$D85,-Input!$D85*CM$2)</f>
        <v>0</v>
      </c>
      <c r="CN55" s="283">
        <f>CHOOSE(Input!$G85,-CN$27*Input!$D85,-Input!$D85*CN$2)</f>
        <v>0</v>
      </c>
      <c r="CO55" s="1"/>
    </row>
    <row r="56" ht="18.75" customHeight="1" outlineLevel="1">
      <c r="A56" s="1"/>
      <c r="B56" s="300" t="s">
        <v>243</v>
      </c>
      <c r="C56" s="300" t="str">
        <f>Input!C86</f>
        <v/>
      </c>
      <c r="D56" s="283"/>
      <c r="E56" s="382">
        <f>IFERROR(F56/(CF!$F$30+$F$38+$F$49+$F$57+$F$35),0)</f>
        <v>0</v>
      </c>
      <c r="F56" s="283">
        <f t="shared" si="14"/>
        <v>0</v>
      </c>
      <c r="G56" s="383" t="s">
        <v>41</v>
      </c>
      <c r="H56" s="384"/>
      <c r="I56" s="283">
        <f>CHOOSE(Input!$G86,-I$27*Input!$D86,-Input!$D86*I$2)</f>
        <v>0</v>
      </c>
      <c r="J56" s="283">
        <f>CHOOSE(Input!$G86,-J$27*Input!$D86,-Input!$D86*J$2)</f>
        <v>0</v>
      </c>
      <c r="K56" s="283">
        <f>CHOOSE(Input!$G86,-K$27*Input!$D86,-Input!$D86*K$2)</f>
        <v>0</v>
      </c>
      <c r="L56" s="283">
        <f>CHOOSE(Input!$G86,-L$27*Input!$D86,-Input!$D86*L$2)</f>
        <v>0</v>
      </c>
      <c r="M56" s="283">
        <f>CHOOSE(Input!$G86,-M$27*Input!$D86,-Input!$D86*M$2)</f>
        <v>0</v>
      </c>
      <c r="N56" s="283">
        <f>CHOOSE(Input!$G86,-N$27*Input!$D86,-Input!$D86*N$2)</f>
        <v>0</v>
      </c>
      <c r="O56" s="283">
        <f>CHOOSE(Input!$G86,-O$27*Input!$D86,-Input!$D86*O$2)</f>
        <v>0</v>
      </c>
      <c r="P56" s="283">
        <f>CHOOSE(Input!$G86,-P$27*Input!$D86,-Input!$D86*P$2)</f>
        <v>0</v>
      </c>
      <c r="Q56" s="283">
        <f>CHOOSE(Input!$G86,-Q$27*Input!$D86,-Input!$D86*Q$2)</f>
        <v>0</v>
      </c>
      <c r="R56" s="283">
        <f>CHOOSE(Input!$G86,-R$27*Input!$D86,-Input!$D86*R$2)</f>
        <v>0</v>
      </c>
      <c r="S56" s="283">
        <f>CHOOSE(Input!$G86,-S$27*Input!$D86,-Input!$D86*S$2)</f>
        <v>0</v>
      </c>
      <c r="T56" s="283">
        <f>CHOOSE(Input!$G86,-T$27*Input!$D86,-Input!$D86*T$2)</f>
        <v>0</v>
      </c>
      <c r="U56" s="283">
        <f>CHOOSE(Input!$G86,-U$27*Input!$D86,-Input!$D86*U$2)</f>
        <v>0</v>
      </c>
      <c r="V56" s="283">
        <f>CHOOSE(Input!$G86,-V$27*Input!$D86,-Input!$D86*V$2)</f>
        <v>0</v>
      </c>
      <c r="W56" s="283">
        <f>CHOOSE(Input!$G86,-W$27*Input!$D86,-Input!$D86*W$2)</f>
        <v>0</v>
      </c>
      <c r="X56" s="283">
        <f>CHOOSE(Input!$G86,-X$27*Input!$D86,-Input!$D86*X$2)</f>
        <v>0</v>
      </c>
      <c r="Y56" s="283">
        <f>CHOOSE(Input!$G86,-Y$27*Input!$D86,-Input!$D86*Y$2)</f>
        <v>0</v>
      </c>
      <c r="Z56" s="283">
        <f>CHOOSE(Input!$G86,-Z$27*Input!$D86,-Input!$D86*Z$2)</f>
        <v>0</v>
      </c>
      <c r="AA56" s="283">
        <f>CHOOSE(Input!$G86,-AA$27*Input!$D86,-Input!$D86*AA$2)</f>
        <v>0</v>
      </c>
      <c r="AB56" s="283">
        <f>CHOOSE(Input!$G86,-AB$27*Input!$D86,-Input!$D86*AB$2)</f>
        <v>0</v>
      </c>
      <c r="AC56" s="283">
        <f>CHOOSE(Input!$G86,-AC$27*Input!$D86,-Input!$D86*AC$2)</f>
        <v>0</v>
      </c>
      <c r="AD56" s="283">
        <f>CHOOSE(Input!$G86,-AD$27*Input!$D86,-Input!$D86*AD$2)</f>
        <v>0</v>
      </c>
      <c r="AE56" s="283">
        <f>CHOOSE(Input!$G86,-AE$27*Input!$D86,-Input!$D86*AE$2)</f>
        <v>0</v>
      </c>
      <c r="AF56" s="283">
        <f>CHOOSE(Input!$G86,-AF$27*Input!$D86,-Input!$D86*AF$2)</f>
        <v>0</v>
      </c>
      <c r="AG56" s="283">
        <f>CHOOSE(Input!$G86,-AG$27*Input!$D86,-Input!$D86*AG$2)</f>
        <v>0</v>
      </c>
      <c r="AH56" s="283">
        <f>CHOOSE(Input!$G86,-AH$27*Input!$D86,-Input!$D86*AH$2)</f>
        <v>0</v>
      </c>
      <c r="AI56" s="283">
        <f>CHOOSE(Input!$G86,-AI$27*Input!$D86,-Input!$D86*AI$2)</f>
        <v>0</v>
      </c>
      <c r="AJ56" s="283">
        <f>CHOOSE(Input!$G86,-AJ$27*Input!$D86,-Input!$D86*AJ$2)</f>
        <v>0</v>
      </c>
      <c r="AK56" s="283">
        <f>CHOOSE(Input!$G86,-AK$27*Input!$D86,-Input!$D86*AK$2)</f>
        <v>0</v>
      </c>
      <c r="AL56" s="283">
        <f>CHOOSE(Input!$G86,-AL$27*Input!$D86,-Input!$D86*AL$2)</f>
        <v>0</v>
      </c>
      <c r="AM56" s="283">
        <f>CHOOSE(Input!$G86,-AM$27*Input!$D86,-Input!$D86*AM$2)</f>
        <v>0</v>
      </c>
      <c r="AN56" s="283">
        <f>CHOOSE(Input!$G86,-AN$27*Input!$D86,-Input!$D86*AN$2)</f>
        <v>0</v>
      </c>
      <c r="AO56" s="283">
        <f>CHOOSE(Input!$G86,-AO$27*Input!$D86,-Input!$D86*AO$2)</f>
        <v>0</v>
      </c>
      <c r="AP56" s="283">
        <f>CHOOSE(Input!$G86,-AP$27*Input!$D86,-Input!$D86*AP$2)</f>
        <v>0</v>
      </c>
      <c r="AQ56" s="283">
        <f>CHOOSE(Input!$G86,-AQ$27*Input!$D86,-Input!$D86*AQ$2)</f>
        <v>0</v>
      </c>
      <c r="AR56" s="283">
        <f>CHOOSE(Input!$G86,-AR$27*Input!$D86,-Input!$D86*AR$2)</f>
        <v>0</v>
      </c>
      <c r="AS56" s="283">
        <f>CHOOSE(Input!$G86,-AS$27*Input!$D86,-Input!$D86*AS$2)</f>
        <v>0</v>
      </c>
      <c r="AT56" s="283">
        <f>CHOOSE(Input!$G86,-AT$27*Input!$D86,-Input!$D86*AT$2)</f>
        <v>0</v>
      </c>
      <c r="AU56" s="283">
        <f>CHOOSE(Input!$G86,-AU$27*Input!$D86,-Input!$D86*AU$2)</f>
        <v>0</v>
      </c>
      <c r="AV56" s="283">
        <f>CHOOSE(Input!$G86,-AV$27*Input!$D86,-Input!$D86*AV$2)</f>
        <v>0</v>
      </c>
      <c r="AW56" s="283">
        <f>CHOOSE(Input!$G86,-AW$27*Input!$D86,-Input!$D86*AW$2)</f>
        <v>0</v>
      </c>
      <c r="AX56" s="283">
        <f>CHOOSE(Input!$G86,-AX$27*Input!$D86,-Input!$D86*AX$2)</f>
        <v>0</v>
      </c>
      <c r="AY56" s="283">
        <f>CHOOSE(Input!$G86,-AY$27*Input!$D86,-Input!$D86*AY$2)</f>
        <v>0</v>
      </c>
      <c r="AZ56" s="283">
        <f>CHOOSE(Input!$G86,-AZ$27*Input!$D86,-Input!$D86*AZ$2)</f>
        <v>0</v>
      </c>
      <c r="BA56" s="283">
        <f>CHOOSE(Input!$G86,-BA$27*Input!$D86,-Input!$D86*BA$2)</f>
        <v>0</v>
      </c>
      <c r="BB56" s="283">
        <f>CHOOSE(Input!$G86,-BB$27*Input!$D86,-Input!$D86*BB$2)</f>
        <v>0</v>
      </c>
      <c r="BC56" s="283">
        <f>CHOOSE(Input!$G86,-BC$27*Input!$D86,-Input!$D86*BC$2)</f>
        <v>0</v>
      </c>
      <c r="BD56" s="283">
        <f>CHOOSE(Input!$G86,-BD$27*Input!$D86,-Input!$D86*BD$2)</f>
        <v>0</v>
      </c>
      <c r="BE56" s="283">
        <f>CHOOSE(Input!$G86,-BE$27*Input!$D86,-Input!$D86*BE$2)</f>
        <v>0</v>
      </c>
      <c r="BF56" s="283">
        <f>CHOOSE(Input!$G86,-BF$27*Input!$D86,-Input!$D86*BF$2)</f>
        <v>0</v>
      </c>
      <c r="BG56" s="283">
        <f>CHOOSE(Input!$G86,-BG$27*Input!$D86,-Input!$D86*BG$2)</f>
        <v>0</v>
      </c>
      <c r="BH56" s="283">
        <f>CHOOSE(Input!$G86,-BH$27*Input!$D86,-Input!$D86*BH$2)</f>
        <v>0</v>
      </c>
      <c r="BI56" s="283">
        <f>CHOOSE(Input!$G86,-BI$27*Input!$D86,-Input!$D86*BI$2)</f>
        <v>0</v>
      </c>
      <c r="BJ56" s="283">
        <f>CHOOSE(Input!$G86,-BJ$27*Input!$D86,-Input!$D86*BJ$2)</f>
        <v>0</v>
      </c>
      <c r="BK56" s="283">
        <f>CHOOSE(Input!$G86,-BK$27*Input!$D86,-Input!$D86*BK$2)</f>
        <v>0</v>
      </c>
      <c r="BL56" s="283">
        <f>CHOOSE(Input!$G86,-BL$27*Input!$D86,-Input!$D86*BL$2)</f>
        <v>0</v>
      </c>
      <c r="BM56" s="283">
        <f>CHOOSE(Input!$G86,-BM$27*Input!$D86,-Input!$D86*BM$2)</f>
        <v>0</v>
      </c>
      <c r="BN56" s="283">
        <f>CHOOSE(Input!$G86,-BN$27*Input!$D86,-Input!$D86*BN$2)</f>
        <v>0</v>
      </c>
      <c r="BO56" s="283">
        <f>CHOOSE(Input!$G86,-BO$27*Input!$D86,-Input!$D86*BO$2)</f>
        <v>0</v>
      </c>
      <c r="BP56" s="283">
        <f>CHOOSE(Input!$G86,-BP$27*Input!$D86,-Input!$D86*BP$2)</f>
        <v>0</v>
      </c>
      <c r="BQ56" s="283">
        <f>CHOOSE(Input!$G86,-BQ$27*Input!$D86,-Input!$D86*BQ$2)</f>
        <v>0</v>
      </c>
      <c r="BR56" s="283">
        <f>CHOOSE(Input!$G86,-BR$27*Input!$D86,-Input!$D86*BR$2)</f>
        <v>0</v>
      </c>
      <c r="BS56" s="283">
        <f>CHOOSE(Input!$G86,-BS$27*Input!$D86,-Input!$D86*BS$2)</f>
        <v>0</v>
      </c>
      <c r="BT56" s="283">
        <f>CHOOSE(Input!$G86,-BT$27*Input!$D86,-Input!$D86*BT$2)</f>
        <v>0</v>
      </c>
      <c r="BU56" s="283">
        <f>CHOOSE(Input!$G86,-BU$27*Input!$D86,-Input!$D86*BU$2)</f>
        <v>0</v>
      </c>
      <c r="BV56" s="283">
        <f>CHOOSE(Input!$G86,-BV$27*Input!$D86,-Input!$D86*BV$2)</f>
        <v>0</v>
      </c>
      <c r="BW56" s="283">
        <f>CHOOSE(Input!$G86,-BW$27*Input!$D86,-Input!$D86*BW$2)</f>
        <v>0</v>
      </c>
      <c r="BX56" s="283">
        <f>CHOOSE(Input!$G86,-BX$27*Input!$D86,-Input!$D86*BX$2)</f>
        <v>0</v>
      </c>
      <c r="BY56" s="283">
        <f>CHOOSE(Input!$G86,-BY$27*Input!$D86,-Input!$D86*BY$2)</f>
        <v>0</v>
      </c>
      <c r="BZ56" s="283">
        <f>CHOOSE(Input!$G86,-BZ$27*Input!$D86,-Input!$D86*BZ$2)</f>
        <v>0</v>
      </c>
      <c r="CA56" s="283">
        <f>CHOOSE(Input!$G86,-CA$27*Input!$D86,-Input!$D86*CA$2)</f>
        <v>0</v>
      </c>
      <c r="CB56" s="283">
        <f>CHOOSE(Input!$G86,-CB$27*Input!$D86,-Input!$D86*CB$2)</f>
        <v>0</v>
      </c>
      <c r="CC56" s="283">
        <f>CHOOSE(Input!$G86,-CC$27*Input!$D86,-Input!$D86*CC$2)</f>
        <v>0</v>
      </c>
      <c r="CD56" s="283">
        <f>CHOOSE(Input!$G86,-CD$27*Input!$D86,-Input!$D86*CD$2)</f>
        <v>0</v>
      </c>
      <c r="CE56" s="283">
        <f>CHOOSE(Input!$G86,-CE$27*Input!$D86,-Input!$D86*CE$2)</f>
        <v>0</v>
      </c>
      <c r="CF56" s="283">
        <f>CHOOSE(Input!$G86,-CF$27*Input!$D86,-Input!$D86*CF$2)</f>
        <v>0</v>
      </c>
      <c r="CG56" s="283">
        <f>CHOOSE(Input!$G86,-CG$27*Input!$D86,-Input!$D86*CG$2)</f>
        <v>0</v>
      </c>
      <c r="CH56" s="283">
        <f>CHOOSE(Input!$G86,-CH$27*Input!$D86,-Input!$D86*CH$2)</f>
        <v>0</v>
      </c>
      <c r="CI56" s="283">
        <f>CHOOSE(Input!$G86,-CI$27*Input!$D86,-Input!$D86*CI$2)</f>
        <v>0</v>
      </c>
      <c r="CJ56" s="283">
        <f>CHOOSE(Input!$G86,-CJ$27*Input!$D86,-Input!$D86*CJ$2)</f>
        <v>0</v>
      </c>
      <c r="CK56" s="283">
        <f>CHOOSE(Input!$G86,-CK$27*Input!$D86,-Input!$D86*CK$2)</f>
        <v>0</v>
      </c>
      <c r="CL56" s="283">
        <f>CHOOSE(Input!$G86,-CL$27*Input!$D86,-Input!$D86*CL$2)</f>
        <v>0</v>
      </c>
      <c r="CM56" s="283">
        <f>CHOOSE(Input!$G86,-CM$27*Input!$D86,-Input!$D86*CM$2)</f>
        <v>0</v>
      </c>
      <c r="CN56" s="283">
        <f>CHOOSE(Input!$G86,-CN$27*Input!$D86,-Input!$D86*CN$2)</f>
        <v>0</v>
      </c>
      <c r="CO56" s="1"/>
    </row>
    <row r="57" ht="18.75" customHeight="1">
      <c r="A57" s="1"/>
      <c r="B57" s="398" t="s">
        <v>32</v>
      </c>
      <c r="C57" s="288" t="str">
        <f>Input!C111</f>
        <v>Taxes</v>
      </c>
      <c r="D57" s="290"/>
      <c r="E57" s="345">
        <f>IFERROR(F57/(CF!$F$30+$F$38+$F$49+$F$57+$F$35),0)</f>
        <v>0.2300006587</v>
      </c>
      <c r="F57" s="290">
        <f t="shared" si="14"/>
        <v>-753361.5814</v>
      </c>
      <c r="G57" s="399" t="s">
        <v>41</v>
      </c>
      <c r="H57" s="391"/>
      <c r="I57" s="290">
        <f t="shared" ref="I57:CN57" si="17">SUM(I58:I59)</f>
        <v>0</v>
      </c>
      <c r="J57" s="290">
        <f t="shared" si="17"/>
        <v>0</v>
      </c>
      <c r="K57" s="290">
        <f t="shared" si="17"/>
        <v>0</v>
      </c>
      <c r="L57" s="290">
        <f t="shared" si="17"/>
        <v>0</v>
      </c>
      <c r="M57" s="290">
        <f t="shared" si="17"/>
        <v>0</v>
      </c>
      <c r="N57" s="290">
        <f t="shared" si="17"/>
        <v>0</v>
      </c>
      <c r="O57" s="290">
        <f t="shared" si="17"/>
        <v>0</v>
      </c>
      <c r="P57" s="290">
        <f t="shared" si="17"/>
        <v>0</v>
      </c>
      <c r="Q57" s="290">
        <f t="shared" si="17"/>
        <v>0</v>
      </c>
      <c r="R57" s="290">
        <f t="shared" si="17"/>
        <v>0</v>
      </c>
      <c r="S57" s="290">
        <f t="shared" si="17"/>
        <v>0</v>
      </c>
      <c r="T57" s="290">
        <f t="shared" si="17"/>
        <v>0</v>
      </c>
      <c r="U57" s="290">
        <f t="shared" si="17"/>
        <v>-1782.398413</v>
      </c>
      <c r="V57" s="290">
        <f t="shared" si="17"/>
        <v>-3715.731746</v>
      </c>
      <c r="W57" s="290">
        <f t="shared" si="17"/>
        <v>-8120.29746</v>
      </c>
      <c r="X57" s="290">
        <f t="shared" si="17"/>
        <v>-9367.491746</v>
      </c>
      <c r="Y57" s="290">
        <f t="shared" si="17"/>
        <v>-9367.491746</v>
      </c>
      <c r="Z57" s="290">
        <f t="shared" si="17"/>
        <v>-9367.491746</v>
      </c>
      <c r="AA57" s="290">
        <f t="shared" si="17"/>
        <v>-9367.491746</v>
      </c>
      <c r="AB57" s="290">
        <f t="shared" si="17"/>
        <v>-9367.491746</v>
      </c>
      <c r="AC57" s="290">
        <f t="shared" si="17"/>
        <v>-9367.491746</v>
      </c>
      <c r="AD57" s="290">
        <f t="shared" si="17"/>
        <v>-9367.491746</v>
      </c>
      <c r="AE57" s="290">
        <f t="shared" si="17"/>
        <v>-9367.491746</v>
      </c>
      <c r="AF57" s="290">
        <f t="shared" si="17"/>
        <v>-9367.491746</v>
      </c>
      <c r="AG57" s="290">
        <f t="shared" si="17"/>
        <v>-9849.458079</v>
      </c>
      <c r="AH57" s="290">
        <f t="shared" si="17"/>
        <v>-9849.458079</v>
      </c>
      <c r="AI57" s="290">
        <f t="shared" si="17"/>
        <v>-9849.458079</v>
      </c>
      <c r="AJ57" s="290">
        <f t="shared" si="17"/>
        <v>-9849.458079</v>
      </c>
      <c r="AK57" s="290">
        <f t="shared" si="17"/>
        <v>-9849.458079</v>
      </c>
      <c r="AL57" s="290">
        <f t="shared" si="17"/>
        <v>-9849.458079</v>
      </c>
      <c r="AM57" s="290">
        <f t="shared" si="17"/>
        <v>-9849.458079</v>
      </c>
      <c r="AN57" s="290">
        <f t="shared" si="17"/>
        <v>-9849.458079</v>
      </c>
      <c r="AO57" s="290">
        <f t="shared" si="17"/>
        <v>-9849.458079</v>
      </c>
      <c r="AP57" s="290">
        <f t="shared" si="17"/>
        <v>-9849.458079</v>
      </c>
      <c r="AQ57" s="290">
        <f t="shared" si="17"/>
        <v>-9849.458079</v>
      </c>
      <c r="AR57" s="290">
        <f t="shared" si="17"/>
        <v>-9849.458079</v>
      </c>
      <c r="AS57" s="290">
        <f t="shared" si="17"/>
        <v>-10355.52273</v>
      </c>
      <c r="AT57" s="290">
        <f t="shared" si="17"/>
        <v>-10355.52273</v>
      </c>
      <c r="AU57" s="290">
        <f t="shared" si="17"/>
        <v>-10355.52273</v>
      </c>
      <c r="AV57" s="290">
        <f t="shared" si="17"/>
        <v>-10355.52273</v>
      </c>
      <c r="AW57" s="290">
        <f t="shared" si="17"/>
        <v>-10355.52273</v>
      </c>
      <c r="AX57" s="290">
        <f t="shared" si="17"/>
        <v>-10355.52273</v>
      </c>
      <c r="AY57" s="290">
        <f t="shared" si="17"/>
        <v>-10355.52273</v>
      </c>
      <c r="AZ57" s="290">
        <f t="shared" si="17"/>
        <v>-10355.52273</v>
      </c>
      <c r="BA57" s="290">
        <f t="shared" si="17"/>
        <v>-10355.52273</v>
      </c>
      <c r="BB57" s="290">
        <f t="shared" si="17"/>
        <v>-10355.52273</v>
      </c>
      <c r="BC57" s="290">
        <f t="shared" si="17"/>
        <v>-10355.52273</v>
      </c>
      <c r="BD57" s="290">
        <f t="shared" si="17"/>
        <v>-10355.52273</v>
      </c>
      <c r="BE57" s="290">
        <f t="shared" si="17"/>
        <v>-10886.89061</v>
      </c>
      <c r="BF57" s="290">
        <f t="shared" si="17"/>
        <v>-10886.89061</v>
      </c>
      <c r="BG57" s="290">
        <f t="shared" si="17"/>
        <v>-10886.89061</v>
      </c>
      <c r="BH57" s="290">
        <f t="shared" si="17"/>
        <v>-10886.89061</v>
      </c>
      <c r="BI57" s="290">
        <f t="shared" si="17"/>
        <v>-10886.89061</v>
      </c>
      <c r="BJ57" s="290">
        <f t="shared" si="17"/>
        <v>-10886.89061</v>
      </c>
      <c r="BK57" s="290">
        <f t="shared" si="17"/>
        <v>-10886.89061</v>
      </c>
      <c r="BL57" s="290">
        <f t="shared" si="17"/>
        <v>-10886.89061</v>
      </c>
      <c r="BM57" s="290">
        <f t="shared" si="17"/>
        <v>-10886.89061</v>
      </c>
      <c r="BN57" s="290">
        <f t="shared" si="17"/>
        <v>-10886.89061</v>
      </c>
      <c r="BO57" s="290">
        <f t="shared" si="17"/>
        <v>-10886.89061</v>
      </c>
      <c r="BP57" s="290">
        <f t="shared" si="17"/>
        <v>-10886.89061</v>
      </c>
      <c r="BQ57" s="290">
        <f t="shared" si="17"/>
        <v>-11444.82689</v>
      </c>
      <c r="BR57" s="290">
        <f t="shared" si="17"/>
        <v>-11444.82689</v>
      </c>
      <c r="BS57" s="290">
        <f t="shared" si="17"/>
        <v>-11444.82689</v>
      </c>
      <c r="BT57" s="290">
        <f t="shared" si="17"/>
        <v>-11444.82689</v>
      </c>
      <c r="BU57" s="290">
        <f t="shared" si="17"/>
        <v>-11444.82689</v>
      </c>
      <c r="BV57" s="290">
        <f t="shared" si="17"/>
        <v>-11444.82689</v>
      </c>
      <c r="BW57" s="290">
        <f t="shared" si="17"/>
        <v>-11479.68403</v>
      </c>
      <c r="BX57" s="290">
        <f t="shared" si="17"/>
        <v>-11479.68403</v>
      </c>
      <c r="BY57" s="290">
        <f t="shared" si="17"/>
        <v>-11479.68403</v>
      </c>
      <c r="BZ57" s="290">
        <f t="shared" si="17"/>
        <v>-11479.68403</v>
      </c>
      <c r="CA57" s="290">
        <f t="shared" si="17"/>
        <v>-11479.68403</v>
      </c>
      <c r="CB57" s="290">
        <f t="shared" si="17"/>
        <v>-11479.68403</v>
      </c>
      <c r="CC57" s="290">
        <f t="shared" si="17"/>
        <v>-12065.51712</v>
      </c>
      <c r="CD57" s="290">
        <f t="shared" si="17"/>
        <v>-12065.51712</v>
      </c>
      <c r="CE57" s="290">
        <f t="shared" si="17"/>
        <v>-12065.51712</v>
      </c>
      <c r="CF57" s="290">
        <f t="shared" si="17"/>
        <v>-12065.51712</v>
      </c>
      <c r="CG57" s="290">
        <f t="shared" si="17"/>
        <v>-12065.51712</v>
      </c>
      <c r="CH57" s="290">
        <f t="shared" si="17"/>
        <v>-12065.51712</v>
      </c>
      <c r="CI57" s="290">
        <f t="shared" si="17"/>
        <v>-12065.51712</v>
      </c>
      <c r="CJ57" s="290">
        <f t="shared" si="17"/>
        <v>-12065.51712</v>
      </c>
      <c r="CK57" s="290">
        <f t="shared" si="17"/>
        <v>-12065.51712</v>
      </c>
      <c r="CL57" s="290">
        <f t="shared" si="17"/>
        <v>-12065.51712</v>
      </c>
      <c r="CM57" s="290">
        <f t="shared" si="17"/>
        <v>-12065.51712</v>
      </c>
      <c r="CN57" s="290">
        <f t="shared" si="17"/>
        <v>-12065.51712</v>
      </c>
      <c r="CO57" s="1"/>
    </row>
    <row r="58" ht="18.75" customHeight="1" outlineLevel="1">
      <c r="A58" s="1"/>
      <c r="B58" s="300" t="s">
        <v>188</v>
      </c>
      <c r="C58" s="300" t="str">
        <f>Input!C114</f>
        <v>Income tax</v>
      </c>
      <c r="D58" s="283"/>
      <c r="E58" s="382">
        <f>IFERROR(F58/(CF!$F$30+$F$38+$F$49+$F$57+$F$35),0)</f>
        <v>0.1377483792</v>
      </c>
      <c r="F58" s="283">
        <f t="shared" si="14"/>
        <v>-451191.4763</v>
      </c>
      <c r="G58" s="383" t="s">
        <v>41</v>
      </c>
      <c r="H58" s="384"/>
      <c r="I58" s="283">
        <f>Other!I119</f>
        <v>0</v>
      </c>
      <c r="J58" s="283">
        <f>Other!J119</f>
        <v>0</v>
      </c>
      <c r="K58" s="283">
        <f>Other!K119</f>
        <v>0</v>
      </c>
      <c r="L58" s="283">
        <f>Other!L119</f>
        <v>0</v>
      </c>
      <c r="M58" s="283">
        <f>Other!M119</f>
        <v>0</v>
      </c>
      <c r="N58" s="283">
        <f>Other!N119</f>
        <v>0</v>
      </c>
      <c r="O58" s="283">
        <f>Other!O119</f>
        <v>0</v>
      </c>
      <c r="P58" s="283">
        <f>Other!P119</f>
        <v>0</v>
      </c>
      <c r="Q58" s="283">
        <f>Other!Q119</f>
        <v>0</v>
      </c>
      <c r="R58" s="283">
        <f>Other!R119</f>
        <v>0</v>
      </c>
      <c r="S58" s="283">
        <f>Other!S119</f>
        <v>0</v>
      </c>
      <c r="T58" s="283">
        <f>Other!T119</f>
        <v>0</v>
      </c>
      <c r="U58" s="283">
        <f>Other!U119</f>
        <v>0</v>
      </c>
      <c r="V58" s="283">
        <f>Other!V119</f>
        <v>0</v>
      </c>
      <c r="W58" s="283">
        <f>Other!W119</f>
        <v>-4404.565714</v>
      </c>
      <c r="X58" s="283">
        <f>Other!X119</f>
        <v>-5651.76</v>
      </c>
      <c r="Y58" s="283">
        <f>Other!Y119</f>
        <v>-5651.76</v>
      </c>
      <c r="Z58" s="283">
        <f>Other!Z119</f>
        <v>-5651.76</v>
      </c>
      <c r="AA58" s="283">
        <f>Other!AA119</f>
        <v>-5651.76</v>
      </c>
      <c r="AB58" s="283">
        <f>Other!AB119</f>
        <v>-5651.76</v>
      </c>
      <c r="AC58" s="283">
        <f>Other!AC119</f>
        <v>-5651.76</v>
      </c>
      <c r="AD58" s="283">
        <f>Other!AD119</f>
        <v>-5651.76</v>
      </c>
      <c r="AE58" s="283">
        <f>Other!AE119</f>
        <v>-5651.76</v>
      </c>
      <c r="AF58" s="283">
        <f>Other!AF119</f>
        <v>-5651.76</v>
      </c>
      <c r="AG58" s="283">
        <f>Other!AG119</f>
        <v>-5943.708</v>
      </c>
      <c r="AH58" s="283">
        <f>Other!AH119</f>
        <v>-5943.708</v>
      </c>
      <c r="AI58" s="283">
        <f>Other!AI119</f>
        <v>-5943.708</v>
      </c>
      <c r="AJ58" s="283">
        <f>Other!AJ119</f>
        <v>-5943.708</v>
      </c>
      <c r="AK58" s="283">
        <f>Other!AK119</f>
        <v>-5943.708</v>
      </c>
      <c r="AL58" s="283">
        <f>Other!AL119</f>
        <v>-5943.708</v>
      </c>
      <c r="AM58" s="283">
        <f>Other!AM119</f>
        <v>-5943.708</v>
      </c>
      <c r="AN58" s="283">
        <f>Other!AN119</f>
        <v>-5943.708</v>
      </c>
      <c r="AO58" s="283">
        <f>Other!AO119</f>
        <v>-5943.708</v>
      </c>
      <c r="AP58" s="283">
        <f>Other!AP119</f>
        <v>-5943.708</v>
      </c>
      <c r="AQ58" s="283">
        <f>Other!AQ119</f>
        <v>-5943.708</v>
      </c>
      <c r="AR58" s="283">
        <f>Other!AR119</f>
        <v>-5943.708</v>
      </c>
      <c r="AS58" s="283">
        <f>Other!AS119</f>
        <v>-6250.2534</v>
      </c>
      <c r="AT58" s="283">
        <f>Other!AT119</f>
        <v>-6250.2534</v>
      </c>
      <c r="AU58" s="283">
        <f>Other!AU119</f>
        <v>-6250.2534</v>
      </c>
      <c r="AV58" s="283">
        <f>Other!AV119</f>
        <v>-6250.2534</v>
      </c>
      <c r="AW58" s="283">
        <f>Other!AW119</f>
        <v>-6250.2534</v>
      </c>
      <c r="AX58" s="283">
        <f>Other!AX119</f>
        <v>-6250.2534</v>
      </c>
      <c r="AY58" s="283">
        <f>Other!AY119</f>
        <v>-6250.2534</v>
      </c>
      <c r="AZ58" s="283">
        <f>Other!AZ119</f>
        <v>-6250.2534</v>
      </c>
      <c r="BA58" s="283">
        <f>Other!BA119</f>
        <v>-6250.2534</v>
      </c>
      <c r="BB58" s="283">
        <f>Other!BB119</f>
        <v>-6250.2534</v>
      </c>
      <c r="BC58" s="283">
        <f>Other!BC119</f>
        <v>-6250.2534</v>
      </c>
      <c r="BD58" s="283">
        <f>Other!BD119</f>
        <v>-6250.2534</v>
      </c>
      <c r="BE58" s="283">
        <f>Other!BE119</f>
        <v>-6572.12607</v>
      </c>
      <c r="BF58" s="283">
        <f>Other!BF119</f>
        <v>-6572.12607</v>
      </c>
      <c r="BG58" s="283">
        <f>Other!BG119</f>
        <v>-6572.12607</v>
      </c>
      <c r="BH58" s="283">
        <f>Other!BH119</f>
        <v>-6572.12607</v>
      </c>
      <c r="BI58" s="283">
        <f>Other!BI119</f>
        <v>-6572.12607</v>
      </c>
      <c r="BJ58" s="283">
        <f>Other!BJ119</f>
        <v>-6572.12607</v>
      </c>
      <c r="BK58" s="283">
        <f>Other!BK119</f>
        <v>-6572.12607</v>
      </c>
      <c r="BL58" s="283">
        <f>Other!BL119</f>
        <v>-6572.12607</v>
      </c>
      <c r="BM58" s="283">
        <f>Other!BM119</f>
        <v>-6572.12607</v>
      </c>
      <c r="BN58" s="283">
        <f>Other!BN119</f>
        <v>-6572.12607</v>
      </c>
      <c r="BO58" s="283">
        <f>Other!BO119</f>
        <v>-6572.12607</v>
      </c>
      <c r="BP58" s="283">
        <f>Other!BP119</f>
        <v>-6572.12607</v>
      </c>
      <c r="BQ58" s="283">
        <f>Other!BQ119</f>
        <v>-6910.092374</v>
      </c>
      <c r="BR58" s="283">
        <f>Other!BR119</f>
        <v>-6910.092374</v>
      </c>
      <c r="BS58" s="283">
        <f>Other!BS119</f>
        <v>-6910.092374</v>
      </c>
      <c r="BT58" s="283">
        <f>Other!BT119</f>
        <v>-6910.092374</v>
      </c>
      <c r="BU58" s="283">
        <f>Other!BU119</f>
        <v>-6910.092374</v>
      </c>
      <c r="BV58" s="283">
        <f>Other!BV119</f>
        <v>-6910.092374</v>
      </c>
      <c r="BW58" s="283">
        <f>Other!BW119</f>
        <v>-6944.949516</v>
      </c>
      <c r="BX58" s="283">
        <f>Other!BX119</f>
        <v>-6944.949516</v>
      </c>
      <c r="BY58" s="283">
        <f>Other!BY119</f>
        <v>-6944.949516</v>
      </c>
      <c r="BZ58" s="283">
        <f>Other!BZ119</f>
        <v>-6944.949516</v>
      </c>
      <c r="CA58" s="283">
        <f>Other!CA119</f>
        <v>-6944.949516</v>
      </c>
      <c r="CB58" s="283">
        <f>Other!CB119</f>
        <v>-6944.949516</v>
      </c>
      <c r="CC58" s="283">
        <f>Other!CC119</f>
        <v>-7299.814135</v>
      </c>
      <c r="CD58" s="283">
        <f>Other!CD119</f>
        <v>-7299.814135</v>
      </c>
      <c r="CE58" s="283">
        <f>Other!CE119</f>
        <v>-7299.814135</v>
      </c>
      <c r="CF58" s="283">
        <f>Other!CF119</f>
        <v>-7299.814135</v>
      </c>
      <c r="CG58" s="283">
        <f>Other!CG119</f>
        <v>-7299.814135</v>
      </c>
      <c r="CH58" s="283">
        <f>Other!CH119</f>
        <v>-7299.814135</v>
      </c>
      <c r="CI58" s="283">
        <f>Other!CI119</f>
        <v>-7299.814135</v>
      </c>
      <c r="CJ58" s="283">
        <f>Other!CJ119</f>
        <v>-7299.814135</v>
      </c>
      <c r="CK58" s="283">
        <f>Other!CK119</f>
        <v>-7299.814135</v>
      </c>
      <c r="CL58" s="283">
        <f>Other!CL119</f>
        <v>-7299.814135</v>
      </c>
      <c r="CM58" s="283">
        <f>Other!CM119</f>
        <v>-7299.814135</v>
      </c>
      <c r="CN58" s="283">
        <f>Other!CN119</f>
        <v>-7299.814135</v>
      </c>
      <c r="CO58" s="1"/>
    </row>
    <row r="59" ht="18.75" customHeight="1" outlineLevel="1">
      <c r="A59" s="1"/>
      <c r="B59" s="300" t="s">
        <v>244</v>
      </c>
      <c r="C59" s="300" t="str">
        <f>Input!C115</f>
        <v>VAT</v>
      </c>
      <c r="D59" s="283"/>
      <c r="E59" s="382">
        <f>IFERROR(F59/(CF!$F$30+$F$38+$F$49+$F$57+$F$35),0)</f>
        <v>0.09225227954</v>
      </c>
      <c r="F59" s="283">
        <f t="shared" si="14"/>
        <v>-302170.105</v>
      </c>
      <c r="G59" s="383" t="s">
        <v>41</v>
      </c>
      <c r="H59" s="384"/>
      <c r="I59" s="283">
        <f>Other!I110</f>
        <v>0</v>
      </c>
      <c r="J59" s="283">
        <f>Other!J110</f>
        <v>0</v>
      </c>
      <c r="K59" s="283">
        <f>Other!K110</f>
        <v>0</v>
      </c>
      <c r="L59" s="283">
        <f>Other!L110</f>
        <v>0</v>
      </c>
      <c r="M59" s="283">
        <f>Other!M110</f>
        <v>0</v>
      </c>
      <c r="N59" s="283">
        <f>Other!N110</f>
        <v>0</v>
      </c>
      <c r="O59" s="283">
        <f>Other!O110</f>
        <v>0</v>
      </c>
      <c r="P59" s="283">
        <f>Other!P110</f>
        <v>0</v>
      </c>
      <c r="Q59" s="283">
        <f>Other!Q110</f>
        <v>0</v>
      </c>
      <c r="R59" s="283">
        <f>Other!R110</f>
        <v>0</v>
      </c>
      <c r="S59" s="283">
        <f>Other!S110</f>
        <v>0</v>
      </c>
      <c r="T59" s="283">
        <f>Other!T110</f>
        <v>0</v>
      </c>
      <c r="U59" s="283">
        <f>Other!U110</f>
        <v>-1782.398413</v>
      </c>
      <c r="V59" s="283">
        <f>Other!V110</f>
        <v>-3715.731746</v>
      </c>
      <c r="W59" s="283">
        <f>Other!W110</f>
        <v>-3715.731746</v>
      </c>
      <c r="X59" s="283">
        <f>Other!X110</f>
        <v>-3715.731746</v>
      </c>
      <c r="Y59" s="283">
        <f>Other!Y110</f>
        <v>-3715.731746</v>
      </c>
      <c r="Z59" s="283">
        <f>Other!Z110</f>
        <v>-3715.731746</v>
      </c>
      <c r="AA59" s="283">
        <f>Other!AA110</f>
        <v>-3715.731746</v>
      </c>
      <c r="AB59" s="283">
        <f>Other!AB110</f>
        <v>-3715.731746</v>
      </c>
      <c r="AC59" s="283">
        <f>Other!AC110</f>
        <v>-3715.731746</v>
      </c>
      <c r="AD59" s="283">
        <f>Other!AD110</f>
        <v>-3715.731746</v>
      </c>
      <c r="AE59" s="283">
        <f>Other!AE110</f>
        <v>-3715.731746</v>
      </c>
      <c r="AF59" s="283">
        <f>Other!AF110</f>
        <v>-3715.731746</v>
      </c>
      <c r="AG59" s="283">
        <f>Other!AG110</f>
        <v>-3905.750079</v>
      </c>
      <c r="AH59" s="283">
        <f>Other!AH110</f>
        <v>-3905.750079</v>
      </c>
      <c r="AI59" s="283">
        <f>Other!AI110</f>
        <v>-3905.750079</v>
      </c>
      <c r="AJ59" s="283">
        <f>Other!AJ110</f>
        <v>-3905.750079</v>
      </c>
      <c r="AK59" s="283">
        <f>Other!AK110</f>
        <v>-3905.750079</v>
      </c>
      <c r="AL59" s="283">
        <f>Other!AL110</f>
        <v>-3905.750079</v>
      </c>
      <c r="AM59" s="283">
        <f>Other!AM110</f>
        <v>-3905.750079</v>
      </c>
      <c r="AN59" s="283">
        <f>Other!AN110</f>
        <v>-3905.750079</v>
      </c>
      <c r="AO59" s="283">
        <f>Other!AO110</f>
        <v>-3905.750079</v>
      </c>
      <c r="AP59" s="283">
        <f>Other!AP110</f>
        <v>-3905.750079</v>
      </c>
      <c r="AQ59" s="283">
        <f>Other!AQ110</f>
        <v>-3905.750079</v>
      </c>
      <c r="AR59" s="283">
        <f>Other!AR110</f>
        <v>-3905.750079</v>
      </c>
      <c r="AS59" s="283">
        <f>Other!AS110</f>
        <v>-4105.269329</v>
      </c>
      <c r="AT59" s="283">
        <f>Other!AT110</f>
        <v>-4105.269329</v>
      </c>
      <c r="AU59" s="283">
        <f>Other!AU110</f>
        <v>-4105.269329</v>
      </c>
      <c r="AV59" s="283">
        <f>Other!AV110</f>
        <v>-4105.269329</v>
      </c>
      <c r="AW59" s="283">
        <f>Other!AW110</f>
        <v>-4105.269329</v>
      </c>
      <c r="AX59" s="283">
        <f>Other!AX110</f>
        <v>-4105.269329</v>
      </c>
      <c r="AY59" s="283">
        <f>Other!AY110</f>
        <v>-4105.269329</v>
      </c>
      <c r="AZ59" s="283">
        <f>Other!AZ110</f>
        <v>-4105.269329</v>
      </c>
      <c r="BA59" s="283">
        <f>Other!BA110</f>
        <v>-4105.269329</v>
      </c>
      <c r="BB59" s="283">
        <f>Other!BB110</f>
        <v>-4105.269329</v>
      </c>
      <c r="BC59" s="283">
        <f>Other!BC110</f>
        <v>-4105.269329</v>
      </c>
      <c r="BD59" s="283">
        <f>Other!BD110</f>
        <v>-4105.269329</v>
      </c>
      <c r="BE59" s="283">
        <f>Other!BE110</f>
        <v>-4314.764542</v>
      </c>
      <c r="BF59" s="283">
        <f>Other!BF110</f>
        <v>-4314.764542</v>
      </c>
      <c r="BG59" s="283">
        <f>Other!BG110</f>
        <v>-4314.764542</v>
      </c>
      <c r="BH59" s="283">
        <f>Other!BH110</f>
        <v>-4314.764542</v>
      </c>
      <c r="BI59" s="283">
        <f>Other!BI110</f>
        <v>-4314.764542</v>
      </c>
      <c r="BJ59" s="283">
        <f>Other!BJ110</f>
        <v>-4314.764542</v>
      </c>
      <c r="BK59" s="283">
        <f>Other!BK110</f>
        <v>-4314.764542</v>
      </c>
      <c r="BL59" s="283">
        <f>Other!BL110</f>
        <v>-4314.764542</v>
      </c>
      <c r="BM59" s="283">
        <f>Other!BM110</f>
        <v>-4314.764542</v>
      </c>
      <c r="BN59" s="283">
        <f>Other!BN110</f>
        <v>-4314.764542</v>
      </c>
      <c r="BO59" s="283">
        <f>Other!BO110</f>
        <v>-4314.764542</v>
      </c>
      <c r="BP59" s="283">
        <f>Other!BP110</f>
        <v>-4314.764542</v>
      </c>
      <c r="BQ59" s="283">
        <f>Other!BQ110</f>
        <v>-4534.734515</v>
      </c>
      <c r="BR59" s="283">
        <f>Other!BR110</f>
        <v>-4534.734515</v>
      </c>
      <c r="BS59" s="283">
        <f>Other!BS110</f>
        <v>-4534.734515</v>
      </c>
      <c r="BT59" s="283">
        <f>Other!BT110</f>
        <v>-4534.734515</v>
      </c>
      <c r="BU59" s="283">
        <f>Other!BU110</f>
        <v>-4534.734515</v>
      </c>
      <c r="BV59" s="283">
        <f>Other!BV110</f>
        <v>-4534.734515</v>
      </c>
      <c r="BW59" s="283">
        <f>Other!BW110</f>
        <v>-4534.734515</v>
      </c>
      <c r="BX59" s="283">
        <f>Other!BX110</f>
        <v>-4534.734515</v>
      </c>
      <c r="BY59" s="283">
        <f>Other!BY110</f>
        <v>-4534.734515</v>
      </c>
      <c r="BZ59" s="283">
        <f>Other!BZ110</f>
        <v>-4534.734515</v>
      </c>
      <c r="CA59" s="283">
        <f>Other!CA110</f>
        <v>-4534.734515</v>
      </c>
      <c r="CB59" s="283">
        <f>Other!CB110</f>
        <v>-4534.734515</v>
      </c>
      <c r="CC59" s="283">
        <f>Other!CC110</f>
        <v>-4765.702987</v>
      </c>
      <c r="CD59" s="283">
        <f>Other!CD110</f>
        <v>-4765.702987</v>
      </c>
      <c r="CE59" s="283">
        <f>Other!CE110</f>
        <v>-4765.702987</v>
      </c>
      <c r="CF59" s="283">
        <f>Other!CF110</f>
        <v>-4765.702987</v>
      </c>
      <c r="CG59" s="283">
        <f>Other!CG110</f>
        <v>-4765.702987</v>
      </c>
      <c r="CH59" s="283">
        <f>Other!CH110</f>
        <v>-4765.702987</v>
      </c>
      <c r="CI59" s="283">
        <f>Other!CI110</f>
        <v>-4765.702987</v>
      </c>
      <c r="CJ59" s="283">
        <f>Other!CJ110</f>
        <v>-4765.702987</v>
      </c>
      <c r="CK59" s="283">
        <f>Other!CK110</f>
        <v>-4765.702987</v>
      </c>
      <c r="CL59" s="283">
        <f>Other!CL110</f>
        <v>-4765.702987</v>
      </c>
      <c r="CM59" s="283">
        <f>Other!CM110</f>
        <v>-4765.702987</v>
      </c>
      <c r="CN59" s="283">
        <f>Other!CN110</f>
        <v>-4765.702987</v>
      </c>
      <c r="CO59" s="1"/>
    </row>
    <row r="60" ht="22.5" customHeight="1">
      <c r="A60" s="1"/>
      <c r="B60" s="385"/>
      <c r="C60" s="285" t="s">
        <v>245</v>
      </c>
      <c r="D60" s="286"/>
      <c r="E60" s="285"/>
      <c r="F60" s="286">
        <f t="shared" si="14"/>
        <v>4586447.149</v>
      </c>
      <c r="G60" s="387" t="s">
        <v>41</v>
      </c>
      <c r="H60" s="388"/>
      <c r="I60" s="286">
        <f t="shared" ref="I60:CN60" si="18">I57+I30+I27+I35+I38+I49</f>
        <v>-10850</v>
      </c>
      <c r="J60" s="286">
        <f t="shared" si="18"/>
        <v>-10850</v>
      </c>
      <c r="K60" s="286">
        <f t="shared" si="18"/>
        <v>-10850</v>
      </c>
      <c r="L60" s="286">
        <f t="shared" si="18"/>
        <v>-10850</v>
      </c>
      <c r="M60" s="286">
        <f t="shared" si="18"/>
        <v>-10850</v>
      </c>
      <c r="N60" s="286">
        <f t="shared" si="18"/>
        <v>-11950</v>
      </c>
      <c r="O60" s="286">
        <f t="shared" si="18"/>
        <v>-11950</v>
      </c>
      <c r="P60" s="286">
        <f t="shared" si="18"/>
        <v>-11950</v>
      </c>
      <c r="Q60" s="286">
        <f t="shared" si="18"/>
        <v>-11950</v>
      </c>
      <c r="R60" s="286">
        <f t="shared" si="18"/>
        <v>-11950</v>
      </c>
      <c r="S60" s="286">
        <f t="shared" si="18"/>
        <v>-11950</v>
      </c>
      <c r="T60" s="286">
        <f t="shared" si="18"/>
        <v>-11950</v>
      </c>
      <c r="U60" s="286">
        <f t="shared" si="18"/>
        <v>65117.96825</v>
      </c>
      <c r="V60" s="286">
        <f t="shared" si="18"/>
        <v>63184.63492</v>
      </c>
      <c r="W60" s="286">
        <f t="shared" si="18"/>
        <v>58780.06921</v>
      </c>
      <c r="X60" s="286">
        <f t="shared" si="18"/>
        <v>57532.87492</v>
      </c>
      <c r="Y60" s="286">
        <f t="shared" si="18"/>
        <v>57532.87492</v>
      </c>
      <c r="Z60" s="286">
        <f t="shared" si="18"/>
        <v>57532.87492</v>
      </c>
      <c r="AA60" s="286">
        <f t="shared" si="18"/>
        <v>57532.87492</v>
      </c>
      <c r="AB60" s="286">
        <f t="shared" si="18"/>
        <v>57532.87492</v>
      </c>
      <c r="AC60" s="286">
        <f t="shared" si="18"/>
        <v>57532.87492</v>
      </c>
      <c r="AD60" s="286">
        <f t="shared" si="18"/>
        <v>57532.87492</v>
      </c>
      <c r="AE60" s="286">
        <f t="shared" si="18"/>
        <v>57532.87492</v>
      </c>
      <c r="AF60" s="286">
        <f t="shared" si="18"/>
        <v>57532.87492</v>
      </c>
      <c r="AG60" s="286">
        <f t="shared" si="18"/>
        <v>60484.79359</v>
      </c>
      <c r="AH60" s="286">
        <f t="shared" si="18"/>
        <v>60484.79359</v>
      </c>
      <c r="AI60" s="286">
        <f t="shared" si="18"/>
        <v>60484.79359</v>
      </c>
      <c r="AJ60" s="286">
        <f t="shared" si="18"/>
        <v>60484.79359</v>
      </c>
      <c r="AK60" s="286">
        <f t="shared" si="18"/>
        <v>60484.79359</v>
      </c>
      <c r="AL60" s="286">
        <f t="shared" si="18"/>
        <v>60484.79359</v>
      </c>
      <c r="AM60" s="286">
        <f t="shared" si="18"/>
        <v>60484.79359</v>
      </c>
      <c r="AN60" s="286">
        <f t="shared" si="18"/>
        <v>60484.79359</v>
      </c>
      <c r="AO60" s="286">
        <f t="shared" si="18"/>
        <v>60484.79359</v>
      </c>
      <c r="AP60" s="286">
        <f t="shared" si="18"/>
        <v>60484.79359</v>
      </c>
      <c r="AQ60" s="286">
        <f t="shared" si="18"/>
        <v>60484.79359</v>
      </c>
      <c r="AR60" s="286">
        <f t="shared" si="18"/>
        <v>60484.79359</v>
      </c>
      <c r="AS60" s="286">
        <f t="shared" si="18"/>
        <v>63584.30819</v>
      </c>
      <c r="AT60" s="286">
        <f t="shared" si="18"/>
        <v>63584.30819</v>
      </c>
      <c r="AU60" s="286">
        <f t="shared" si="18"/>
        <v>63584.30819</v>
      </c>
      <c r="AV60" s="286">
        <f t="shared" si="18"/>
        <v>63584.30819</v>
      </c>
      <c r="AW60" s="286">
        <f t="shared" si="18"/>
        <v>63584.30819</v>
      </c>
      <c r="AX60" s="286">
        <f t="shared" si="18"/>
        <v>63584.30819</v>
      </c>
      <c r="AY60" s="286">
        <f t="shared" si="18"/>
        <v>63584.30819</v>
      </c>
      <c r="AZ60" s="286">
        <f t="shared" si="18"/>
        <v>63584.30819</v>
      </c>
      <c r="BA60" s="286">
        <f t="shared" si="18"/>
        <v>63584.30819</v>
      </c>
      <c r="BB60" s="286">
        <f t="shared" si="18"/>
        <v>63584.30819</v>
      </c>
      <c r="BC60" s="286">
        <f t="shared" si="18"/>
        <v>63584.30819</v>
      </c>
      <c r="BD60" s="286">
        <f t="shared" si="18"/>
        <v>63584.30819</v>
      </c>
      <c r="BE60" s="286">
        <f t="shared" si="18"/>
        <v>66838.79852</v>
      </c>
      <c r="BF60" s="286">
        <f t="shared" si="18"/>
        <v>66838.79852</v>
      </c>
      <c r="BG60" s="286">
        <f t="shared" si="18"/>
        <v>66838.79852</v>
      </c>
      <c r="BH60" s="286">
        <f t="shared" si="18"/>
        <v>66838.79852</v>
      </c>
      <c r="BI60" s="286">
        <f t="shared" si="18"/>
        <v>66838.79852</v>
      </c>
      <c r="BJ60" s="286">
        <f t="shared" si="18"/>
        <v>66838.79852</v>
      </c>
      <c r="BK60" s="286">
        <f t="shared" si="18"/>
        <v>66838.79852</v>
      </c>
      <c r="BL60" s="286">
        <f t="shared" si="18"/>
        <v>66838.79852</v>
      </c>
      <c r="BM60" s="286">
        <f t="shared" si="18"/>
        <v>66838.79852</v>
      </c>
      <c r="BN60" s="286">
        <f t="shared" si="18"/>
        <v>66838.79852</v>
      </c>
      <c r="BO60" s="286">
        <f t="shared" si="18"/>
        <v>66838.79852</v>
      </c>
      <c r="BP60" s="286">
        <f t="shared" si="18"/>
        <v>66838.79852</v>
      </c>
      <c r="BQ60" s="286">
        <f t="shared" si="18"/>
        <v>70256.01336</v>
      </c>
      <c r="BR60" s="286">
        <f t="shared" si="18"/>
        <v>70256.01336</v>
      </c>
      <c r="BS60" s="286">
        <f t="shared" si="18"/>
        <v>70256.01336</v>
      </c>
      <c r="BT60" s="286">
        <f t="shared" si="18"/>
        <v>70256.01336</v>
      </c>
      <c r="BU60" s="286">
        <f t="shared" si="18"/>
        <v>70256.01336</v>
      </c>
      <c r="BV60" s="286">
        <f t="shared" si="18"/>
        <v>70256.01336</v>
      </c>
      <c r="BW60" s="286">
        <f t="shared" si="18"/>
        <v>70221.15622</v>
      </c>
      <c r="BX60" s="286">
        <f t="shared" si="18"/>
        <v>70221.15622</v>
      </c>
      <c r="BY60" s="286">
        <f t="shared" si="18"/>
        <v>70221.15622</v>
      </c>
      <c r="BZ60" s="286">
        <f t="shared" si="18"/>
        <v>70221.15622</v>
      </c>
      <c r="CA60" s="286">
        <f t="shared" si="18"/>
        <v>70221.15622</v>
      </c>
      <c r="CB60" s="286">
        <f t="shared" si="18"/>
        <v>70221.15622</v>
      </c>
      <c r="CC60" s="286">
        <f t="shared" si="18"/>
        <v>73809.23181</v>
      </c>
      <c r="CD60" s="286">
        <f t="shared" si="18"/>
        <v>73809.23181</v>
      </c>
      <c r="CE60" s="286">
        <f t="shared" si="18"/>
        <v>73809.23181</v>
      </c>
      <c r="CF60" s="286">
        <f t="shared" si="18"/>
        <v>73809.23181</v>
      </c>
      <c r="CG60" s="286">
        <f t="shared" si="18"/>
        <v>73809.23181</v>
      </c>
      <c r="CH60" s="286">
        <f t="shared" si="18"/>
        <v>73809.23181</v>
      </c>
      <c r="CI60" s="286">
        <f t="shared" si="18"/>
        <v>73809.23181</v>
      </c>
      <c r="CJ60" s="286">
        <f t="shared" si="18"/>
        <v>73809.23181</v>
      </c>
      <c r="CK60" s="286">
        <f t="shared" si="18"/>
        <v>73809.23181</v>
      </c>
      <c r="CL60" s="286">
        <f t="shared" si="18"/>
        <v>73809.23181</v>
      </c>
      <c r="CM60" s="286">
        <f t="shared" si="18"/>
        <v>73809.23181</v>
      </c>
      <c r="CN60" s="286">
        <f t="shared" si="18"/>
        <v>73809.23181</v>
      </c>
      <c r="CO60" s="1"/>
    </row>
    <row r="61" ht="18.75" customHeight="1">
      <c r="A61" s="1"/>
      <c r="B61" s="2"/>
      <c r="C61" s="1"/>
      <c r="D61" s="44"/>
      <c r="E61" s="1"/>
      <c r="F61" s="44"/>
      <c r="G61" s="60"/>
      <c r="H61" s="381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1"/>
    </row>
    <row r="62" ht="18.75" customHeight="1">
      <c r="A62" s="1"/>
      <c r="B62" s="2"/>
      <c r="C62" s="1"/>
      <c r="D62" s="44"/>
      <c r="E62" s="1"/>
      <c r="F62" s="44"/>
      <c r="G62" s="60"/>
      <c r="H62" s="381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1"/>
    </row>
    <row r="63" ht="18.75" customHeight="1">
      <c r="A63" s="1"/>
      <c r="B63" s="89" t="s">
        <v>9</v>
      </c>
      <c r="C63" s="183" t="s">
        <v>246</v>
      </c>
      <c r="D63" s="44"/>
      <c r="E63" s="1"/>
      <c r="F63" s="174"/>
      <c r="G63" s="60"/>
      <c r="H63" s="38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1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1"/>
    </row>
    <row r="65" ht="18.75" customHeight="1">
      <c r="A65" s="1"/>
      <c r="B65" s="342" t="s">
        <v>44</v>
      </c>
      <c r="C65" s="400" t="str">
        <f>Input!E91</f>
        <v>Founders' funds</v>
      </c>
      <c r="D65" s="290"/>
      <c r="E65" s="288"/>
      <c r="F65" s="290">
        <f t="shared" ref="F65:F71" si="20">SUM(I65:CN65)</f>
        <v>0</v>
      </c>
      <c r="G65" s="401" t="s">
        <v>41</v>
      </c>
      <c r="H65" s="391"/>
      <c r="I65" s="290">
        <f t="shared" ref="I65:CN65" si="19">sum(I66:I67)</f>
        <v>9510</v>
      </c>
      <c r="J65" s="290">
        <f t="shared" si="19"/>
        <v>9510</v>
      </c>
      <c r="K65" s="290">
        <f t="shared" si="19"/>
        <v>9510</v>
      </c>
      <c r="L65" s="290">
        <f t="shared" si="19"/>
        <v>9510</v>
      </c>
      <c r="M65" s="290">
        <f t="shared" si="19"/>
        <v>9150</v>
      </c>
      <c r="N65" s="290">
        <f t="shared" si="19"/>
        <v>7170</v>
      </c>
      <c r="O65" s="290">
        <f t="shared" si="19"/>
        <v>7170</v>
      </c>
      <c r="P65" s="290">
        <f t="shared" si="19"/>
        <v>7170</v>
      </c>
      <c r="Q65" s="290">
        <f t="shared" si="19"/>
        <v>7170</v>
      </c>
      <c r="R65" s="290">
        <f t="shared" si="19"/>
        <v>7170</v>
      </c>
      <c r="S65" s="290">
        <f t="shared" si="19"/>
        <v>7170</v>
      </c>
      <c r="T65" s="290">
        <f t="shared" si="19"/>
        <v>7170</v>
      </c>
      <c r="U65" s="290">
        <f t="shared" si="19"/>
        <v>0</v>
      </c>
      <c r="V65" s="290">
        <f t="shared" si="19"/>
        <v>0</v>
      </c>
      <c r="W65" s="290">
        <f t="shared" si="19"/>
        <v>0</v>
      </c>
      <c r="X65" s="290">
        <f t="shared" si="19"/>
        <v>0</v>
      </c>
      <c r="Y65" s="290">
        <f t="shared" si="19"/>
        <v>0</v>
      </c>
      <c r="Z65" s="290">
        <f t="shared" si="19"/>
        <v>0</v>
      </c>
      <c r="AA65" s="290">
        <f t="shared" si="19"/>
        <v>0</v>
      </c>
      <c r="AB65" s="290">
        <f t="shared" si="19"/>
        <v>0</v>
      </c>
      <c r="AC65" s="290">
        <f t="shared" si="19"/>
        <v>0</v>
      </c>
      <c r="AD65" s="290">
        <f t="shared" si="19"/>
        <v>0</v>
      </c>
      <c r="AE65" s="290">
        <f t="shared" si="19"/>
        <v>0</v>
      </c>
      <c r="AF65" s="290">
        <f t="shared" si="19"/>
        <v>0</v>
      </c>
      <c r="AG65" s="290">
        <f t="shared" si="19"/>
        <v>0</v>
      </c>
      <c r="AH65" s="290">
        <f t="shared" si="19"/>
        <v>0</v>
      </c>
      <c r="AI65" s="290">
        <f t="shared" si="19"/>
        <v>0</v>
      </c>
      <c r="AJ65" s="290">
        <f t="shared" si="19"/>
        <v>0</v>
      </c>
      <c r="AK65" s="290">
        <f t="shared" si="19"/>
        <v>0</v>
      </c>
      <c r="AL65" s="290">
        <f t="shared" si="19"/>
        <v>0</v>
      </c>
      <c r="AM65" s="290">
        <f t="shared" si="19"/>
        <v>0</v>
      </c>
      <c r="AN65" s="290">
        <f t="shared" si="19"/>
        <v>0</v>
      </c>
      <c r="AO65" s="290">
        <f t="shared" si="19"/>
        <v>0</v>
      </c>
      <c r="AP65" s="290">
        <f t="shared" si="19"/>
        <v>0</v>
      </c>
      <c r="AQ65" s="290">
        <f t="shared" si="19"/>
        <v>0</v>
      </c>
      <c r="AR65" s="290">
        <f t="shared" si="19"/>
        <v>0</v>
      </c>
      <c r="AS65" s="290">
        <f t="shared" si="19"/>
        <v>0</v>
      </c>
      <c r="AT65" s="290">
        <f t="shared" si="19"/>
        <v>0</v>
      </c>
      <c r="AU65" s="290">
        <f t="shared" si="19"/>
        <v>0</v>
      </c>
      <c r="AV65" s="290">
        <f t="shared" si="19"/>
        <v>0</v>
      </c>
      <c r="AW65" s="290">
        <f t="shared" si="19"/>
        <v>0</v>
      </c>
      <c r="AX65" s="290">
        <f t="shared" si="19"/>
        <v>0</v>
      </c>
      <c r="AY65" s="290">
        <f t="shared" si="19"/>
        <v>0</v>
      </c>
      <c r="AZ65" s="290">
        <f t="shared" si="19"/>
        <v>0</v>
      </c>
      <c r="BA65" s="290">
        <f t="shared" si="19"/>
        <v>0</v>
      </c>
      <c r="BB65" s="290">
        <f t="shared" si="19"/>
        <v>0</v>
      </c>
      <c r="BC65" s="290">
        <f t="shared" si="19"/>
        <v>0</v>
      </c>
      <c r="BD65" s="290">
        <f t="shared" si="19"/>
        <v>0</v>
      </c>
      <c r="BE65" s="290">
        <f t="shared" si="19"/>
        <v>0</v>
      </c>
      <c r="BF65" s="290">
        <f t="shared" si="19"/>
        <v>0</v>
      </c>
      <c r="BG65" s="290">
        <f t="shared" si="19"/>
        <v>0</v>
      </c>
      <c r="BH65" s="290">
        <f t="shared" si="19"/>
        <v>0</v>
      </c>
      <c r="BI65" s="290">
        <f t="shared" si="19"/>
        <v>0</v>
      </c>
      <c r="BJ65" s="290">
        <f t="shared" si="19"/>
        <v>0</v>
      </c>
      <c r="BK65" s="290">
        <f t="shared" si="19"/>
        <v>0</v>
      </c>
      <c r="BL65" s="290">
        <f t="shared" si="19"/>
        <v>0</v>
      </c>
      <c r="BM65" s="290">
        <f t="shared" si="19"/>
        <v>0</v>
      </c>
      <c r="BN65" s="290">
        <f t="shared" si="19"/>
        <v>0</v>
      </c>
      <c r="BO65" s="290">
        <f t="shared" si="19"/>
        <v>0</v>
      </c>
      <c r="BP65" s="290">
        <f t="shared" si="19"/>
        <v>0</v>
      </c>
      <c r="BQ65" s="290">
        <f t="shared" si="19"/>
        <v>0</v>
      </c>
      <c r="BR65" s="290">
        <f t="shared" si="19"/>
        <v>0</v>
      </c>
      <c r="BS65" s="290">
        <f t="shared" si="19"/>
        <v>0</v>
      </c>
      <c r="BT65" s="290">
        <f t="shared" si="19"/>
        <v>0</v>
      </c>
      <c r="BU65" s="290">
        <f t="shared" si="19"/>
        <v>0</v>
      </c>
      <c r="BV65" s="290">
        <f t="shared" si="19"/>
        <v>0</v>
      </c>
      <c r="BW65" s="290">
        <f t="shared" si="19"/>
        <v>0</v>
      </c>
      <c r="BX65" s="290">
        <f t="shared" si="19"/>
        <v>0</v>
      </c>
      <c r="BY65" s="290">
        <f t="shared" si="19"/>
        <v>0</v>
      </c>
      <c r="BZ65" s="290">
        <f t="shared" si="19"/>
        <v>0</v>
      </c>
      <c r="CA65" s="290">
        <f t="shared" si="19"/>
        <v>0</v>
      </c>
      <c r="CB65" s="290">
        <f t="shared" si="19"/>
        <v>0</v>
      </c>
      <c r="CC65" s="290">
        <f t="shared" si="19"/>
        <v>0</v>
      </c>
      <c r="CD65" s="290">
        <f t="shared" si="19"/>
        <v>0</v>
      </c>
      <c r="CE65" s="290">
        <f t="shared" si="19"/>
        <v>0</v>
      </c>
      <c r="CF65" s="290">
        <f t="shared" si="19"/>
        <v>0</v>
      </c>
      <c r="CG65" s="290">
        <f t="shared" si="19"/>
        <v>0</v>
      </c>
      <c r="CH65" s="290">
        <f t="shared" si="19"/>
        <v>0</v>
      </c>
      <c r="CI65" s="290">
        <f t="shared" si="19"/>
        <v>0</v>
      </c>
      <c r="CJ65" s="290">
        <f t="shared" si="19"/>
        <v>0</v>
      </c>
      <c r="CK65" s="290">
        <f t="shared" si="19"/>
        <v>0</v>
      </c>
      <c r="CL65" s="290">
        <f t="shared" si="19"/>
        <v>0</v>
      </c>
      <c r="CM65" s="290">
        <f t="shared" si="19"/>
        <v>0</v>
      </c>
      <c r="CN65" s="290">
        <f t="shared" si="19"/>
        <v>-97380</v>
      </c>
      <c r="CO65" s="1"/>
    </row>
    <row r="66" ht="18.75" customHeight="1">
      <c r="A66" s="1"/>
      <c r="B66" s="402"/>
      <c r="C66" s="284" t="s">
        <v>247</v>
      </c>
      <c r="D66" s="283"/>
      <c r="E66" s="282"/>
      <c r="F66" s="283">
        <f t="shared" si="20"/>
        <v>97380</v>
      </c>
      <c r="G66" s="383" t="s">
        <v>41</v>
      </c>
      <c r="H66" s="384"/>
      <c r="I66" s="283">
        <f>IF(I22+I60+H76&lt;0,-(I22+I60+H76)*Input!$E$92,0)</f>
        <v>9510</v>
      </c>
      <c r="J66" s="283">
        <f>IF(J22+J60+I76&lt;0,-(J22+J60+I76)*Input!$E$92,0)</f>
        <v>9510</v>
      </c>
      <c r="K66" s="283">
        <f>IF(K22+K60+J76&lt;0,-(K22+K60+J76)*Input!$E$92,0)</f>
        <v>9510</v>
      </c>
      <c r="L66" s="283">
        <f>IF(L22+L60+K76&lt;0,-(L22+L60+K76)*Input!$E$92,0)</f>
        <v>9510</v>
      </c>
      <c r="M66" s="283">
        <f>IF(M22+M60+L76&lt;0,-(M22+M60+L76)*Input!$E$92,0)</f>
        <v>9150</v>
      </c>
      <c r="N66" s="283">
        <f>IF(N22+N60+M76&lt;0,-(N22+N60+M76)*Input!$E$92,0)</f>
        <v>7170</v>
      </c>
      <c r="O66" s="283">
        <f>IF(O22+O60+N76&lt;0,-(O22+O60+N76)*Input!$E$92,0)</f>
        <v>7170</v>
      </c>
      <c r="P66" s="283">
        <f>IF(P22+P60+O76&lt;0,-(P22+P60+O76)*Input!$E$92,0)</f>
        <v>7170</v>
      </c>
      <c r="Q66" s="283">
        <f>IF(Q22+Q60+P76&lt;0,-(Q22+Q60+P76)*Input!$E$92,0)</f>
        <v>7170</v>
      </c>
      <c r="R66" s="283">
        <f>IF(R22+R60+Q76&lt;0,-(R22+R60+Q76)*Input!$E$92,0)</f>
        <v>7170</v>
      </c>
      <c r="S66" s="283">
        <f>IF(S22+S60+R76&lt;0,-(S22+S60+R76)*Input!$E$92,0)</f>
        <v>7170</v>
      </c>
      <c r="T66" s="283">
        <f>IF(T22+T60+S76&lt;0,-(T22+T60+S76)*Input!$E$92,0)</f>
        <v>7170</v>
      </c>
      <c r="U66" s="283">
        <f>IF(U22+U60+T76&lt;0,-(U22+U60+T76)*Input!$E$92,0)</f>
        <v>0</v>
      </c>
      <c r="V66" s="283">
        <f>IF(V22+V60+U76&lt;0,-(V22+V60+U76)*Input!$E$92,0)</f>
        <v>0</v>
      </c>
      <c r="W66" s="283">
        <f>IF(W22+W60+V76&lt;0,-(W22+W60+V76)*Input!$E$92,0)</f>
        <v>0</v>
      </c>
      <c r="X66" s="283">
        <f>IF(X22+X60+W76&lt;0,-(X22+X60+W76)*Input!$E$92,0)</f>
        <v>0</v>
      </c>
      <c r="Y66" s="283">
        <f>IF(Y22+Y60+X76&lt;0,-(Y22+Y60+X76)*Input!$E$92,0)</f>
        <v>0</v>
      </c>
      <c r="Z66" s="283">
        <f>IF(Z22+Z60+Y76&lt;0,-(Z22+Z60+Y76)*Input!$E$92,0)</f>
        <v>0</v>
      </c>
      <c r="AA66" s="283">
        <f>IF(AA22+AA60+Z76&lt;0,-(AA22+AA60+Z76)*Input!$E$92,0)</f>
        <v>0</v>
      </c>
      <c r="AB66" s="283">
        <f>IF(AB22+AB60+AA76&lt;0,-(AB22+AB60+AA76)*Input!$E$92,0)</f>
        <v>0</v>
      </c>
      <c r="AC66" s="283">
        <f>IF(AC22+AC60+AB76&lt;0,-(AC22+AC60+AB76)*Input!$E$92,0)</f>
        <v>0</v>
      </c>
      <c r="AD66" s="283">
        <f>IF(AD22+AD60+AC76&lt;0,-(AD22+AD60+AC76)*Input!$E$92,0)</f>
        <v>0</v>
      </c>
      <c r="AE66" s="283">
        <f>IF(AE22+AE60+AD76&lt;0,-(AE22+AE60+AD76)*Input!$E$92,0)</f>
        <v>0</v>
      </c>
      <c r="AF66" s="283">
        <f>IF(AF22+AF60+AE76&lt;0,-(AF22+AF60+AE76)*Input!$E$92,0)</f>
        <v>0</v>
      </c>
      <c r="AG66" s="283">
        <f>IF(AG22+AG60+AF76&lt;0,-(AG22+AG60+AF76)*Input!$E$92,0)</f>
        <v>0</v>
      </c>
      <c r="AH66" s="283">
        <f>IF(AH22+AH60+AG76&lt;0,-(AH22+AH60+AG76)*Input!$E$92,0)</f>
        <v>0</v>
      </c>
      <c r="AI66" s="283">
        <f>IF(AI22+AI60+AH76&lt;0,-(AI22+AI60+AH76)*Input!$E$92,0)</f>
        <v>0</v>
      </c>
      <c r="AJ66" s="283">
        <f>IF(AJ22+AJ60+AI76&lt;0,-(AJ22+AJ60+AI76)*Input!$E$92,0)</f>
        <v>0</v>
      </c>
      <c r="AK66" s="283">
        <f>IF(AK22+AK60+AJ76&lt;0,-(AK22+AK60+AJ76)*Input!$E$92,0)</f>
        <v>0</v>
      </c>
      <c r="AL66" s="283">
        <f>IF(AL22+AL60+AK76&lt;0,-(AL22+AL60+AK76)*Input!$E$92,0)</f>
        <v>0</v>
      </c>
      <c r="AM66" s="283">
        <f>IF(AM22+AM60+AL76&lt;0,-(AM22+AM60+AL76)*Input!$E$92,0)</f>
        <v>0</v>
      </c>
      <c r="AN66" s="283">
        <f>IF(AN22+AN60+AM76&lt;0,-(AN22+AN60+AM76)*Input!$E$92,0)</f>
        <v>0</v>
      </c>
      <c r="AO66" s="283">
        <f>IF(AO22+AO60+AN76&lt;0,-(AO22+AO60+AN76)*Input!$E$92,0)</f>
        <v>0</v>
      </c>
      <c r="AP66" s="283">
        <f>IF(AP22+AP60+AO76&lt;0,-(AP22+AP60+AO76)*Input!$E$92,0)</f>
        <v>0</v>
      </c>
      <c r="AQ66" s="283">
        <f>IF(AQ22+AQ60+AP76&lt;0,-(AQ22+AQ60+AP76)*Input!$E$92,0)</f>
        <v>0</v>
      </c>
      <c r="AR66" s="283">
        <f>IF(AR22+AR60+AQ76&lt;0,-(AR22+AR60+AQ76)*Input!$E$92,0)</f>
        <v>0</v>
      </c>
      <c r="AS66" s="283">
        <f>IF(AS22+AS60+AR76&lt;0,-(AS22+AS60+AR76)*Input!$E$92,0)</f>
        <v>0</v>
      </c>
      <c r="AT66" s="283">
        <f>IF(AT22+AT60+AS76&lt;0,-(AT22+AT60+AS76)*Input!$E$92,0)</f>
        <v>0</v>
      </c>
      <c r="AU66" s="283">
        <f>IF(AU22+AU60+AT76&lt;0,-(AU22+AU60+AT76)*Input!$E$92,0)</f>
        <v>0</v>
      </c>
      <c r="AV66" s="283">
        <f>IF(AV22+AV60+AU76&lt;0,-(AV22+AV60+AU76)*Input!$E$92,0)</f>
        <v>0</v>
      </c>
      <c r="AW66" s="283">
        <f>IF(AW22+AW60+AV76&lt;0,-(AW22+AW60+AV76)*Input!$E$92,0)</f>
        <v>0</v>
      </c>
      <c r="AX66" s="283">
        <f>IF(AX22+AX60+AW76&lt;0,-(AX22+AX60+AW76)*Input!$E$92,0)</f>
        <v>0</v>
      </c>
      <c r="AY66" s="283">
        <f>IF(AY22+AY60+AX76&lt;0,-(AY22+AY60+AX76)*Input!$E$92,0)</f>
        <v>0</v>
      </c>
      <c r="AZ66" s="283">
        <f>IF(AZ22+AZ60+AY76&lt;0,-(AZ22+AZ60+AY76)*Input!$E$92,0)</f>
        <v>0</v>
      </c>
      <c r="BA66" s="283">
        <f>IF(BA22+BA60+AZ76&lt;0,-(BA22+BA60+AZ76)*Input!$E$92,0)</f>
        <v>0</v>
      </c>
      <c r="BB66" s="283">
        <f>IF(BB22+BB60+BA76&lt;0,-(BB22+BB60+BA76)*Input!$E$92,0)</f>
        <v>0</v>
      </c>
      <c r="BC66" s="283">
        <f>IF(BC22+BC60+BB76&lt;0,-(BC22+BC60+BB76)*Input!$E$92,0)</f>
        <v>0</v>
      </c>
      <c r="BD66" s="283">
        <f>IF(BD22+BD60+BC76&lt;0,-(BD22+BD60+BC76)*Input!$E$92,0)</f>
        <v>0</v>
      </c>
      <c r="BE66" s="283">
        <f>IF(BE22+BE60+BD76&lt;0,-(BE22+BE60+BD76)*Input!$E$92,0)</f>
        <v>0</v>
      </c>
      <c r="BF66" s="283">
        <f>IF(BF22+BF60+BE76&lt;0,-(BF22+BF60+BE76)*Input!$E$92,0)</f>
        <v>0</v>
      </c>
      <c r="BG66" s="283">
        <f>IF(BG22+BG60+BF76&lt;0,-(BG22+BG60+BF76)*Input!$E$92,0)</f>
        <v>0</v>
      </c>
      <c r="BH66" s="283">
        <f>IF(BH22+BH60+BG76&lt;0,-(BH22+BH60+BG76)*Input!$E$92,0)</f>
        <v>0</v>
      </c>
      <c r="BI66" s="283">
        <f>IF(BI22+BI60+BH76&lt;0,-(BI22+BI60+BH76)*Input!$E$92,0)</f>
        <v>0</v>
      </c>
      <c r="BJ66" s="283">
        <f>IF(BJ22+BJ60+BI76&lt;0,-(BJ22+BJ60+BI76)*Input!$E$92,0)</f>
        <v>0</v>
      </c>
      <c r="BK66" s="283">
        <f>IF(BK22+BK60+BJ76&lt;0,-(BK22+BK60+BJ76)*Input!$E$92,0)</f>
        <v>0</v>
      </c>
      <c r="BL66" s="283">
        <f>IF(BL22+BL60+BK76&lt;0,-(BL22+BL60+BK76)*Input!$E$92,0)</f>
        <v>0</v>
      </c>
      <c r="BM66" s="283">
        <f>IF(BM22+BM60+BL76&lt;0,-(BM22+BM60+BL76)*Input!$E$92,0)</f>
        <v>0</v>
      </c>
      <c r="BN66" s="283">
        <f>IF(BN22+BN60+BM76&lt;0,-(BN22+BN60+BM76)*Input!$E$92,0)</f>
        <v>0</v>
      </c>
      <c r="BO66" s="283">
        <f>IF(BO22+BO60+BN76&lt;0,-(BO22+BO60+BN76)*Input!$E$92,0)</f>
        <v>0</v>
      </c>
      <c r="BP66" s="283">
        <f>IF(BP22+BP60+BO76&lt;0,-(BP22+BP60+BO76)*Input!$E$92,0)</f>
        <v>0</v>
      </c>
      <c r="BQ66" s="283">
        <f>IF(BQ22+BQ60+BP76&lt;0,-(BQ22+BQ60+BP76)*Input!$E$92,0)</f>
        <v>0</v>
      </c>
      <c r="BR66" s="283">
        <f>IF(BR22+BR60+BQ76&lt;0,-(BR22+BR60+BQ76)*Input!$E$92,0)</f>
        <v>0</v>
      </c>
      <c r="BS66" s="283">
        <f>IF(BS22+BS60+BR76&lt;0,-(BS22+BS60+BR76)*Input!$E$92,0)</f>
        <v>0</v>
      </c>
      <c r="BT66" s="283">
        <f>IF(BT22+BT60+BS76&lt;0,-(BT22+BT60+BS76)*Input!$E$92,0)</f>
        <v>0</v>
      </c>
      <c r="BU66" s="283">
        <f>IF(BU22+BU60+BT76&lt;0,-(BU22+BU60+BT76)*Input!$E$92,0)</f>
        <v>0</v>
      </c>
      <c r="BV66" s="283">
        <f>IF(BV22+BV60+BU76&lt;0,-(BV22+BV60+BU76)*Input!$E$92,0)</f>
        <v>0</v>
      </c>
      <c r="BW66" s="283">
        <f>IF(BW22+BW60+BV76&lt;0,-(BW22+BW60+BV76)*Input!$E$92,0)</f>
        <v>0</v>
      </c>
      <c r="BX66" s="283">
        <f>IF(BX22+BX60+BW76&lt;0,-(BX22+BX60+BW76)*Input!$E$92,0)</f>
        <v>0</v>
      </c>
      <c r="BY66" s="283">
        <f>IF(BY22+BY60+BX76&lt;0,-(BY22+BY60+BX76)*Input!$E$92,0)</f>
        <v>0</v>
      </c>
      <c r="BZ66" s="283">
        <f>IF(BZ22+BZ60+BY76&lt;0,-(BZ22+BZ60+BY76)*Input!$E$92,0)</f>
        <v>0</v>
      </c>
      <c r="CA66" s="283">
        <f>IF(CA22+CA60+BZ76&lt;0,-(CA22+CA60+BZ76)*Input!$E$92,0)</f>
        <v>0</v>
      </c>
      <c r="CB66" s="283">
        <f>IF(CB22+CB60+CA76&lt;0,-(CB22+CB60+CA76)*Input!$E$92,0)</f>
        <v>0</v>
      </c>
      <c r="CC66" s="283">
        <f>IF(CC22+CC60+CB76&lt;0,-(CC22+CC60+CB76)*Input!$E$92,0)</f>
        <v>0</v>
      </c>
      <c r="CD66" s="283">
        <f>IF(CD22+CD60+CC76&lt;0,-(CD22+CD60+CC76)*Input!$E$92,0)</f>
        <v>0</v>
      </c>
      <c r="CE66" s="283">
        <f>IF(CE22+CE60+CD76&lt;0,-(CE22+CE60+CD76)*Input!$E$92,0)</f>
        <v>0</v>
      </c>
      <c r="CF66" s="283">
        <f>IF(CF22+CF60+CE76&lt;0,-(CF22+CF60+CE76)*Input!$E$92,0)</f>
        <v>0</v>
      </c>
      <c r="CG66" s="283">
        <f>IF(CG22+CG60+CF76&lt;0,-(CG22+CG60+CF76)*Input!$E$92,0)</f>
        <v>0</v>
      </c>
      <c r="CH66" s="283">
        <f>IF(CH22+CH60+CG76&lt;0,-(CH22+CH60+CG76)*Input!$E$92,0)</f>
        <v>0</v>
      </c>
      <c r="CI66" s="283">
        <f>IF(CI22+CI60+CH76&lt;0,-(CI22+CI60+CH76)*Input!$E$92,0)</f>
        <v>0</v>
      </c>
      <c r="CJ66" s="283">
        <f>IF(CJ22+CJ60+CI76&lt;0,-(CJ22+CJ60+CI76)*Input!$E$92,0)</f>
        <v>0</v>
      </c>
      <c r="CK66" s="283">
        <f>IF(CK22+CK60+CJ76&lt;0,-(CK22+CK60+CJ76)*Input!$E$92,0)</f>
        <v>0</v>
      </c>
      <c r="CL66" s="283">
        <f>IF(CL22+CL60+CK76&lt;0,-(CL22+CL60+CK76)*Input!$E$92,0)</f>
        <v>0</v>
      </c>
      <c r="CM66" s="283">
        <f>IF(CM22+CM60+CL76&lt;0,-(CM22+CM60+CL76)*Input!$E$92,0)</f>
        <v>0</v>
      </c>
      <c r="CN66" s="283">
        <f>IF(CN22+CN60+CM76&lt;0,-(CN22+CN60+CM76)*Input!$E$92,0)</f>
        <v>0</v>
      </c>
      <c r="CO66" s="1"/>
    </row>
    <row r="67" ht="18.75" customHeight="1">
      <c r="A67" s="1"/>
      <c r="B67" s="402"/>
      <c r="C67" s="284" t="s">
        <v>248</v>
      </c>
      <c r="D67" s="283"/>
      <c r="E67" s="282"/>
      <c r="F67" s="283">
        <f t="shared" si="20"/>
        <v>-97380</v>
      </c>
      <c r="G67" s="383" t="s">
        <v>41</v>
      </c>
      <c r="H67" s="384"/>
      <c r="I67" s="283">
        <f t="shared" ref="I67:CN67" si="21">if(J$1=0,-$F66,0)</f>
        <v>0</v>
      </c>
      <c r="J67" s="283">
        <f t="shared" si="21"/>
        <v>0</v>
      </c>
      <c r="K67" s="283">
        <f t="shared" si="21"/>
        <v>0</v>
      </c>
      <c r="L67" s="283">
        <f t="shared" si="21"/>
        <v>0</v>
      </c>
      <c r="M67" s="283">
        <f t="shared" si="21"/>
        <v>0</v>
      </c>
      <c r="N67" s="283">
        <f t="shared" si="21"/>
        <v>0</v>
      </c>
      <c r="O67" s="283">
        <f t="shared" si="21"/>
        <v>0</v>
      </c>
      <c r="P67" s="283">
        <f t="shared" si="21"/>
        <v>0</v>
      </c>
      <c r="Q67" s="283">
        <f t="shared" si="21"/>
        <v>0</v>
      </c>
      <c r="R67" s="283">
        <f t="shared" si="21"/>
        <v>0</v>
      </c>
      <c r="S67" s="283">
        <f t="shared" si="21"/>
        <v>0</v>
      </c>
      <c r="T67" s="283">
        <f t="shared" si="21"/>
        <v>0</v>
      </c>
      <c r="U67" s="283">
        <f t="shared" si="21"/>
        <v>0</v>
      </c>
      <c r="V67" s="283">
        <f t="shared" si="21"/>
        <v>0</v>
      </c>
      <c r="W67" s="283">
        <f t="shared" si="21"/>
        <v>0</v>
      </c>
      <c r="X67" s="283">
        <f t="shared" si="21"/>
        <v>0</v>
      </c>
      <c r="Y67" s="283">
        <f t="shared" si="21"/>
        <v>0</v>
      </c>
      <c r="Z67" s="283">
        <f t="shared" si="21"/>
        <v>0</v>
      </c>
      <c r="AA67" s="283">
        <f t="shared" si="21"/>
        <v>0</v>
      </c>
      <c r="AB67" s="283">
        <f t="shared" si="21"/>
        <v>0</v>
      </c>
      <c r="AC67" s="283">
        <f t="shared" si="21"/>
        <v>0</v>
      </c>
      <c r="AD67" s="283">
        <f t="shared" si="21"/>
        <v>0</v>
      </c>
      <c r="AE67" s="283">
        <f t="shared" si="21"/>
        <v>0</v>
      </c>
      <c r="AF67" s="283">
        <f t="shared" si="21"/>
        <v>0</v>
      </c>
      <c r="AG67" s="283">
        <f t="shared" si="21"/>
        <v>0</v>
      </c>
      <c r="AH67" s="283">
        <f t="shared" si="21"/>
        <v>0</v>
      </c>
      <c r="AI67" s="283">
        <f t="shared" si="21"/>
        <v>0</v>
      </c>
      <c r="AJ67" s="283">
        <f t="shared" si="21"/>
        <v>0</v>
      </c>
      <c r="AK67" s="283">
        <f t="shared" si="21"/>
        <v>0</v>
      </c>
      <c r="AL67" s="283">
        <f t="shared" si="21"/>
        <v>0</v>
      </c>
      <c r="AM67" s="283">
        <f t="shared" si="21"/>
        <v>0</v>
      </c>
      <c r="AN67" s="283">
        <f t="shared" si="21"/>
        <v>0</v>
      </c>
      <c r="AO67" s="283">
        <f t="shared" si="21"/>
        <v>0</v>
      </c>
      <c r="AP67" s="283">
        <f t="shared" si="21"/>
        <v>0</v>
      </c>
      <c r="AQ67" s="283">
        <f t="shared" si="21"/>
        <v>0</v>
      </c>
      <c r="AR67" s="283">
        <f t="shared" si="21"/>
        <v>0</v>
      </c>
      <c r="AS67" s="283">
        <f t="shared" si="21"/>
        <v>0</v>
      </c>
      <c r="AT67" s="283">
        <f t="shared" si="21"/>
        <v>0</v>
      </c>
      <c r="AU67" s="283">
        <f t="shared" si="21"/>
        <v>0</v>
      </c>
      <c r="AV67" s="283">
        <f t="shared" si="21"/>
        <v>0</v>
      </c>
      <c r="AW67" s="283">
        <f t="shared" si="21"/>
        <v>0</v>
      </c>
      <c r="AX67" s="283">
        <f t="shared" si="21"/>
        <v>0</v>
      </c>
      <c r="AY67" s="283">
        <f t="shared" si="21"/>
        <v>0</v>
      </c>
      <c r="AZ67" s="283">
        <f t="shared" si="21"/>
        <v>0</v>
      </c>
      <c r="BA67" s="283">
        <f t="shared" si="21"/>
        <v>0</v>
      </c>
      <c r="BB67" s="283">
        <f t="shared" si="21"/>
        <v>0</v>
      </c>
      <c r="BC67" s="283">
        <f t="shared" si="21"/>
        <v>0</v>
      </c>
      <c r="BD67" s="283">
        <f t="shared" si="21"/>
        <v>0</v>
      </c>
      <c r="BE67" s="283">
        <f t="shared" si="21"/>
        <v>0</v>
      </c>
      <c r="BF67" s="283">
        <f t="shared" si="21"/>
        <v>0</v>
      </c>
      <c r="BG67" s="283">
        <f t="shared" si="21"/>
        <v>0</v>
      </c>
      <c r="BH67" s="283">
        <f t="shared" si="21"/>
        <v>0</v>
      </c>
      <c r="BI67" s="283">
        <f t="shared" si="21"/>
        <v>0</v>
      </c>
      <c r="BJ67" s="283">
        <f t="shared" si="21"/>
        <v>0</v>
      </c>
      <c r="BK67" s="283">
        <f t="shared" si="21"/>
        <v>0</v>
      </c>
      <c r="BL67" s="283">
        <f t="shared" si="21"/>
        <v>0</v>
      </c>
      <c r="BM67" s="283">
        <f t="shared" si="21"/>
        <v>0</v>
      </c>
      <c r="BN67" s="283">
        <f t="shared" si="21"/>
        <v>0</v>
      </c>
      <c r="BO67" s="283">
        <f t="shared" si="21"/>
        <v>0</v>
      </c>
      <c r="BP67" s="283">
        <f t="shared" si="21"/>
        <v>0</v>
      </c>
      <c r="BQ67" s="283">
        <f t="shared" si="21"/>
        <v>0</v>
      </c>
      <c r="BR67" s="283">
        <f t="shared" si="21"/>
        <v>0</v>
      </c>
      <c r="BS67" s="283">
        <f t="shared" si="21"/>
        <v>0</v>
      </c>
      <c r="BT67" s="283">
        <f t="shared" si="21"/>
        <v>0</v>
      </c>
      <c r="BU67" s="283">
        <f t="shared" si="21"/>
        <v>0</v>
      </c>
      <c r="BV67" s="283">
        <f t="shared" si="21"/>
        <v>0</v>
      </c>
      <c r="BW67" s="283">
        <f t="shared" si="21"/>
        <v>0</v>
      </c>
      <c r="BX67" s="283">
        <f t="shared" si="21"/>
        <v>0</v>
      </c>
      <c r="BY67" s="283">
        <f t="shared" si="21"/>
        <v>0</v>
      </c>
      <c r="BZ67" s="283">
        <f t="shared" si="21"/>
        <v>0</v>
      </c>
      <c r="CA67" s="283">
        <f t="shared" si="21"/>
        <v>0</v>
      </c>
      <c r="CB67" s="283">
        <f t="shared" si="21"/>
        <v>0</v>
      </c>
      <c r="CC67" s="283">
        <f t="shared" si="21"/>
        <v>0</v>
      </c>
      <c r="CD67" s="283">
        <f t="shared" si="21"/>
        <v>0</v>
      </c>
      <c r="CE67" s="283">
        <f t="shared" si="21"/>
        <v>0</v>
      </c>
      <c r="CF67" s="283">
        <f t="shared" si="21"/>
        <v>0</v>
      </c>
      <c r="CG67" s="283">
        <f t="shared" si="21"/>
        <v>0</v>
      </c>
      <c r="CH67" s="283">
        <f t="shared" si="21"/>
        <v>0</v>
      </c>
      <c r="CI67" s="283">
        <f t="shared" si="21"/>
        <v>0</v>
      </c>
      <c r="CJ67" s="283">
        <f t="shared" si="21"/>
        <v>0</v>
      </c>
      <c r="CK67" s="283">
        <f t="shared" si="21"/>
        <v>0</v>
      </c>
      <c r="CL67" s="283">
        <f t="shared" si="21"/>
        <v>0</v>
      </c>
      <c r="CM67" s="283">
        <f t="shared" si="21"/>
        <v>0</v>
      </c>
      <c r="CN67" s="283">
        <f t="shared" si="21"/>
        <v>-97380</v>
      </c>
      <c r="CO67" s="1"/>
    </row>
    <row r="68" ht="18.75" customHeight="1">
      <c r="A68" s="1"/>
      <c r="B68" s="342" t="s">
        <v>50</v>
      </c>
      <c r="C68" s="400" t="str">
        <f>Input!D91</f>
        <v>Investor's funds</v>
      </c>
      <c r="D68" s="290"/>
      <c r="E68" s="288"/>
      <c r="F68" s="290">
        <f t="shared" si="20"/>
        <v>0</v>
      </c>
      <c r="G68" s="401" t="s">
        <v>41</v>
      </c>
      <c r="H68" s="391"/>
      <c r="I68" s="290">
        <f t="shared" ref="I68:CN68" si="22">sum(I69:I70)</f>
        <v>6340</v>
      </c>
      <c r="J68" s="290">
        <f t="shared" si="22"/>
        <v>6340</v>
      </c>
      <c r="K68" s="290">
        <f t="shared" si="22"/>
        <v>6340</v>
      </c>
      <c r="L68" s="290">
        <f t="shared" si="22"/>
        <v>6340</v>
      </c>
      <c r="M68" s="290">
        <f t="shared" si="22"/>
        <v>6100</v>
      </c>
      <c r="N68" s="290">
        <f t="shared" si="22"/>
        <v>4780</v>
      </c>
      <c r="O68" s="290">
        <f t="shared" si="22"/>
        <v>4780</v>
      </c>
      <c r="P68" s="290">
        <f t="shared" si="22"/>
        <v>4780</v>
      </c>
      <c r="Q68" s="290">
        <f t="shared" si="22"/>
        <v>4780</v>
      </c>
      <c r="R68" s="290">
        <f t="shared" si="22"/>
        <v>4780</v>
      </c>
      <c r="S68" s="290">
        <f t="shared" si="22"/>
        <v>4780</v>
      </c>
      <c r="T68" s="290">
        <f t="shared" si="22"/>
        <v>4780</v>
      </c>
      <c r="U68" s="290">
        <f t="shared" si="22"/>
        <v>0</v>
      </c>
      <c r="V68" s="290">
        <f t="shared" si="22"/>
        <v>0</v>
      </c>
      <c r="W68" s="290">
        <f t="shared" si="22"/>
        <v>0</v>
      </c>
      <c r="X68" s="290">
        <f t="shared" si="22"/>
        <v>0</v>
      </c>
      <c r="Y68" s="290">
        <f t="shared" si="22"/>
        <v>0</v>
      </c>
      <c r="Z68" s="290">
        <f t="shared" si="22"/>
        <v>0</v>
      </c>
      <c r="AA68" s="290">
        <f t="shared" si="22"/>
        <v>0</v>
      </c>
      <c r="AB68" s="290">
        <f t="shared" si="22"/>
        <v>0</v>
      </c>
      <c r="AC68" s="290">
        <f t="shared" si="22"/>
        <v>0</v>
      </c>
      <c r="AD68" s="290">
        <f t="shared" si="22"/>
        <v>0</v>
      </c>
      <c r="AE68" s="290">
        <f t="shared" si="22"/>
        <v>0</v>
      </c>
      <c r="AF68" s="290">
        <f t="shared" si="22"/>
        <v>0</v>
      </c>
      <c r="AG68" s="290">
        <f t="shared" si="22"/>
        <v>0</v>
      </c>
      <c r="AH68" s="290">
        <f t="shared" si="22"/>
        <v>0</v>
      </c>
      <c r="AI68" s="290">
        <f t="shared" si="22"/>
        <v>0</v>
      </c>
      <c r="AJ68" s="290">
        <f t="shared" si="22"/>
        <v>0</v>
      </c>
      <c r="AK68" s="290">
        <f t="shared" si="22"/>
        <v>0</v>
      </c>
      <c r="AL68" s="290">
        <f t="shared" si="22"/>
        <v>0</v>
      </c>
      <c r="AM68" s="290">
        <f t="shared" si="22"/>
        <v>0</v>
      </c>
      <c r="AN68" s="290">
        <f t="shared" si="22"/>
        <v>0</v>
      </c>
      <c r="AO68" s="290">
        <f t="shared" si="22"/>
        <v>0</v>
      </c>
      <c r="AP68" s="290">
        <f t="shared" si="22"/>
        <v>0</v>
      </c>
      <c r="AQ68" s="290">
        <f t="shared" si="22"/>
        <v>0</v>
      </c>
      <c r="AR68" s="290">
        <f t="shared" si="22"/>
        <v>0</v>
      </c>
      <c r="AS68" s="290">
        <f t="shared" si="22"/>
        <v>0</v>
      </c>
      <c r="AT68" s="290">
        <f t="shared" si="22"/>
        <v>0</v>
      </c>
      <c r="AU68" s="290">
        <f t="shared" si="22"/>
        <v>0</v>
      </c>
      <c r="AV68" s="290">
        <f t="shared" si="22"/>
        <v>0</v>
      </c>
      <c r="AW68" s="290">
        <f t="shared" si="22"/>
        <v>0</v>
      </c>
      <c r="AX68" s="290">
        <f t="shared" si="22"/>
        <v>0</v>
      </c>
      <c r="AY68" s="290">
        <f t="shared" si="22"/>
        <v>0</v>
      </c>
      <c r="AZ68" s="290">
        <f t="shared" si="22"/>
        <v>0</v>
      </c>
      <c r="BA68" s="290">
        <f t="shared" si="22"/>
        <v>0</v>
      </c>
      <c r="BB68" s="290">
        <f t="shared" si="22"/>
        <v>0</v>
      </c>
      <c r="BC68" s="290">
        <f t="shared" si="22"/>
        <v>0</v>
      </c>
      <c r="BD68" s="290">
        <f t="shared" si="22"/>
        <v>0</v>
      </c>
      <c r="BE68" s="290">
        <f t="shared" si="22"/>
        <v>0</v>
      </c>
      <c r="BF68" s="290">
        <f t="shared" si="22"/>
        <v>0</v>
      </c>
      <c r="BG68" s="290">
        <f t="shared" si="22"/>
        <v>0</v>
      </c>
      <c r="BH68" s="290">
        <f t="shared" si="22"/>
        <v>0</v>
      </c>
      <c r="BI68" s="290">
        <f t="shared" si="22"/>
        <v>0</v>
      </c>
      <c r="BJ68" s="290">
        <f t="shared" si="22"/>
        <v>0</v>
      </c>
      <c r="BK68" s="290">
        <f t="shared" si="22"/>
        <v>0</v>
      </c>
      <c r="BL68" s="290">
        <f t="shared" si="22"/>
        <v>0</v>
      </c>
      <c r="BM68" s="290">
        <f t="shared" si="22"/>
        <v>0</v>
      </c>
      <c r="BN68" s="290">
        <f t="shared" si="22"/>
        <v>0</v>
      </c>
      <c r="BO68" s="290">
        <f t="shared" si="22"/>
        <v>0</v>
      </c>
      <c r="BP68" s="290">
        <f t="shared" si="22"/>
        <v>0</v>
      </c>
      <c r="BQ68" s="290">
        <f t="shared" si="22"/>
        <v>0</v>
      </c>
      <c r="BR68" s="290">
        <f t="shared" si="22"/>
        <v>0</v>
      </c>
      <c r="BS68" s="290">
        <f t="shared" si="22"/>
        <v>0</v>
      </c>
      <c r="BT68" s="290">
        <f t="shared" si="22"/>
        <v>0</v>
      </c>
      <c r="BU68" s="290">
        <f t="shared" si="22"/>
        <v>0</v>
      </c>
      <c r="BV68" s="290">
        <f t="shared" si="22"/>
        <v>0</v>
      </c>
      <c r="BW68" s="290">
        <f t="shared" si="22"/>
        <v>0</v>
      </c>
      <c r="BX68" s="290">
        <f t="shared" si="22"/>
        <v>0</v>
      </c>
      <c r="BY68" s="290">
        <f t="shared" si="22"/>
        <v>0</v>
      </c>
      <c r="BZ68" s="290">
        <f t="shared" si="22"/>
        <v>0</v>
      </c>
      <c r="CA68" s="290">
        <f t="shared" si="22"/>
        <v>0</v>
      </c>
      <c r="CB68" s="290">
        <f t="shared" si="22"/>
        <v>0</v>
      </c>
      <c r="CC68" s="290">
        <f t="shared" si="22"/>
        <v>0</v>
      </c>
      <c r="CD68" s="290">
        <f t="shared" si="22"/>
        <v>0</v>
      </c>
      <c r="CE68" s="290">
        <f t="shared" si="22"/>
        <v>0</v>
      </c>
      <c r="CF68" s="290">
        <f t="shared" si="22"/>
        <v>0</v>
      </c>
      <c r="CG68" s="290">
        <f t="shared" si="22"/>
        <v>0</v>
      </c>
      <c r="CH68" s="290">
        <f t="shared" si="22"/>
        <v>0</v>
      </c>
      <c r="CI68" s="290">
        <f t="shared" si="22"/>
        <v>0</v>
      </c>
      <c r="CJ68" s="290">
        <f t="shared" si="22"/>
        <v>0</v>
      </c>
      <c r="CK68" s="290">
        <f t="shared" si="22"/>
        <v>0</v>
      </c>
      <c r="CL68" s="290">
        <f t="shared" si="22"/>
        <v>0</v>
      </c>
      <c r="CM68" s="290">
        <f t="shared" si="22"/>
        <v>0</v>
      </c>
      <c r="CN68" s="290">
        <f t="shared" si="22"/>
        <v>-64920</v>
      </c>
      <c r="CO68" s="1"/>
    </row>
    <row r="69" ht="18.75" customHeight="1">
      <c r="A69" s="1"/>
      <c r="B69" s="402"/>
      <c r="C69" s="284" t="s">
        <v>247</v>
      </c>
      <c r="D69" s="283"/>
      <c r="E69" s="282"/>
      <c r="F69" s="283">
        <f t="shared" si="20"/>
        <v>64920</v>
      </c>
      <c r="G69" s="383" t="s">
        <v>41</v>
      </c>
      <c r="H69" s="384"/>
      <c r="I69" s="283">
        <f>IF(I22+I60+H76&lt;0,-(I22+I60+H76)*Input!$D$92,0)</f>
        <v>6340</v>
      </c>
      <c r="J69" s="283">
        <f>IF(J22+J60+I76&lt;0,-(J22+J60+I76)*Input!$D$92,0)</f>
        <v>6340</v>
      </c>
      <c r="K69" s="283">
        <f>IF(K22+K60+J76&lt;0,-(K22+K60+J76)*Input!$D$92,0)</f>
        <v>6340</v>
      </c>
      <c r="L69" s="283">
        <f>IF(L22+L60+K76&lt;0,-(L22+L60+K76)*Input!$D$92,0)</f>
        <v>6340</v>
      </c>
      <c r="M69" s="283">
        <f>IF(M22+M60+L76&lt;0,-(M22+M60+L76)*Input!$D$92,0)</f>
        <v>6100</v>
      </c>
      <c r="N69" s="283">
        <f>IF(N22+N60+M76&lt;0,-(N22+N60+M76)*Input!$D$92,0)</f>
        <v>4780</v>
      </c>
      <c r="O69" s="283">
        <f>IF(O22+O60+N76&lt;0,-(O22+O60+N76)*Input!$D$92,0)</f>
        <v>4780</v>
      </c>
      <c r="P69" s="283">
        <f>IF(P22+P60+O76&lt;0,-(P22+P60+O76)*Input!$D$92,0)</f>
        <v>4780</v>
      </c>
      <c r="Q69" s="283">
        <f>IF(Q22+Q60+P76&lt;0,-(Q22+Q60+P76)*Input!$D$92,0)</f>
        <v>4780</v>
      </c>
      <c r="R69" s="283">
        <f>IF(R22+R60+Q76&lt;0,-(R22+R60+Q76)*Input!$D$92,0)</f>
        <v>4780</v>
      </c>
      <c r="S69" s="283">
        <f>IF(S22+S60+R76&lt;0,-(S22+S60+R76)*Input!$D$92,0)</f>
        <v>4780</v>
      </c>
      <c r="T69" s="283">
        <f>IF(T22+T60+S76&lt;0,-(T22+T60+S76)*Input!$D$92,0)</f>
        <v>4780</v>
      </c>
      <c r="U69" s="283">
        <f>IF(U22+U60+T76&lt;0,-(U22+U60+T76)*Input!$D$92,0)</f>
        <v>0</v>
      </c>
      <c r="V69" s="283">
        <f>IF(V22+V60+U76&lt;0,-(V22+V60+U76)*Input!$D$92,0)</f>
        <v>0</v>
      </c>
      <c r="W69" s="283">
        <f>IF(W22+W60+V76&lt;0,-(W22+W60+V76)*Input!$D$92,0)</f>
        <v>0</v>
      </c>
      <c r="X69" s="283">
        <f>IF(X22+X60+W76&lt;0,-(X22+X60+W76)*Input!$D$92,0)</f>
        <v>0</v>
      </c>
      <c r="Y69" s="283">
        <f>IF(Y22+Y60+X76&lt;0,-(Y22+Y60+X76)*Input!$D$92,0)</f>
        <v>0</v>
      </c>
      <c r="Z69" s="283">
        <f>IF(Z22+Z60+Y76&lt;0,-(Z22+Z60+Y76)*Input!$D$92,0)</f>
        <v>0</v>
      </c>
      <c r="AA69" s="283">
        <f>IF(AA22+AA60+Z76&lt;0,-(AA22+AA60+Z76)*Input!$D$92,0)</f>
        <v>0</v>
      </c>
      <c r="AB69" s="283">
        <f>IF(AB22+AB60+AA76&lt;0,-(AB22+AB60+AA76)*Input!$D$92,0)</f>
        <v>0</v>
      </c>
      <c r="AC69" s="283">
        <f>IF(AC22+AC60+AB76&lt;0,-(AC22+AC60+AB76)*Input!$D$92,0)</f>
        <v>0</v>
      </c>
      <c r="AD69" s="283">
        <f>IF(AD22+AD60+AC76&lt;0,-(AD22+AD60+AC76)*Input!$D$92,0)</f>
        <v>0</v>
      </c>
      <c r="AE69" s="283">
        <f>IF(AE22+AE60+AD76&lt;0,-(AE22+AE60+AD76)*Input!$D$92,0)</f>
        <v>0</v>
      </c>
      <c r="AF69" s="283">
        <f>IF(AF22+AF60+AE76&lt;0,-(AF22+AF60+AE76)*Input!$D$92,0)</f>
        <v>0</v>
      </c>
      <c r="AG69" s="283">
        <f>IF(AG22+AG60+AF76&lt;0,-(AG22+AG60+AF76)*Input!$D$92,0)</f>
        <v>0</v>
      </c>
      <c r="AH69" s="283">
        <f>IF(AH22+AH60+AG76&lt;0,-(AH22+AH60+AG76)*Input!$D$92,0)</f>
        <v>0</v>
      </c>
      <c r="AI69" s="283">
        <f>IF(AI22+AI60+AH76&lt;0,-(AI22+AI60+AH76)*Input!$D$92,0)</f>
        <v>0</v>
      </c>
      <c r="AJ69" s="283">
        <f>IF(AJ22+AJ60+AI76&lt;0,-(AJ22+AJ60+AI76)*Input!$D$92,0)</f>
        <v>0</v>
      </c>
      <c r="AK69" s="283">
        <f>IF(AK22+AK60+AJ76&lt;0,-(AK22+AK60+AJ76)*Input!$D$92,0)</f>
        <v>0</v>
      </c>
      <c r="AL69" s="283">
        <f>IF(AL22+AL60+AK76&lt;0,-(AL22+AL60+AK76)*Input!$D$92,0)</f>
        <v>0</v>
      </c>
      <c r="AM69" s="283">
        <f>IF(AM22+AM60+AL76&lt;0,-(AM22+AM60+AL76)*Input!$D$92,0)</f>
        <v>0</v>
      </c>
      <c r="AN69" s="283">
        <f>IF(AN22+AN60+AM76&lt;0,-(AN22+AN60+AM76)*Input!$D$92,0)</f>
        <v>0</v>
      </c>
      <c r="AO69" s="283">
        <f>IF(AO22+AO60+AN76&lt;0,-(AO22+AO60+AN76)*Input!$D$92,0)</f>
        <v>0</v>
      </c>
      <c r="AP69" s="283">
        <f>IF(AP22+AP60+AO76&lt;0,-(AP22+AP60+AO76)*Input!$D$92,0)</f>
        <v>0</v>
      </c>
      <c r="AQ69" s="283">
        <f>IF(AQ22+AQ60+AP76&lt;0,-(AQ22+AQ60+AP76)*Input!$D$92,0)</f>
        <v>0</v>
      </c>
      <c r="AR69" s="283">
        <f>IF(AR22+AR60+AQ76&lt;0,-(AR22+AR60+AQ76)*Input!$D$92,0)</f>
        <v>0</v>
      </c>
      <c r="AS69" s="283">
        <f>IF(AS22+AS60+AR76&lt;0,-(AS22+AS60+AR76)*Input!$D$92,0)</f>
        <v>0</v>
      </c>
      <c r="AT69" s="283">
        <f>IF(AT22+AT60+AS76&lt;0,-(AT22+AT60+AS76)*Input!$D$92,0)</f>
        <v>0</v>
      </c>
      <c r="AU69" s="283">
        <f>IF(AU22+AU60+AT76&lt;0,-(AU22+AU60+AT76)*Input!$D$92,0)</f>
        <v>0</v>
      </c>
      <c r="AV69" s="283">
        <f>IF(AV22+AV60+AU76&lt;0,-(AV22+AV60+AU76)*Input!$D$92,0)</f>
        <v>0</v>
      </c>
      <c r="AW69" s="283">
        <f>IF(AW22+AW60+AV76&lt;0,-(AW22+AW60+AV76)*Input!$D$92,0)</f>
        <v>0</v>
      </c>
      <c r="AX69" s="283">
        <f>IF(AX22+AX60+AW76&lt;0,-(AX22+AX60+AW76)*Input!$D$92,0)</f>
        <v>0</v>
      </c>
      <c r="AY69" s="283">
        <f>IF(AY22+AY60+AX76&lt;0,-(AY22+AY60+AX76)*Input!$D$92,0)</f>
        <v>0</v>
      </c>
      <c r="AZ69" s="283">
        <f>IF(AZ22+AZ60+AY76&lt;0,-(AZ22+AZ60+AY76)*Input!$D$92,0)</f>
        <v>0</v>
      </c>
      <c r="BA69" s="283">
        <f>IF(BA22+BA60+AZ76&lt;0,-(BA22+BA60+AZ76)*Input!$D$92,0)</f>
        <v>0</v>
      </c>
      <c r="BB69" s="283">
        <f>IF(BB22+BB60+BA76&lt;0,-(BB22+BB60+BA76)*Input!$D$92,0)</f>
        <v>0</v>
      </c>
      <c r="BC69" s="283">
        <f>IF(BC22+BC60+BB76&lt;0,-(BC22+BC60+BB76)*Input!$D$92,0)</f>
        <v>0</v>
      </c>
      <c r="BD69" s="283">
        <f>IF(BD22+BD60+BC76&lt;0,-(BD22+BD60+BC76)*Input!$D$92,0)</f>
        <v>0</v>
      </c>
      <c r="BE69" s="283">
        <f>IF(BE22+BE60+BD76&lt;0,-(BE22+BE60+BD76)*Input!$D$92,0)</f>
        <v>0</v>
      </c>
      <c r="BF69" s="283">
        <f>IF(BF22+BF60+BE76&lt;0,-(BF22+BF60+BE76)*Input!$D$92,0)</f>
        <v>0</v>
      </c>
      <c r="BG69" s="283">
        <f>IF(BG22+BG60+BF76&lt;0,-(BG22+BG60+BF76)*Input!$D$92,0)</f>
        <v>0</v>
      </c>
      <c r="BH69" s="283">
        <f>IF(BH22+BH60+BG76&lt;0,-(BH22+BH60+BG76)*Input!$D$92,0)</f>
        <v>0</v>
      </c>
      <c r="BI69" s="283">
        <f>IF(BI22+BI60+BH76&lt;0,-(BI22+BI60+BH76)*Input!$D$92,0)</f>
        <v>0</v>
      </c>
      <c r="BJ69" s="283">
        <f>IF(BJ22+BJ60+BI76&lt;0,-(BJ22+BJ60+BI76)*Input!$D$92,0)</f>
        <v>0</v>
      </c>
      <c r="BK69" s="283">
        <f>IF(BK22+BK60+BJ76&lt;0,-(BK22+BK60+BJ76)*Input!$D$92,0)</f>
        <v>0</v>
      </c>
      <c r="BL69" s="283">
        <f>IF(BL22+BL60+BK76&lt;0,-(BL22+BL60+BK76)*Input!$D$92,0)</f>
        <v>0</v>
      </c>
      <c r="BM69" s="283">
        <f>IF(BM22+BM60+BL76&lt;0,-(BM22+BM60+BL76)*Input!$D$92,0)</f>
        <v>0</v>
      </c>
      <c r="BN69" s="283">
        <f>IF(BN22+BN60+BM76&lt;0,-(BN22+BN60+BM76)*Input!$D$92,0)</f>
        <v>0</v>
      </c>
      <c r="BO69" s="283">
        <f>IF(BO22+BO60+BN76&lt;0,-(BO22+BO60+BN76)*Input!$D$92,0)</f>
        <v>0</v>
      </c>
      <c r="BP69" s="283">
        <f>IF(BP22+BP60+BO76&lt;0,-(BP22+BP60+BO76)*Input!$D$92,0)</f>
        <v>0</v>
      </c>
      <c r="BQ69" s="283">
        <f>IF(BQ22+BQ60+BP76&lt;0,-(BQ22+BQ60+BP76)*Input!$D$92,0)</f>
        <v>0</v>
      </c>
      <c r="BR69" s="283">
        <f>IF(BR22+BR60+BQ76&lt;0,-(BR22+BR60+BQ76)*Input!$D$92,0)</f>
        <v>0</v>
      </c>
      <c r="BS69" s="283">
        <f>IF(BS22+BS60+BR76&lt;0,-(BS22+BS60+BR76)*Input!$D$92,0)</f>
        <v>0</v>
      </c>
      <c r="BT69" s="283">
        <f>IF(BT22+BT60+BS76&lt;0,-(BT22+BT60+BS76)*Input!$D$92,0)</f>
        <v>0</v>
      </c>
      <c r="BU69" s="283">
        <f>IF(BU22+BU60+BT76&lt;0,-(BU22+BU60+BT76)*Input!$D$92,0)</f>
        <v>0</v>
      </c>
      <c r="BV69" s="283">
        <f>IF(BV22+BV60+BU76&lt;0,-(BV22+BV60+BU76)*Input!$D$92,0)</f>
        <v>0</v>
      </c>
      <c r="BW69" s="283">
        <f>IF(BW22+BW60+BV76&lt;0,-(BW22+BW60+BV76)*Input!$D$92,0)</f>
        <v>0</v>
      </c>
      <c r="BX69" s="283">
        <f>IF(BX22+BX60+BW76&lt;0,-(BX22+BX60+BW76)*Input!$D$92,0)</f>
        <v>0</v>
      </c>
      <c r="BY69" s="283">
        <f>IF(BY22+BY60+BX76&lt;0,-(BY22+BY60+BX76)*Input!$D$92,0)</f>
        <v>0</v>
      </c>
      <c r="BZ69" s="283">
        <f>IF(BZ22+BZ60+BY76&lt;0,-(BZ22+BZ60+BY76)*Input!$D$92,0)</f>
        <v>0</v>
      </c>
      <c r="CA69" s="283">
        <f>IF(CA22+CA60+BZ76&lt;0,-(CA22+CA60+BZ76)*Input!$D$92,0)</f>
        <v>0</v>
      </c>
      <c r="CB69" s="283">
        <f>IF(CB22+CB60+CA76&lt;0,-(CB22+CB60+CA76)*Input!$D$92,0)</f>
        <v>0</v>
      </c>
      <c r="CC69" s="283">
        <f>IF(CC22+CC60+CB76&lt;0,-(CC22+CC60+CB76)*Input!$D$92,0)</f>
        <v>0</v>
      </c>
      <c r="CD69" s="283">
        <f>IF(CD22+CD60+CC76&lt;0,-(CD22+CD60+CC76)*Input!$D$92,0)</f>
        <v>0</v>
      </c>
      <c r="CE69" s="283">
        <f>IF(CE22+CE60+CD76&lt;0,-(CE22+CE60+CD76)*Input!$D$92,0)</f>
        <v>0</v>
      </c>
      <c r="CF69" s="283">
        <f>IF(CF22+CF60+CE76&lt;0,-(CF22+CF60+CE76)*Input!$D$92,0)</f>
        <v>0</v>
      </c>
      <c r="CG69" s="283">
        <f>IF(CG22+CG60+CF76&lt;0,-(CG22+CG60+CF76)*Input!$D$92,0)</f>
        <v>0</v>
      </c>
      <c r="CH69" s="283">
        <f>IF(CH22+CH60+CG76&lt;0,-(CH22+CH60+CG76)*Input!$D$92,0)</f>
        <v>0</v>
      </c>
      <c r="CI69" s="283">
        <f>IF(CI22+CI60+CH76&lt;0,-(CI22+CI60+CH76)*Input!$D$92,0)</f>
        <v>0</v>
      </c>
      <c r="CJ69" s="283">
        <f>IF(CJ22+CJ60+CI76&lt;0,-(CJ22+CJ60+CI76)*Input!$D$92,0)</f>
        <v>0</v>
      </c>
      <c r="CK69" s="283">
        <f>IF(CK22+CK60+CJ76&lt;0,-(CK22+CK60+CJ76)*Input!$D$92,0)</f>
        <v>0</v>
      </c>
      <c r="CL69" s="283">
        <f>IF(CL22+CL60+CK76&lt;0,-(CL22+CL60+CK76)*Input!$D$92,0)</f>
        <v>0</v>
      </c>
      <c r="CM69" s="283">
        <f>IF(CM22+CM60+CL76&lt;0,-(CM22+CM60+CL76)*Input!$D$92,0)</f>
        <v>0</v>
      </c>
      <c r="CN69" s="283">
        <f>IF(CN22+CN60+CM76&lt;0,-(CN22+CN60+CM76)*Input!$D$92,0)</f>
        <v>0</v>
      </c>
      <c r="CO69" s="1"/>
    </row>
    <row r="70" ht="18.75" customHeight="1">
      <c r="A70" s="1"/>
      <c r="B70" s="402"/>
      <c r="C70" s="284" t="s">
        <v>248</v>
      </c>
      <c r="D70" s="283"/>
      <c r="E70" s="282"/>
      <c r="F70" s="283">
        <f t="shared" si="20"/>
        <v>-64920</v>
      </c>
      <c r="G70" s="383" t="s">
        <v>41</v>
      </c>
      <c r="H70" s="384"/>
      <c r="I70" s="283">
        <f t="shared" ref="I70:CN70" si="23">if(J$1=0,-$F69,0)</f>
        <v>0</v>
      </c>
      <c r="J70" s="283">
        <f t="shared" si="23"/>
        <v>0</v>
      </c>
      <c r="K70" s="283">
        <f t="shared" si="23"/>
        <v>0</v>
      </c>
      <c r="L70" s="283">
        <f t="shared" si="23"/>
        <v>0</v>
      </c>
      <c r="M70" s="283">
        <f t="shared" si="23"/>
        <v>0</v>
      </c>
      <c r="N70" s="283">
        <f t="shared" si="23"/>
        <v>0</v>
      </c>
      <c r="O70" s="283">
        <f t="shared" si="23"/>
        <v>0</v>
      </c>
      <c r="P70" s="283">
        <f t="shared" si="23"/>
        <v>0</v>
      </c>
      <c r="Q70" s="283">
        <f t="shared" si="23"/>
        <v>0</v>
      </c>
      <c r="R70" s="283">
        <f t="shared" si="23"/>
        <v>0</v>
      </c>
      <c r="S70" s="283">
        <f t="shared" si="23"/>
        <v>0</v>
      </c>
      <c r="T70" s="283">
        <f t="shared" si="23"/>
        <v>0</v>
      </c>
      <c r="U70" s="283">
        <f t="shared" si="23"/>
        <v>0</v>
      </c>
      <c r="V70" s="283">
        <f t="shared" si="23"/>
        <v>0</v>
      </c>
      <c r="W70" s="283">
        <f t="shared" si="23"/>
        <v>0</v>
      </c>
      <c r="X70" s="283">
        <f t="shared" si="23"/>
        <v>0</v>
      </c>
      <c r="Y70" s="283">
        <f t="shared" si="23"/>
        <v>0</v>
      </c>
      <c r="Z70" s="283">
        <f t="shared" si="23"/>
        <v>0</v>
      </c>
      <c r="AA70" s="283">
        <f t="shared" si="23"/>
        <v>0</v>
      </c>
      <c r="AB70" s="283">
        <f t="shared" si="23"/>
        <v>0</v>
      </c>
      <c r="AC70" s="283">
        <f t="shared" si="23"/>
        <v>0</v>
      </c>
      <c r="AD70" s="283">
        <f t="shared" si="23"/>
        <v>0</v>
      </c>
      <c r="AE70" s="283">
        <f t="shared" si="23"/>
        <v>0</v>
      </c>
      <c r="AF70" s="283">
        <f t="shared" si="23"/>
        <v>0</v>
      </c>
      <c r="AG70" s="283">
        <f t="shared" si="23"/>
        <v>0</v>
      </c>
      <c r="AH70" s="283">
        <f t="shared" si="23"/>
        <v>0</v>
      </c>
      <c r="AI70" s="283">
        <f t="shared" si="23"/>
        <v>0</v>
      </c>
      <c r="AJ70" s="283">
        <f t="shared" si="23"/>
        <v>0</v>
      </c>
      <c r="AK70" s="283">
        <f t="shared" si="23"/>
        <v>0</v>
      </c>
      <c r="AL70" s="283">
        <f t="shared" si="23"/>
        <v>0</v>
      </c>
      <c r="AM70" s="283">
        <f t="shared" si="23"/>
        <v>0</v>
      </c>
      <c r="AN70" s="283">
        <f t="shared" si="23"/>
        <v>0</v>
      </c>
      <c r="AO70" s="283">
        <f t="shared" si="23"/>
        <v>0</v>
      </c>
      <c r="AP70" s="283">
        <f t="shared" si="23"/>
        <v>0</v>
      </c>
      <c r="AQ70" s="283">
        <f t="shared" si="23"/>
        <v>0</v>
      </c>
      <c r="AR70" s="283">
        <f t="shared" si="23"/>
        <v>0</v>
      </c>
      <c r="AS70" s="283">
        <f t="shared" si="23"/>
        <v>0</v>
      </c>
      <c r="AT70" s="283">
        <f t="shared" si="23"/>
        <v>0</v>
      </c>
      <c r="AU70" s="283">
        <f t="shared" si="23"/>
        <v>0</v>
      </c>
      <c r="AV70" s="283">
        <f t="shared" si="23"/>
        <v>0</v>
      </c>
      <c r="AW70" s="283">
        <f t="shared" si="23"/>
        <v>0</v>
      </c>
      <c r="AX70" s="283">
        <f t="shared" si="23"/>
        <v>0</v>
      </c>
      <c r="AY70" s="283">
        <f t="shared" si="23"/>
        <v>0</v>
      </c>
      <c r="AZ70" s="283">
        <f t="shared" si="23"/>
        <v>0</v>
      </c>
      <c r="BA70" s="283">
        <f t="shared" si="23"/>
        <v>0</v>
      </c>
      <c r="BB70" s="283">
        <f t="shared" si="23"/>
        <v>0</v>
      </c>
      <c r="BC70" s="283">
        <f t="shared" si="23"/>
        <v>0</v>
      </c>
      <c r="BD70" s="283">
        <f t="shared" si="23"/>
        <v>0</v>
      </c>
      <c r="BE70" s="283">
        <f t="shared" si="23"/>
        <v>0</v>
      </c>
      <c r="BF70" s="283">
        <f t="shared" si="23"/>
        <v>0</v>
      </c>
      <c r="BG70" s="283">
        <f t="shared" si="23"/>
        <v>0</v>
      </c>
      <c r="BH70" s="283">
        <f t="shared" si="23"/>
        <v>0</v>
      </c>
      <c r="BI70" s="283">
        <f t="shared" si="23"/>
        <v>0</v>
      </c>
      <c r="BJ70" s="283">
        <f t="shared" si="23"/>
        <v>0</v>
      </c>
      <c r="BK70" s="283">
        <f t="shared" si="23"/>
        <v>0</v>
      </c>
      <c r="BL70" s="283">
        <f t="shared" si="23"/>
        <v>0</v>
      </c>
      <c r="BM70" s="283">
        <f t="shared" si="23"/>
        <v>0</v>
      </c>
      <c r="BN70" s="283">
        <f t="shared" si="23"/>
        <v>0</v>
      </c>
      <c r="BO70" s="283">
        <f t="shared" si="23"/>
        <v>0</v>
      </c>
      <c r="BP70" s="283">
        <f t="shared" si="23"/>
        <v>0</v>
      </c>
      <c r="BQ70" s="283">
        <f t="shared" si="23"/>
        <v>0</v>
      </c>
      <c r="BR70" s="283">
        <f t="shared" si="23"/>
        <v>0</v>
      </c>
      <c r="BS70" s="283">
        <f t="shared" si="23"/>
        <v>0</v>
      </c>
      <c r="BT70" s="283">
        <f t="shared" si="23"/>
        <v>0</v>
      </c>
      <c r="BU70" s="283">
        <f t="shared" si="23"/>
        <v>0</v>
      </c>
      <c r="BV70" s="283">
        <f t="shared" si="23"/>
        <v>0</v>
      </c>
      <c r="BW70" s="283">
        <f t="shared" si="23"/>
        <v>0</v>
      </c>
      <c r="BX70" s="283">
        <f t="shared" si="23"/>
        <v>0</v>
      </c>
      <c r="BY70" s="283">
        <f t="shared" si="23"/>
        <v>0</v>
      </c>
      <c r="BZ70" s="283">
        <f t="shared" si="23"/>
        <v>0</v>
      </c>
      <c r="CA70" s="283">
        <f t="shared" si="23"/>
        <v>0</v>
      </c>
      <c r="CB70" s="283">
        <f t="shared" si="23"/>
        <v>0</v>
      </c>
      <c r="CC70" s="283">
        <f t="shared" si="23"/>
        <v>0</v>
      </c>
      <c r="CD70" s="283">
        <f t="shared" si="23"/>
        <v>0</v>
      </c>
      <c r="CE70" s="283">
        <f t="shared" si="23"/>
        <v>0</v>
      </c>
      <c r="CF70" s="283">
        <f t="shared" si="23"/>
        <v>0</v>
      </c>
      <c r="CG70" s="283">
        <f t="shared" si="23"/>
        <v>0</v>
      </c>
      <c r="CH70" s="283">
        <f t="shared" si="23"/>
        <v>0</v>
      </c>
      <c r="CI70" s="283">
        <f t="shared" si="23"/>
        <v>0</v>
      </c>
      <c r="CJ70" s="283">
        <f t="shared" si="23"/>
        <v>0</v>
      </c>
      <c r="CK70" s="283">
        <f t="shared" si="23"/>
        <v>0</v>
      </c>
      <c r="CL70" s="283">
        <f t="shared" si="23"/>
        <v>0</v>
      </c>
      <c r="CM70" s="283">
        <f t="shared" si="23"/>
        <v>0</v>
      </c>
      <c r="CN70" s="283">
        <f t="shared" si="23"/>
        <v>-64920</v>
      </c>
      <c r="CO70" s="1"/>
    </row>
    <row r="71" ht="22.5" customHeight="1">
      <c r="A71" s="1"/>
      <c r="B71" s="385"/>
      <c r="C71" s="285" t="s">
        <v>249</v>
      </c>
      <c r="D71" s="286"/>
      <c r="E71" s="285"/>
      <c r="F71" s="286">
        <f t="shared" si="20"/>
        <v>0</v>
      </c>
      <c r="G71" s="387" t="s">
        <v>41</v>
      </c>
      <c r="H71" s="388"/>
      <c r="I71" s="286">
        <f t="shared" ref="I71:CN71" si="24">I68+I65</f>
        <v>15850</v>
      </c>
      <c r="J71" s="286">
        <f t="shared" si="24"/>
        <v>15850</v>
      </c>
      <c r="K71" s="286">
        <f t="shared" si="24"/>
        <v>15850</v>
      </c>
      <c r="L71" s="286">
        <f t="shared" si="24"/>
        <v>15850</v>
      </c>
      <c r="M71" s="286">
        <f t="shared" si="24"/>
        <v>15250</v>
      </c>
      <c r="N71" s="286">
        <f t="shared" si="24"/>
        <v>11950</v>
      </c>
      <c r="O71" s="286">
        <f t="shared" si="24"/>
        <v>11950</v>
      </c>
      <c r="P71" s="286">
        <f t="shared" si="24"/>
        <v>11950</v>
      </c>
      <c r="Q71" s="286">
        <f t="shared" si="24"/>
        <v>11950</v>
      </c>
      <c r="R71" s="286">
        <f t="shared" si="24"/>
        <v>11950</v>
      </c>
      <c r="S71" s="286">
        <f t="shared" si="24"/>
        <v>11950</v>
      </c>
      <c r="T71" s="286">
        <f t="shared" si="24"/>
        <v>11950</v>
      </c>
      <c r="U71" s="286">
        <f t="shared" si="24"/>
        <v>0</v>
      </c>
      <c r="V71" s="286">
        <f t="shared" si="24"/>
        <v>0</v>
      </c>
      <c r="W71" s="286">
        <f t="shared" si="24"/>
        <v>0</v>
      </c>
      <c r="X71" s="286">
        <f t="shared" si="24"/>
        <v>0</v>
      </c>
      <c r="Y71" s="286">
        <f t="shared" si="24"/>
        <v>0</v>
      </c>
      <c r="Z71" s="286">
        <f t="shared" si="24"/>
        <v>0</v>
      </c>
      <c r="AA71" s="286">
        <f t="shared" si="24"/>
        <v>0</v>
      </c>
      <c r="AB71" s="286">
        <f t="shared" si="24"/>
        <v>0</v>
      </c>
      <c r="AC71" s="286">
        <f t="shared" si="24"/>
        <v>0</v>
      </c>
      <c r="AD71" s="286">
        <f t="shared" si="24"/>
        <v>0</v>
      </c>
      <c r="AE71" s="286">
        <f t="shared" si="24"/>
        <v>0</v>
      </c>
      <c r="AF71" s="286">
        <f t="shared" si="24"/>
        <v>0</v>
      </c>
      <c r="AG71" s="286">
        <f t="shared" si="24"/>
        <v>0</v>
      </c>
      <c r="AH71" s="286">
        <f t="shared" si="24"/>
        <v>0</v>
      </c>
      <c r="AI71" s="286">
        <f t="shared" si="24"/>
        <v>0</v>
      </c>
      <c r="AJ71" s="286">
        <f t="shared" si="24"/>
        <v>0</v>
      </c>
      <c r="AK71" s="286">
        <f t="shared" si="24"/>
        <v>0</v>
      </c>
      <c r="AL71" s="286">
        <f t="shared" si="24"/>
        <v>0</v>
      </c>
      <c r="AM71" s="286">
        <f t="shared" si="24"/>
        <v>0</v>
      </c>
      <c r="AN71" s="286">
        <f t="shared" si="24"/>
        <v>0</v>
      </c>
      <c r="AO71" s="286">
        <f t="shared" si="24"/>
        <v>0</v>
      </c>
      <c r="AP71" s="286">
        <f t="shared" si="24"/>
        <v>0</v>
      </c>
      <c r="AQ71" s="286">
        <f t="shared" si="24"/>
        <v>0</v>
      </c>
      <c r="AR71" s="286">
        <f t="shared" si="24"/>
        <v>0</v>
      </c>
      <c r="AS71" s="286">
        <f t="shared" si="24"/>
        <v>0</v>
      </c>
      <c r="AT71" s="286">
        <f t="shared" si="24"/>
        <v>0</v>
      </c>
      <c r="AU71" s="286">
        <f t="shared" si="24"/>
        <v>0</v>
      </c>
      <c r="AV71" s="286">
        <f t="shared" si="24"/>
        <v>0</v>
      </c>
      <c r="AW71" s="286">
        <f t="shared" si="24"/>
        <v>0</v>
      </c>
      <c r="AX71" s="286">
        <f t="shared" si="24"/>
        <v>0</v>
      </c>
      <c r="AY71" s="286">
        <f t="shared" si="24"/>
        <v>0</v>
      </c>
      <c r="AZ71" s="286">
        <f t="shared" si="24"/>
        <v>0</v>
      </c>
      <c r="BA71" s="286">
        <f t="shared" si="24"/>
        <v>0</v>
      </c>
      <c r="BB71" s="286">
        <f t="shared" si="24"/>
        <v>0</v>
      </c>
      <c r="BC71" s="286">
        <f t="shared" si="24"/>
        <v>0</v>
      </c>
      <c r="BD71" s="286">
        <f t="shared" si="24"/>
        <v>0</v>
      </c>
      <c r="BE71" s="286">
        <f t="shared" si="24"/>
        <v>0</v>
      </c>
      <c r="BF71" s="286">
        <f t="shared" si="24"/>
        <v>0</v>
      </c>
      <c r="BG71" s="286">
        <f t="shared" si="24"/>
        <v>0</v>
      </c>
      <c r="BH71" s="286">
        <f t="shared" si="24"/>
        <v>0</v>
      </c>
      <c r="BI71" s="286">
        <f t="shared" si="24"/>
        <v>0</v>
      </c>
      <c r="BJ71" s="286">
        <f t="shared" si="24"/>
        <v>0</v>
      </c>
      <c r="BK71" s="286">
        <f t="shared" si="24"/>
        <v>0</v>
      </c>
      <c r="BL71" s="286">
        <f t="shared" si="24"/>
        <v>0</v>
      </c>
      <c r="BM71" s="286">
        <f t="shared" si="24"/>
        <v>0</v>
      </c>
      <c r="BN71" s="286">
        <f t="shared" si="24"/>
        <v>0</v>
      </c>
      <c r="BO71" s="286">
        <f t="shared" si="24"/>
        <v>0</v>
      </c>
      <c r="BP71" s="286">
        <f t="shared" si="24"/>
        <v>0</v>
      </c>
      <c r="BQ71" s="286">
        <f t="shared" si="24"/>
        <v>0</v>
      </c>
      <c r="BR71" s="286">
        <f t="shared" si="24"/>
        <v>0</v>
      </c>
      <c r="BS71" s="286">
        <f t="shared" si="24"/>
        <v>0</v>
      </c>
      <c r="BT71" s="286">
        <f t="shared" si="24"/>
        <v>0</v>
      </c>
      <c r="BU71" s="286">
        <f t="shared" si="24"/>
        <v>0</v>
      </c>
      <c r="BV71" s="286">
        <f t="shared" si="24"/>
        <v>0</v>
      </c>
      <c r="BW71" s="286">
        <f t="shared" si="24"/>
        <v>0</v>
      </c>
      <c r="BX71" s="286">
        <f t="shared" si="24"/>
        <v>0</v>
      </c>
      <c r="BY71" s="286">
        <f t="shared" si="24"/>
        <v>0</v>
      </c>
      <c r="BZ71" s="286">
        <f t="shared" si="24"/>
        <v>0</v>
      </c>
      <c r="CA71" s="286">
        <f t="shared" si="24"/>
        <v>0</v>
      </c>
      <c r="CB71" s="286">
        <f t="shared" si="24"/>
        <v>0</v>
      </c>
      <c r="CC71" s="286">
        <f t="shared" si="24"/>
        <v>0</v>
      </c>
      <c r="CD71" s="286">
        <f t="shared" si="24"/>
        <v>0</v>
      </c>
      <c r="CE71" s="286">
        <f t="shared" si="24"/>
        <v>0</v>
      </c>
      <c r="CF71" s="286">
        <f t="shared" si="24"/>
        <v>0</v>
      </c>
      <c r="CG71" s="286">
        <f t="shared" si="24"/>
        <v>0</v>
      </c>
      <c r="CH71" s="286">
        <f t="shared" si="24"/>
        <v>0</v>
      </c>
      <c r="CI71" s="286">
        <f t="shared" si="24"/>
        <v>0</v>
      </c>
      <c r="CJ71" s="286">
        <f t="shared" si="24"/>
        <v>0</v>
      </c>
      <c r="CK71" s="286">
        <f t="shared" si="24"/>
        <v>0</v>
      </c>
      <c r="CL71" s="286">
        <f t="shared" si="24"/>
        <v>0</v>
      </c>
      <c r="CM71" s="286">
        <f t="shared" si="24"/>
        <v>0</v>
      </c>
      <c r="CN71" s="286">
        <f t="shared" si="24"/>
        <v>-162300</v>
      </c>
      <c r="CO71" s="1"/>
    </row>
    <row r="72" ht="18.75" customHeight="1">
      <c r="A72" s="1"/>
      <c r="B72" s="2"/>
      <c r="C72" s="1"/>
      <c r="D72" s="44"/>
      <c r="E72" s="1"/>
      <c r="F72" s="44"/>
      <c r="G72" s="60"/>
      <c r="H72" s="381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1"/>
    </row>
    <row r="73" ht="21.75" customHeight="1">
      <c r="A73" s="1"/>
      <c r="B73" s="403"/>
      <c r="C73" s="313" t="s">
        <v>250</v>
      </c>
      <c r="D73" s="317"/>
      <c r="E73" s="313"/>
      <c r="F73" s="317">
        <f t="shared" ref="F73:F75" si="26">SUM(I73:CN73)</f>
        <v>4562047.149</v>
      </c>
      <c r="G73" s="404" t="s">
        <v>41</v>
      </c>
      <c r="H73" s="405"/>
      <c r="I73" s="317">
        <f t="shared" ref="I73:CN73" si="25">IF(ROUND(I71+I60+I22,2)=0,0,I71+I60+I22)</f>
        <v>0</v>
      </c>
      <c r="J73" s="317">
        <f t="shared" si="25"/>
        <v>0</v>
      </c>
      <c r="K73" s="317">
        <f t="shared" si="25"/>
        <v>0</v>
      </c>
      <c r="L73" s="317">
        <f t="shared" si="25"/>
        <v>0</v>
      </c>
      <c r="M73" s="317">
        <f t="shared" si="25"/>
        <v>0</v>
      </c>
      <c r="N73" s="317">
        <f t="shared" si="25"/>
        <v>0</v>
      </c>
      <c r="O73" s="317">
        <f t="shared" si="25"/>
        <v>0</v>
      </c>
      <c r="P73" s="317">
        <f t="shared" si="25"/>
        <v>0</v>
      </c>
      <c r="Q73" s="317">
        <f t="shared" si="25"/>
        <v>0</v>
      </c>
      <c r="R73" s="317">
        <f t="shared" si="25"/>
        <v>0</v>
      </c>
      <c r="S73" s="317">
        <f t="shared" si="25"/>
        <v>0</v>
      </c>
      <c r="T73" s="317">
        <f t="shared" si="25"/>
        <v>0</v>
      </c>
      <c r="U73" s="317">
        <f t="shared" si="25"/>
        <v>65117.96825</v>
      </c>
      <c r="V73" s="317">
        <f t="shared" si="25"/>
        <v>63184.63492</v>
      </c>
      <c r="W73" s="317">
        <f t="shared" si="25"/>
        <v>58780.06921</v>
      </c>
      <c r="X73" s="317">
        <f t="shared" si="25"/>
        <v>57532.87492</v>
      </c>
      <c r="Y73" s="317">
        <f t="shared" si="25"/>
        <v>57532.87492</v>
      </c>
      <c r="Z73" s="317">
        <f t="shared" si="25"/>
        <v>57532.87492</v>
      </c>
      <c r="AA73" s="317">
        <f t="shared" si="25"/>
        <v>57532.87492</v>
      </c>
      <c r="AB73" s="317">
        <f t="shared" si="25"/>
        <v>57532.87492</v>
      </c>
      <c r="AC73" s="317">
        <f t="shared" si="25"/>
        <v>57532.87492</v>
      </c>
      <c r="AD73" s="317">
        <f t="shared" si="25"/>
        <v>57532.87492</v>
      </c>
      <c r="AE73" s="317">
        <f t="shared" si="25"/>
        <v>57532.87492</v>
      </c>
      <c r="AF73" s="317">
        <f t="shared" si="25"/>
        <v>57532.87492</v>
      </c>
      <c r="AG73" s="317">
        <f t="shared" si="25"/>
        <v>60484.79359</v>
      </c>
      <c r="AH73" s="317">
        <f t="shared" si="25"/>
        <v>60484.79359</v>
      </c>
      <c r="AI73" s="317">
        <f t="shared" si="25"/>
        <v>60484.79359</v>
      </c>
      <c r="AJ73" s="317">
        <f t="shared" si="25"/>
        <v>60484.79359</v>
      </c>
      <c r="AK73" s="317">
        <f t="shared" si="25"/>
        <v>60484.79359</v>
      </c>
      <c r="AL73" s="317">
        <f t="shared" si="25"/>
        <v>60484.79359</v>
      </c>
      <c r="AM73" s="317">
        <f t="shared" si="25"/>
        <v>60484.79359</v>
      </c>
      <c r="AN73" s="317">
        <f t="shared" si="25"/>
        <v>60484.79359</v>
      </c>
      <c r="AO73" s="317">
        <f t="shared" si="25"/>
        <v>60484.79359</v>
      </c>
      <c r="AP73" s="317">
        <f t="shared" si="25"/>
        <v>60484.79359</v>
      </c>
      <c r="AQ73" s="317">
        <f t="shared" si="25"/>
        <v>60484.79359</v>
      </c>
      <c r="AR73" s="317">
        <f t="shared" si="25"/>
        <v>60484.79359</v>
      </c>
      <c r="AS73" s="317">
        <f t="shared" si="25"/>
        <v>63584.30819</v>
      </c>
      <c r="AT73" s="317">
        <f t="shared" si="25"/>
        <v>63584.30819</v>
      </c>
      <c r="AU73" s="317">
        <f t="shared" si="25"/>
        <v>63584.30819</v>
      </c>
      <c r="AV73" s="317">
        <f t="shared" si="25"/>
        <v>63584.30819</v>
      </c>
      <c r="AW73" s="317">
        <f t="shared" si="25"/>
        <v>63584.30819</v>
      </c>
      <c r="AX73" s="317">
        <f t="shared" si="25"/>
        <v>63584.30819</v>
      </c>
      <c r="AY73" s="317">
        <f t="shared" si="25"/>
        <v>63584.30819</v>
      </c>
      <c r="AZ73" s="317">
        <f t="shared" si="25"/>
        <v>63584.30819</v>
      </c>
      <c r="BA73" s="317">
        <f t="shared" si="25"/>
        <v>63584.30819</v>
      </c>
      <c r="BB73" s="317">
        <f t="shared" si="25"/>
        <v>63584.30819</v>
      </c>
      <c r="BC73" s="317">
        <f t="shared" si="25"/>
        <v>63584.30819</v>
      </c>
      <c r="BD73" s="317">
        <f t="shared" si="25"/>
        <v>63584.30819</v>
      </c>
      <c r="BE73" s="317">
        <f t="shared" si="25"/>
        <v>66838.79852</v>
      </c>
      <c r="BF73" s="317">
        <f t="shared" si="25"/>
        <v>66838.79852</v>
      </c>
      <c r="BG73" s="317">
        <f t="shared" si="25"/>
        <v>66838.79852</v>
      </c>
      <c r="BH73" s="317">
        <f t="shared" si="25"/>
        <v>66838.79852</v>
      </c>
      <c r="BI73" s="317">
        <f t="shared" si="25"/>
        <v>66838.79852</v>
      </c>
      <c r="BJ73" s="317">
        <f t="shared" si="25"/>
        <v>66838.79852</v>
      </c>
      <c r="BK73" s="317">
        <f t="shared" si="25"/>
        <v>66838.79852</v>
      </c>
      <c r="BL73" s="317">
        <f t="shared" si="25"/>
        <v>66838.79852</v>
      </c>
      <c r="BM73" s="317">
        <f t="shared" si="25"/>
        <v>66838.79852</v>
      </c>
      <c r="BN73" s="317">
        <f t="shared" si="25"/>
        <v>66838.79852</v>
      </c>
      <c r="BO73" s="317">
        <f t="shared" si="25"/>
        <v>66838.79852</v>
      </c>
      <c r="BP73" s="317">
        <f t="shared" si="25"/>
        <v>66838.79852</v>
      </c>
      <c r="BQ73" s="317">
        <f t="shared" si="25"/>
        <v>70256.01336</v>
      </c>
      <c r="BR73" s="317">
        <f t="shared" si="25"/>
        <v>70256.01336</v>
      </c>
      <c r="BS73" s="317">
        <f t="shared" si="25"/>
        <v>70256.01336</v>
      </c>
      <c r="BT73" s="317">
        <f t="shared" si="25"/>
        <v>70256.01336</v>
      </c>
      <c r="BU73" s="317">
        <f t="shared" si="25"/>
        <v>70256.01336</v>
      </c>
      <c r="BV73" s="317">
        <f t="shared" si="25"/>
        <v>70256.01336</v>
      </c>
      <c r="BW73" s="317">
        <f t="shared" si="25"/>
        <v>70221.15622</v>
      </c>
      <c r="BX73" s="317">
        <f t="shared" si="25"/>
        <v>70221.15622</v>
      </c>
      <c r="BY73" s="317">
        <f t="shared" si="25"/>
        <v>70221.15622</v>
      </c>
      <c r="BZ73" s="317">
        <f t="shared" si="25"/>
        <v>70221.15622</v>
      </c>
      <c r="CA73" s="317">
        <f t="shared" si="25"/>
        <v>70221.15622</v>
      </c>
      <c r="CB73" s="317">
        <f t="shared" si="25"/>
        <v>70221.15622</v>
      </c>
      <c r="CC73" s="317">
        <f t="shared" si="25"/>
        <v>73809.23181</v>
      </c>
      <c r="CD73" s="317">
        <f t="shared" si="25"/>
        <v>73809.23181</v>
      </c>
      <c r="CE73" s="317">
        <f t="shared" si="25"/>
        <v>73809.23181</v>
      </c>
      <c r="CF73" s="317">
        <f t="shared" si="25"/>
        <v>73809.23181</v>
      </c>
      <c r="CG73" s="317">
        <f t="shared" si="25"/>
        <v>73809.23181</v>
      </c>
      <c r="CH73" s="317">
        <f t="shared" si="25"/>
        <v>73809.23181</v>
      </c>
      <c r="CI73" s="317">
        <f t="shared" si="25"/>
        <v>73809.23181</v>
      </c>
      <c r="CJ73" s="317">
        <f t="shared" si="25"/>
        <v>73809.23181</v>
      </c>
      <c r="CK73" s="317">
        <f t="shared" si="25"/>
        <v>73809.23181</v>
      </c>
      <c r="CL73" s="317">
        <f t="shared" si="25"/>
        <v>73809.23181</v>
      </c>
      <c r="CM73" s="317">
        <f t="shared" si="25"/>
        <v>73809.23181</v>
      </c>
      <c r="CN73" s="317">
        <f t="shared" si="25"/>
        <v>-88490.76819</v>
      </c>
      <c r="CO73" s="1"/>
    </row>
    <row r="74" ht="18.75" customHeight="1">
      <c r="A74" s="1"/>
      <c r="B74" s="300"/>
      <c r="C74" s="282" t="s">
        <v>251</v>
      </c>
      <c r="D74" s="283"/>
      <c r="E74" s="282"/>
      <c r="F74" s="283">
        <f t="shared" si="26"/>
        <v>4781908.056</v>
      </c>
      <c r="G74" s="383" t="s">
        <v>41</v>
      </c>
      <c r="H74" s="384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>
        <f>IF(V1=0,SUM(PL!I45:T45)*Input!$D$132+U70,0)</f>
        <v>0</v>
      </c>
      <c r="V74" s="283">
        <f>IF(W1=0,SUM(PL!J45:U45)*Input!$D$132+V70,0)</f>
        <v>0</v>
      </c>
      <c r="W74" s="283">
        <f>IF(X1=0,SUM(PL!K45:V45)*Input!$D$132+W70,0)</f>
        <v>0</v>
      </c>
      <c r="X74" s="283">
        <f>IF(Y1=0,SUM(PL!L45:W45)*Input!$D$132+X70,0)</f>
        <v>0</v>
      </c>
      <c r="Y74" s="283">
        <f>IF(Z1=0,SUM(PL!M45:X45)*Input!$D$132+Y70,0)</f>
        <v>0</v>
      </c>
      <c r="Z74" s="283">
        <f>IF(AA1=0,SUM(PL!N45:Y45)*Input!$D$132+Z70,0)</f>
        <v>0</v>
      </c>
      <c r="AA74" s="283">
        <f>IF(AB1=0,SUM(PL!O45:Z45)*Input!$D$132+AA70,0)</f>
        <v>0</v>
      </c>
      <c r="AB74" s="283">
        <f>IF(AC1=0,SUM(PL!P45:AA45)*Input!$D$132+AB70,0)</f>
        <v>0</v>
      </c>
      <c r="AC74" s="283">
        <f>IF(AD1=0,SUM(PL!Q45:AB45)*Input!$D$132+AC70,0)</f>
        <v>0</v>
      </c>
      <c r="AD74" s="283">
        <f>IF(AE1=0,SUM(PL!R45:AC45)*Input!$D$132+AD70,0)</f>
        <v>0</v>
      </c>
      <c r="AE74" s="283">
        <f>IF(AF1=0,SUM(PL!S45:AD45)*Input!$D$132+AE70,0)</f>
        <v>0</v>
      </c>
      <c r="AF74" s="283">
        <f>IF(AG1=0,SUM(PL!T45:AE45)*Input!$D$132+AF70,0)</f>
        <v>0</v>
      </c>
      <c r="AG74" s="283">
        <f>IF(AH1=0,SUM(PL!U45:AF45)*Input!$D$132+AG70,0)</f>
        <v>0</v>
      </c>
      <c r="AH74" s="283">
        <f>IF(AI1=0,SUM(PL!V45:AG45)*Input!$D$132+AH70,0)</f>
        <v>0</v>
      </c>
      <c r="AI74" s="283">
        <f>IF(AJ1=0,SUM(PL!W45:AH45)*Input!$D$132+AI70,0)</f>
        <v>0</v>
      </c>
      <c r="AJ74" s="283">
        <f>IF(AK1=0,SUM(PL!X45:AI45)*Input!$D$132+AJ70,0)</f>
        <v>0</v>
      </c>
      <c r="AK74" s="283">
        <f>IF(AL1=0,SUM(PL!Y45:AJ45)*Input!$D$132+AK70,0)</f>
        <v>0</v>
      </c>
      <c r="AL74" s="283">
        <f>IF(AM1=0,SUM(PL!Z45:AK45)*Input!$D$132+AL70,0)</f>
        <v>0</v>
      </c>
      <c r="AM74" s="283">
        <f>IF(AN1=0,SUM(PL!AA45:AL45)*Input!$D$132+AM70,0)</f>
        <v>0</v>
      </c>
      <c r="AN74" s="283">
        <f>IF(AO1=0,SUM(PL!AB45:AM45)*Input!$D$132+AN70,0)</f>
        <v>0</v>
      </c>
      <c r="AO74" s="283">
        <f>IF(AP1=0,SUM(PL!AC45:AN45)*Input!$D$132+AO70,0)</f>
        <v>0</v>
      </c>
      <c r="AP74" s="283">
        <f>IF(AQ1=0,SUM(PL!AD45:AO45)*Input!$D$132+AP70,0)</f>
        <v>0</v>
      </c>
      <c r="AQ74" s="283">
        <f>IF(AR1=0,SUM(PL!AE45:AP45)*Input!$D$132+AQ70,0)</f>
        <v>0</v>
      </c>
      <c r="AR74" s="283">
        <f>IF(AS1=0,SUM(PL!AF45:AQ45)*Input!$D$132+AR70,0)</f>
        <v>0</v>
      </c>
      <c r="AS74" s="283">
        <f>IF(AT1=0,SUM(PL!AG45:AR45)*Input!$D$132+AS70,0)</f>
        <v>0</v>
      </c>
      <c r="AT74" s="283">
        <f>IF(AU1=0,SUM(PL!AH45:AS45)*Input!$D$132+AT70,0)</f>
        <v>0</v>
      </c>
      <c r="AU74" s="283">
        <f>IF(AV1=0,SUM(PL!AI45:AT45)*Input!$D$132+AU70,0)</f>
        <v>0</v>
      </c>
      <c r="AV74" s="283">
        <f>IF(AW1=0,SUM(PL!AJ45:AU45)*Input!$D$132+AV70,0)</f>
        <v>0</v>
      </c>
      <c r="AW74" s="283">
        <f>IF(AX1=0,SUM(PL!AK45:AV45)*Input!$D$132+AW70,0)</f>
        <v>0</v>
      </c>
      <c r="AX74" s="283">
        <f>IF(AY1=0,SUM(PL!AL45:AW45)*Input!$D$132+AX70,0)</f>
        <v>0</v>
      </c>
      <c r="AY74" s="283">
        <f>IF(AZ1=0,SUM(PL!AM45:AX45)*Input!$D$132+AY70,0)</f>
        <v>0</v>
      </c>
      <c r="AZ74" s="283">
        <f>IF(BA1=0,SUM(PL!AN45:AY45)*Input!$D$132+AZ70,0)</f>
        <v>0</v>
      </c>
      <c r="BA74" s="283">
        <f>IF(BB1=0,SUM(PL!AO45:AZ45)*Input!$D$132+BA70,0)</f>
        <v>0</v>
      </c>
      <c r="BB74" s="283">
        <f>IF(BC1=0,SUM(PL!AP45:BA45)*Input!$D$132+BB70,0)</f>
        <v>0</v>
      </c>
      <c r="BC74" s="283">
        <f>IF(BD1=0,SUM(PL!AQ45:BB45)*Input!$D$132+BC70,0)</f>
        <v>0</v>
      </c>
      <c r="BD74" s="283">
        <f>IF(BE1=0,SUM(PL!AR45:BC45)*Input!$D$132+BD70,0)</f>
        <v>0</v>
      </c>
      <c r="BE74" s="283">
        <f>IF(BF1=0,SUM(PL!AS45:BD45)*Input!$D$132+BE70,0)</f>
        <v>0</v>
      </c>
      <c r="BF74" s="283">
        <f>IF(BG1=0,SUM(PL!AT45:BE45)*Input!$D$132+BF70,0)</f>
        <v>0</v>
      </c>
      <c r="BG74" s="283">
        <f>IF(BH1=0,SUM(PL!AU45:BF45)*Input!$D$132+BG70,0)</f>
        <v>0</v>
      </c>
      <c r="BH74" s="283">
        <f>IF(BI1=0,SUM(PL!AV45:BG45)*Input!$D$132+BH70,0)</f>
        <v>0</v>
      </c>
      <c r="BI74" s="283">
        <f>IF(BJ1=0,SUM(PL!AW45:BH45)*Input!$D$132+BI70,0)</f>
        <v>0</v>
      </c>
      <c r="BJ74" s="283">
        <f>IF(BK1=0,SUM(PL!AX45:BI45)*Input!$D$132+BJ70,0)</f>
        <v>0</v>
      </c>
      <c r="BK74" s="283">
        <f>IF(BL1=0,SUM(PL!AY45:BJ45)*Input!$D$132+BK70,0)</f>
        <v>0</v>
      </c>
      <c r="BL74" s="283">
        <f>IF(BM1=0,SUM(PL!AZ45:BK45)*Input!$D$132+BL70,0)</f>
        <v>0</v>
      </c>
      <c r="BM74" s="283">
        <f>IF(BN1=0,SUM(PL!BA45:BL45)*Input!$D$132+BM70,0)</f>
        <v>0</v>
      </c>
      <c r="BN74" s="283">
        <f>IF(BO1=0,SUM(PL!BB45:BM45)*Input!$D$132+BN70,0)</f>
        <v>0</v>
      </c>
      <c r="BO74" s="283">
        <f>IF(BP1=0,SUM(PL!BC45:BN45)*Input!$D$132+BO70,0)</f>
        <v>0</v>
      </c>
      <c r="BP74" s="283">
        <f>IF(BQ1=0,SUM(PL!BD45:BO45)*Input!$D$132+BP70,0)</f>
        <v>0</v>
      </c>
      <c r="BQ74" s="283">
        <f>IF(BR1=0,SUM(PL!BE45:BP45)*Input!$D$132+BQ70,0)</f>
        <v>0</v>
      </c>
      <c r="BR74" s="283">
        <f>IF(BS1=0,SUM(PL!BF45:BQ45)*Input!$D$132+BR70,0)</f>
        <v>0</v>
      </c>
      <c r="BS74" s="283">
        <f>IF(BT1=0,SUM(PL!BG45:BR45)*Input!$D$132+BS70,0)</f>
        <v>0</v>
      </c>
      <c r="BT74" s="283">
        <f>IF(BU1=0,SUM(PL!BH45:BS45)*Input!$D$132+BT70,0)</f>
        <v>0</v>
      </c>
      <c r="BU74" s="283">
        <f>IF(BV1=0,SUM(PL!BI45:BT45)*Input!$D$132+BU70,0)</f>
        <v>0</v>
      </c>
      <c r="BV74" s="283">
        <f>IF(BW1=0,SUM(PL!BJ45:BU45)*Input!$D$132+BV70,0)</f>
        <v>0</v>
      </c>
      <c r="BW74" s="283">
        <f>IF(BX1=0,SUM(PL!BK45:BV45)*Input!$D$132+BW70,0)</f>
        <v>0</v>
      </c>
      <c r="BX74" s="283">
        <f>IF(BY1=0,SUM(PL!BL45:BW45)*Input!$D$132+BX70,0)</f>
        <v>0</v>
      </c>
      <c r="BY74" s="283">
        <f>IF(BZ1=0,SUM(PL!BM45:BX45)*Input!$D$132+BY70,0)</f>
        <v>0</v>
      </c>
      <c r="BZ74" s="283">
        <f>IF(CA1=0,SUM(PL!BN45:BY45)*Input!$D$132+BZ70,0)</f>
        <v>0</v>
      </c>
      <c r="CA74" s="283">
        <f>IF(CB1=0,SUM(PL!BO45:BZ45)*Input!$D$132+CA70,0)</f>
        <v>0</v>
      </c>
      <c r="CB74" s="283">
        <f>IF(CC1=0,SUM(PL!BP45:CA45)*Input!$D$132+CB70,0)</f>
        <v>0</v>
      </c>
      <c r="CC74" s="283">
        <f>IF(CD1=0,SUM(PL!BQ45:CB45)*Input!$D$132+CC70,0)</f>
        <v>0</v>
      </c>
      <c r="CD74" s="283">
        <f>IF(CE1=0,SUM(PL!BR45:CC45)*Input!$D$132+CD70,0)</f>
        <v>0</v>
      </c>
      <c r="CE74" s="283">
        <f>IF(CF1=0,SUM(PL!BS45:CD45)*Input!$D$132+CE70,0)</f>
        <v>0</v>
      </c>
      <c r="CF74" s="283">
        <f>IF(CG1=0,SUM(PL!BT45:CE45)*Input!$D$132+CF70,0)</f>
        <v>0</v>
      </c>
      <c r="CG74" s="283">
        <f>IF(CH1=0,SUM(PL!BU45:CF45)*Input!$D$132+CG70,0)</f>
        <v>0</v>
      </c>
      <c r="CH74" s="283">
        <f>IF(CI1=0,SUM(PL!BV45:CG45)*Input!$D$132+CH70,0)</f>
        <v>0</v>
      </c>
      <c r="CI74" s="283">
        <f>IF(CJ1=0,SUM(PL!BW45:CH45)*Input!$D$132+CI70,0)</f>
        <v>0</v>
      </c>
      <c r="CJ74" s="283">
        <f>IF(CK1=0,SUM(PL!BX45:CI45)*Input!$D$132+CJ70,0)</f>
        <v>0</v>
      </c>
      <c r="CK74" s="283">
        <f>IF(CL1=0,SUM(PL!BY45:CJ45)*Input!$D$132+CK70,0)</f>
        <v>0</v>
      </c>
      <c r="CL74" s="283">
        <f>IF(CM1=0,SUM(PL!BZ45:CK45)*Input!$D$132+CL70,0)</f>
        <v>0</v>
      </c>
      <c r="CM74" s="283">
        <f>IF(CN1=0,SUM(PL!CA45:CL45)*Input!$D$132+CM70,0)</f>
        <v>0</v>
      </c>
      <c r="CN74" s="283">
        <f>IF(CO1=0,SUM(PL!CB45:CM45)*Input!$D$132+CN70,0)</f>
        <v>4781908.056</v>
      </c>
      <c r="CO74" s="1"/>
    </row>
    <row r="75" ht="18.75" customHeight="1">
      <c r="A75" s="1"/>
      <c r="B75" s="300"/>
      <c r="C75" s="282" t="s">
        <v>252</v>
      </c>
      <c r="D75" s="283"/>
      <c r="E75" s="282"/>
      <c r="F75" s="283">
        <f t="shared" si="26"/>
        <v>-9343955.205</v>
      </c>
      <c r="G75" s="383" t="s">
        <v>41</v>
      </c>
      <c r="H75" s="384"/>
      <c r="I75" s="283">
        <f>PL!I57</f>
        <v>0</v>
      </c>
      <c r="J75" s="283">
        <f>PL!J57</f>
        <v>0</v>
      </c>
      <c r="K75" s="283">
        <f>PL!K57</f>
        <v>0</v>
      </c>
      <c r="L75" s="283">
        <f>PL!L57</f>
        <v>0</v>
      </c>
      <c r="M75" s="283">
        <f>PL!M57</f>
        <v>0</v>
      </c>
      <c r="N75" s="283">
        <f>PL!N57</f>
        <v>0</v>
      </c>
      <c r="O75" s="283">
        <f>PL!O57</f>
        <v>0</v>
      </c>
      <c r="P75" s="283">
        <f>PL!P57</f>
        <v>0</v>
      </c>
      <c r="Q75" s="283">
        <f>PL!Q57</f>
        <v>0</v>
      </c>
      <c r="R75" s="283">
        <f>PL!R57</f>
        <v>0</v>
      </c>
      <c r="S75" s="283">
        <f>PL!S57</f>
        <v>0</v>
      </c>
      <c r="T75" s="283">
        <f>PL!T57</f>
        <v>0</v>
      </c>
      <c r="U75" s="283">
        <f>PL!U57</f>
        <v>0</v>
      </c>
      <c r="V75" s="283">
        <f>PL!V57</f>
        <v>0</v>
      </c>
      <c r="W75" s="283">
        <f>PL!W57</f>
        <v>0</v>
      </c>
      <c r="X75" s="283">
        <f>PL!X57</f>
        <v>0</v>
      </c>
      <c r="Y75" s="283">
        <f>PL!Y57</f>
        <v>0</v>
      </c>
      <c r="Z75" s="283">
        <f>PL!Z57</f>
        <v>0</v>
      </c>
      <c r="AA75" s="283">
        <f>PL!AA57</f>
        <v>0</v>
      </c>
      <c r="AB75" s="283">
        <f>PL!AB57</f>
        <v>0</v>
      </c>
      <c r="AC75" s="283">
        <f>PL!AC57</f>
        <v>0</v>
      </c>
      <c r="AD75" s="283">
        <f>PL!AD57</f>
        <v>0</v>
      </c>
      <c r="AE75" s="283">
        <f>PL!AE57</f>
        <v>0</v>
      </c>
      <c r="AF75" s="283">
        <f>PL!AF57</f>
        <v>0</v>
      </c>
      <c r="AG75" s="283">
        <f>PL!AG57</f>
        <v>-433259.8937</v>
      </c>
      <c r="AH75" s="283">
        <f>PL!AH57</f>
        <v>0</v>
      </c>
      <c r="AI75" s="283">
        <f>PL!AI57</f>
        <v>0</v>
      </c>
      <c r="AJ75" s="283">
        <f>PL!AJ57</f>
        <v>0</v>
      </c>
      <c r="AK75" s="283">
        <f>PL!AK57</f>
        <v>0</v>
      </c>
      <c r="AL75" s="283">
        <f>PL!AL57</f>
        <v>0</v>
      </c>
      <c r="AM75" s="283">
        <f>PL!AM57</f>
        <v>0</v>
      </c>
      <c r="AN75" s="283">
        <f>PL!AN57</f>
        <v>0</v>
      </c>
      <c r="AO75" s="283">
        <f>PL!AO57</f>
        <v>0</v>
      </c>
      <c r="AP75" s="283">
        <f>PL!AP57</f>
        <v>0</v>
      </c>
      <c r="AQ75" s="283">
        <f>PL!AQ57</f>
        <v>0</v>
      </c>
      <c r="AR75" s="283">
        <f>PL!AR57</f>
        <v>0</v>
      </c>
      <c r="AS75" s="283">
        <f>PL!AS57</f>
        <v>-636966.5611</v>
      </c>
      <c r="AT75" s="283">
        <f>PL!AT57</f>
        <v>0</v>
      </c>
      <c r="AU75" s="283">
        <f>PL!AU57</f>
        <v>0</v>
      </c>
      <c r="AV75" s="283">
        <f>PL!AV57</f>
        <v>0</v>
      </c>
      <c r="AW75" s="283">
        <f>PL!AW57</f>
        <v>0</v>
      </c>
      <c r="AX75" s="283">
        <f>PL!AX57</f>
        <v>0</v>
      </c>
      <c r="AY75" s="283">
        <f>PL!AY57</f>
        <v>0</v>
      </c>
      <c r="AZ75" s="283">
        <f>PL!AZ57</f>
        <v>0</v>
      </c>
      <c r="BA75" s="283">
        <f>PL!BA57</f>
        <v>0</v>
      </c>
      <c r="BB75" s="283">
        <f>PL!BB57</f>
        <v>0</v>
      </c>
      <c r="BC75" s="283">
        <f>PL!BC57</f>
        <v>0</v>
      </c>
      <c r="BD75" s="283">
        <f>PL!BD57</f>
        <v>0</v>
      </c>
      <c r="BE75" s="283">
        <f>PL!BE57</f>
        <v>-724222.967</v>
      </c>
      <c r="BF75" s="283">
        <f>PL!BF57</f>
        <v>0</v>
      </c>
      <c r="BG75" s="283">
        <f>PL!BG57</f>
        <v>0</v>
      </c>
      <c r="BH75" s="283">
        <f>PL!BH57</f>
        <v>0</v>
      </c>
      <c r="BI75" s="283">
        <f>PL!BI57</f>
        <v>0</v>
      </c>
      <c r="BJ75" s="283">
        <f>PL!BJ57</f>
        <v>0</v>
      </c>
      <c r="BK75" s="283">
        <f>PL!BK57</f>
        <v>0</v>
      </c>
      <c r="BL75" s="283">
        <f>PL!BL57</f>
        <v>0</v>
      </c>
      <c r="BM75" s="283">
        <f>PL!BM57</f>
        <v>0</v>
      </c>
      <c r="BN75" s="283">
        <f>PL!BN57</f>
        <v>0</v>
      </c>
      <c r="BO75" s="283">
        <f>PL!BO57</f>
        <v>0</v>
      </c>
      <c r="BP75" s="283">
        <f>PL!BP57</f>
        <v>0</v>
      </c>
      <c r="BQ75" s="283">
        <f>PL!BQ57</f>
        <v>-777851.5147</v>
      </c>
      <c r="BR75" s="283">
        <f>PL!BR57</f>
        <v>0</v>
      </c>
      <c r="BS75" s="283">
        <f>PL!BS57</f>
        <v>0</v>
      </c>
      <c r="BT75" s="283">
        <f>PL!BT57</f>
        <v>0</v>
      </c>
      <c r="BU75" s="283">
        <f>PL!BU57</f>
        <v>0</v>
      </c>
      <c r="BV75" s="283">
        <f>PL!BV57</f>
        <v>0</v>
      </c>
      <c r="BW75" s="283">
        <f>PL!BW57</f>
        <v>0</v>
      </c>
      <c r="BX75" s="283">
        <f>PL!BX57</f>
        <v>0</v>
      </c>
      <c r="BY75" s="283">
        <f>PL!BY57</f>
        <v>0</v>
      </c>
      <c r="BZ75" s="283">
        <f>PL!BZ57</f>
        <v>0</v>
      </c>
      <c r="CA75" s="283">
        <f>PL!CA57</f>
        <v>0</v>
      </c>
      <c r="CB75" s="283">
        <f>PL!CB57</f>
        <v>0</v>
      </c>
      <c r="CC75" s="283">
        <f>PL!CC57</f>
        <v>-824491.264</v>
      </c>
      <c r="CD75" s="283">
        <f>PL!CD57</f>
        <v>0</v>
      </c>
      <c r="CE75" s="283">
        <f>PL!CE57</f>
        <v>0</v>
      </c>
      <c r="CF75" s="283">
        <f>PL!CF57</f>
        <v>0</v>
      </c>
      <c r="CG75" s="283">
        <f>PL!CG57</f>
        <v>0</v>
      </c>
      <c r="CH75" s="283">
        <f>PL!CH57</f>
        <v>0</v>
      </c>
      <c r="CI75" s="283">
        <f>PL!CI57</f>
        <v>0</v>
      </c>
      <c r="CJ75" s="283">
        <f>PL!CJ57</f>
        <v>0</v>
      </c>
      <c r="CK75" s="283">
        <f>PL!CK57</f>
        <v>0</v>
      </c>
      <c r="CL75" s="283">
        <f>PL!CL57</f>
        <v>0</v>
      </c>
      <c r="CM75" s="283">
        <f>PL!CM57</f>
        <v>0</v>
      </c>
      <c r="CN75" s="283">
        <f>PL!CN57</f>
        <v>-5947163.004</v>
      </c>
      <c r="CO75" s="1"/>
    </row>
    <row r="76" ht="21.75" customHeight="1">
      <c r="A76" s="1"/>
      <c r="B76" s="385"/>
      <c r="C76" s="285" t="s">
        <v>253</v>
      </c>
      <c r="D76" s="286"/>
      <c r="E76" s="285"/>
      <c r="F76" s="286">
        <f>MIN(I76:CN76)</f>
        <v>0</v>
      </c>
      <c r="G76" s="387" t="s">
        <v>41</v>
      </c>
      <c r="H76" s="388"/>
      <c r="I76" s="286">
        <f t="shared" ref="I76:CN76" si="27">IF(ROUND(I73+H76+I74+I75,0)=0,0,I73+H76+I74+I75)</f>
        <v>0</v>
      </c>
      <c r="J76" s="286">
        <f t="shared" si="27"/>
        <v>0</v>
      </c>
      <c r="K76" s="286">
        <f t="shared" si="27"/>
        <v>0</v>
      </c>
      <c r="L76" s="286">
        <f t="shared" si="27"/>
        <v>0</v>
      </c>
      <c r="M76" s="286">
        <f t="shared" si="27"/>
        <v>0</v>
      </c>
      <c r="N76" s="286">
        <f t="shared" si="27"/>
        <v>0</v>
      </c>
      <c r="O76" s="286">
        <f t="shared" si="27"/>
        <v>0</v>
      </c>
      <c r="P76" s="286">
        <f t="shared" si="27"/>
        <v>0</v>
      </c>
      <c r="Q76" s="286">
        <f t="shared" si="27"/>
        <v>0</v>
      </c>
      <c r="R76" s="286">
        <f t="shared" si="27"/>
        <v>0</v>
      </c>
      <c r="S76" s="286">
        <f t="shared" si="27"/>
        <v>0</v>
      </c>
      <c r="T76" s="286">
        <f t="shared" si="27"/>
        <v>0</v>
      </c>
      <c r="U76" s="286">
        <f t="shared" si="27"/>
        <v>65117.96825</v>
      </c>
      <c r="V76" s="286">
        <f t="shared" si="27"/>
        <v>128302.6032</v>
      </c>
      <c r="W76" s="286">
        <f t="shared" si="27"/>
        <v>187082.6724</v>
      </c>
      <c r="X76" s="286">
        <f t="shared" si="27"/>
        <v>244615.5473</v>
      </c>
      <c r="Y76" s="286">
        <f t="shared" si="27"/>
        <v>302148.4222</v>
      </c>
      <c r="Z76" s="286">
        <f t="shared" si="27"/>
        <v>359681.2971</v>
      </c>
      <c r="AA76" s="286">
        <f t="shared" si="27"/>
        <v>417214.1721</v>
      </c>
      <c r="AB76" s="286">
        <f t="shared" si="27"/>
        <v>474747.047</v>
      </c>
      <c r="AC76" s="286">
        <f t="shared" si="27"/>
        <v>532279.9219</v>
      </c>
      <c r="AD76" s="286">
        <f t="shared" si="27"/>
        <v>589812.7968</v>
      </c>
      <c r="AE76" s="286">
        <f t="shared" si="27"/>
        <v>647345.6717</v>
      </c>
      <c r="AF76" s="286">
        <f t="shared" si="27"/>
        <v>704878.5467</v>
      </c>
      <c r="AG76" s="286">
        <f t="shared" si="27"/>
        <v>332103.4465</v>
      </c>
      <c r="AH76" s="286">
        <f t="shared" si="27"/>
        <v>392588.2401</v>
      </c>
      <c r="AI76" s="286">
        <f t="shared" si="27"/>
        <v>453073.0337</v>
      </c>
      <c r="AJ76" s="286">
        <f t="shared" si="27"/>
        <v>513557.8273</v>
      </c>
      <c r="AK76" s="286">
        <f t="shared" si="27"/>
        <v>574042.6209</v>
      </c>
      <c r="AL76" s="286">
        <f t="shared" si="27"/>
        <v>634527.4145</v>
      </c>
      <c r="AM76" s="286">
        <f t="shared" si="27"/>
        <v>695012.208</v>
      </c>
      <c r="AN76" s="286">
        <f t="shared" si="27"/>
        <v>755497.0016</v>
      </c>
      <c r="AO76" s="286">
        <f t="shared" si="27"/>
        <v>815981.7952</v>
      </c>
      <c r="AP76" s="286">
        <f t="shared" si="27"/>
        <v>876466.5888</v>
      </c>
      <c r="AQ76" s="286">
        <f t="shared" si="27"/>
        <v>936951.3824</v>
      </c>
      <c r="AR76" s="286">
        <f t="shared" si="27"/>
        <v>997436.176</v>
      </c>
      <c r="AS76" s="286">
        <f t="shared" si="27"/>
        <v>424053.923</v>
      </c>
      <c r="AT76" s="286">
        <f t="shared" si="27"/>
        <v>487638.2312</v>
      </c>
      <c r="AU76" s="286">
        <f t="shared" si="27"/>
        <v>551222.5394</v>
      </c>
      <c r="AV76" s="286">
        <f t="shared" si="27"/>
        <v>614806.8476</v>
      </c>
      <c r="AW76" s="286">
        <f t="shared" si="27"/>
        <v>678391.1558</v>
      </c>
      <c r="AX76" s="286">
        <f t="shared" si="27"/>
        <v>741975.464</v>
      </c>
      <c r="AY76" s="286">
        <f t="shared" si="27"/>
        <v>805559.7722</v>
      </c>
      <c r="AZ76" s="286">
        <f t="shared" si="27"/>
        <v>869144.0803</v>
      </c>
      <c r="BA76" s="286">
        <f t="shared" si="27"/>
        <v>932728.3885</v>
      </c>
      <c r="BB76" s="286">
        <f t="shared" si="27"/>
        <v>996312.6967</v>
      </c>
      <c r="BC76" s="286">
        <f t="shared" si="27"/>
        <v>1059897.005</v>
      </c>
      <c r="BD76" s="286">
        <f t="shared" si="27"/>
        <v>1123481.313</v>
      </c>
      <c r="BE76" s="286">
        <f t="shared" si="27"/>
        <v>466097.1446</v>
      </c>
      <c r="BF76" s="286">
        <f t="shared" si="27"/>
        <v>532935.9431</v>
      </c>
      <c r="BG76" s="286">
        <f t="shared" si="27"/>
        <v>599774.7416</v>
      </c>
      <c r="BH76" s="286">
        <f t="shared" si="27"/>
        <v>666613.5401</v>
      </c>
      <c r="BI76" s="286">
        <f t="shared" si="27"/>
        <v>733452.3387</v>
      </c>
      <c r="BJ76" s="286">
        <f t="shared" si="27"/>
        <v>800291.1372</v>
      </c>
      <c r="BK76" s="286">
        <f t="shared" si="27"/>
        <v>867129.9357</v>
      </c>
      <c r="BL76" s="286">
        <f t="shared" si="27"/>
        <v>933968.7342</v>
      </c>
      <c r="BM76" s="286">
        <f t="shared" si="27"/>
        <v>1000807.533</v>
      </c>
      <c r="BN76" s="286">
        <f t="shared" si="27"/>
        <v>1067646.331</v>
      </c>
      <c r="BO76" s="286">
        <f t="shared" si="27"/>
        <v>1134485.13</v>
      </c>
      <c r="BP76" s="286">
        <f t="shared" si="27"/>
        <v>1201323.928</v>
      </c>
      <c r="BQ76" s="286">
        <f t="shared" si="27"/>
        <v>493728.4269</v>
      </c>
      <c r="BR76" s="286">
        <f t="shared" si="27"/>
        <v>563984.4403</v>
      </c>
      <c r="BS76" s="286">
        <f t="shared" si="27"/>
        <v>634240.4537</v>
      </c>
      <c r="BT76" s="286">
        <f t="shared" si="27"/>
        <v>704496.467</v>
      </c>
      <c r="BU76" s="286">
        <f t="shared" si="27"/>
        <v>774752.4804</v>
      </c>
      <c r="BV76" s="286">
        <f t="shared" si="27"/>
        <v>845008.4938</v>
      </c>
      <c r="BW76" s="286">
        <f t="shared" si="27"/>
        <v>915229.65</v>
      </c>
      <c r="BX76" s="286">
        <f t="shared" si="27"/>
        <v>985450.8062</v>
      </c>
      <c r="BY76" s="286">
        <f t="shared" si="27"/>
        <v>1055671.962</v>
      </c>
      <c r="BZ76" s="286">
        <f t="shared" si="27"/>
        <v>1125893.119</v>
      </c>
      <c r="CA76" s="286">
        <f t="shared" si="27"/>
        <v>1196114.275</v>
      </c>
      <c r="CB76" s="286">
        <f t="shared" si="27"/>
        <v>1266335.431</v>
      </c>
      <c r="CC76" s="286">
        <f t="shared" si="27"/>
        <v>515653.3989</v>
      </c>
      <c r="CD76" s="286">
        <f t="shared" si="27"/>
        <v>589462.6307</v>
      </c>
      <c r="CE76" s="286">
        <f t="shared" si="27"/>
        <v>663271.8625</v>
      </c>
      <c r="CF76" s="286">
        <f t="shared" si="27"/>
        <v>737081.0943</v>
      </c>
      <c r="CG76" s="286">
        <f t="shared" si="27"/>
        <v>810890.3261</v>
      </c>
      <c r="CH76" s="286">
        <f t="shared" si="27"/>
        <v>884699.5579</v>
      </c>
      <c r="CI76" s="286">
        <f t="shared" si="27"/>
        <v>958508.7897</v>
      </c>
      <c r="CJ76" s="286">
        <f t="shared" si="27"/>
        <v>1032318.022</v>
      </c>
      <c r="CK76" s="286">
        <f t="shared" si="27"/>
        <v>1106127.253</v>
      </c>
      <c r="CL76" s="286">
        <f t="shared" si="27"/>
        <v>1179936.485</v>
      </c>
      <c r="CM76" s="286">
        <f t="shared" si="27"/>
        <v>1253745.717</v>
      </c>
      <c r="CN76" s="286">
        <f t="shared" si="27"/>
        <v>0</v>
      </c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"/>
      <c r="B88" s="2"/>
      <c r="C88" s="1"/>
      <c r="D88" s="44"/>
      <c r="E88" s="1"/>
      <c r="F88" s="44"/>
      <c r="G88" s="60"/>
      <c r="H88" s="3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2"/>
      <c r="C90" s="1"/>
      <c r="D90" s="44"/>
      <c r="E90" s="1"/>
      <c r="F90" s="44"/>
      <c r="G90" s="60"/>
      <c r="H90" s="3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ht="18.75" customHeight="1">
      <c r="A91" s="1"/>
      <c r="B91" s="2"/>
      <c r="C91" s="1"/>
      <c r="D91" s="44"/>
      <c r="E91" s="1"/>
      <c r="F91" s="44"/>
      <c r="G91" s="60"/>
      <c r="H91" s="3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ht="18.75" customHeight="1">
      <c r="A92" s="1"/>
      <c r="B92" s="2"/>
      <c r="C92" s="1"/>
      <c r="D92" s="44"/>
      <c r="E92" s="1"/>
      <c r="F92" s="44"/>
      <c r="G92" s="60"/>
      <c r="H92" s="3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ht="18.75" customHeight="1">
      <c r="A93" s="1"/>
      <c r="B93" s="2"/>
      <c r="C93" s="1"/>
      <c r="D93" s="44"/>
      <c r="E93" s="1"/>
      <c r="F93" s="44"/>
      <c r="G93" s="60"/>
      <c r="H93" s="3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ht="18.75" customHeight="1">
      <c r="A94" s="1"/>
      <c r="B94" s="2"/>
      <c r="C94" s="1"/>
      <c r="D94" s="44"/>
      <c r="E94" s="1"/>
      <c r="F94" s="44"/>
      <c r="G94" s="60"/>
      <c r="H94" s="3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ht="18.75" customHeight="1">
      <c r="A95" s="1"/>
      <c r="B95" s="2"/>
      <c r="C95" s="1"/>
      <c r="D95" s="44"/>
      <c r="E95" s="1"/>
      <c r="F95" s="44"/>
      <c r="G95" s="60"/>
      <c r="H95" s="3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ht="18.75" customHeight="1">
      <c r="A96" s="1"/>
      <c r="B96" s="2"/>
      <c r="C96" s="1"/>
      <c r="D96" s="44"/>
      <c r="E96" s="1"/>
      <c r="F96" s="44"/>
      <c r="G96" s="60"/>
      <c r="H96" s="3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2"/>
      <c r="C101" s="1"/>
      <c r="D101" s="44"/>
      <c r="E101" s="1"/>
      <c r="F101" s="44"/>
      <c r="G101" s="60"/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2"/>
      <c r="C106" s="1"/>
      <c r="D106" s="44"/>
      <c r="E106" s="1"/>
      <c r="F106" s="44"/>
      <c r="G106" s="60"/>
      <c r="H106" s="3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"/>
      <c r="B108" s="2"/>
      <c r="C108" s="1"/>
      <c r="D108" s="44"/>
      <c r="E108" s="1"/>
      <c r="F108" s="44"/>
      <c r="G108" s="60"/>
      <c r="H108" s="3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1"/>
      <c r="B110" s="2"/>
      <c r="C110" s="1"/>
      <c r="D110" s="44"/>
      <c r="E110" s="1"/>
      <c r="F110" s="44"/>
      <c r="G110" s="60"/>
      <c r="H110" s="3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ht="18.75" customHeight="1">
      <c r="A112" s="1"/>
      <c r="B112" s="2"/>
      <c r="C112" s="1"/>
      <c r="D112" s="44"/>
      <c r="E112" s="1"/>
      <c r="F112" s="44"/>
      <c r="G112" s="60"/>
      <c r="H112" s="3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</sheetData>
  <conditionalFormatting sqref="A1:A2">
    <cfRule type="containsText" dxfId="1" priority="1" operator="containsText" text="fls">
      <formula>NOT(ISERROR(SEARCH(("fls"),(A1))))</formula>
    </cfRule>
  </conditionalFormatting>
  <conditionalFormatting sqref="I22:CN22">
    <cfRule type="cellIs" dxfId="1" priority="2" operator="lessThan">
      <formula>0</formula>
    </cfRule>
  </conditionalFormatting>
  <conditionalFormatting sqref="I60:CN60">
    <cfRule type="cellIs" dxfId="1" priority="3" operator="lessThan">
      <formula>0</formula>
    </cfRule>
  </conditionalFormatting>
  <conditionalFormatting sqref="I73:CN73 I76:CN76">
    <cfRule type="cellIs" dxfId="1" priority="4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hidden="1" customHeight="1" outlineLevel="1">
      <c r="A10" s="367"/>
      <c r="B10" s="368"/>
      <c r="C10" s="367"/>
      <c r="D10" s="369"/>
      <c r="E10" s="375"/>
      <c r="F10" s="369"/>
      <c r="G10" s="370"/>
      <c r="H10" s="376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  <c r="BI10" s="377"/>
      <c r="BJ10" s="377"/>
      <c r="BK10" s="377"/>
      <c r="BL10" s="377"/>
      <c r="BM10" s="377"/>
      <c r="BN10" s="377"/>
      <c r="BO10" s="377"/>
      <c r="BP10" s="377"/>
      <c r="BQ10" s="377"/>
      <c r="BR10" s="377"/>
      <c r="BS10" s="377"/>
      <c r="BT10" s="377"/>
      <c r="BU10" s="377"/>
      <c r="BV10" s="377"/>
      <c r="BW10" s="377"/>
      <c r="BX10" s="377"/>
      <c r="BY10" s="377"/>
      <c r="BZ10" s="377"/>
      <c r="CA10" s="377"/>
      <c r="CB10" s="377"/>
      <c r="CC10" s="377"/>
      <c r="CD10" s="377"/>
      <c r="CE10" s="377"/>
      <c r="CF10" s="377"/>
      <c r="CG10" s="377"/>
      <c r="CH10" s="377"/>
      <c r="CI10" s="377"/>
      <c r="CJ10" s="377"/>
      <c r="CK10" s="377"/>
      <c r="CL10" s="377"/>
      <c r="CM10" s="377"/>
      <c r="CN10" s="377"/>
      <c r="CO10" s="1"/>
    </row>
    <row r="11" ht="18.75" hidden="1" customHeight="1" outlineLevel="1">
      <c r="A11" s="367"/>
      <c r="B11" s="368"/>
      <c r="C11" s="367"/>
      <c r="D11" s="369"/>
      <c r="E11" s="375"/>
      <c r="F11" s="369"/>
      <c r="G11" s="370"/>
      <c r="H11" s="376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4"/>
      <c r="AX11" s="374"/>
      <c r="AY11" s="374"/>
      <c r="AZ11" s="374"/>
      <c r="BA11" s="374"/>
      <c r="BB11" s="374"/>
      <c r="BC11" s="374"/>
      <c r="BD11" s="374"/>
      <c r="BE11" s="374"/>
      <c r="BF11" s="374"/>
      <c r="BG11" s="374"/>
      <c r="BH11" s="374"/>
      <c r="BI11" s="374"/>
      <c r="BJ11" s="374"/>
      <c r="BK11" s="374"/>
      <c r="BL11" s="374"/>
      <c r="BM11" s="374"/>
      <c r="BN11" s="374"/>
      <c r="BO11" s="374"/>
      <c r="BP11" s="374"/>
      <c r="BQ11" s="374"/>
      <c r="BR11" s="374"/>
      <c r="BS11" s="374"/>
      <c r="BT11" s="374"/>
      <c r="BU11" s="374"/>
      <c r="BV11" s="374"/>
      <c r="BW11" s="374"/>
      <c r="BX11" s="374"/>
      <c r="BY11" s="374"/>
      <c r="BZ11" s="374"/>
      <c r="CA11" s="374"/>
      <c r="CB11" s="374"/>
      <c r="CC11" s="374"/>
      <c r="CD11" s="374"/>
      <c r="CE11" s="374"/>
      <c r="CF11" s="374"/>
      <c r="CG11" s="374"/>
      <c r="CH11" s="374"/>
      <c r="CI11" s="374"/>
      <c r="CJ11" s="374"/>
      <c r="CK11" s="374"/>
      <c r="CL11" s="374"/>
      <c r="CM11" s="374"/>
      <c r="CN11" s="374"/>
      <c r="CO11" s="1"/>
    </row>
    <row r="12" ht="18.75" customHeight="1" collapsed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/>
      <c r="C13" s="380" t="s">
        <v>254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406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406"/>
      <c r="B15" s="398" t="s">
        <v>4</v>
      </c>
      <c r="C15" s="288" t="s">
        <v>84</v>
      </c>
      <c r="D15" s="290"/>
      <c r="E15" s="345">
        <f t="shared" ref="E15:E16" si="2">IFERROR(F15/$F$15,0)</f>
        <v>1</v>
      </c>
      <c r="F15" s="290">
        <f t="shared" ref="F15:F21" si="3">SUM(I15:CN15)</f>
        <v>7487545.624</v>
      </c>
      <c r="G15" s="399" t="s">
        <v>41</v>
      </c>
      <c r="H15" s="391"/>
      <c r="I15" s="290">
        <f t="shared" ref="I15:CN15" si="1">SUM(I16)</f>
        <v>0</v>
      </c>
      <c r="J15" s="290">
        <f t="shared" si="1"/>
        <v>0</v>
      </c>
      <c r="K15" s="290">
        <f t="shared" si="1"/>
        <v>0</v>
      </c>
      <c r="L15" s="290">
        <f t="shared" si="1"/>
        <v>0</v>
      </c>
      <c r="M15" s="290">
        <f t="shared" si="1"/>
        <v>0</v>
      </c>
      <c r="N15" s="290">
        <f t="shared" si="1"/>
        <v>0</v>
      </c>
      <c r="O15" s="290">
        <f t="shared" si="1"/>
        <v>0</v>
      </c>
      <c r="P15" s="290">
        <f t="shared" si="1"/>
        <v>0</v>
      </c>
      <c r="Q15" s="290">
        <f t="shared" si="1"/>
        <v>0</v>
      </c>
      <c r="R15" s="290">
        <f t="shared" si="1"/>
        <v>0</v>
      </c>
      <c r="S15" s="290">
        <f t="shared" si="1"/>
        <v>0</v>
      </c>
      <c r="T15" s="290">
        <f t="shared" si="1"/>
        <v>0</v>
      </c>
      <c r="U15" s="290">
        <f t="shared" si="1"/>
        <v>91733.33333</v>
      </c>
      <c r="V15" s="290">
        <f t="shared" si="1"/>
        <v>91733.33333</v>
      </c>
      <c r="W15" s="290">
        <f t="shared" si="1"/>
        <v>91733.33333</v>
      </c>
      <c r="X15" s="290">
        <f t="shared" si="1"/>
        <v>91733.33333</v>
      </c>
      <c r="Y15" s="290">
        <f t="shared" si="1"/>
        <v>91733.33333</v>
      </c>
      <c r="Z15" s="290">
        <f t="shared" si="1"/>
        <v>91733.33333</v>
      </c>
      <c r="AA15" s="290">
        <f t="shared" si="1"/>
        <v>91733.33333</v>
      </c>
      <c r="AB15" s="290">
        <f t="shared" si="1"/>
        <v>91733.33333</v>
      </c>
      <c r="AC15" s="290">
        <f t="shared" si="1"/>
        <v>91733.33333</v>
      </c>
      <c r="AD15" s="290">
        <f t="shared" si="1"/>
        <v>91733.33333</v>
      </c>
      <c r="AE15" s="290">
        <f t="shared" si="1"/>
        <v>91733.33333</v>
      </c>
      <c r="AF15" s="290">
        <f t="shared" si="1"/>
        <v>91733.33333</v>
      </c>
      <c r="AG15" s="290">
        <f t="shared" si="1"/>
        <v>96320</v>
      </c>
      <c r="AH15" s="290">
        <f t="shared" si="1"/>
        <v>96320</v>
      </c>
      <c r="AI15" s="290">
        <f t="shared" si="1"/>
        <v>96320</v>
      </c>
      <c r="AJ15" s="290">
        <f t="shared" si="1"/>
        <v>96320</v>
      </c>
      <c r="AK15" s="290">
        <f t="shared" si="1"/>
        <v>96320</v>
      </c>
      <c r="AL15" s="290">
        <f t="shared" si="1"/>
        <v>96320</v>
      </c>
      <c r="AM15" s="290">
        <f t="shared" si="1"/>
        <v>96320</v>
      </c>
      <c r="AN15" s="290">
        <f t="shared" si="1"/>
        <v>96320</v>
      </c>
      <c r="AO15" s="290">
        <f t="shared" si="1"/>
        <v>96320</v>
      </c>
      <c r="AP15" s="290">
        <f t="shared" si="1"/>
        <v>96320</v>
      </c>
      <c r="AQ15" s="290">
        <f t="shared" si="1"/>
        <v>96320</v>
      </c>
      <c r="AR15" s="290">
        <f t="shared" si="1"/>
        <v>96320</v>
      </c>
      <c r="AS15" s="290">
        <f t="shared" si="1"/>
        <v>101136</v>
      </c>
      <c r="AT15" s="290">
        <f t="shared" si="1"/>
        <v>101136</v>
      </c>
      <c r="AU15" s="290">
        <f t="shared" si="1"/>
        <v>101136</v>
      </c>
      <c r="AV15" s="290">
        <f t="shared" si="1"/>
        <v>101136</v>
      </c>
      <c r="AW15" s="290">
        <f t="shared" si="1"/>
        <v>101136</v>
      </c>
      <c r="AX15" s="290">
        <f t="shared" si="1"/>
        <v>101136</v>
      </c>
      <c r="AY15" s="290">
        <f t="shared" si="1"/>
        <v>101136</v>
      </c>
      <c r="AZ15" s="290">
        <f t="shared" si="1"/>
        <v>101136</v>
      </c>
      <c r="BA15" s="290">
        <f t="shared" si="1"/>
        <v>101136</v>
      </c>
      <c r="BB15" s="290">
        <f t="shared" si="1"/>
        <v>101136</v>
      </c>
      <c r="BC15" s="290">
        <f t="shared" si="1"/>
        <v>101136</v>
      </c>
      <c r="BD15" s="290">
        <f t="shared" si="1"/>
        <v>101136</v>
      </c>
      <c r="BE15" s="290">
        <f t="shared" si="1"/>
        <v>106192.8</v>
      </c>
      <c r="BF15" s="290">
        <f t="shared" si="1"/>
        <v>106192.8</v>
      </c>
      <c r="BG15" s="290">
        <f t="shared" si="1"/>
        <v>106192.8</v>
      </c>
      <c r="BH15" s="290">
        <f t="shared" si="1"/>
        <v>106192.8</v>
      </c>
      <c r="BI15" s="290">
        <f t="shared" si="1"/>
        <v>106192.8</v>
      </c>
      <c r="BJ15" s="290">
        <f t="shared" si="1"/>
        <v>106192.8</v>
      </c>
      <c r="BK15" s="290">
        <f t="shared" si="1"/>
        <v>106192.8</v>
      </c>
      <c r="BL15" s="290">
        <f t="shared" si="1"/>
        <v>106192.8</v>
      </c>
      <c r="BM15" s="290">
        <f t="shared" si="1"/>
        <v>106192.8</v>
      </c>
      <c r="BN15" s="290">
        <f t="shared" si="1"/>
        <v>106192.8</v>
      </c>
      <c r="BO15" s="290">
        <f t="shared" si="1"/>
        <v>106192.8</v>
      </c>
      <c r="BP15" s="290">
        <f t="shared" si="1"/>
        <v>106192.8</v>
      </c>
      <c r="BQ15" s="290">
        <f t="shared" si="1"/>
        <v>111502.44</v>
      </c>
      <c r="BR15" s="290">
        <f t="shared" si="1"/>
        <v>111502.44</v>
      </c>
      <c r="BS15" s="290">
        <f t="shared" si="1"/>
        <v>111502.44</v>
      </c>
      <c r="BT15" s="290">
        <f t="shared" si="1"/>
        <v>111502.44</v>
      </c>
      <c r="BU15" s="290">
        <f t="shared" si="1"/>
        <v>111502.44</v>
      </c>
      <c r="BV15" s="290">
        <f t="shared" si="1"/>
        <v>111502.44</v>
      </c>
      <c r="BW15" s="290">
        <f t="shared" si="1"/>
        <v>111502.44</v>
      </c>
      <c r="BX15" s="290">
        <f t="shared" si="1"/>
        <v>111502.44</v>
      </c>
      <c r="BY15" s="290">
        <f t="shared" si="1"/>
        <v>111502.44</v>
      </c>
      <c r="BZ15" s="290">
        <f t="shared" si="1"/>
        <v>111502.44</v>
      </c>
      <c r="CA15" s="290">
        <f t="shared" si="1"/>
        <v>111502.44</v>
      </c>
      <c r="CB15" s="290">
        <f t="shared" si="1"/>
        <v>111502.44</v>
      </c>
      <c r="CC15" s="290">
        <f t="shared" si="1"/>
        <v>117077.562</v>
      </c>
      <c r="CD15" s="290">
        <f t="shared" si="1"/>
        <v>117077.562</v>
      </c>
      <c r="CE15" s="290">
        <f t="shared" si="1"/>
        <v>117077.562</v>
      </c>
      <c r="CF15" s="290">
        <f t="shared" si="1"/>
        <v>117077.562</v>
      </c>
      <c r="CG15" s="290">
        <f t="shared" si="1"/>
        <v>117077.562</v>
      </c>
      <c r="CH15" s="290">
        <f t="shared" si="1"/>
        <v>117077.562</v>
      </c>
      <c r="CI15" s="290">
        <f t="shared" si="1"/>
        <v>117077.562</v>
      </c>
      <c r="CJ15" s="290">
        <f t="shared" si="1"/>
        <v>117077.562</v>
      </c>
      <c r="CK15" s="290">
        <f t="shared" si="1"/>
        <v>117077.562</v>
      </c>
      <c r="CL15" s="290">
        <f t="shared" si="1"/>
        <v>117077.562</v>
      </c>
      <c r="CM15" s="290">
        <f t="shared" si="1"/>
        <v>117077.562</v>
      </c>
      <c r="CN15" s="290">
        <f t="shared" si="1"/>
        <v>117077.562</v>
      </c>
      <c r="CO15" s="1"/>
    </row>
    <row r="16" ht="18.75" customHeight="1" outlineLevel="1">
      <c r="A16" s="406"/>
      <c r="B16" s="282" t="s">
        <v>198</v>
      </c>
      <c r="C16" s="392" t="str">
        <f>CF!C28</f>
        <v>Income — StepUP</v>
      </c>
      <c r="D16" s="283"/>
      <c r="E16" s="382">
        <f t="shared" si="2"/>
        <v>1</v>
      </c>
      <c r="F16" s="283">
        <f t="shared" si="3"/>
        <v>7487545.624</v>
      </c>
      <c r="G16" s="383" t="s">
        <v>41</v>
      </c>
      <c r="H16" s="384"/>
      <c r="I16" s="283">
        <f>CF!I28/(1+Input!$D$115)</f>
        <v>0</v>
      </c>
      <c r="J16" s="283">
        <f>CF!J28/(1+Input!$D$115)</f>
        <v>0</v>
      </c>
      <c r="K16" s="283">
        <f>CF!K28/(1+Input!$D$115)</f>
        <v>0</v>
      </c>
      <c r="L16" s="283">
        <f>CF!L28/(1+Input!$D$115)</f>
        <v>0</v>
      </c>
      <c r="M16" s="283">
        <f>CF!M28/(1+Input!$D$115)</f>
        <v>0</v>
      </c>
      <c r="N16" s="283">
        <f>CF!N28/(1+Input!$D$115)</f>
        <v>0</v>
      </c>
      <c r="O16" s="283">
        <f>CF!O28/(1+Input!$D$115)</f>
        <v>0</v>
      </c>
      <c r="P16" s="283">
        <f>CF!P28/(1+Input!$D$115)</f>
        <v>0</v>
      </c>
      <c r="Q16" s="283">
        <f>CF!Q28/(1+Input!$D$115)</f>
        <v>0</v>
      </c>
      <c r="R16" s="283">
        <f>CF!R28/(1+Input!$D$115)</f>
        <v>0</v>
      </c>
      <c r="S16" s="283">
        <f>CF!S28/(1+Input!$D$115)</f>
        <v>0</v>
      </c>
      <c r="T16" s="283">
        <f>CF!T28/(1+Input!$D$115)</f>
        <v>0</v>
      </c>
      <c r="U16" s="283">
        <f>CF!U28/(1+Input!$D$115)</f>
        <v>91733.33333</v>
      </c>
      <c r="V16" s="283">
        <f>CF!V28/(1+Input!$D$115)</f>
        <v>91733.33333</v>
      </c>
      <c r="W16" s="283">
        <f>CF!W28/(1+Input!$D$115)</f>
        <v>91733.33333</v>
      </c>
      <c r="X16" s="283">
        <f>CF!X28/(1+Input!$D$115)</f>
        <v>91733.33333</v>
      </c>
      <c r="Y16" s="283">
        <f>CF!Y28/(1+Input!$D$115)</f>
        <v>91733.33333</v>
      </c>
      <c r="Z16" s="283">
        <f>CF!Z28/(1+Input!$D$115)</f>
        <v>91733.33333</v>
      </c>
      <c r="AA16" s="283">
        <f>CF!AA28/(1+Input!$D$115)</f>
        <v>91733.33333</v>
      </c>
      <c r="AB16" s="283">
        <f>CF!AB28/(1+Input!$D$115)</f>
        <v>91733.33333</v>
      </c>
      <c r="AC16" s="283">
        <f>CF!AC28/(1+Input!$D$115)</f>
        <v>91733.33333</v>
      </c>
      <c r="AD16" s="283">
        <f>CF!AD28/(1+Input!$D$115)</f>
        <v>91733.33333</v>
      </c>
      <c r="AE16" s="283">
        <f>CF!AE28/(1+Input!$D$115)</f>
        <v>91733.33333</v>
      </c>
      <c r="AF16" s="283">
        <f>CF!AF28/(1+Input!$D$115)</f>
        <v>91733.33333</v>
      </c>
      <c r="AG16" s="283">
        <f>CF!AG28/(1+Input!$D$115)</f>
        <v>96320</v>
      </c>
      <c r="AH16" s="283">
        <f>CF!AH28/(1+Input!$D$115)</f>
        <v>96320</v>
      </c>
      <c r="AI16" s="283">
        <f>CF!AI28/(1+Input!$D$115)</f>
        <v>96320</v>
      </c>
      <c r="AJ16" s="283">
        <f>CF!AJ28/(1+Input!$D$115)</f>
        <v>96320</v>
      </c>
      <c r="AK16" s="283">
        <f>CF!AK28/(1+Input!$D$115)</f>
        <v>96320</v>
      </c>
      <c r="AL16" s="283">
        <f>CF!AL28/(1+Input!$D$115)</f>
        <v>96320</v>
      </c>
      <c r="AM16" s="283">
        <f>CF!AM28/(1+Input!$D$115)</f>
        <v>96320</v>
      </c>
      <c r="AN16" s="283">
        <f>CF!AN28/(1+Input!$D$115)</f>
        <v>96320</v>
      </c>
      <c r="AO16" s="283">
        <f>CF!AO28/(1+Input!$D$115)</f>
        <v>96320</v>
      </c>
      <c r="AP16" s="283">
        <f>CF!AP28/(1+Input!$D$115)</f>
        <v>96320</v>
      </c>
      <c r="AQ16" s="283">
        <f>CF!AQ28/(1+Input!$D$115)</f>
        <v>96320</v>
      </c>
      <c r="AR16" s="283">
        <f>CF!AR28/(1+Input!$D$115)</f>
        <v>96320</v>
      </c>
      <c r="AS16" s="283">
        <f>CF!AS28/(1+Input!$D$115)</f>
        <v>101136</v>
      </c>
      <c r="AT16" s="283">
        <f>CF!AT28/(1+Input!$D$115)</f>
        <v>101136</v>
      </c>
      <c r="AU16" s="283">
        <f>CF!AU28/(1+Input!$D$115)</f>
        <v>101136</v>
      </c>
      <c r="AV16" s="283">
        <f>CF!AV28/(1+Input!$D$115)</f>
        <v>101136</v>
      </c>
      <c r="AW16" s="283">
        <f>CF!AW28/(1+Input!$D$115)</f>
        <v>101136</v>
      </c>
      <c r="AX16" s="283">
        <f>CF!AX28/(1+Input!$D$115)</f>
        <v>101136</v>
      </c>
      <c r="AY16" s="283">
        <f>CF!AY28/(1+Input!$D$115)</f>
        <v>101136</v>
      </c>
      <c r="AZ16" s="283">
        <f>CF!AZ28/(1+Input!$D$115)</f>
        <v>101136</v>
      </c>
      <c r="BA16" s="283">
        <f>CF!BA28/(1+Input!$D$115)</f>
        <v>101136</v>
      </c>
      <c r="BB16" s="283">
        <f>CF!BB28/(1+Input!$D$115)</f>
        <v>101136</v>
      </c>
      <c r="BC16" s="283">
        <f>CF!BC28/(1+Input!$D$115)</f>
        <v>101136</v>
      </c>
      <c r="BD16" s="283">
        <f>CF!BD28/(1+Input!$D$115)</f>
        <v>101136</v>
      </c>
      <c r="BE16" s="283">
        <f>CF!BE28/(1+Input!$D$115)</f>
        <v>106192.8</v>
      </c>
      <c r="BF16" s="283">
        <f>CF!BF28/(1+Input!$D$115)</f>
        <v>106192.8</v>
      </c>
      <c r="BG16" s="283">
        <f>CF!BG28/(1+Input!$D$115)</f>
        <v>106192.8</v>
      </c>
      <c r="BH16" s="283">
        <f>CF!BH28/(1+Input!$D$115)</f>
        <v>106192.8</v>
      </c>
      <c r="BI16" s="283">
        <f>CF!BI28/(1+Input!$D$115)</f>
        <v>106192.8</v>
      </c>
      <c r="BJ16" s="283">
        <f>CF!BJ28/(1+Input!$D$115)</f>
        <v>106192.8</v>
      </c>
      <c r="BK16" s="283">
        <f>CF!BK28/(1+Input!$D$115)</f>
        <v>106192.8</v>
      </c>
      <c r="BL16" s="283">
        <f>CF!BL28/(1+Input!$D$115)</f>
        <v>106192.8</v>
      </c>
      <c r="BM16" s="283">
        <f>CF!BM28/(1+Input!$D$115)</f>
        <v>106192.8</v>
      </c>
      <c r="BN16" s="283">
        <f>CF!BN28/(1+Input!$D$115)</f>
        <v>106192.8</v>
      </c>
      <c r="BO16" s="283">
        <f>CF!BO28/(1+Input!$D$115)</f>
        <v>106192.8</v>
      </c>
      <c r="BP16" s="283">
        <f>CF!BP28/(1+Input!$D$115)</f>
        <v>106192.8</v>
      </c>
      <c r="BQ16" s="283">
        <f>CF!BQ28/(1+Input!$D$115)</f>
        <v>111502.44</v>
      </c>
      <c r="BR16" s="283">
        <f>CF!BR28/(1+Input!$D$115)</f>
        <v>111502.44</v>
      </c>
      <c r="BS16" s="283">
        <f>CF!BS28/(1+Input!$D$115)</f>
        <v>111502.44</v>
      </c>
      <c r="BT16" s="283">
        <f>CF!BT28/(1+Input!$D$115)</f>
        <v>111502.44</v>
      </c>
      <c r="BU16" s="283">
        <f>CF!BU28/(1+Input!$D$115)</f>
        <v>111502.44</v>
      </c>
      <c r="BV16" s="283">
        <f>CF!BV28/(1+Input!$D$115)</f>
        <v>111502.44</v>
      </c>
      <c r="BW16" s="283">
        <f>CF!BW28/(1+Input!$D$115)</f>
        <v>111502.44</v>
      </c>
      <c r="BX16" s="283">
        <f>CF!BX28/(1+Input!$D$115)</f>
        <v>111502.44</v>
      </c>
      <c r="BY16" s="283">
        <f>CF!BY28/(1+Input!$D$115)</f>
        <v>111502.44</v>
      </c>
      <c r="BZ16" s="283">
        <f>CF!BZ28/(1+Input!$D$115)</f>
        <v>111502.44</v>
      </c>
      <c r="CA16" s="283">
        <f>CF!CA28/(1+Input!$D$115)</f>
        <v>111502.44</v>
      </c>
      <c r="CB16" s="283">
        <f>CF!CB28/(1+Input!$D$115)</f>
        <v>111502.44</v>
      </c>
      <c r="CC16" s="283">
        <f>CF!CC28/(1+Input!$D$115)</f>
        <v>117077.562</v>
      </c>
      <c r="CD16" s="283">
        <f>CF!CD28/(1+Input!$D$115)</f>
        <v>117077.562</v>
      </c>
      <c r="CE16" s="283">
        <f>CF!CE28/(1+Input!$D$115)</f>
        <v>117077.562</v>
      </c>
      <c r="CF16" s="283">
        <f>CF!CF28/(1+Input!$D$115)</f>
        <v>117077.562</v>
      </c>
      <c r="CG16" s="283">
        <f>CF!CG28/(1+Input!$D$115)</f>
        <v>117077.562</v>
      </c>
      <c r="CH16" s="283">
        <f>CF!CH28/(1+Input!$D$115)</f>
        <v>117077.562</v>
      </c>
      <c r="CI16" s="283">
        <f>CF!CI28/(1+Input!$D$115)</f>
        <v>117077.562</v>
      </c>
      <c r="CJ16" s="283">
        <f>CF!CJ28/(1+Input!$D$115)</f>
        <v>117077.562</v>
      </c>
      <c r="CK16" s="283">
        <f>CF!CK28/(1+Input!$D$115)</f>
        <v>117077.562</v>
      </c>
      <c r="CL16" s="283">
        <f>CF!CL28/(1+Input!$D$115)</f>
        <v>117077.562</v>
      </c>
      <c r="CM16" s="283">
        <f>CF!CM28/(1+Input!$D$115)</f>
        <v>117077.562</v>
      </c>
      <c r="CN16" s="283">
        <f>CF!CN28/(1+Input!$D$115)</f>
        <v>117077.562</v>
      </c>
      <c r="CO16" s="1"/>
    </row>
    <row r="17" ht="18.75" customHeight="1">
      <c r="A17" s="406"/>
      <c r="B17" s="398" t="s">
        <v>7</v>
      </c>
      <c r="C17" s="288" t="str">
        <f>CF!C30</f>
        <v>Direct costs (marketing and sales)</v>
      </c>
      <c r="D17" s="290"/>
      <c r="E17" s="345">
        <f t="shared" ref="E17:E20" si="5">IFERROR(F17/($F$17+$F$23+$F$26+$F$37),0)</f>
        <v>0.4329125132</v>
      </c>
      <c r="F17" s="290">
        <f t="shared" si="3"/>
        <v>-1061098.399</v>
      </c>
      <c r="G17" s="399" t="s">
        <v>41</v>
      </c>
      <c r="H17" s="391"/>
      <c r="I17" s="290">
        <f t="shared" ref="I17:CN17" si="4">SUM(I18:I20)</f>
        <v>0</v>
      </c>
      <c r="J17" s="290">
        <f t="shared" si="4"/>
        <v>0</v>
      </c>
      <c r="K17" s="290">
        <f t="shared" si="4"/>
        <v>0</v>
      </c>
      <c r="L17" s="290">
        <f t="shared" si="4"/>
        <v>0</v>
      </c>
      <c r="M17" s="290">
        <f t="shared" si="4"/>
        <v>0</v>
      </c>
      <c r="N17" s="290">
        <f t="shared" si="4"/>
        <v>0</v>
      </c>
      <c r="O17" s="290">
        <f t="shared" si="4"/>
        <v>0</v>
      </c>
      <c r="P17" s="290">
        <f t="shared" si="4"/>
        <v>0</v>
      </c>
      <c r="Q17" s="290">
        <f t="shared" si="4"/>
        <v>0</v>
      </c>
      <c r="R17" s="290">
        <f t="shared" si="4"/>
        <v>0</v>
      </c>
      <c r="S17" s="290">
        <f t="shared" si="4"/>
        <v>0</v>
      </c>
      <c r="T17" s="290">
        <f t="shared" si="4"/>
        <v>0</v>
      </c>
      <c r="U17" s="290">
        <f t="shared" si="4"/>
        <v>-13000</v>
      </c>
      <c r="V17" s="290">
        <f t="shared" si="4"/>
        <v>-13000</v>
      </c>
      <c r="W17" s="290">
        <f t="shared" si="4"/>
        <v>-13000</v>
      </c>
      <c r="X17" s="290">
        <f t="shared" si="4"/>
        <v>-13000</v>
      </c>
      <c r="Y17" s="290">
        <f t="shared" si="4"/>
        <v>-13000</v>
      </c>
      <c r="Z17" s="290">
        <f t="shared" si="4"/>
        <v>-13000</v>
      </c>
      <c r="AA17" s="290">
        <f t="shared" si="4"/>
        <v>-13000</v>
      </c>
      <c r="AB17" s="290">
        <f t="shared" si="4"/>
        <v>-13000</v>
      </c>
      <c r="AC17" s="290">
        <f t="shared" si="4"/>
        <v>-13000</v>
      </c>
      <c r="AD17" s="290">
        <f t="shared" si="4"/>
        <v>-13000</v>
      </c>
      <c r="AE17" s="290">
        <f t="shared" si="4"/>
        <v>-13000</v>
      </c>
      <c r="AF17" s="290">
        <f t="shared" si="4"/>
        <v>-13000</v>
      </c>
      <c r="AG17" s="290">
        <f t="shared" si="4"/>
        <v>-13650</v>
      </c>
      <c r="AH17" s="290">
        <f t="shared" si="4"/>
        <v>-13650</v>
      </c>
      <c r="AI17" s="290">
        <f t="shared" si="4"/>
        <v>-13650</v>
      </c>
      <c r="AJ17" s="290">
        <f t="shared" si="4"/>
        <v>-13650</v>
      </c>
      <c r="AK17" s="290">
        <f t="shared" si="4"/>
        <v>-13650</v>
      </c>
      <c r="AL17" s="290">
        <f t="shared" si="4"/>
        <v>-13650</v>
      </c>
      <c r="AM17" s="290">
        <f t="shared" si="4"/>
        <v>-13650</v>
      </c>
      <c r="AN17" s="290">
        <f t="shared" si="4"/>
        <v>-13650</v>
      </c>
      <c r="AO17" s="290">
        <f t="shared" si="4"/>
        <v>-13650</v>
      </c>
      <c r="AP17" s="290">
        <f t="shared" si="4"/>
        <v>-13650</v>
      </c>
      <c r="AQ17" s="290">
        <f t="shared" si="4"/>
        <v>-13650</v>
      </c>
      <c r="AR17" s="290">
        <f t="shared" si="4"/>
        <v>-13650</v>
      </c>
      <c r="AS17" s="290">
        <f t="shared" si="4"/>
        <v>-14332.5</v>
      </c>
      <c r="AT17" s="290">
        <f t="shared" si="4"/>
        <v>-14332.5</v>
      </c>
      <c r="AU17" s="290">
        <f t="shared" si="4"/>
        <v>-14332.5</v>
      </c>
      <c r="AV17" s="290">
        <f t="shared" si="4"/>
        <v>-14332.5</v>
      </c>
      <c r="AW17" s="290">
        <f t="shared" si="4"/>
        <v>-14332.5</v>
      </c>
      <c r="AX17" s="290">
        <f t="shared" si="4"/>
        <v>-14332.5</v>
      </c>
      <c r="AY17" s="290">
        <f t="shared" si="4"/>
        <v>-14332.5</v>
      </c>
      <c r="AZ17" s="290">
        <f t="shared" si="4"/>
        <v>-14332.5</v>
      </c>
      <c r="BA17" s="290">
        <f t="shared" si="4"/>
        <v>-14332.5</v>
      </c>
      <c r="BB17" s="290">
        <f t="shared" si="4"/>
        <v>-14332.5</v>
      </c>
      <c r="BC17" s="290">
        <f t="shared" si="4"/>
        <v>-14332.5</v>
      </c>
      <c r="BD17" s="290">
        <f t="shared" si="4"/>
        <v>-14332.5</v>
      </c>
      <c r="BE17" s="290">
        <f t="shared" si="4"/>
        <v>-15049.125</v>
      </c>
      <c r="BF17" s="290">
        <f t="shared" si="4"/>
        <v>-15049.125</v>
      </c>
      <c r="BG17" s="290">
        <f t="shared" si="4"/>
        <v>-15049.125</v>
      </c>
      <c r="BH17" s="290">
        <f t="shared" si="4"/>
        <v>-15049.125</v>
      </c>
      <c r="BI17" s="290">
        <f t="shared" si="4"/>
        <v>-15049.125</v>
      </c>
      <c r="BJ17" s="290">
        <f t="shared" si="4"/>
        <v>-15049.125</v>
      </c>
      <c r="BK17" s="290">
        <f t="shared" si="4"/>
        <v>-15049.125</v>
      </c>
      <c r="BL17" s="290">
        <f t="shared" si="4"/>
        <v>-15049.125</v>
      </c>
      <c r="BM17" s="290">
        <f t="shared" si="4"/>
        <v>-15049.125</v>
      </c>
      <c r="BN17" s="290">
        <f t="shared" si="4"/>
        <v>-15049.125</v>
      </c>
      <c r="BO17" s="290">
        <f t="shared" si="4"/>
        <v>-15049.125</v>
      </c>
      <c r="BP17" s="290">
        <f t="shared" si="4"/>
        <v>-15049.125</v>
      </c>
      <c r="BQ17" s="290">
        <f t="shared" si="4"/>
        <v>-15801.58125</v>
      </c>
      <c r="BR17" s="290">
        <f t="shared" si="4"/>
        <v>-15801.58125</v>
      </c>
      <c r="BS17" s="290">
        <f t="shared" si="4"/>
        <v>-15801.58125</v>
      </c>
      <c r="BT17" s="290">
        <f t="shared" si="4"/>
        <v>-15801.58125</v>
      </c>
      <c r="BU17" s="290">
        <f t="shared" si="4"/>
        <v>-15801.58125</v>
      </c>
      <c r="BV17" s="290">
        <f t="shared" si="4"/>
        <v>-15801.58125</v>
      </c>
      <c r="BW17" s="290">
        <f t="shared" si="4"/>
        <v>-15801.58125</v>
      </c>
      <c r="BX17" s="290">
        <f t="shared" si="4"/>
        <v>-15801.58125</v>
      </c>
      <c r="BY17" s="290">
        <f t="shared" si="4"/>
        <v>-15801.58125</v>
      </c>
      <c r="BZ17" s="290">
        <f t="shared" si="4"/>
        <v>-15801.58125</v>
      </c>
      <c r="CA17" s="290">
        <f t="shared" si="4"/>
        <v>-15801.58125</v>
      </c>
      <c r="CB17" s="290">
        <f t="shared" si="4"/>
        <v>-15801.58125</v>
      </c>
      <c r="CC17" s="290">
        <f t="shared" si="4"/>
        <v>-16591.66031</v>
      </c>
      <c r="CD17" s="290">
        <f t="shared" si="4"/>
        <v>-16591.66031</v>
      </c>
      <c r="CE17" s="290">
        <f t="shared" si="4"/>
        <v>-16591.66031</v>
      </c>
      <c r="CF17" s="290">
        <f t="shared" si="4"/>
        <v>-16591.66031</v>
      </c>
      <c r="CG17" s="290">
        <f t="shared" si="4"/>
        <v>-16591.66031</v>
      </c>
      <c r="CH17" s="290">
        <f t="shared" si="4"/>
        <v>-16591.66031</v>
      </c>
      <c r="CI17" s="290">
        <f t="shared" si="4"/>
        <v>-16591.66031</v>
      </c>
      <c r="CJ17" s="290">
        <f t="shared" si="4"/>
        <v>-16591.66031</v>
      </c>
      <c r="CK17" s="290">
        <f t="shared" si="4"/>
        <v>-16591.66031</v>
      </c>
      <c r="CL17" s="290">
        <f t="shared" si="4"/>
        <v>-16591.66031</v>
      </c>
      <c r="CM17" s="290">
        <f t="shared" si="4"/>
        <v>-16591.66031</v>
      </c>
      <c r="CN17" s="290">
        <f t="shared" si="4"/>
        <v>-16591.66031</v>
      </c>
      <c r="CO17" s="1"/>
    </row>
    <row r="18" ht="18.75" customHeight="1" outlineLevel="1">
      <c r="A18" s="406"/>
      <c r="B18" s="282" t="s">
        <v>200</v>
      </c>
      <c r="C18" s="392" t="str">
        <f>CF!C31</f>
        <v>Advertising and marketing expenses</v>
      </c>
      <c r="D18" s="283"/>
      <c r="E18" s="382">
        <f t="shared" si="5"/>
        <v>0.1665048128</v>
      </c>
      <c r="F18" s="283">
        <f t="shared" si="3"/>
        <v>-408114.7688</v>
      </c>
      <c r="G18" s="383" t="s">
        <v>41</v>
      </c>
      <c r="H18" s="384"/>
      <c r="I18" s="283">
        <f>CF!I31/(1+Input!$D$115)</f>
        <v>0</v>
      </c>
      <c r="J18" s="283">
        <f>CF!J31/(1+Input!$D$115)</f>
        <v>0</v>
      </c>
      <c r="K18" s="283">
        <f>CF!K31/(1+Input!$D$115)</f>
        <v>0</v>
      </c>
      <c r="L18" s="283">
        <f>CF!L31/(1+Input!$D$115)</f>
        <v>0</v>
      </c>
      <c r="M18" s="283">
        <f>CF!M31/(1+Input!$D$115)</f>
        <v>0</v>
      </c>
      <c r="N18" s="283">
        <f>CF!N31/(1+Input!$D$115)</f>
        <v>0</v>
      </c>
      <c r="O18" s="283">
        <f>CF!O31/(1+Input!$D$115)</f>
        <v>0</v>
      </c>
      <c r="P18" s="283">
        <f>CF!P31/(1+Input!$D$115)</f>
        <v>0</v>
      </c>
      <c r="Q18" s="283">
        <f>CF!Q31/(1+Input!$D$115)</f>
        <v>0</v>
      </c>
      <c r="R18" s="283">
        <f>CF!R31/(1+Input!$D$115)</f>
        <v>0</v>
      </c>
      <c r="S18" s="283">
        <f>CF!S31/(1+Input!$D$115)</f>
        <v>0</v>
      </c>
      <c r="T18" s="283">
        <f>CF!T31/(1+Input!$D$115)</f>
        <v>0</v>
      </c>
      <c r="U18" s="283">
        <f>CF!U31/(1+Input!$D$115)</f>
        <v>-5000</v>
      </c>
      <c r="V18" s="283">
        <f>CF!V31/(1+Input!$D$115)</f>
        <v>-5000</v>
      </c>
      <c r="W18" s="283">
        <f>CF!W31/(1+Input!$D$115)</f>
        <v>-5000</v>
      </c>
      <c r="X18" s="283">
        <f>CF!X31/(1+Input!$D$115)</f>
        <v>-5000</v>
      </c>
      <c r="Y18" s="283">
        <f>CF!Y31/(1+Input!$D$115)</f>
        <v>-5000</v>
      </c>
      <c r="Z18" s="283">
        <f>CF!Z31/(1+Input!$D$115)</f>
        <v>-5000</v>
      </c>
      <c r="AA18" s="283">
        <f>CF!AA31/(1+Input!$D$115)</f>
        <v>-5000</v>
      </c>
      <c r="AB18" s="283">
        <f>CF!AB31/(1+Input!$D$115)</f>
        <v>-5000</v>
      </c>
      <c r="AC18" s="283">
        <f>CF!AC31/(1+Input!$D$115)</f>
        <v>-5000</v>
      </c>
      <c r="AD18" s="283">
        <f>CF!AD31/(1+Input!$D$115)</f>
        <v>-5000</v>
      </c>
      <c r="AE18" s="283">
        <f>CF!AE31/(1+Input!$D$115)</f>
        <v>-5000</v>
      </c>
      <c r="AF18" s="283">
        <f>CF!AF31/(1+Input!$D$115)</f>
        <v>-5000</v>
      </c>
      <c r="AG18" s="283">
        <f>CF!AG31/(1+Input!$D$115)</f>
        <v>-5250</v>
      </c>
      <c r="AH18" s="283">
        <f>CF!AH31/(1+Input!$D$115)</f>
        <v>-5250</v>
      </c>
      <c r="AI18" s="283">
        <f>CF!AI31/(1+Input!$D$115)</f>
        <v>-5250</v>
      </c>
      <c r="AJ18" s="283">
        <f>CF!AJ31/(1+Input!$D$115)</f>
        <v>-5250</v>
      </c>
      <c r="AK18" s="283">
        <f>CF!AK31/(1+Input!$D$115)</f>
        <v>-5250</v>
      </c>
      <c r="AL18" s="283">
        <f>CF!AL31/(1+Input!$D$115)</f>
        <v>-5250</v>
      </c>
      <c r="AM18" s="283">
        <f>CF!AM31/(1+Input!$D$115)</f>
        <v>-5250</v>
      </c>
      <c r="AN18" s="283">
        <f>CF!AN31/(1+Input!$D$115)</f>
        <v>-5250</v>
      </c>
      <c r="AO18" s="283">
        <f>CF!AO31/(1+Input!$D$115)</f>
        <v>-5250</v>
      </c>
      <c r="AP18" s="283">
        <f>CF!AP31/(1+Input!$D$115)</f>
        <v>-5250</v>
      </c>
      <c r="AQ18" s="283">
        <f>CF!AQ31/(1+Input!$D$115)</f>
        <v>-5250</v>
      </c>
      <c r="AR18" s="283">
        <f>CF!AR31/(1+Input!$D$115)</f>
        <v>-5250</v>
      </c>
      <c r="AS18" s="283">
        <f>CF!AS31/(1+Input!$D$115)</f>
        <v>-5512.5</v>
      </c>
      <c r="AT18" s="283">
        <f>CF!AT31/(1+Input!$D$115)</f>
        <v>-5512.5</v>
      </c>
      <c r="AU18" s="283">
        <f>CF!AU31/(1+Input!$D$115)</f>
        <v>-5512.5</v>
      </c>
      <c r="AV18" s="283">
        <f>CF!AV31/(1+Input!$D$115)</f>
        <v>-5512.5</v>
      </c>
      <c r="AW18" s="283">
        <f>CF!AW31/(1+Input!$D$115)</f>
        <v>-5512.5</v>
      </c>
      <c r="AX18" s="283">
        <f>CF!AX31/(1+Input!$D$115)</f>
        <v>-5512.5</v>
      </c>
      <c r="AY18" s="283">
        <f>CF!AY31/(1+Input!$D$115)</f>
        <v>-5512.5</v>
      </c>
      <c r="AZ18" s="283">
        <f>CF!AZ31/(1+Input!$D$115)</f>
        <v>-5512.5</v>
      </c>
      <c r="BA18" s="283">
        <f>CF!BA31/(1+Input!$D$115)</f>
        <v>-5512.5</v>
      </c>
      <c r="BB18" s="283">
        <f>CF!BB31/(1+Input!$D$115)</f>
        <v>-5512.5</v>
      </c>
      <c r="BC18" s="283">
        <f>CF!BC31/(1+Input!$D$115)</f>
        <v>-5512.5</v>
      </c>
      <c r="BD18" s="283">
        <f>CF!BD31/(1+Input!$D$115)</f>
        <v>-5512.5</v>
      </c>
      <c r="BE18" s="283">
        <f>CF!BE31/(1+Input!$D$115)</f>
        <v>-5788.125</v>
      </c>
      <c r="BF18" s="283">
        <f>CF!BF31/(1+Input!$D$115)</f>
        <v>-5788.125</v>
      </c>
      <c r="BG18" s="283">
        <f>CF!BG31/(1+Input!$D$115)</f>
        <v>-5788.125</v>
      </c>
      <c r="BH18" s="283">
        <f>CF!BH31/(1+Input!$D$115)</f>
        <v>-5788.125</v>
      </c>
      <c r="BI18" s="283">
        <f>CF!BI31/(1+Input!$D$115)</f>
        <v>-5788.125</v>
      </c>
      <c r="BJ18" s="283">
        <f>CF!BJ31/(1+Input!$D$115)</f>
        <v>-5788.125</v>
      </c>
      <c r="BK18" s="283">
        <f>CF!BK31/(1+Input!$D$115)</f>
        <v>-5788.125</v>
      </c>
      <c r="BL18" s="283">
        <f>CF!BL31/(1+Input!$D$115)</f>
        <v>-5788.125</v>
      </c>
      <c r="BM18" s="283">
        <f>CF!BM31/(1+Input!$D$115)</f>
        <v>-5788.125</v>
      </c>
      <c r="BN18" s="283">
        <f>CF!BN31/(1+Input!$D$115)</f>
        <v>-5788.125</v>
      </c>
      <c r="BO18" s="283">
        <f>CF!BO31/(1+Input!$D$115)</f>
        <v>-5788.125</v>
      </c>
      <c r="BP18" s="283">
        <f>CF!BP31/(1+Input!$D$115)</f>
        <v>-5788.125</v>
      </c>
      <c r="BQ18" s="283">
        <f>CF!BQ31/(1+Input!$D$115)</f>
        <v>-6077.53125</v>
      </c>
      <c r="BR18" s="283">
        <f>CF!BR31/(1+Input!$D$115)</f>
        <v>-6077.53125</v>
      </c>
      <c r="BS18" s="283">
        <f>CF!BS31/(1+Input!$D$115)</f>
        <v>-6077.53125</v>
      </c>
      <c r="BT18" s="283">
        <f>CF!BT31/(1+Input!$D$115)</f>
        <v>-6077.53125</v>
      </c>
      <c r="BU18" s="283">
        <f>CF!BU31/(1+Input!$D$115)</f>
        <v>-6077.53125</v>
      </c>
      <c r="BV18" s="283">
        <f>CF!BV31/(1+Input!$D$115)</f>
        <v>-6077.53125</v>
      </c>
      <c r="BW18" s="283">
        <f>CF!BW31/(1+Input!$D$115)</f>
        <v>-6077.53125</v>
      </c>
      <c r="BX18" s="283">
        <f>CF!BX31/(1+Input!$D$115)</f>
        <v>-6077.53125</v>
      </c>
      <c r="BY18" s="283">
        <f>CF!BY31/(1+Input!$D$115)</f>
        <v>-6077.53125</v>
      </c>
      <c r="BZ18" s="283">
        <f>CF!BZ31/(1+Input!$D$115)</f>
        <v>-6077.53125</v>
      </c>
      <c r="CA18" s="283">
        <f>CF!CA31/(1+Input!$D$115)</f>
        <v>-6077.53125</v>
      </c>
      <c r="CB18" s="283">
        <f>CF!CB31/(1+Input!$D$115)</f>
        <v>-6077.53125</v>
      </c>
      <c r="CC18" s="283">
        <f>CF!CC31/(1+Input!$D$115)</f>
        <v>-6381.407813</v>
      </c>
      <c r="CD18" s="283">
        <f>CF!CD31/(1+Input!$D$115)</f>
        <v>-6381.407813</v>
      </c>
      <c r="CE18" s="283">
        <f>CF!CE31/(1+Input!$D$115)</f>
        <v>-6381.407813</v>
      </c>
      <c r="CF18" s="283">
        <f>CF!CF31/(1+Input!$D$115)</f>
        <v>-6381.407813</v>
      </c>
      <c r="CG18" s="283">
        <f>CF!CG31/(1+Input!$D$115)</f>
        <v>-6381.407813</v>
      </c>
      <c r="CH18" s="283">
        <f>CF!CH31/(1+Input!$D$115)</f>
        <v>-6381.407813</v>
      </c>
      <c r="CI18" s="283">
        <f>CF!CI31/(1+Input!$D$115)</f>
        <v>-6381.407813</v>
      </c>
      <c r="CJ18" s="283">
        <f>CF!CJ31/(1+Input!$D$115)</f>
        <v>-6381.407813</v>
      </c>
      <c r="CK18" s="283">
        <f>CF!CK31/(1+Input!$D$115)</f>
        <v>-6381.407813</v>
      </c>
      <c r="CL18" s="283">
        <f>CF!CL31/(1+Input!$D$115)</f>
        <v>-6381.407813</v>
      </c>
      <c r="CM18" s="283">
        <f>CF!CM31/(1+Input!$D$115)</f>
        <v>-6381.407813</v>
      </c>
      <c r="CN18" s="283">
        <f>CF!CN31/(1+Input!$D$115)</f>
        <v>-6381.407813</v>
      </c>
      <c r="CO18" s="1"/>
    </row>
    <row r="19" ht="18.75" customHeight="1" outlineLevel="1">
      <c r="A19" s="406"/>
      <c r="B19" s="282" t="s">
        <v>201</v>
      </c>
      <c r="C19" s="392" t="str">
        <f>CF!C32</f>
        <v>Salary (marketing and sales)</v>
      </c>
      <c r="D19" s="283"/>
      <c r="E19" s="382">
        <f t="shared" si="5"/>
        <v>0.2664077004</v>
      </c>
      <c r="F19" s="283">
        <f t="shared" si="3"/>
        <v>-652983.63</v>
      </c>
      <c r="G19" s="383" t="s">
        <v>41</v>
      </c>
      <c r="H19" s="384"/>
      <c r="I19" s="283">
        <f>CF!I32/(1+Input!$D$115)</f>
        <v>0</v>
      </c>
      <c r="J19" s="283">
        <f>CF!J32/(1+Input!$D$115)</f>
        <v>0</v>
      </c>
      <c r="K19" s="283">
        <f>CF!K32/(1+Input!$D$115)</f>
        <v>0</v>
      </c>
      <c r="L19" s="283">
        <f>CF!L32/(1+Input!$D$115)</f>
        <v>0</v>
      </c>
      <c r="M19" s="283">
        <f>CF!M32/(1+Input!$D$115)</f>
        <v>0</v>
      </c>
      <c r="N19" s="283">
        <f>CF!N32/(1+Input!$D$115)</f>
        <v>0</v>
      </c>
      <c r="O19" s="283">
        <f>CF!O32/(1+Input!$D$115)</f>
        <v>0</v>
      </c>
      <c r="P19" s="283">
        <f>CF!P32/(1+Input!$D$115)</f>
        <v>0</v>
      </c>
      <c r="Q19" s="283">
        <f>CF!Q32/(1+Input!$D$115)</f>
        <v>0</v>
      </c>
      <c r="R19" s="283">
        <f>CF!R32/(1+Input!$D$115)</f>
        <v>0</v>
      </c>
      <c r="S19" s="283">
        <f>CF!S32/(1+Input!$D$115)</f>
        <v>0</v>
      </c>
      <c r="T19" s="283">
        <f>CF!T32/(1+Input!$D$115)</f>
        <v>0</v>
      </c>
      <c r="U19" s="283">
        <f>CF!U32/(1+Input!$D$115)</f>
        <v>-8000</v>
      </c>
      <c r="V19" s="283">
        <f>CF!V32/(1+Input!$D$115)</f>
        <v>-8000</v>
      </c>
      <c r="W19" s="283">
        <f>CF!W32/(1+Input!$D$115)</f>
        <v>-8000</v>
      </c>
      <c r="X19" s="283">
        <f>CF!X32/(1+Input!$D$115)</f>
        <v>-8000</v>
      </c>
      <c r="Y19" s="283">
        <f>CF!Y32/(1+Input!$D$115)</f>
        <v>-8000</v>
      </c>
      <c r="Z19" s="283">
        <f>CF!Z32/(1+Input!$D$115)</f>
        <v>-8000</v>
      </c>
      <c r="AA19" s="283">
        <f>CF!AA32/(1+Input!$D$115)</f>
        <v>-8000</v>
      </c>
      <c r="AB19" s="283">
        <f>CF!AB32/(1+Input!$D$115)</f>
        <v>-8000</v>
      </c>
      <c r="AC19" s="283">
        <f>CF!AC32/(1+Input!$D$115)</f>
        <v>-8000</v>
      </c>
      <c r="AD19" s="283">
        <f>CF!AD32/(1+Input!$D$115)</f>
        <v>-8000</v>
      </c>
      <c r="AE19" s="283">
        <f>CF!AE32/(1+Input!$D$115)</f>
        <v>-8000</v>
      </c>
      <c r="AF19" s="283">
        <f>CF!AF32/(1+Input!$D$115)</f>
        <v>-8000</v>
      </c>
      <c r="AG19" s="283">
        <f>CF!AG32/(1+Input!$D$115)</f>
        <v>-8400</v>
      </c>
      <c r="AH19" s="283">
        <f>CF!AH32/(1+Input!$D$115)</f>
        <v>-8400</v>
      </c>
      <c r="AI19" s="283">
        <f>CF!AI32/(1+Input!$D$115)</f>
        <v>-8400</v>
      </c>
      <c r="AJ19" s="283">
        <f>CF!AJ32/(1+Input!$D$115)</f>
        <v>-8400</v>
      </c>
      <c r="AK19" s="283">
        <f>CF!AK32/(1+Input!$D$115)</f>
        <v>-8400</v>
      </c>
      <c r="AL19" s="283">
        <f>CF!AL32/(1+Input!$D$115)</f>
        <v>-8400</v>
      </c>
      <c r="AM19" s="283">
        <f>CF!AM32/(1+Input!$D$115)</f>
        <v>-8400</v>
      </c>
      <c r="AN19" s="283">
        <f>CF!AN32/(1+Input!$D$115)</f>
        <v>-8400</v>
      </c>
      <c r="AO19" s="283">
        <f>CF!AO32/(1+Input!$D$115)</f>
        <v>-8400</v>
      </c>
      <c r="AP19" s="283">
        <f>CF!AP32/(1+Input!$D$115)</f>
        <v>-8400</v>
      </c>
      <c r="AQ19" s="283">
        <f>CF!AQ32/(1+Input!$D$115)</f>
        <v>-8400</v>
      </c>
      <c r="AR19" s="283">
        <f>CF!AR32/(1+Input!$D$115)</f>
        <v>-8400</v>
      </c>
      <c r="AS19" s="283">
        <f>CF!AS32/(1+Input!$D$115)</f>
        <v>-8820</v>
      </c>
      <c r="AT19" s="283">
        <f>CF!AT32/(1+Input!$D$115)</f>
        <v>-8820</v>
      </c>
      <c r="AU19" s="283">
        <f>CF!AU32/(1+Input!$D$115)</f>
        <v>-8820</v>
      </c>
      <c r="AV19" s="283">
        <f>CF!AV32/(1+Input!$D$115)</f>
        <v>-8820</v>
      </c>
      <c r="AW19" s="283">
        <f>CF!AW32/(1+Input!$D$115)</f>
        <v>-8820</v>
      </c>
      <c r="AX19" s="283">
        <f>CF!AX32/(1+Input!$D$115)</f>
        <v>-8820</v>
      </c>
      <c r="AY19" s="283">
        <f>CF!AY32/(1+Input!$D$115)</f>
        <v>-8820</v>
      </c>
      <c r="AZ19" s="283">
        <f>CF!AZ32/(1+Input!$D$115)</f>
        <v>-8820</v>
      </c>
      <c r="BA19" s="283">
        <f>CF!BA32/(1+Input!$D$115)</f>
        <v>-8820</v>
      </c>
      <c r="BB19" s="283">
        <f>CF!BB32/(1+Input!$D$115)</f>
        <v>-8820</v>
      </c>
      <c r="BC19" s="283">
        <f>CF!BC32/(1+Input!$D$115)</f>
        <v>-8820</v>
      </c>
      <c r="BD19" s="283">
        <f>CF!BD32/(1+Input!$D$115)</f>
        <v>-8820</v>
      </c>
      <c r="BE19" s="283">
        <f>CF!BE32/(1+Input!$D$115)</f>
        <v>-9261</v>
      </c>
      <c r="BF19" s="283">
        <f>CF!BF32/(1+Input!$D$115)</f>
        <v>-9261</v>
      </c>
      <c r="BG19" s="283">
        <f>CF!BG32/(1+Input!$D$115)</f>
        <v>-9261</v>
      </c>
      <c r="BH19" s="283">
        <f>CF!BH32/(1+Input!$D$115)</f>
        <v>-9261</v>
      </c>
      <c r="BI19" s="283">
        <f>CF!BI32/(1+Input!$D$115)</f>
        <v>-9261</v>
      </c>
      <c r="BJ19" s="283">
        <f>CF!BJ32/(1+Input!$D$115)</f>
        <v>-9261</v>
      </c>
      <c r="BK19" s="283">
        <f>CF!BK32/(1+Input!$D$115)</f>
        <v>-9261</v>
      </c>
      <c r="BL19" s="283">
        <f>CF!BL32/(1+Input!$D$115)</f>
        <v>-9261</v>
      </c>
      <c r="BM19" s="283">
        <f>CF!BM32/(1+Input!$D$115)</f>
        <v>-9261</v>
      </c>
      <c r="BN19" s="283">
        <f>CF!BN32/(1+Input!$D$115)</f>
        <v>-9261</v>
      </c>
      <c r="BO19" s="283">
        <f>CF!BO32/(1+Input!$D$115)</f>
        <v>-9261</v>
      </c>
      <c r="BP19" s="283">
        <f>CF!BP32/(1+Input!$D$115)</f>
        <v>-9261</v>
      </c>
      <c r="BQ19" s="283">
        <f>CF!BQ32/(1+Input!$D$115)</f>
        <v>-9724.05</v>
      </c>
      <c r="BR19" s="283">
        <f>CF!BR32/(1+Input!$D$115)</f>
        <v>-9724.05</v>
      </c>
      <c r="BS19" s="283">
        <f>CF!BS32/(1+Input!$D$115)</f>
        <v>-9724.05</v>
      </c>
      <c r="BT19" s="283">
        <f>CF!BT32/(1+Input!$D$115)</f>
        <v>-9724.05</v>
      </c>
      <c r="BU19" s="283">
        <f>CF!BU32/(1+Input!$D$115)</f>
        <v>-9724.05</v>
      </c>
      <c r="BV19" s="283">
        <f>CF!BV32/(1+Input!$D$115)</f>
        <v>-9724.05</v>
      </c>
      <c r="BW19" s="283">
        <f>CF!BW32/(1+Input!$D$115)</f>
        <v>-9724.05</v>
      </c>
      <c r="BX19" s="283">
        <f>CF!BX32/(1+Input!$D$115)</f>
        <v>-9724.05</v>
      </c>
      <c r="BY19" s="283">
        <f>CF!BY32/(1+Input!$D$115)</f>
        <v>-9724.05</v>
      </c>
      <c r="BZ19" s="283">
        <f>CF!BZ32/(1+Input!$D$115)</f>
        <v>-9724.05</v>
      </c>
      <c r="CA19" s="283">
        <f>CF!CA32/(1+Input!$D$115)</f>
        <v>-9724.05</v>
      </c>
      <c r="CB19" s="283">
        <f>CF!CB32/(1+Input!$D$115)</f>
        <v>-9724.05</v>
      </c>
      <c r="CC19" s="283">
        <f>CF!CC32/(1+Input!$D$115)</f>
        <v>-10210.2525</v>
      </c>
      <c r="CD19" s="283">
        <f>CF!CD32/(1+Input!$D$115)</f>
        <v>-10210.2525</v>
      </c>
      <c r="CE19" s="283">
        <f>CF!CE32/(1+Input!$D$115)</f>
        <v>-10210.2525</v>
      </c>
      <c r="CF19" s="283">
        <f>CF!CF32/(1+Input!$D$115)</f>
        <v>-10210.2525</v>
      </c>
      <c r="CG19" s="283">
        <f>CF!CG32/(1+Input!$D$115)</f>
        <v>-10210.2525</v>
      </c>
      <c r="CH19" s="283">
        <f>CF!CH32/(1+Input!$D$115)</f>
        <v>-10210.2525</v>
      </c>
      <c r="CI19" s="283">
        <f>CF!CI32/(1+Input!$D$115)</f>
        <v>-10210.2525</v>
      </c>
      <c r="CJ19" s="283">
        <f>CF!CJ32/(1+Input!$D$115)</f>
        <v>-10210.2525</v>
      </c>
      <c r="CK19" s="283">
        <f>CF!CK32/(1+Input!$D$115)</f>
        <v>-10210.2525</v>
      </c>
      <c r="CL19" s="283">
        <f>CF!CL32/(1+Input!$D$115)</f>
        <v>-10210.2525</v>
      </c>
      <c r="CM19" s="283">
        <f>CF!CM32/(1+Input!$D$115)</f>
        <v>-10210.2525</v>
      </c>
      <c r="CN19" s="283">
        <f>CF!CN32/(1+Input!$D$115)</f>
        <v>-10210.2525</v>
      </c>
      <c r="CO19" s="1"/>
    </row>
    <row r="20" ht="18.75" customHeight="1" outlineLevel="1">
      <c r="A20" s="406"/>
      <c r="B20" s="282" t="s">
        <v>225</v>
      </c>
      <c r="C20" s="392" t="str">
        <f>CF!C33</f>
        <v>Other marketing and advertising expenses</v>
      </c>
      <c r="D20" s="283"/>
      <c r="E20" s="382">
        <f t="shared" si="5"/>
        <v>0</v>
      </c>
      <c r="F20" s="283">
        <f t="shared" si="3"/>
        <v>0</v>
      </c>
      <c r="G20" s="383" t="s">
        <v>41</v>
      </c>
      <c r="H20" s="384"/>
      <c r="I20" s="283">
        <f>CF!I33/(1+Input!$D$115)</f>
        <v>0</v>
      </c>
      <c r="J20" s="283">
        <f>CF!J33/(1+Input!$D$115)</f>
        <v>0</v>
      </c>
      <c r="K20" s="283">
        <f>CF!K33/(1+Input!$D$115)</f>
        <v>0</v>
      </c>
      <c r="L20" s="283">
        <f>CF!L33/(1+Input!$D$115)</f>
        <v>0</v>
      </c>
      <c r="M20" s="283">
        <f>CF!M33/(1+Input!$D$115)</f>
        <v>0</v>
      </c>
      <c r="N20" s="283">
        <f>CF!N33/(1+Input!$D$115)</f>
        <v>0</v>
      </c>
      <c r="O20" s="283">
        <f>CF!O33/(1+Input!$D$115)</f>
        <v>0</v>
      </c>
      <c r="P20" s="283">
        <f>CF!P33/(1+Input!$D$115)</f>
        <v>0</v>
      </c>
      <c r="Q20" s="283">
        <f>CF!Q33/(1+Input!$D$115)</f>
        <v>0</v>
      </c>
      <c r="R20" s="283">
        <f>CF!R33/(1+Input!$D$115)</f>
        <v>0</v>
      </c>
      <c r="S20" s="283">
        <f>CF!S33/(1+Input!$D$115)</f>
        <v>0</v>
      </c>
      <c r="T20" s="283">
        <f>CF!T33/(1+Input!$D$115)</f>
        <v>0</v>
      </c>
      <c r="U20" s="283">
        <f>CF!U33/(1+Input!$D$115)</f>
        <v>0</v>
      </c>
      <c r="V20" s="283">
        <f>CF!V33/(1+Input!$D$115)</f>
        <v>0</v>
      </c>
      <c r="W20" s="283">
        <f>CF!W33/(1+Input!$D$115)</f>
        <v>0</v>
      </c>
      <c r="X20" s="283">
        <f>CF!X33/(1+Input!$D$115)</f>
        <v>0</v>
      </c>
      <c r="Y20" s="283">
        <f>CF!Y33/(1+Input!$D$115)</f>
        <v>0</v>
      </c>
      <c r="Z20" s="283">
        <f>CF!Z33/(1+Input!$D$115)</f>
        <v>0</v>
      </c>
      <c r="AA20" s="283">
        <f>CF!AA33/(1+Input!$D$115)</f>
        <v>0</v>
      </c>
      <c r="AB20" s="283">
        <f>CF!AB33/(1+Input!$D$115)</f>
        <v>0</v>
      </c>
      <c r="AC20" s="283">
        <f>CF!AC33/(1+Input!$D$115)</f>
        <v>0</v>
      </c>
      <c r="AD20" s="283">
        <f>CF!AD33/(1+Input!$D$115)</f>
        <v>0</v>
      </c>
      <c r="AE20" s="283">
        <f>CF!AE33/(1+Input!$D$115)</f>
        <v>0</v>
      </c>
      <c r="AF20" s="283">
        <f>CF!AF33/(1+Input!$D$115)</f>
        <v>0</v>
      </c>
      <c r="AG20" s="283">
        <f>CF!AG33/(1+Input!$D$115)</f>
        <v>0</v>
      </c>
      <c r="AH20" s="283">
        <f>CF!AH33/(1+Input!$D$115)</f>
        <v>0</v>
      </c>
      <c r="AI20" s="283">
        <f>CF!AI33/(1+Input!$D$115)</f>
        <v>0</v>
      </c>
      <c r="AJ20" s="283">
        <f>CF!AJ33/(1+Input!$D$115)</f>
        <v>0</v>
      </c>
      <c r="AK20" s="283">
        <f>CF!AK33/(1+Input!$D$115)</f>
        <v>0</v>
      </c>
      <c r="AL20" s="283">
        <f>CF!AL33/(1+Input!$D$115)</f>
        <v>0</v>
      </c>
      <c r="AM20" s="283">
        <f>CF!AM33/(1+Input!$D$115)</f>
        <v>0</v>
      </c>
      <c r="AN20" s="283">
        <f>CF!AN33/(1+Input!$D$115)</f>
        <v>0</v>
      </c>
      <c r="AO20" s="283">
        <f>CF!AO33/(1+Input!$D$115)</f>
        <v>0</v>
      </c>
      <c r="AP20" s="283">
        <f>CF!AP33/(1+Input!$D$115)</f>
        <v>0</v>
      </c>
      <c r="AQ20" s="283">
        <f>CF!AQ33/(1+Input!$D$115)</f>
        <v>0</v>
      </c>
      <c r="AR20" s="283">
        <f>CF!AR33/(1+Input!$D$115)</f>
        <v>0</v>
      </c>
      <c r="AS20" s="283">
        <f>CF!AS33/(1+Input!$D$115)</f>
        <v>0</v>
      </c>
      <c r="AT20" s="283">
        <f>CF!AT33/(1+Input!$D$115)</f>
        <v>0</v>
      </c>
      <c r="AU20" s="283">
        <f>CF!AU33/(1+Input!$D$115)</f>
        <v>0</v>
      </c>
      <c r="AV20" s="283">
        <f>CF!AV33/(1+Input!$D$115)</f>
        <v>0</v>
      </c>
      <c r="AW20" s="283">
        <f>CF!AW33/(1+Input!$D$115)</f>
        <v>0</v>
      </c>
      <c r="AX20" s="283">
        <f>CF!AX33/(1+Input!$D$115)</f>
        <v>0</v>
      </c>
      <c r="AY20" s="283">
        <f>CF!AY33/(1+Input!$D$115)</f>
        <v>0</v>
      </c>
      <c r="AZ20" s="283">
        <f>CF!AZ33/(1+Input!$D$115)</f>
        <v>0</v>
      </c>
      <c r="BA20" s="283">
        <f>CF!BA33/(1+Input!$D$115)</f>
        <v>0</v>
      </c>
      <c r="BB20" s="283">
        <f>CF!BB33/(1+Input!$D$115)</f>
        <v>0</v>
      </c>
      <c r="BC20" s="283">
        <f>CF!BC33/(1+Input!$D$115)</f>
        <v>0</v>
      </c>
      <c r="BD20" s="283">
        <f>CF!BD33/(1+Input!$D$115)</f>
        <v>0</v>
      </c>
      <c r="BE20" s="283">
        <f>CF!BE33/(1+Input!$D$115)</f>
        <v>0</v>
      </c>
      <c r="BF20" s="283">
        <f>CF!BF33/(1+Input!$D$115)</f>
        <v>0</v>
      </c>
      <c r="BG20" s="283">
        <f>CF!BG33/(1+Input!$D$115)</f>
        <v>0</v>
      </c>
      <c r="BH20" s="283">
        <f>CF!BH33/(1+Input!$D$115)</f>
        <v>0</v>
      </c>
      <c r="BI20" s="283">
        <f>CF!BI33/(1+Input!$D$115)</f>
        <v>0</v>
      </c>
      <c r="BJ20" s="283">
        <f>CF!BJ33/(1+Input!$D$115)</f>
        <v>0</v>
      </c>
      <c r="BK20" s="283">
        <f>CF!BK33/(1+Input!$D$115)</f>
        <v>0</v>
      </c>
      <c r="BL20" s="283">
        <f>CF!BL33/(1+Input!$D$115)</f>
        <v>0</v>
      </c>
      <c r="BM20" s="283">
        <f>CF!BM33/(1+Input!$D$115)</f>
        <v>0</v>
      </c>
      <c r="BN20" s="283">
        <f>CF!BN33/(1+Input!$D$115)</f>
        <v>0</v>
      </c>
      <c r="BO20" s="283">
        <f>CF!BO33/(1+Input!$D$115)</f>
        <v>0</v>
      </c>
      <c r="BP20" s="283">
        <f>CF!BP33/(1+Input!$D$115)</f>
        <v>0</v>
      </c>
      <c r="BQ20" s="283">
        <f>CF!BQ33/(1+Input!$D$115)</f>
        <v>0</v>
      </c>
      <c r="BR20" s="283">
        <f>CF!BR33/(1+Input!$D$115)</f>
        <v>0</v>
      </c>
      <c r="BS20" s="283">
        <f>CF!BS33/(1+Input!$D$115)</f>
        <v>0</v>
      </c>
      <c r="BT20" s="283">
        <f>CF!BT33/(1+Input!$D$115)</f>
        <v>0</v>
      </c>
      <c r="BU20" s="283">
        <f>CF!BU33/(1+Input!$D$115)</f>
        <v>0</v>
      </c>
      <c r="BV20" s="283">
        <f>CF!BV33/(1+Input!$D$115)</f>
        <v>0</v>
      </c>
      <c r="BW20" s="283">
        <f>CF!BW33/(1+Input!$D$115)</f>
        <v>0</v>
      </c>
      <c r="BX20" s="283">
        <f>CF!BX33/(1+Input!$D$115)</f>
        <v>0</v>
      </c>
      <c r="BY20" s="283">
        <f>CF!BY33/(1+Input!$D$115)</f>
        <v>0</v>
      </c>
      <c r="BZ20" s="283">
        <f>CF!BZ33/(1+Input!$D$115)</f>
        <v>0</v>
      </c>
      <c r="CA20" s="283">
        <f>CF!CA33/(1+Input!$D$115)</f>
        <v>0</v>
      </c>
      <c r="CB20" s="283">
        <f>CF!CB33/(1+Input!$D$115)</f>
        <v>0</v>
      </c>
      <c r="CC20" s="283">
        <f>CF!CC33/(1+Input!$D$115)</f>
        <v>0</v>
      </c>
      <c r="CD20" s="283">
        <f>CF!CD33/(1+Input!$D$115)</f>
        <v>0</v>
      </c>
      <c r="CE20" s="283">
        <f>CF!CE33/(1+Input!$D$115)</f>
        <v>0</v>
      </c>
      <c r="CF20" s="283">
        <f>CF!CF33/(1+Input!$D$115)</f>
        <v>0</v>
      </c>
      <c r="CG20" s="283">
        <f>CF!CG33/(1+Input!$D$115)</f>
        <v>0</v>
      </c>
      <c r="CH20" s="283">
        <f>CF!CH33/(1+Input!$D$115)</f>
        <v>0</v>
      </c>
      <c r="CI20" s="283">
        <f>CF!CI33/(1+Input!$D$115)</f>
        <v>0</v>
      </c>
      <c r="CJ20" s="283">
        <f>CF!CJ33/(1+Input!$D$115)</f>
        <v>0</v>
      </c>
      <c r="CK20" s="283">
        <f>CF!CK33/(1+Input!$D$115)</f>
        <v>0</v>
      </c>
      <c r="CL20" s="283">
        <f>CF!CL33/(1+Input!$D$115)</f>
        <v>0</v>
      </c>
      <c r="CM20" s="283">
        <f>CF!CM33/(1+Input!$D$115)</f>
        <v>0</v>
      </c>
      <c r="CN20" s="283">
        <f>CF!CN33/(1+Input!$D$115)</f>
        <v>0</v>
      </c>
      <c r="CO20" s="1"/>
    </row>
    <row r="21" ht="22.5" customHeight="1">
      <c r="A21" s="406"/>
      <c r="B21" s="385"/>
      <c r="C21" s="407" t="s">
        <v>255</v>
      </c>
      <c r="D21" s="286"/>
      <c r="E21" s="285"/>
      <c r="F21" s="286">
        <f t="shared" si="3"/>
        <v>6426447.225</v>
      </c>
      <c r="G21" s="387" t="s">
        <v>41</v>
      </c>
      <c r="H21" s="388"/>
      <c r="I21" s="286">
        <f t="shared" ref="I21:CN21" si="6">I17+I15</f>
        <v>0</v>
      </c>
      <c r="J21" s="286">
        <f t="shared" si="6"/>
        <v>0</v>
      </c>
      <c r="K21" s="286">
        <f t="shared" si="6"/>
        <v>0</v>
      </c>
      <c r="L21" s="286">
        <f t="shared" si="6"/>
        <v>0</v>
      </c>
      <c r="M21" s="286">
        <f t="shared" si="6"/>
        <v>0</v>
      </c>
      <c r="N21" s="286">
        <f t="shared" si="6"/>
        <v>0</v>
      </c>
      <c r="O21" s="286">
        <f t="shared" si="6"/>
        <v>0</v>
      </c>
      <c r="P21" s="286">
        <f t="shared" si="6"/>
        <v>0</v>
      </c>
      <c r="Q21" s="286">
        <f t="shared" si="6"/>
        <v>0</v>
      </c>
      <c r="R21" s="286">
        <f t="shared" si="6"/>
        <v>0</v>
      </c>
      <c r="S21" s="286">
        <f t="shared" si="6"/>
        <v>0</v>
      </c>
      <c r="T21" s="286">
        <f t="shared" si="6"/>
        <v>0</v>
      </c>
      <c r="U21" s="286">
        <f t="shared" si="6"/>
        <v>78733.33333</v>
      </c>
      <c r="V21" s="286">
        <f t="shared" si="6"/>
        <v>78733.33333</v>
      </c>
      <c r="W21" s="286">
        <f t="shared" si="6"/>
        <v>78733.33333</v>
      </c>
      <c r="X21" s="286">
        <f t="shared" si="6"/>
        <v>78733.33333</v>
      </c>
      <c r="Y21" s="286">
        <f t="shared" si="6"/>
        <v>78733.33333</v>
      </c>
      <c r="Z21" s="286">
        <f t="shared" si="6"/>
        <v>78733.33333</v>
      </c>
      <c r="AA21" s="286">
        <f t="shared" si="6"/>
        <v>78733.33333</v>
      </c>
      <c r="AB21" s="286">
        <f t="shared" si="6"/>
        <v>78733.33333</v>
      </c>
      <c r="AC21" s="286">
        <f t="shared" si="6"/>
        <v>78733.33333</v>
      </c>
      <c r="AD21" s="286">
        <f t="shared" si="6"/>
        <v>78733.33333</v>
      </c>
      <c r="AE21" s="286">
        <f t="shared" si="6"/>
        <v>78733.33333</v>
      </c>
      <c r="AF21" s="286">
        <f t="shared" si="6"/>
        <v>78733.33333</v>
      </c>
      <c r="AG21" s="286">
        <f t="shared" si="6"/>
        <v>82670</v>
      </c>
      <c r="AH21" s="286">
        <f t="shared" si="6"/>
        <v>82670</v>
      </c>
      <c r="AI21" s="286">
        <f t="shared" si="6"/>
        <v>82670</v>
      </c>
      <c r="AJ21" s="286">
        <f t="shared" si="6"/>
        <v>82670</v>
      </c>
      <c r="AK21" s="286">
        <f t="shared" si="6"/>
        <v>82670</v>
      </c>
      <c r="AL21" s="286">
        <f t="shared" si="6"/>
        <v>82670</v>
      </c>
      <c r="AM21" s="286">
        <f t="shared" si="6"/>
        <v>82670</v>
      </c>
      <c r="AN21" s="286">
        <f t="shared" si="6"/>
        <v>82670</v>
      </c>
      <c r="AO21" s="286">
        <f t="shared" si="6"/>
        <v>82670</v>
      </c>
      <c r="AP21" s="286">
        <f t="shared" si="6"/>
        <v>82670</v>
      </c>
      <c r="AQ21" s="286">
        <f t="shared" si="6"/>
        <v>82670</v>
      </c>
      <c r="AR21" s="286">
        <f t="shared" si="6"/>
        <v>82670</v>
      </c>
      <c r="AS21" s="286">
        <f t="shared" si="6"/>
        <v>86803.5</v>
      </c>
      <c r="AT21" s="286">
        <f t="shared" si="6"/>
        <v>86803.5</v>
      </c>
      <c r="AU21" s="286">
        <f t="shared" si="6"/>
        <v>86803.5</v>
      </c>
      <c r="AV21" s="286">
        <f t="shared" si="6"/>
        <v>86803.5</v>
      </c>
      <c r="AW21" s="286">
        <f t="shared" si="6"/>
        <v>86803.5</v>
      </c>
      <c r="AX21" s="286">
        <f t="shared" si="6"/>
        <v>86803.5</v>
      </c>
      <c r="AY21" s="286">
        <f t="shared" si="6"/>
        <v>86803.5</v>
      </c>
      <c r="AZ21" s="286">
        <f t="shared" si="6"/>
        <v>86803.5</v>
      </c>
      <c r="BA21" s="286">
        <f t="shared" si="6"/>
        <v>86803.5</v>
      </c>
      <c r="BB21" s="286">
        <f t="shared" si="6"/>
        <v>86803.5</v>
      </c>
      <c r="BC21" s="286">
        <f t="shared" si="6"/>
        <v>86803.5</v>
      </c>
      <c r="BD21" s="286">
        <f t="shared" si="6"/>
        <v>86803.5</v>
      </c>
      <c r="BE21" s="286">
        <f t="shared" si="6"/>
        <v>91143.675</v>
      </c>
      <c r="BF21" s="286">
        <f t="shared" si="6"/>
        <v>91143.675</v>
      </c>
      <c r="BG21" s="286">
        <f t="shared" si="6"/>
        <v>91143.675</v>
      </c>
      <c r="BH21" s="286">
        <f t="shared" si="6"/>
        <v>91143.675</v>
      </c>
      <c r="BI21" s="286">
        <f t="shared" si="6"/>
        <v>91143.675</v>
      </c>
      <c r="BJ21" s="286">
        <f t="shared" si="6"/>
        <v>91143.675</v>
      </c>
      <c r="BK21" s="286">
        <f t="shared" si="6"/>
        <v>91143.675</v>
      </c>
      <c r="BL21" s="286">
        <f t="shared" si="6"/>
        <v>91143.675</v>
      </c>
      <c r="BM21" s="286">
        <f t="shared" si="6"/>
        <v>91143.675</v>
      </c>
      <c r="BN21" s="286">
        <f t="shared" si="6"/>
        <v>91143.675</v>
      </c>
      <c r="BO21" s="286">
        <f t="shared" si="6"/>
        <v>91143.675</v>
      </c>
      <c r="BP21" s="286">
        <f t="shared" si="6"/>
        <v>91143.675</v>
      </c>
      <c r="BQ21" s="286">
        <f t="shared" si="6"/>
        <v>95700.85875</v>
      </c>
      <c r="BR21" s="286">
        <f t="shared" si="6"/>
        <v>95700.85875</v>
      </c>
      <c r="BS21" s="286">
        <f t="shared" si="6"/>
        <v>95700.85875</v>
      </c>
      <c r="BT21" s="286">
        <f t="shared" si="6"/>
        <v>95700.85875</v>
      </c>
      <c r="BU21" s="286">
        <f t="shared" si="6"/>
        <v>95700.85875</v>
      </c>
      <c r="BV21" s="286">
        <f t="shared" si="6"/>
        <v>95700.85875</v>
      </c>
      <c r="BW21" s="286">
        <f t="shared" si="6"/>
        <v>95700.85875</v>
      </c>
      <c r="BX21" s="286">
        <f t="shared" si="6"/>
        <v>95700.85875</v>
      </c>
      <c r="BY21" s="286">
        <f t="shared" si="6"/>
        <v>95700.85875</v>
      </c>
      <c r="BZ21" s="286">
        <f t="shared" si="6"/>
        <v>95700.85875</v>
      </c>
      <c r="CA21" s="286">
        <f t="shared" si="6"/>
        <v>95700.85875</v>
      </c>
      <c r="CB21" s="286">
        <f t="shared" si="6"/>
        <v>95700.85875</v>
      </c>
      <c r="CC21" s="286">
        <f t="shared" si="6"/>
        <v>100485.9017</v>
      </c>
      <c r="CD21" s="286">
        <f t="shared" si="6"/>
        <v>100485.9017</v>
      </c>
      <c r="CE21" s="286">
        <f t="shared" si="6"/>
        <v>100485.9017</v>
      </c>
      <c r="CF21" s="286">
        <f t="shared" si="6"/>
        <v>100485.9017</v>
      </c>
      <c r="CG21" s="286">
        <f t="shared" si="6"/>
        <v>100485.9017</v>
      </c>
      <c r="CH21" s="286">
        <f t="shared" si="6"/>
        <v>100485.9017</v>
      </c>
      <c r="CI21" s="286">
        <f t="shared" si="6"/>
        <v>100485.9017</v>
      </c>
      <c r="CJ21" s="286">
        <f t="shared" si="6"/>
        <v>100485.9017</v>
      </c>
      <c r="CK21" s="286">
        <f t="shared" si="6"/>
        <v>100485.9017</v>
      </c>
      <c r="CL21" s="286">
        <f t="shared" si="6"/>
        <v>100485.9017</v>
      </c>
      <c r="CM21" s="286">
        <f t="shared" si="6"/>
        <v>100485.9017</v>
      </c>
      <c r="CN21" s="286">
        <f t="shared" si="6"/>
        <v>100485.9017</v>
      </c>
      <c r="CO21" s="1"/>
    </row>
    <row r="22" ht="18.75" customHeight="1">
      <c r="A22" s="406"/>
      <c r="B22" s="408"/>
      <c r="C22" s="333" t="s">
        <v>256</v>
      </c>
      <c r="D22" s="409"/>
      <c r="E22" s="333"/>
      <c r="F22" s="410">
        <f>IFERROR(F21/F15,0)</f>
        <v>0.8582848837</v>
      </c>
      <c r="G22" s="411" t="s">
        <v>22</v>
      </c>
      <c r="H22" s="412"/>
      <c r="I22" s="410">
        <f t="shared" ref="I22:CN22" si="7">IFERROR(I21/I15,0)</f>
        <v>0</v>
      </c>
      <c r="J22" s="410">
        <f t="shared" si="7"/>
        <v>0</v>
      </c>
      <c r="K22" s="410">
        <f t="shared" si="7"/>
        <v>0</v>
      </c>
      <c r="L22" s="410">
        <f t="shared" si="7"/>
        <v>0</v>
      </c>
      <c r="M22" s="410">
        <f t="shared" si="7"/>
        <v>0</v>
      </c>
      <c r="N22" s="410">
        <f t="shared" si="7"/>
        <v>0</v>
      </c>
      <c r="O22" s="410">
        <f t="shared" si="7"/>
        <v>0</v>
      </c>
      <c r="P22" s="410">
        <f t="shared" si="7"/>
        <v>0</v>
      </c>
      <c r="Q22" s="410">
        <f t="shared" si="7"/>
        <v>0</v>
      </c>
      <c r="R22" s="410">
        <f t="shared" si="7"/>
        <v>0</v>
      </c>
      <c r="S22" s="410">
        <f t="shared" si="7"/>
        <v>0</v>
      </c>
      <c r="T22" s="410">
        <f t="shared" si="7"/>
        <v>0</v>
      </c>
      <c r="U22" s="410">
        <f t="shared" si="7"/>
        <v>0.8582848837</v>
      </c>
      <c r="V22" s="410">
        <f t="shared" si="7"/>
        <v>0.8582848837</v>
      </c>
      <c r="W22" s="410">
        <f t="shared" si="7"/>
        <v>0.8582848837</v>
      </c>
      <c r="X22" s="410">
        <f t="shared" si="7"/>
        <v>0.8582848837</v>
      </c>
      <c r="Y22" s="410">
        <f t="shared" si="7"/>
        <v>0.8582848837</v>
      </c>
      <c r="Z22" s="410">
        <f t="shared" si="7"/>
        <v>0.8582848837</v>
      </c>
      <c r="AA22" s="410">
        <f t="shared" si="7"/>
        <v>0.8582848837</v>
      </c>
      <c r="AB22" s="410">
        <f t="shared" si="7"/>
        <v>0.8582848837</v>
      </c>
      <c r="AC22" s="410">
        <f t="shared" si="7"/>
        <v>0.8582848837</v>
      </c>
      <c r="AD22" s="410">
        <f t="shared" si="7"/>
        <v>0.8582848837</v>
      </c>
      <c r="AE22" s="410">
        <f t="shared" si="7"/>
        <v>0.8582848837</v>
      </c>
      <c r="AF22" s="410">
        <f t="shared" si="7"/>
        <v>0.8582848837</v>
      </c>
      <c r="AG22" s="410">
        <f t="shared" si="7"/>
        <v>0.8582848837</v>
      </c>
      <c r="AH22" s="410">
        <f t="shared" si="7"/>
        <v>0.8582848837</v>
      </c>
      <c r="AI22" s="410">
        <f t="shared" si="7"/>
        <v>0.8582848837</v>
      </c>
      <c r="AJ22" s="410">
        <f t="shared" si="7"/>
        <v>0.8582848837</v>
      </c>
      <c r="AK22" s="410">
        <f t="shared" si="7"/>
        <v>0.8582848837</v>
      </c>
      <c r="AL22" s="410">
        <f t="shared" si="7"/>
        <v>0.8582848837</v>
      </c>
      <c r="AM22" s="410">
        <f t="shared" si="7"/>
        <v>0.8582848837</v>
      </c>
      <c r="AN22" s="410">
        <f t="shared" si="7"/>
        <v>0.8582848837</v>
      </c>
      <c r="AO22" s="410">
        <f t="shared" si="7"/>
        <v>0.8582848837</v>
      </c>
      <c r="AP22" s="410">
        <f t="shared" si="7"/>
        <v>0.8582848837</v>
      </c>
      <c r="AQ22" s="410">
        <f t="shared" si="7"/>
        <v>0.8582848837</v>
      </c>
      <c r="AR22" s="410">
        <f t="shared" si="7"/>
        <v>0.8582848837</v>
      </c>
      <c r="AS22" s="410">
        <f t="shared" si="7"/>
        <v>0.8582848837</v>
      </c>
      <c r="AT22" s="410">
        <f t="shared" si="7"/>
        <v>0.8582848837</v>
      </c>
      <c r="AU22" s="410">
        <f t="shared" si="7"/>
        <v>0.8582848837</v>
      </c>
      <c r="AV22" s="410">
        <f t="shared" si="7"/>
        <v>0.8582848837</v>
      </c>
      <c r="AW22" s="410">
        <f t="shared" si="7"/>
        <v>0.8582848837</v>
      </c>
      <c r="AX22" s="410">
        <f t="shared" si="7"/>
        <v>0.8582848837</v>
      </c>
      <c r="AY22" s="410">
        <f t="shared" si="7"/>
        <v>0.8582848837</v>
      </c>
      <c r="AZ22" s="410">
        <f t="shared" si="7"/>
        <v>0.8582848837</v>
      </c>
      <c r="BA22" s="410">
        <f t="shared" si="7"/>
        <v>0.8582848837</v>
      </c>
      <c r="BB22" s="410">
        <f t="shared" si="7"/>
        <v>0.8582848837</v>
      </c>
      <c r="BC22" s="410">
        <f t="shared" si="7"/>
        <v>0.8582848837</v>
      </c>
      <c r="BD22" s="410">
        <f t="shared" si="7"/>
        <v>0.8582848837</v>
      </c>
      <c r="BE22" s="410">
        <f t="shared" si="7"/>
        <v>0.8582848837</v>
      </c>
      <c r="BF22" s="410">
        <f t="shared" si="7"/>
        <v>0.8582848837</v>
      </c>
      <c r="BG22" s="410">
        <f t="shared" si="7"/>
        <v>0.8582848837</v>
      </c>
      <c r="BH22" s="410">
        <f t="shared" si="7"/>
        <v>0.8582848837</v>
      </c>
      <c r="BI22" s="410">
        <f t="shared" si="7"/>
        <v>0.8582848837</v>
      </c>
      <c r="BJ22" s="410">
        <f t="shared" si="7"/>
        <v>0.8582848837</v>
      </c>
      <c r="BK22" s="410">
        <f t="shared" si="7"/>
        <v>0.8582848837</v>
      </c>
      <c r="BL22" s="410">
        <f t="shared" si="7"/>
        <v>0.8582848837</v>
      </c>
      <c r="BM22" s="410">
        <f t="shared" si="7"/>
        <v>0.8582848837</v>
      </c>
      <c r="BN22" s="410">
        <f t="shared" si="7"/>
        <v>0.8582848837</v>
      </c>
      <c r="BO22" s="410">
        <f t="shared" si="7"/>
        <v>0.8582848837</v>
      </c>
      <c r="BP22" s="410">
        <f t="shared" si="7"/>
        <v>0.8582848837</v>
      </c>
      <c r="BQ22" s="410">
        <f t="shared" si="7"/>
        <v>0.8582848837</v>
      </c>
      <c r="BR22" s="410">
        <f t="shared" si="7"/>
        <v>0.8582848837</v>
      </c>
      <c r="BS22" s="410">
        <f t="shared" si="7"/>
        <v>0.8582848837</v>
      </c>
      <c r="BT22" s="410">
        <f t="shared" si="7"/>
        <v>0.8582848837</v>
      </c>
      <c r="BU22" s="410">
        <f t="shared" si="7"/>
        <v>0.8582848837</v>
      </c>
      <c r="BV22" s="410">
        <f t="shared" si="7"/>
        <v>0.8582848837</v>
      </c>
      <c r="BW22" s="410">
        <f t="shared" si="7"/>
        <v>0.8582848837</v>
      </c>
      <c r="BX22" s="410">
        <f t="shared" si="7"/>
        <v>0.8582848837</v>
      </c>
      <c r="BY22" s="410">
        <f t="shared" si="7"/>
        <v>0.8582848837</v>
      </c>
      <c r="BZ22" s="410">
        <f t="shared" si="7"/>
        <v>0.8582848837</v>
      </c>
      <c r="CA22" s="410">
        <f t="shared" si="7"/>
        <v>0.8582848837</v>
      </c>
      <c r="CB22" s="410">
        <f t="shared" si="7"/>
        <v>0.8582848837</v>
      </c>
      <c r="CC22" s="410">
        <f t="shared" si="7"/>
        <v>0.8582848837</v>
      </c>
      <c r="CD22" s="410">
        <f t="shared" si="7"/>
        <v>0.8582848837</v>
      </c>
      <c r="CE22" s="410">
        <f t="shared" si="7"/>
        <v>0.8582848837</v>
      </c>
      <c r="CF22" s="410">
        <f t="shared" si="7"/>
        <v>0.8582848837</v>
      </c>
      <c r="CG22" s="410">
        <f t="shared" si="7"/>
        <v>0.8582848837</v>
      </c>
      <c r="CH22" s="410">
        <f t="shared" si="7"/>
        <v>0.8582848837</v>
      </c>
      <c r="CI22" s="410">
        <f t="shared" si="7"/>
        <v>0.8582848837</v>
      </c>
      <c r="CJ22" s="410">
        <f t="shared" si="7"/>
        <v>0.8582848837</v>
      </c>
      <c r="CK22" s="410">
        <f t="shared" si="7"/>
        <v>0.8582848837</v>
      </c>
      <c r="CL22" s="410">
        <f t="shared" si="7"/>
        <v>0.8582848837</v>
      </c>
      <c r="CM22" s="410">
        <f t="shared" si="7"/>
        <v>0.8582848837</v>
      </c>
      <c r="CN22" s="410">
        <f t="shared" si="7"/>
        <v>0.8582848837</v>
      </c>
      <c r="CO22" s="1"/>
    </row>
    <row r="23" ht="18.75" customHeight="1">
      <c r="A23" s="406"/>
      <c r="B23" s="398" t="s">
        <v>9</v>
      </c>
      <c r="C23" s="288" t="str">
        <f>CF!C35</f>
        <v>Payroll — admin and others</v>
      </c>
      <c r="D23" s="290"/>
      <c r="E23" s="345">
        <f t="shared" ref="E23:E44" si="9">IFERROR(F23/($F$17+$F$23+$F$26+$F$37),0)</f>
        <v>0.4202915201</v>
      </c>
      <c r="F23" s="290">
        <f t="shared" ref="F23:F45" si="10">SUM(I23:CN23)</f>
        <v>-1030163.475</v>
      </c>
      <c r="G23" s="399" t="s">
        <v>41</v>
      </c>
      <c r="H23" s="391"/>
      <c r="I23" s="290">
        <f t="shared" ref="I23:CN23" si="8">I25+I24</f>
        <v>-9500</v>
      </c>
      <c r="J23" s="290">
        <f t="shared" si="8"/>
        <v>-9500</v>
      </c>
      <c r="K23" s="290">
        <f t="shared" si="8"/>
        <v>-9500</v>
      </c>
      <c r="L23" s="290">
        <f t="shared" si="8"/>
        <v>-9500</v>
      </c>
      <c r="M23" s="290">
        <f t="shared" si="8"/>
        <v>-9500</v>
      </c>
      <c r="N23" s="290">
        <f t="shared" si="8"/>
        <v>-10600</v>
      </c>
      <c r="O23" s="290">
        <f t="shared" si="8"/>
        <v>-10600</v>
      </c>
      <c r="P23" s="290">
        <f t="shared" si="8"/>
        <v>-10600</v>
      </c>
      <c r="Q23" s="290">
        <f t="shared" si="8"/>
        <v>-10600</v>
      </c>
      <c r="R23" s="290">
        <f t="shared" si="8"/>
        <v>-10600</v>
      </c>
      <c r="S23" s="290">
        <f t="shared" si="8"/>
        <v>-10600</v>
      </c>
      <c r="T23" s="290">
        <f t="shared" si="8"/>
        <v>-10600</v>
      </c>
      <c r="U23" s="290">
        <f t="shared" si="8"/>
        <v>-11130</v>
      </c>
      <c r="V23" s="290">
        <f t="shared" si="8"/>
        <v>-11130</v>
      </c>
      <c r="W23" s="290">
        <f t="shared" si="8"/>
        <v>-11130</v>
      </c>
      <c r="X23" s="290">
        <f t="shared" si="8"/>
        <v>-11130</v>
      </c>
      <c r="Y23" s="290">
        <f t="shared" si="8"/>
        <v>-11130</v>
      </c>
      <c r="Z23" s="290">
        <f t="shared" si="8"/>
        <v>-11130</v>
      </c>
      <c r="AA23" s="290">
        <f t="shared" si="8"/>
        <v>-11130</v>
      </c>
      <c r="AB23" s="290">
        <f t="shared" si="8"/>
        <v>-11130</v>
      </c>
      <c r="AC23" s="290">
        <f t="shared" si="8"/>
        <v>-11130</v>
      </c>
      <c r="AD23" s="290">
        <f t="shared" si="8"/>
        <v>-11130</v>
      </c>
      <c r="AE23" s="290">
        <f t="shared" si="8"/>
        <v>-11130</v>
      </c>
      <c r="AF23" s="290">
        <f t="shared" si="8"/>
        <v>-11130</v>
      </c>
      <c r="AG23" s="290">
        <f t="shared" si="8"/>
        <v>-11686.5</v>
      </c>
      <c r="AH23" s="290">
        <f t="shared" si="8"/>
        <v>-11686.5</v>
      </c>
      <c r="AI23" s="290">
        <f t="shared" si="8"/>
        <v>-11686.5</v>
      </c>
      <c r="AJ23" s="290">
        <f t="shared" si="8"/>
        <v>-11686.5</v>
      </c>
      <c r="AK23" s="290">
        <f t="shared" si="8"/>
        <v>-11686.5</v>
      </c>
      <c r="AL23" s="290">
        <f t="shared" si="8"/>
        <v>-11686.5</v>
      </c>
      <c r="AM23" s="290">
        <f t="shared" si="8"/>
        <v>-11686.5</v>
      </c>
      <c r="AN23" s="290">
        <f t="shared" si="8"/>
        <v>-11686.5</v>
      </c>
      <c r="AO23" s="290">
        <f t="shared" si="8"/>
        <v>-11686.5</v>
      </c>
      <c r="AP23" s="290">
        <f t="shared" si="8"/>
        <v>-11686.5</v>
      </c>
      <c r="AQ23" s="290">
        <f t="shared" si="8"/>
        <v>-11686.5</v>
      </c>
      <c r="AR23" s="290">
        <f t="shared" si="8"/>
        <v>-11686.5</v>
      </c>
      <c r="AS23" s="290">
        <f t="shared" si="8"/>
        <v>-12270.825</v>
      </c>
      <c r="AT23" s="290">
        <f t="shared" si="8"/>
        <v>-12270.825</v>
      </c>
      <c r="AU23" s="290">
        <f t="shared" si="8"/>
        <v>-12270.825</v>
      </c>
      <c r="AV23" s="290">
        <f t="shared" si="8"/>
        <v>-12270.825</v>
      </c>
      <c r="AW23" s="290">
        <f t="shared" si="8"/>
        <v>-12270.825</v>
      </c>
      <c r="AX23" s="290">
        <f t="shared" si="8"/>
        <v>-12270.825</v>
      </c>
      <c r="AY23" s="290">
        <f t="shared" si="8"/>
        <v>-12270.825</v>
      </c>
      <c r="AZ23" s="290">
        <f t="shared" si="8"/>
        <v>-12270.825</v>
      </c>
      <c r="BA23" s="290">
        <f t="shared" si="8"/>
        <v>-12270.825</v>
      </c>
      <c r="BB23" s="290">
        <f t="shared" si="8"/>
        <v>-12270.825</v>
      </c>
      <c r="BC23" s="290">
        <f t="shared" si="8"/>
        <v>-12270.825</v>
      </c>
      <c r="BD23" s="290">
        <f t="shared" si="8"/>
        <v>-12270.825</v>
      </c>
      <c r="BE23" s="290">
        <f t="shared" si="8"/>
        <v>-12884.36625</v>
      </c>
      <c r="BF23" s="290">
        <f t="shared" si="8"/>
        <v>-12884.36625</v>
      </c>
      <c r="BG23" s="290">
        <f t="shared" si="8"/>
        <v>-12884.36625</v>
      </c>
      <c r="BH23" s="290">
        <f t="shared" si="8"/>
        <v>-12884.36625</v>
      </c>
      <c r="BI23" s="290">
        <f t="shared" si="8"/>
        <v>-12884.36625</v>
      </c>
      <c r="BJ23" s="290">
        <f t="shared" si="8"/>
        <v>-12884.36625</v>
      </c>
      <c r="BK23" s="290">
        <f t="shared" si="8"/>
        <v>-12884.36625</v>
      </c>
      <c r="BL23" s="290">
        <f t="shared" si="8"/>
        <v>-12884.36625</v>
      </c>
      <c r="BM23" s="290">
        <f t="shared" si="8"/>
        <v>-12884.36625</v>
      </c>
      <c r="BN23" s="290">
        <f t="shared" si="8"/>
        <v>-12884.36625</v>
      </c>
      <c r="BO23" s="290">
        <f t="shared" si="8"/>
        <v>-12884.36625</v>
      </c>
      <c r="BP23" s="290">
        <f t="shared" si="8"/>
        <v>-12884.36625</v>
      </c>
      <c r="BQ23" s="290">
        <f t="shared" si="8"/>
        <v>-13528.58456</v>
      </c>
      <c r="BR23" s="290">
        <f t="shared" si="8"/>
        <v>-13528.58456</v>
      </c>
      <c r="BS23" s="290">
        <f t="shared" si="8"/>
        <v>-13528.58456</v>
      </c>
      <c r="BT23" s="290">
        <f t="shared" si="8"/>
        <v>-13528.58456</v>
      </c>
      <c r="BU23" s="290">
        <f t="shared" si="8"/>
        <v>-13528.58456</v>
      </c>
      <c r="BV23" s="290">
        <f t="shared" si="8"/>
        <v>-13528.58456</v>
      </c>
      <c r="BW23" s="290">
        <f t="shared" si="8"/>
        <v>-13528.58456</v>
      </c>
      <c r="BX23" s="290">
        <f t="shared" si="8"/>
        <v>-13528.58456</v>
      </c>
      <c r="BY23" s="290">
        <f t="shared" si="8"/>
        <v>-13528.58456</v>
      </c>
      <c r="BZ23" s="290">
        <f t="shared" si="8"/>
        <v>-13528.58456</v>
      </c>
      <c r="CA23" s="290">
        <f t="shared" si="8"/>
        <v>-13528.58456</v>
      </c>
      <c r="CB23" s="290">
        <f t="shared" si="8"/>
        <v>-13528.58456</v>
      </c>
      <c r="CC23" s="290">
        <f t="shared" si="8"/>
        <v>-14205.01379</v>
      </c>
      <c r="CD23" s="290">
        <f t="shared" si="8"/>
        <v>-14205.01379</v>
      </c>
      <c r="CE23" s="290">
        <f t="shared" si="8"/>
        <v>-14205.01379</v>
      </c>
      <c r="CF23" s="290">
        <f t="shared" si="8"/>
        <v>-14205.01379</v>
      </c>
      <c r="CG23" s="290">
        <f t="shared" si="8"/>
        <v>-14205.01379</v>
      </c>
      <c r="CH23" s="290">
        <f t="shared" si="8"/>
        <v>-14205.01379</v>
      </c>
      <c r="CI23" s="290">
        <f t="shared" si="8"/>
        <v>-14205.01379</v>
      </c>
      <c r="CJ23" s="290">
        <f t="shared" si="8"/>
        <v>-14205.01379</v>
      </c>
      <c r="CK23" s="290">
        <f t="shared" si="8"/>
        <v>-14205.01379</v>
      </c>
      <c r="CL23" s="290">
        <f t="shared" si="8"/>
        <v>-14205.01379</v>
      </c>
      <c r="CM23" s="290">
        <f t="shared" si="8"/>
        <v>-14205.01379</v>
      </c>
      <c r="CN23" s="290">
        <f t="shared" si="8"/>
        <v>-14205.01379</v>
      </c>
      <c r="CO23" s="1"/>
    </row>
    <row r="24" ht="18.75" customHeight="1" outlineLevel="1">
      <c r="A24" s="406"/>
      <c r="B24" s="300" t="s">
        <v>44</v>
      </c>
      <c r="C24" s="300" t="str">
        <f>CF!C36</f>
        <v>Salary (Gross)</v>
      </c>
      <c r="D24" s="283"/>
      <c r="E24" s="382">
        <f t="shared" si="9"/>
        <v>0.4202915201</v>
      </c>
      <c r="F24" s="283">
        <f t="shared" si="10"/>
        <v>-1030163.475</v>
      </c>
      <c r="G24" s="383" t="s">
        <v>41</v>
      </c>
      <c r="H24" s="384"/>
      <c r="I24" s="283">
        <f>CF!I36</f>
        <v>-9500</v>
      </c>
      <c r="J24" s="283">
        <f>CF!J36</f>
        <v>-9500</v>
      </c>
      <c r="K24" s="283">
        <f>CF!K36</f>
        <v>-9500</v>
      </c>
      <c r="L24" s="283">
        <f>CF!L36</f>
        <v>-9500</v>
      </c>
      <c r="M24" s="283">
        <f>CF!M36</f>
        <v>-9500</v>
      </c>
      <c r="N24" s="283">
        <f>CF!N36</f>
        <v>-10600</v>
      </c>
      <c r="O24" s="283">
        <f>CF!O36</f>
        <v>-10600</v>
      </c>
      <c r="P24" s="283">
        <f>CF!P36</f>
        <v>-10600</v>
      </c>
      <c r="Q24" s="283">
        <f>CF!Q36</f>
        <v>-10600</v>
      </c>
      <c r="R24" s="283">
        <f>CF!R36</f>
        <v>-10600</v>
      </c>
      <c r="S24" s="283">
        <f>CF!S36</f>
        <v>-10600</v>
      </c>
      <c r="T24" s="283">
        <f>CF!T36</f>
        <v>-10600</v>
      </c>
      <c r="U24" s="283">
        <f>CF!U36</f>
        <v>-11130</v>
      </c>
      <c r="V24" s="283">
        <f>CF!V36</f>
        <v>-11130</v>
      </c>
      <c r="W24" s="283">
        <f>CF!W36</f>
        <v>-11130</v>
      </c>
      <c r="X24" s="283">
        <f>CF!X36</f>
        <v>-11130</v>
      </c>
      <c r="Y24" s="283">
        <f>CF!Y36</f>
        <v>-11130</v>
      </c>
      <c r="Z24" s="283">
        <f>CF!Z36</f>
        <v>-11130</v>
      </c>
      <c r="AA24" s="283">
        <f>CF!AA36</f>
        <v>-11130</v>
      </c>
      <c r="AB24" s="283">
        <f>CF!AB36</f>
        <v>-11130</v>
      </c>
      <c r="AC24" s="283">
        <f>CF!AC36</f>
        <v>-11130</v>
      </c>
      <c r="AD24" s="283">
        <f>CF!AD36</f>
        <v>-11130</v>
      </c>
      <c r="AE24" s="283">
        <f>CF!AE36</f>
        <v>-11130</v>
      </c>
      <c r="AF24" s="283">
        <f>CF!AF36</f>
        <v>-11130</v>
      </c>
      <c r="AG24" s="283">
        <f>CF!AG36</f>
        <v>-11686.5</v>
      </c>
      <c r="AH24" s="283">
        <f>CF!AH36</f>
        <v>-11686.5</v>
      </c>
      <c r="AI24" s="283">
        <f>CF!AI36</f>
        <v>-11686.5</v>
      </c>
      <c r="AJ24" s="283">
        <f>CF!AJ36</f>
        <v>-11686.5</v>
      </c>
      <c r="AK24" s="283">
        <f>CF!AK36</f>
        <v>-11686.5</v>
      </c>
      <c r="AL24" s="283">
        <f>CF!AL36</f>
        <v>-11686.5</v>
      </c>
      <c r="AM24" s="283">
        <f>CF!AM36</f>
        <v>-11686.5</v>
      </c>
      <c r="AN24" s="283">
        <f>CF!AN36</f>
        <v>-11686.5</v>
      </c>
      <c r="AO24" s="283">
        <f>CF!AO36</f>
        <v>-11686.5</v>
      </c>
      <c r="AP24" s="283">
        <f>CF!AP36</f>
        <v>-11686.5</v>
      </c>
      <c r="AQ24" s="283">
        <f>CF!AQ36</f>
        <v>-11686.5</v>
      </c>
      <c r="AR24" s="283">
        <f>CF!AR36</f>
        <v>-11686.5</v>
      </c>
      <c r="AS24" s="283">
        <f>CF!AS36</f>
        <v>-12270.825</v>
      </c>
      <c r="AT24" s="283">
        <f>CF!AT36</f>
        <v>-12270.825</v>
      </c>
      <c r="AU24" s="283">
        <f>CF!AU36</f>
        <v>-12270.825</v>
      </c>
      <c r="AV24" s="283">
        <f>CF!AV36</f>
        <v>-12270.825</v>
      </c>
      <c r="AW24" s="283">
        <f>CF!AW36</f>
        <v>-12270.825</v>
      </c>
      <c r="AX24" s="283">
        <f>CF!AX36</f>
        <v>-12270.825</v>
      </c>
      <c r="AY24" s="283">
        <f>CF!AY36</f>
        <v>-12270.825</v>
      </c>
      <c r="AZ24" s="283">
        <f>CF!AZ36</f>
        <v>-12270.825</v>
      </c>
      <c r="BA24" s="283">
        <f>CF!BA36</f>
        <v>-12270.825</v>
      </c>
      <c r="BB24" s="283">
        <f>CF!BB36</f>
        <v>-12270.825</v>
      </c>
      <c r="BC24" s="283">
        <f>CF!BC36</f>
        <v>-12270.825</v>
      </c>
      <c r="BD24" s="283">
        <f>CF!BD36</f>
        <v>-12270.825</v>
      </c>
      <c r="BE24" s="283">
        <f>CF!BE36</f>
        <v>-12884.36625</v>
      </c>
      <c r="BF24" s="283">
        <f>CF!BF36</f>
        <v>-12884.36625</v>
      </c>
      <c r="BG24" s="283">
        <f>CF!BG36</f>
        <v>-12884.36625</v>
      </c>
      <c r="BH24" s="283">
        <f>CF!BH36</f>
        <v>-12884.36625</v>
      </c>
      <c r="BI24" s="283">
        <f>CF!BI36</f>
        <v>-12884.36625</v>
      </c>
      <c r="BJ24" s="283">
        <f>CF!BJ36</f>
        <v>-12884.36625</v>
      </c>
      <c r="BK24" s="283">
        <f>CF!BK36</f>
        <v>-12884.36625</v>
      </c>
      <c r="BL24" s="283">
        <f>CF!BL36</f>
        <v>-12884.36625</v>
      </c>
      <c r="BM24" s="283">
        <f>CF!BM36</f>
        <v>-12884.36625</v>
      </c>
      <c r="BN24" s="283">
        <f>CF!BN36</f>
        <v>-12884.36625</v>
      </c>
      <c r="BO24" s="283">
        <f>CF!BO36</f>
        <v>-12884.36625</v>
      </c>
      <c r="BP24" s="283">
        <f>CF!BP36</f>
        <v>-12884.36625</v>
      </c>
      <c r="BQ24" s="283">
        <f>CF!BQ36</f>
        <v>-13528.58456</v>
      </c>
      <c r="BR24" s="283">
        <f>CF!BR36</f>
        <v>-13528.58456</v>
      </c>
      <c r="BS24" s="283">
        <f>CF!BS36</f>
        <v>-13528.58456</v>
      </c>
      <c r="BT24" s="283">
        <f>CF!BT36</f>
        <v>-13528.58456</v>
      </c>
      <c r="BU24" s="283">
        <f>CF!BU36</f>
        <v>-13528.58456</v>
      </c>
      <c r="BV24" s="283">
        <f>CF!BV36</f>
        <v>-13528.58456</v>
      </c>
      <c r="BW24" s="283">
        <f>CF!BW36</f>
        <v>-13528.58456</v>
      </c>
      <c r="BX24" s="283">
        <f>CF!BX36</f>
        <v>-13528.58456</v>
      </c>
      <c r="BY24" s="283">
        <f>CF!BY36</f>
        <v>-13528.58456</v>
      </c>
      <c r="BZ24" s="283">
        <f>CF!BZ36</f>
        <v>-13528.58456</v>
      </c>
      <c r="CA24" s="283">
        <f>CF!CA36</f>
        <v>-13528.58456</v>
      </c>
      <c r="CB24" s="283">
        <f>CF!CB36</f>
        <v>-13528.58456</v>
      </c>
      <c r="CC24" s="283">
        <f>CF!CC36</f>
        <v>-14205.01379</v>
      </c>
      <c r="CD24" s="283">
        <f>CF!CD36</f>
        <v>-14205.01379</v>
      </c>
      <c r="CE24" s="283">
        <f>CF!CE36</f>
        <v>-14205.01379</v>
      </c>
      <c r="CF24" s="283">
        <f>CF!CF36</f>
        <v>-14205.01379</v>
      </c>
      <c r="CG24" s="283">
        <f>CF!CG36</f>
        <v>-14205.01379</v>
      </c>
      <c r="CH24" s="283">
        <f>CF!CH36</f>
        <v>-14205.01379</v>
      </c>
      <c r="CI24" s="283">
        <f>CF!CI36</f>
        <v>-14205.01379</v>
      </c>
      <c r="CJ24" s="283">
        <f>CF!CJ36</f>
        <v>-14205.01379</v>
      </c>
      <c r="CK24" s="283">
        <f>CF!CK36</f>
        <v>-14205.01379</v>
      </c>
      <c r="CL24" s="283">
        <f>CF!CL36</f>
        <v>-14205.01379</v>
      </c>
      <c r="CM24" s="283">
        <f>CF!CM36</f>
        <v>-14205.01379</v>
      </c>
      <c r="CN24" s="283">
        <f>CF!CN36</f>
        <v>-14205.01379</v>
      </c>
      <c r="CO24" s="1"/>
    </row>
    <row r="25" ht="18.75" customHeight="1" outlineLevel="1">
      <c r="A25" s="406"/>
      <c r="B25" s="300" t="s">
        <v>50</v>
      </c>
      <c r="C25" s="300" t="str">
        <f>CF!C37</f>
        <v>Additional taxes and insurance contributions for employees</v>
      </c>
      <c r="D25" s="283"/>
      <c r="E25" s="382">
        <f t="shared" si="9"/>
        <v>0</v>
      </c>
      <c r="F25" s="283">
        <f t="shared" si="10"/>
        <v>0</v>
      </c>
      <c r="G25" s="383" t="s">
        <v>41</v>
      </c>
      <c r="H25" s="384"/>
      <c r="I25" s="283">
        <f>CF!I37</f>
        <v>0</v>
      </c>
      <c r="J25" s="283">
        <f>CF!J37</f>
        <v>0</v>
      </c>
      <c r="K25" s="283">
        <f>CF!K37</f>
        <v>0</v>
      </c>
      <c r="L25" s="283">
        <f>CF!L37</f>
        <v>0</v>
      </c>
      <c r="M25" s="283">
        <f>CF!M37</f>
        <v>0</v>
      </c>
      <c r="N25" s="283">
        <f>CF!N37</f>
        <v>0</v>
      </c>
      <c r="O25" s="283">
        <f>CF!O37</f>
        <v>0</v>
      </c>
      <c r="P25" s="283">
        <f>CF!P37</f>
        <v>0</v>
      </c>
      <c r="Q25" s="283">
        <f>CF!Q37</f>
        <v>0</v>
      </c>
      <c r="R25" s="283">
        <f>CF!R37</f>
        <v>0</v>
      </c>
      <c r="S25" s="283">
        <f>CF!S37</f>
        <v>0</v>
      </c>
      <c r="T25" s="283">
        <f>CF!T37</f>
        <v>0</v>
      </c>
      <c r="U25" s="283">
        <f>CF!U37</f>
        <v>0</v>
      </c>
      <c r="V25" s="283">
        <f>CF!V37</f>
        <v>0</v>
      </c>
      <c r="W25" s="283">
        <f>CF!W37</f>
        <v>0</v>
      </c>
      <c r="X25" s="283">
        <f>CF!X37</f>
        <v>0</v>
      </c>
      <c r="Y25" s="283">
        <f>CF!Y37</f>
        <v>0</v>
      </c>
      <c r="Z25" s="283">
        <f>CF!Z37</f>
        <v>0</v>
      </c>
      <c r="AA25" s="283">
        <f>CF!AA37</f>
        <v>0</v>
      </c>
      <c r="AB25" s="283">
        <f>CF!AB37</f>
        <v>0</v>
      </c>
      <c r="AC25" s="283">
        <f>CF!AC37</f>
        <v>0</v>
      </c>
      <c r="AD25" s="283">
        <f>CF!AD37</f>
        <v>0</v>
      </c>
      <c r="AE25" s="283">
        <f>CF!AE37</f>
        <v>0</v>
      </c>
      <c r="AF25" s="283">
        <f>CF!AF37</f>
        <v>0</v>
      </c>
      <c r="AG25" s="283">
        <f>CF!AG37</f>
        <v>0</v>
      </c>
      <c r="AH25" s="283">
        <f>CF!AH37</f>
        <v>0</v>
      </c>
      <c r="AI25" s="283">
        <f>CF!AI37</f>
        <v>0</v>
      </c>
      <c r="AJ25" s="283">
        <f>CF!AJ37</f>
        <v>0</v>
      </c>
      <c r="AK25" s="283">
        <f>CF!AK37</f>
        <v>0</v>
      </c>
      <c r="AL25" s="283">
        <f>CF!AL37</f>
        <v>0</v>
      </c>
      <c r="AM25" s="283">
        <f>CF!AM37</f>
        <v>0</v>
      </c>
      <c r="AN25" s="283">
        <f>CF!AN37</f>
        <v>0</v>
      </c>
      <c r="AO25" s="283">
        <f>CF!AO37</f>
        <v>0</v>
      </c>
      <c r="AP25" s="283">
        <f>CF!AP37</f>
        <v>0</v>
      </c>
      <c r="AQ25" s="283">
        <f>CF!AQ37</f>
        <v>0</v>
      </c>
      <c r="AR25" s="283">
        <f>CF!AR37</f>
        <v>0</v>
      </c>
      <c r="AS25" s="283">
        <f>CF!AS37</f>
        <v>0</v>
      </c>
      <c r="AT25" s="283">
        <f>CF!AT37</f>
        <v>0</v>
      </c>
      <c r="AU25" s="283">
        <f>CF!AU37</f>
        <v>0</v>
      </c>
      <c r="AV25" s="283">
        <f>CF!AV37</f>
        <v>0</v>
      </c>
      <c r="AW25" s="283">
        <f>CF!AW37</f>
        <v>0</v>
      </c>
      <c r="AX25" s="283">
        <f>CF!AX37</f>
        <v>0</v>
      </c>
      <c r="AY25" s="283">
        <f>CF!AY37</f>
        <v>0</v>
      </c>
      <c r="AZ25" s="283">
        <f>CF!AZ37</f>
        <v>0</v>
      </c>
      <c r="BA25" s="283">
        <f>CF!BA37</f>
        <v>0</v>
      </c>
      <c r="BB25" s="283">
        <f>CF!BB37</f>
        <v>0</v>
      </c>
      <c r="BC25" s="283">
        <f>CF!BC37</f>
        <v>0</v>
      </c>
      <c r="BD25" s="283">
        <f>CF!BD37</f>
        <v>0</v>
      </c>
      <c r="BE25" s="283">
        <f>CF!BE37</f>
        <v>0</v>
      </c>
      <c r="BF25" s="283">
        <f>CF!BF37</f>
        <v>0</v>
      </c>
      <c r="BG25" s="283">
        <f>CF!BG37</f>
        <v>0</v>
      </c>
      <c r="BH25" s="283">
        <f>CF!BH37</f>
        <v>0</v>
      </c>
      <c r="BI25" s="283">
        <f>CF!BI37</f>
        <v>0</v>
      </c>
      <c r="BJ25" s="283">
        <f>CF!BJ37</f>
        <v>0</v>
      </c>
      <c r="BK25" s="283">
        <f>CF!BK37</f>
        <v>0</v>
      </c>
      <c r="BL25" s="283">
        <f>CF!BL37</f>
        <v>0</v>
      </c>
      <c r="BM25" s="283">
        <f>CF!BM37</f>
        <v>0</v>
      </c>
      <c r="BN25" s="283">
        <f>CF!BN37</f>
        <v>0</v>
      </c>
      <c r="BO25" s="283">
        <f>CF!BO37</f>
        <v>0</v>
      </c>
      <c r="BP25" s="283">
        <f>CF!BP37</f>
        <v>0</v>
      </c>
      <c r="BQ25" s="283">
        <f>CF!BQ37</f>
        <v>0</v>
      </c>
      <c r="BR25" s="283">
        <f>CF!BR37</f>
        <v>0</v>
      </c>
      <c r="BS25" s="283">
        <f>CF!BS37</f>
        <v>0</v>
      </c>
      <c r="BT25" s="283">
        <f>CF!BT37</f>
        <v>0</v>
      </c>
      <c r="BU25" s="283">
        <f>CF!BU37</f>
        <v>0</v>
      </c>
      <c r="BV25" s="283">
        <f>CF!BV37</f>
        <v>0</v>
      </c>
      <c r="BW25" s="283">
        <f>CF!BW37</f>
        <v>0</v>
      </c>
      <c r="BX25" s="283">
        <f>CF!BX37</f>
        <v>0</v>
      </c>
      <c r="BY25" s="283">
        <f>CF!BY37</f>
        <v>0</v>
      </c>
      <c r="BZ25" s="283">
        <f>CF!BZ37</f>
        <v>0</v>
      </c>
      <c r="CA25" s="283">
        <f>CF!CA37</f>
        <v>0</v>
      </c>
      <c r="CB25" s="283">
        <f>CF!CB37</f>
        <v>0</v>
      </c>
      <c r="CC25" s="283">
        <f>CF!CC37</f>
        <v>0</v>
      </c>
      <c r="CD25" s="283">
        <f>CF!CD37</f>
        <v>0</v>
      </c>
      <c r="CE25" s="283">
        <f>CF!CE37</f>
        <v>0</v>
      </c>
      <c r="CF25" s="283">
        <f>CF!CF37</f>
        <v>0</v>
      </c>
      <c r="CG25" s="283">
        <f>CF!CG37</f>
        <v>0</v>
      </c>
      <c r="CH25" s="283">
        <f>CF!CH37</f>
        <v>0</v>
      </c>
      <c r="CI25" s="283">
        <f>CF!CI37</f>
        <v>0</v>
      </c>
      <c r="CJ25" s="283">
        <f>CF!CJ37</f>
        <v>0</v>
      </c>
      <c r="CK25" s="283">
        <f>CF!CK37</f>
        <v>0</v>
      </c>
      <c r="CL25" s="283">
        <f>CF!CL37</f>
        <v>0</v>
      </c>
      <c r="CM25" s="283">
        <f>CF!CM37</f>
        <v>0</v>
      </c>
      <c r="CN25" s="283">
        <f>CF!CN37</f>
        <v>0</v>
      </c>
      <c r="CO25" s="1"/>
    </row>
    <row r="26" ht="18.75" customHeight="1">
      <c r="A26" s="406"/>
      <c r="B26" s="398" t="s">
        <v>26</v>
      </c>
      <c r="C26" s="288" t="str">
        <f>CF!C38</f>
        <v>Fixed Expenses</v>
      </c>
      <c r="D26" s="290"/>
      <c r="E26" s="345">
        <f t="shared" si="9"/>
        <v>0.05125092927</v>
      </c>
      <c r="F26" s="290">
        <f t="shared" si="10"/>
        <v>-125619.559</v>
      </c>
      <c r="G26" s="399" t="s">
        <v>41</v>
      </c>
      <c r="H26" s="391"/>
      <c r="I26" s="290">
        <f t="shared" ref="I26:CN26" si="11">SUM(I27:I36)</f>
        <v>-1285.714286</v>
      </c>
      <c r="J26" s="290">
        <f t="shared" si="11"/>
        <v>-1285.714286</v>
      </c>
      <c r="K26" s="290">
        <f t="shared" si="11"/>
        <v>-1285.714286</v>
      </c>
      <c r="L26" s="290">
        <f t="shared" si="11"/>
        <v>-1285.714286</v>
      </c>
      <c r="M26" s="290">
        <f t="shared" si="11"/>
        <v>-1285.714286</v>
      </c>
      <c r="N26" s="290">
        <f t="shared" si="11"/>
        <v>-1285.714286</v>
      </c>
      <c r="O26" s="290">
        <f t="shared" si="11"/>
        <v>-1285.714286</v>
      </c>
      <c r="P26" s="290">
        <f t="shared" si="11"/>
        <v>-1285.714286</v>
      </c>
      <c r="Q26" s="290">
        <f t="shared" si="11"/>
        <v>-1285.714286</v>
      </c>
      <c r="R26" s="290">
        <f t="shared" si="11"/>
        <v>-1285.714286</v>
      </c>
      <c r="S26" s="290">
        <f t="shared" si="11"/>
        <v>-1285.714286</v>
      </c>
      <c r="T26" s="290">
        <f t="shared" si="11"/>
        <v>-1285.714286</v>
      </c>
      <c r="U26" s="290">
        <f t="shared" si="11"/>
        <v>-1350</v>
      </c>
      <c r="V26" s="290">
        <f t="shared" si="11"/>
        <v>-1350</v>
      </c>
      <c r="W26" s="290">
        <f t="shared" si="11"/>
        <v>-1350</v>
      </c>
      <c r="X26" s="290">
        <f t="shared" si="11"/>
        <v>-1350</v>
      </c>
      <c r="Y26" s="290">
        <f t="shared" si="11"/>
        <v>-1350</v>
      </c>
      <c r="Z26" s="290">
        <f t="shared" si="11"/>
        <v>-1350</v>
      </c>
      <c r="AA26" s="290">
        <f t="shared" si="11"/>
        <v>-1350</v>
      </c>
      <c r="AB26" s="290">
        <f t="shared" si="11"/>
        <v>-1350</v>
      </c>
      <c r="AC26" s="290">
        <f t="shared" si="11"/>
        <v>-1350</v>
      </c>
      <c r="AD26" s="290">
        <f t="shared" si="11"/>
        <v>-1350</v>
      </c>
      <c r="AE26" s="290">
        <f t="shared" si="11"/>
        <v>-1350</v>
      </c>
      <c r="AF26" s="290">
        <f t="shared" si="11"/>
        <v>-1350</v>
      </c>
      <c r="AG26" s="290">
        <f t="shared" si="11"/>
        <v>-1417.5</v>
      </c>
      <c r="AH26" s="290">
        <f t="shared" si="11"/>
        <v>-1417.5</v>
      </c>
      <c r="AI26" s="290">
        <f t="shared" si="11"/>
        <v>-1417.5</v>
      </c>
      <c r="AJ26" s="290">
        <f t="shared" si="11"/>
        <v>-1417.5</v>
      </c>
      <c r="AK26" s="290">
        <f t="shared" si="11"/>
        <v>-1417.5</v>
      </c>
      <c r="AL26" s="290">
        <f t="shared" si="11"/>
        <v>-1417.5</v>
      </c>
      <c r="AM26" s="290">
        <f t="shared" si="11"/>
        <v>-1417.5</v>
      </c>
      <c r="AN26" s="290">
        <f t="shared" si="11"/>
        <v>-1417.5</v>
      </c>
      <c r="AO26" s="290">
        <f t="shared" si="11"/>
        <v>-1417.5</v>
      </c>
      <c r="AP26" s="290">
        <f t="shared" si="11"/>
        <v>-1417.5</v>
      </c>
      <c r="AQ26" s="290">
        <f t="shared" si="11"/>
        <v>-1417.5</v>
      </c>
      <c r="AR26" s="290">
        <f t="shared" si="11"/>
        <v>-1417.5</v>
      </c>
      <c r="AS26" s="290">
        <f t="shared" si="11"/>
        <v>-1488.375</v>
      </c>
      <c r="AT26" s="290">
        <f t="shared" si="11"/>
        <v>-1488.375</v>
      </c>
      <c r="AU26" s="290">
        <f t="shared" si="11"/>
        <v>-1488.375</v>
      </c>
      <c r="AV26" s="290">
        <f t="shared" si="11"/>
        <v>-1488.375</v>
      </c>
      <c r="AW26" s="290">
        <f t="shared" si="11"/>
        <v>-1488.375</v>
      </c>
      <c r="AX26" s="290">
        <f t="shared" si="11"/>
        <v>-1488.375</v>
      </c>
      <c r="AY26" s="290">
        <f t="shared" si="11"/>
        <v>-1488.375</v>
      </c>
      <c r="AZ26" s="290">
        <f t="shared" si="11"/>
        <v>-1488.375</v>
      </c>
      <c r="BA26" s="290">
        <f t="shared" si="11"/>
        <v>-1488.375</v>
      </c>
      <c r="BB26" s="290">
        <f t="shared" si="11"/>
        <v>-1488.375</v>
      </c>
      <c r="BC26" s="290">
        <f t="shared" si="11"/>
        <v>-1488.375</v>
      </c>
      <c r="BD26" s="290">
        <f t="shared" si="11"/>
        <v>-1488.375</v>
      </c>
      <c r="BE26" s="290">
        <f t="shared" si="11"/>
        <v>-1562.79375</v>
      </c>
      <c r="BF26" s="290">
        <f t="shared" si="11"/>
        <v>-1562.79375</v>
      </c>
      <c r="BG26" s="290">
        <f t="shared" si="11"/>
        <v>-1562.79375</v>
      </c>
      <c r="BH26" s="290">
        <f t="shared" si="11"/>
        <v>-1562.79375</v>
      </c>
      <c r="BI26" s="290">
        <f t="shared" si="11"/>
        <v>-1562.79375</v>
      </c>
      <c r="BJ26" s="290">
        <f t="shared" si="11"/>
        <v>-1562.79375</v>
      </c>
      <c r="BK26" s="290">
        <f t="shared" si="11"/>
        <v>-1562.79375</v>
      </c>
      <c r="BL26" s="290">
        <f t="shared" si="11"/>
        <v>-1562.79375</v>
      </c>
      <c r="BM26" s="290">
        <f t="shared" si="11"/>
        <v>-1562.79375</v>
      </c>
      <c r="BN26" s="290">
        <f t="shared" si="11"/>
        <v>-1562.79375</v>
      </c>
      <c r="BO26" s="290">
        <f t="shared" si="11"/>
        <v>-1562.79375</v>
      </c>
      <c r="BP26" s="290">
        <f t="shared" si="11"/>
        <v>-1562.79375</v>
      </c>
      <c r="BQ26" s="290">
        <f t="shared" si="11"/>
        <v>-1640.933438</v>
      </c>
      <c r="BR26" s="290">
        <f t="shared" si="11"/>
        <v>-1640.933438</v>
      </c>
      <c r="BS26" s="290">
        <f t="shared" si="11"/>
        <v>-1640.933438</v>
      </c>
      <c r="BT26" s="290">
        <f t="shared" si="11"/>
        <v>-1640.933438</v>
      </c>
      <c r="BU26" s="290">
        <f t="shared" si="11"/>
        <v>-1640.933438</v>
      </c>
      <c r="BV26" s="290">
        <f t="shared" si="11"/>
        <v>-1640.933438</v>
      </c>
      <c r="BW26" s="290">
        <f t="shared" si="11"/>
        <v>-1640.933438</v>
      </c>
      <c r="BX26" s="290">
        <f t="shared" si="11"/>
        <v>-1640.933438</v>
      </c>
      <c r="BY26" s="290">
        <f t="shared" si="11"/>
        <v>-1640.933438</v>
      </c>
      <c r="BZ26" s="290">
        <f t="shared" si="11"/>
        <v>-1640.933438</v>
      </c>
      <c r="CA26" s="290">
        <f t="shared" si="11"/>
        <v>-1640.933438</v>
      </c>
      <c r="CB26" s="290">
        <f t="shared" si="11"/>
        <v>-1640.933438</v>
      </c>
      <c r="CC26" s="290">
        <f t="shared" si="11"/>
        <v>-1722.980109</v>
      </c>
      <c r="CD26" s="290">
        <f t="shared" si="11"/>
        <v>-1722.980109</v>
      </c>
      <c r="CE26" s="290">
        <f t="shared" si="11"/>
        <v>-1722.980109</v>
      </c>
      <c r="CF26" s="290">
        <f t="shared" si="11"/>
        <v>-1722.980109</v>
      </c>
      <c r="CG26" s="290">
        <f t="shared" si="11"/>
        <v>-1722.980109</v>
      </c>
      <c r="CH26" s="290">
        <f t="shared" si="11"/>
        <v>-1722.980109</v>
      </c>
      <c r="CI26" s="290">
        <f t="shared" si="11"/>
        <v>-1722.980109</v>
      </c>
      <c r="CJ26" s="290">
        <f t="shared" si="11"/>
        <v>-1722.980109</v>
      </c>
      <c r="CK26" s="290">
        <f t="shared" si="11"/>
        <v>-1722.980109</v>
      </c>
      <c r="CL26" s="290">
        <f t="shared" si="11"/>
        <v>-1722.980109</v>
      </c>
      <c r="CM26" s="290">
        <f t="shared" si="11"/>
        <v>-1722.980109</v>
      </c>
      <c r="CN26" s="290">
        <f t="shared" si="11"/>
        <v>-1722.980109</v>
      </c>
      <c r="CO26" s="1"/>
    </row>
    <row r="27" ht="18.75" customHeight="1" outlineLevel="1">
      <c r="A27" s="406"/>
      <c r="B27" s="413" t="s">
        <v>228</v>
      </c>
      <c r="C27" s="300" t="str">
        <f>CF!C39</f>
        <v>Servers</v>
      </c>
      <c r="D27" s="283"/>
      <c r="E27" s="382">
        <f t="shared" si="9"/>
        <v>0.04555638158</v>
      </c>
      <c r="F27" s="283">
        <f t="shared" si="10"/>
        <v>-111661.8302</v>
      </c>
      <c r="G27" s="383" t="s">
        <v>41</v>
      </c>
      <c r="H27" s="384"/>
      <c r="I27" s="283">
        <f>CF!I39/(1+Input!$D$115)</f>
        <v>-1142.857143</v>
      </c>
      <c r="J27" s="283">
        <f>CF!J39/(1+Input!$D$115)</f>
        <v>-1142.857143</v>
      </c>
      <c r="K27" s="283">
        <f>CF!K39/(1+Input!$D$115)</f>
        <v>-1142.857143</v>
      </c>
      <c r="L27" s="283">
        <f>CF!L39/(1+Input!$D$115)</f>
        <v>-1142.857143</v>
      </c>
      <c r="M27" s="283">
        <f>CF!M39/(1+Input!$D$115)</f>
        <v>-1142.857143</v>
      </c>
      <c r="N27" s="283">
        <f>CF!N39/(1+Input!$D$115)</f>
        <v>-1142.857143</v>
      </c>
      <c r="O27" s="283">
        <f>CF!O39/(1+Input!$D$115)</f>
        <v>-1142.857143</v>
      </c>
      <c r="P27" s="283">
        <f>CF!P39/(1+Input!$D$115)</f>
        <v>-1142.857143</v>
      </c>
      <c r="Q27" s="283">
        <f>CF!Q39/(1+Input!$D$115)</f>
        <v>-1142.857143</v>
      </c>
      <c r="R27" s="283">
        <f>CF!R39/(1+Input!$D$115)</f>
        <v>-1142.857143</v>
      </c>
      <c r="S27" s="283">
        <f>CF!S39/(1+Input!$D$115)</f>
        <v>-1142.857143</v>
      </c>
      <c r="T27" s="283">
        <f>CF!T39/(1+Input!$D$115)</f>
        <v>-1142.857143</v>
      </c>
      <c r="U27" s="283">
        <f>CF!U39/(1+Input!$D$115)</f>
        <v>-1200</v>
      </c>
      <c r="V27" s="283">
        <f>CF!V39/(1+Input!$D$115)</f>
        <v>-1200</v>
      </c>
      <c r="W27" s="283">
        <f>CF!W39/(1+Input!$D$115)</f>
        <v>-1200</v>
      </c>
      <c r="X27" s="283">
        <f>CF!X39/(1+Input!$D$115)</f>
        <v>-1200</v>
      </c>
      <c r="Y27" s="283">
        <f>CF!Y39/(1+Input!$D$115)</f>
        <v>-1200</v>
      </c>
      <c r="Z27" s="283">
        <f>CF!Z39/(1+Input!$D$115)</f>
        <v>-1200</v>
      </c>
      <c r="AA27" s="283">
        <f>CF!AA39/(1+Input!$D$115)</f>
        <v>-1200</v>
      </c>
      <c r="AB27" s="283">
        <f>CF!AB39/(1+Input!$D$115)</f>
        <v>-1200</v>
      </c>
      <c r="AC27" s="283">
        <f>CF!AC39/(1+Input!$D$115)</f>
        <v>-1200</v>
      </c>
      <c r="AD27" s="283">
        <f>CF!AD39/(1+Input!$D$115)</f>
        <v>-1200</v>
      </c>
      <c r="AE27" s="283">
        <f>CF!AE39/(1+Input!$D$115)</f>
        <v>-1200</v>
      </c>
      <c r="AF27" s="283">
        <f>CF!AF39/(1+Input!$D$115)</f>
        <v>-1200</v>
      </c>
      <c r="AG27" s="283">
        <f>CF!AG39/(1+Input!$D$115)</f>
        <v>-1260</v>
      </c>
      <c r="AH27" s="283">
        <f>CF!AH39/(1+Input!$D$115)</f>
        <v>-1260</v>
      </c>
      <c r="AI27" s="283">
        <f>CF!AI39/(1+Input!$D$115)</f>
        <v>-1260</v>
      </c>
      <c r="AJ27" s="283">
        <f>CF!AJ39/(1+Input!$D$115)</f>
        <v>-1260</v>
      </c>
      <c r="AK27" s="283">
        <f>CF!AK39/(1+Input!$D$115)</f>
        <v>-1260</v>
      </c>
      <c r="AL27" s="283">
        <f>CF!AL39/(1+Input!$D$115)</f>
        <v>-1260</v>
      </c>
      <c r="AM27" s="283">
        <f>CF!AM39/(1+Input!$D$115)</f>
        <v>-1260</v>
      </c>
      <c r="AN27" s="283">
        <f>CF!AN39/(1+Input!$D$115)</f>
        <v>-1260</v>
      </c>
      <c r="AO27" s="283">
        <f>CF!AO39/(1+Input!$D$115)</f>
        <v>-1260</v>
      </c>
      <c r="AP27" s="283">
        <f>CF!AP39/(1+Input!$D$115)</f>
        <v>-1260</v>
      </c>
      <c r="AQ27" s="283">
        <f>CF!AQ39/(1+Input!$D$115)</f>
        <v>-1260</v>
      </c>
      <c r="AR27" s="283">
        <f>CF!AR39/(1+Input!$D$115)</f>
        <v>-1260</v>
      </c>
      <c r="AS27" s="283">
        <f>CF!AS39/(1+Input!$D$115)</f>
        <v>-1323</v>
      </c>
      <c r="AT27" s="283">
        <f>CF!AT39/(1+Input!$D$115)</f>
        <v>-1323</v>
      </c>
      <c r="AU27" s="283">
        <f>CF!AU39/(1+Input!$D$115)</f>
        <v>-1323</v>
      </c>
      <c r="AV27" s="283">
        <f>CF!AV39/(1+Input!$D$115)</f>
        <v>-1323</v>
      </c>
      <c r="AW27" s="283">
        <f>CF!AW39/(1+Input!$D$115)</f>
        <v>-1323</v>
      </c>
      <c r="AX27" s="283">
        <f>CF!AX39/(1+Input!$D$115)</f>
        <v>-1323</v>
      </c>
      <c r="AY27" s="283">
        <f>CF!AY39/(1+Input!$D$115)</f>
        <v>-1323</v>
      </c>
      <c r="AZ27" s="283">
        <f>CF!AZ39/(1+Input!$D$115)</f>
        <v>-1323</v>
      </c>
      <c r="BA27" s="283">
        <f>CF!BA39/(1+Input!$D$115)</f>
        <v>-1323</v>
      </c>
      <c r="BB27" s="283">
        <f>CF!BB39/(1+Input!$D$115)</f>
        <v>-1323</v>
      </c>
      <c r="BC27" s="283">
        <f>CF!BC39/(1+Input!$D$115)</f>
        <v>-1323</v>
      </c>
      <c r="BD27" s="283">
        <f>CF!BD39/(1+Input!$D$115)</f>
        <v>-1323</v>
      </c>
      <c r="BE27" s="283">
        <f>CF!BE39/(1+Input!$D$115)</f>
        <v>-1389.15</v>
      </c>
      <c r="BF27" s="283">
        <f>CF!BF39/(1+Input!$D$115)</f>
        <v>-1389.15</v>
      </c>
      <c r="BG27" s="283">
        <f>CF!BG39/(1+Input!$D$115)</f>
        <v>-1389.15</v>
      </c>
      <c r="BH27" s="283">
        <f>CF!BH39/(1+Input!$D$115)</f>
        <v>-1389.15</v>
      </c>
      <c r="BI27" s="283">
        <f>CF!BI39/(1+Input!$D$115)</f>
        <v>-1389.15</v>
      </c>
      <c r="BJ27" s="283">
        <f>CF!BJ39/(1+Input!$D$115)</f>
        <v>-1389.15</v>
      </c>
      <c r="BK27" s="283">
        <f>CF!BK39/(1+Input!$D$115)</f>
        <v>-1389.15</v>
      </c>
      <c r="BL27" s="283">
        <f>CF!BL39/(1+Input!$D$115)</f>
        <v>-1389.15</v>
      </c>
      <c r="BM27" s="283">
        <f>CF!BM39/(1+Input!$D$115)</f>
        <v>-1389.15</v>
      </c>
      <c r="BN27" s="283">
        <f>CF!BN39/(1+Input!$D$115)</f>
        <v>-1389.15</v>
      </c>
      <c r="BO27" s="283">
        <f>CF!BO39/(1+Input!$D$115)</f>
        <v>-1389.15</v>
      </c>
      <c r="BP27" s="283">
        <f>CF!BP39/(1+Input!$D$115)</f>
        <v>-1389.15</v>
      </c>
      <c r="BQ27" s="283">
        <f>CF!BQ39/(1+Input!$D$115)</f>
        <v>-1458.6075</v>
      </c>
      <c r="BR27" s="283">
        <f>CF!BR39/(1+Input!$D$115)</f>
        <v>-1458.6075</v>
      </c>
      <c r="BS27" s="283">
        <f>CF!BS39/(1+Input!$D$115)</f>
        <v>-1458.6075</v>
      </c>
      <c r="BT27" s="283">
        <f>CF!BT39/(1+Input!$D$115)</f>
        <v>-1458.6075</v>
      </c>
      <c r="BU27" s="283">
        <f>CF!BU39/(1+Input!$D$115)</f>
        <v>-1458.6075</v>
      </c>
      <c r="BV27" s="283">
        <f>CF!BV39/(1+Input!$D$115)</f>
        <v>-1458.6075</v>
      </c>
      <c r="BW27" s="283">
        <f>CF!BW39/(1+Input!$D$115)</f>
        <v>-1458.6075</v>
      </c>
      <c r="BX27" s="283">
        <f>CF!BX39/(1+Input!$D$115)</f>
        <v>-1458.6075</v>
      </c>
      <c r="BY27" s="283">
        <f>CF!BY39/(1+Input!$D$115)</f>
        <v>-1458.6075</v>
      </c>
      <c r="BZ27" s="283">
        <f>CF!BZ39/(1+Input!$D$115)</f>
        <v>-1458.6075</v>
      </c>
      <c r="CA27" s="283">
        <f>CF!CA39/(1+Input!$D$115)</f>
        <v>-1458.6075</v>
      </c>
      <c r="CB27" s="283">
        <f>CF!CB39/(1+Input!$D$115)</f>
        <v>-1458.6075</v>
      </c>
      <c r="CC27" s="283">
        <f>CF!CC39/(1+Input!$D$115)</f>
        <v>-1531.537875</v>
      </c>
      <c r="CD27" s="283">
        <f>CF!CD39/(1+Input!$D$115)</f>
        <v>-1531.537875</v>
      </c>
      <c r="CE27" s="283">
        <f>CF!CE39/(1+Input!$D$115)</f>
        <v>-1531.537875</v>
      </c>
      <c r="CF27" s="283">
        <f>CF!CF39/(1+Input!$D$115)</f>
        <v>-1531.537875</v>
      </c>
      <c r="CG27" s="283">
        <f>CF!CG39/(1+Input!$D$115)</f>
        <v>-1531.537875</v>
      </c>
      <c r="CH27" s="283">
        <f>CF!CH39/(1+Input!$D$115)</f>
        <v>-1531.537875</v>
      </c>
      <c r="CI27" s="283">
        <f>CF!CI39/(1+Input!$D$115)</f>
        <v>-1531.537875</v>
      </c>
      <c r="CJ27" s="283">
        <f>CF!CJ39/(1+Input!$D$115)</f>
        <v>-1531.537875</v>
      </c>
      <c r="CK27" s="283">
        <f>CF!CK39/(1+Input!$D$115)</f>
        <v>-1531.537875</v>
      </c>
      <c r="CL27" s="283">
        <f>CF!CL39/(1+Input!$D$115)</f>
        <v>-1531.537875</v>
      </c>
      <c r="CM27" s="283">
        <f>CF!CM39/(1+Input!$D$115)</f>
        <v>-1531.537875</v>
      </c>
      <c r="CN27" s="283">
        <f>CF!CN39/(1+Input!$D$115)</f>
        <v>-1531.537875</v>
      </c>
      <c r="CO27" s="1"/>
    </row>
    <row r="28" ht="18.75" customHeight="1" outlineLevel="1">
      <c r="A28" s="406"/>
      <c r="B28" s="300" t="s">
        <v>229</v>
      </c>
      <c r="C28" s="300" t="str">
        <f>CF!C40</f>
        <v>App analytics service</v>
      </c>
      <c r="D28" s="283"/>
      <c r="E28" s="382">
        <f t="shared" si="9"/>
        <v>0.005694547697</v>
      </c>
      <c r="F28" s="283">
        <f t="shared" si="10"/>
        <v>-13957.72878</v>
      </c>
      <c r="G28" s="383" t="s">
        <v>41</v>
      </c>
      <c r="H28" s="384"/>
      <c r="I28" s="283">
        <f>CF!I40/(1+Input!$D$115)</f>
        <v>-142.8571429</v>
      </c>
      <c r="J28" s="283">
        <f>CF!J40/(1+Input!$D$115)</f>
        <v>-142.8571429</v>
      </c>
      <c r="K28" s="283">
        <f>CF!K40/(1+Input!$D$115)</f>
        <v>-142.8571429</v>
      </c>
      <c r="L28" s="283">
        <f>CF!L40/(1+Input!$D$115)</f>
        <v>-142.8571429</v>
      </c>
      <c r="M28" s="283">
        <f>CF!M40/(1+Input!$D$115)</f>
        <v>-142.8571429</v>
      </c>
      <c r="N28" s="283">
        <f>CF!N40/(1+Input!$D$115)</f>
        <v>-142.8571429</v>
      </c>
      <c r="O28" s="283">
        <f>CF!O40/(1+Input!$D$115)</f>
        <v>-142.8571429</v>
      </c>
      <c r="P28" s="283">
        <f>CF!P40/(1+Input!$D$115)</f>
        <v>-142.8571429</v>
      </c>
      <c r="Q28" s="283">
        <f>CF!Q40/(1+Input!$D$115)</f>
        <v>-142.8571429</v>
      </c>
      <c r="R28" s="283">
        <f>CF!R40/(1+Input!$D$115)</f>
        <v>-142.8571429</v>
      </c>
      <c r="S28" s="283">
        <f>CF!S40/(1+Input!$D$115)</f>
        <v>-142.8571429</v>
      </c>
      <c r="T28" s="283">
        <f>CF!T40/(1+Input!$D$115)</f>
        <v>-142.8571429</v>
      </c>
      <c r="U28" s="283">
        <f>CF!U40/(1+Input!$D$115)</f>
        <v>-150</v>
      </c>
      <c r="V28" s="283">
        <f>CF!V40/(1+Input!$D$115)</f>
        <v>-150</v>
      </c>
      <c r="W28" s="283">
        <f>CF!W40/(1+Input!$D$115)</f>
        <v>-150</v>
      </c>
      <c r="X28" s="283">
        <f>CF!X40/(1+Input!$D$115)</f>
        <v>-150</v>
      </c>
      <c r="Y28" s="283">
        <f>CF!Y40/(1+Input!$D$115)</f>
        <v>-150</v>
      </c>
      <c r="Z28" s="283">
        <f>CF!Z40/(1+Input!$D$115)</f>
        <v>-150</v>
      </c>
      <c r="AA28" s="283">
        <f>CF!AA40/(1+Input!$D$115)</f>
        <v>-150</v>
      </c>
      <c r="AB28" s="283">
        <f>CF!AB40/(1+Input!$D$115)</f>
        <v>-150</v>
      </c>
      <c r="AC28" s="283">
        <f>CF!AC40/(1+Input!$D$115)</f>
        <v>-150</v>
      </c>
      <c r="AD28" s="283">
        <f>CF!AD40/(1+Input!$D$115)</f>
        <v>-150</v>
      </c>
      <c r="AE28" s="283">
        <f>CF!AE40/(1+Input!$D$115)</f>
        <v>-150</v>
      </c>
      <c r="AF28" s="283">
        <f>CF!AF40/(1+Input!$D$115)</f>
        <v>-150</v>
      </c>
      <c r="AG28" s="283">
        <f>CF!AG40/(1+Input!$D$115)</f>
        <v>-157.5</v>
      </c>
      <c r="AH28" s="283">
        <f>CF!AH40/(1+Input!$D$115)</f>
        <v>-157.5</v>
      </c>
      <c r="AI28" s="283">
        <f>CF!AI40/(1+Input!$D$115)</f>
        <v>-157.5</v>
      </c>
      <c r="AJ28" s="283">
        <f>CF!AJ40/(1+Input!$D$115)</f>
        <v>-157.5</v>
      </c>
      <c r="AK28" s="283">
        <f>CF!AK40/(1+Input!$D$115)</f>
        <v>-157.5</v>
      </c>
      <c r="AL28" s="283">
        <f>CF!AL40/(1+Input!$D$115)</f>
        <v>-157.5</v>
      </c>
      <c r="AM28" s="283">
        <f>CF!AM40/(1+Input!$D$115)</f>
        <v>-157.5</v>
      </c>
      <c r="AN28" s="283">
        <f>CF!AN40/(1+Input!$D$115)</f>
        <v>-157.5</v>
      </c>
      <c r="AO28" s="283">
        <f>CF!AO40/(1+Input!$D$115)</f>
        <v>-157.5</v>
      </c>
      <c r="AP28" s="283">
        <f>CF!AP40/(1+Input!$D$115)</f>
        <v>-157.5</v>
      </c>
      <c r="AQ28" s="283">
        <f>CF!AQ40/(1+Input!$D$115)</f>
        <v>-157.5</v>
      </c>
      <c r="AR28" s="283">
        <f>CF!AR40/(1+Input!$D$115)</f>
        <v>-157.5</v>
      </c>
      <c r="AS28" s="283">
        <f>CF!AS40/(1+Input!$D$115)</f>
        <v>-165.375</v>
      </c>
      <c r="AT28" s="283">
        <f>CF!AT40/(1+Input!$D$115)</f>
        <v>-165.375</v>
      </c>
      <c r="AU28" s="283">
        <f>CF!AU40/(1+Input!$D$115)</f>
        <v>-165.375</v>
      </c>
      <c r="AV28" s="283">
        <f>CF!AV40/(1+Input!$D$115)</f>
        <v>-165.375</v>
      </c>
      <c r="AW28" s="283">
        <f>CF!AW40/(1+Input!$D$115)</f>
        <v>-165.375</v>
      </c>
      <c r="AX28" s="283">
        <f>CF!AX40/(1+Input!$D$115)</f>
        <v>-165.375</v>
      </c>
      <c r="AY28" s="283">
        <f>CF!AY40/(1+Input!$D$115)</f>
        <v>-165.375</v>
      </c>
      <c r="AZ28" s="283">
        <f>CF!AZ40/(1+Input!$D$115)</f>
        <v>-165.375</v>
      </c>
      <c r="BA28" s="283">
        <f>CF!BA40/(1+Input!$D$115)</f>
        <v>-165.375</v>
      </c>
      <c r="BB28" s="283">
        <f>CF!BB40/(1+Input!$D$115)</f>
        <v>-165.375</v>
      </c>
      <c r="BC28" s="283">
        <f>CF!BC40/(1+Input!$D$115)</f>
        <v>-165.375</v>
      </c>
      <c r="BD28" s="283">
        <f>CF!BD40/(1+Input!$D$115)</f>
        <v>-165.375</v>
      </c>
      <c r="BE28" s="283">
        <f>CF!BE40/(1+Input!$D$115)</f>
        <v>-173.64375</v>
      </c>
      <c r="BF28" s="283">
        <f>CF!BF40/(1+Input!$D$115)</f>
        <v>-173.64375</v>
      </c>
      <c r="BG28" s="283">
        <f>CF!BG40/(1+Input!$D$115)</f>
        <v>-173.64375</v>
      </c>
      <c r="BH28" s="283">
        <f>CF!BH40/(1+Input!$D$115)</f>
        <v>-173.64375</v>
      </c>
      <c r="BI28" s="283">
        <f>CF!BI40/(1+Input!$D$115)</f>
        <v>-173.64375</v>
      </c>
      <c r="BJ28" s="283">
        <f>CF!BJ40/(1+Input!$D$115)</f>
        <v>-173.64375</v>
      </c>
      <c r="BK28" s="283">
        <f>CF!BK40/(1+Input!$D$115)</f>
        <v>-173.64375</v>
      </c>
      <c r="BL28" s="283">
        <f>CF!BL40/(1+Input!$D$115)</f>
        <v>-173.64375</v>
      </c>
      <c r="BM28" s="283">
        <f>CF!BM40/(1+Input!$D$115)</f>
        <v>-173.64375</v>
      </c>
      <c r="BN28" s="283">
        <f>CF!BN40/(1+Input!$D$115)</f>
        <v>-173.64375</v>
      </c>
      <c r="BO28" s="283">
        <f>CF!BO40/(1+Input!$D$115)</f>
        <v>-173.64375</v>
      </c>
      <c r="BP28" s="283">
        <f>CF!BP40/(1+Input!$D$115)</f>
        <v>-173.64375</v>
      </c>
      <c r="BQ28" s="283">
        <f>CF!BQ40/(1+Input!$D$115)</f>
        <v>-182.3259375</v>
      </c>
      <c r="BR28" s="283">
        <f>CF!BR40/(1+Input!$D$115)</f>
        <v>-182.3259375</v>
      </c>
      <c r="BS28" s="283">
        <f>CF!BS40/(1+Input!$D$115)</f>
        <v>-182.3259375</v>
      </c>
      <c r="BT28" s="283">
        <f>CF!BT40/(1+Input!$D$115)</f>
        <v>-182.3259375</v>
      </c>
      <c r="BU28" s="283">
        <f>CF!BU40/(1+Input!$D$115)</f>
        <v>-182.3259375</v>
      </c>
      <c r="BV28" s="283">
        <f>CF!BV40/(1+Input!$D$115)</f>
        <v>-182.3259375</v>
      </c>
      <c r="BW28" s="283">
        <f>CF!BW40/(1+Input!$D$115)</f>
        <v>-182.3259375</v>
      </c>
      <c r="BX28" s="283">
        <f>CF!BX40/(1+Input!$D$115)</f>
        <v>-182.3259375</v>
      </c>
      <c r="BY28" s="283">
        <f>CF!BY40/(1+Input!$D$115)</f>
        <v>-182.3259375</v>
      </c>
      <c r="BZ28" s="283">
        <f>CF!BZ40/(1+Input!$D$115)</f>
        <v>-182.3259375</v>
      </c>
      <c r="CA28" s="283">
        <f>CF!CA40/(1+Input!$D$115)</f>
        <v>-182.3259375</v>
      </c>
      <c r="CB28" s="283">
        <f>CF!CB40/(1+Input!$D$115)</f>
        <v>-182.3259375</v>
      </c>
      <c r="CC28" s="283">
        <f>CF!CC40/(1+Input!$D$115)</f>
        <v>-191.4422344</v>
      </c>
      <c r="CD28" s="283">
        <f>CF!CD40/(1+Input!$D$115)</f>
        <v>-191.4422344</v>
      </c>
      <c r="CE28" s="283">
        <f>CF!CE40/(1+Input!$D$115)</f>
        <v>-191.4422344</v>
      </c>
      <c r="CF28" s="283">
        <f>CF!CF40/(1+Input!$D$115)</f>
        <v>-191.4422344</v>
      </c>
      <c r="CG28" s="283">
        <f>CF!CG40/(1+Input!$D$115)</f>
        <v>-191.4422344</v>
      </c>
      <c r="CH28" s="283">
        <f>CF!CH40/(1+Input!$D$115)</f>
        <v>-191.4422344</v>
      </c>
      <c r="CI28" s="283">
        <f>CF!CI40/(1+Input!$D$115)</f>
        <v>-191.4422344</v>
      </c>
      <c r="CJ28" s="283">
        <f>CF!CJ40/(1+Input!$D$115)</f>
        <v>-191.4422344</v>
      </c>
      <c r="CK28" s="283">
        <f>CF!CK40/(1+Input!$D$115)</f>
        <v>-191.4422344</v>
      </c>
      <c r="CL28" s="283">
        <f>CF!CL40/(1+Input!$D$115)</f>
        <v>-191.4422344</v>
      </c>
      <c r="CM28" s="283">
        <f>CF!CM40/(1+Input!$D$115)</f>
        <v>-191.4422344</v>
      </c>
      <c r="CN28" s="283">
        <f>CF!CN40/(1+Input!$D$115)</f>
        <v>-191.4422344</v>
      </c>
      <c r="CO28" s="1"/>
    </row>
    <row r="29" ht="18.75" customHeight="1" outlineLevel="1">
      <c r="A29" s="406"/>
      <c r="B29" s="414" t="s">
        <v>230</v>
      </c>
      <c r="C29" s="300" t="str">
        <f>CF!C41</f>
        <v/>
      </c>
      <c r="D29" s="283"/>
      <c r="E29" s="382">
        <f t="shared" si="9"/>
        <v>0</v>
      </c>
      <c r="F29" s="283">
        <f t="shared" si="10"/>
        <v>0</v>
      </c>
      <c r="G29" s="383" t="s">
        <v>41</v>
      </c>
      <c r="H29" s="384"/>
      <c r="I29" s="283">
        <f>CF!I41/(1+Input!$D$115)</f>
        <v>0</v>
      </c>
      <c r="J29" s="283">
        <f>CF!J41/(1+Input!$D$115)</f>
        <v>0</v>
      </c>
      <c r="K29" s="283">
        <f>CF!K41/(1+Input!$D$115)</f>
        <v>0</v>
      </c>
      <c r="L29" s="283">
        <f>CF!L41/(1+Input!$D$115)</f>
        <v>0</v>
      </c>
      <c r="M29" s="283">
        <f>CF!M41/(1+Input!$D$115)</f>
        <v>0</v>
      </c>
      <c r="N29" s="283">
        <f>CF!N41/(1+Input!$D$115)</f>
        <v>0</v>
      </c>
      <c r="O29" s="283">
        <f>CF!O41/(1+Input!$D$115)</f>
        <v>0</v>
      </c>
      <c r="P29" s="283">
        <f>CF!P41/(1+Input!$D$115)</f>
        <v>0</v>
      </c>
      <c r="Q29" s="283">
        <f>CF!Q41/(1+Input!$D$115)</f>
        <v>0</v>
      </c>
      <c r="R29" s="283">
        <f>CF!R41/(1+Input!$D$115)</f>
        <v>0</v>
      </c>
      <c r="S29" s="283">
        <f>CF!S41/(1+Input!$D$115)</f>
        <v>0</v>
      </c>
      <c r="T29" s="283">
        <f>CF!T41/(1+Input!$D$115)</f>
        <v>0</v>
      </c>
      <c r="U29" s="283">
        <f>CF!U41/(1+Input!$D$115)</f>
        <v>0</v>
      </c>
      <c r="V29" s="283">
        <f>CF!V41/(1+Input!$D$115)</f>
        <v>0</v>
      </c>
      <c r="W29" s="283">
        <f>CF!W41/(1+Input!$D$115)</f>
        <v>0</v>
      </c>
      <c r="X29" s="283">
        <f>CF!X41/(1+Input!$D$115)</f>
        <v>0</v>
      </c>
      <c r="Y29" s="283">
        <f>CF!Y41/(1+Input!$D$115)</f>
        <v>0</v>
      </c>
      <c r="Z29" s="283">
        <f>CF!Z41/(1+Input!$D$115)</f>
        <v>0</v>
      </c>
      <c r="AA29" s="283">
        <f>CF!AA41/(1+Input!$D$115)</f>
        <v>0</v>
      </c>
      <c r="AB29" s="283">
        <f>CF!AB41/(1+Input!$D$115)</f>
        <v>0</v>
      </c>
      <c r="AC29" s="283">
        <f>CF!AC41/(1+Input!$D$115)</f>
        <v>0</v>
      </c>
      <c r="AD29" s="283">
        <f>CF!AD41/(1+Input!$D$115)</f>
        <v>0</v>
      </c>
      <c r="AE29" s="283">
        <f>CF!AE41/(1+Input!$D$115)</f>
        <v>0</v>
      </c>
      <c r="AF29" s="283">
        <f>CF!AF41/(1+Input!$D$115)</f>
        <v>0</v>
      </c>
      <c r="AG29" s="283">
        <f>CF!AG41/(1+Input!$D$115)</f>
        <v>0</v>
      </c>
      <c r="AH29" s="283">
        <f>CF!AH41/(1+Input!$D$115)</f>
        <v>0</v>
      </c>
      <c r="AI29" s="283">
        <f>CF!AI41/(1+Input!$D$115)</f>
        <v>0</v>
      </c>
      <c r="AJ29" s="283">
        <f>CF!AJ41/(1+Input!$D$115)</f>
        <v>0</v>
      </c>
      <c r="AK29" s="283">
        <f>CF!AK41/(1+Input!$D$115)</f>
        <v>0</v>
      </c>
      <c r="AL29" s="283">
        <f>CF!AL41/(1+Input!$D$115)</f>
        <v>0</v>
      </c>
      <c r="AM29" s="283">
        <f>CF!AM41/(1+Input!$D$115)</f>
        <v>0</v>
      </c>
      <c r="AN29" s="283">
        <f>CF!AN41/(1+Input!$D$115)</f>
        <v>0</v>
      </c>
      <c r="AO29" s="283">
        <f>CF!AO41/(1+Input!$D$115)</f>
        <v>0</v>
      </c>
      <c r="AP29" s="283">
        <f>CF!AP41/(1+Input!$D$115)</f>
        <v>0</v>
      </c>
      <c r="AQ29" s="283">
        <f>CF!AQ41/(1+Input!$D$115)</f>
        <v>0</v>
      </c>
      <c r="AR29" s="283">
        <f>CF!AR41/(1+Input!$D$115)</f>
        <v>0</v>
      </c>
      <c r="AS29" s="283">
        <f>CF!AS41/(1+Input!$D$115)</f>
        <v>0</v>
      </c>
      <c r="AT29" s="283">
        <f>CF!AT41/(1+Input!$D$115)</f>
        <v>0</v>
      </c>
      <c r="AU29" s="283">
        <f>CF!AU41/(1+Input!$D$115)</f>
        <v>0</v>
      </c>
      <c r="AV29" s="283">
        <f>CF!AV41/(1+Input!$D$115)</f>
        <v>0</v>
      </c>
      <c r="AW29" s="283">
        <f>CF!AW41/(1+Input!$D$115)</f>
        <v>0</v>
      </c>
      <c r="AX29" s="283">
        <f>CF!AX41/(1+Input!$D$115)</f>
        <v>0</v>
      </c>
      <c r="AY29" s="283">
        <f>CF!AY41/(1+Input!$D$115)</f>
        <v>0</v>
      </c>
      <c r="AZ29" s="283">
        <f>CF!AZ41/(1+Input!$D$115)</f>
        <v>0</v>
      </c>
      <c r="BA29" s="283">
        <f>CF!BA41/(1+Input!$D$115)</f>
        <v>0</v>
      </c>
      <c r="BB29" s="283">
        <f>CF!BB41/(1+Input!$D$115)</f>
        <v>0</v>
      </c>
      <c r="BC29" s="283">
        <f>CF!BC41/(1+Input!$D$115)</f>
        <v>0</v>
      </c>
      <c r="BD29" s="283">
        <f>CF!BD41/(1+Input!$D$115)</f>
        <v>0</v>
      </c>
      <c r="BE29" s="283">
        <f>CF!BE41/(1+Input!$D$115)</f>
        <v>0</v>
      </c>
      <c r="BF29" s="283">
        <f>CF!BF41/(1+Input!$D$115)</f>
        <v>0</v>
      </c>
      <c r="BG29" s="283">
        <f>CF!BG41/(1+Input!$D$115)</f>
        <v>0</v>
      </c>
      <c r="BH29" s="283">
        <f>CF!BH41/(1+Input!$D$115)</f>
        <v>0</v>
      </c>
      <c r="BI29" s="283">
        <f>CF!BI41/(1+Input!$D$115)</f>
        <v>0</v>
      </c>
      <c r="BJ29" s="283">
        <f>CF!BJ41/(1+Input!$D$115)</f>
        <v>0</v>
      </c>
      <c r="BK29" s="283">
        <f>CF!BK41/(1+Input!$D$115)</f>
        <v>0</v>
      </c>
      <c r="BL29" s="283">
        <f>CF!BL41/(1+Input!$D$115)</f>
        <v>0</v>
      </c>
      <c r="BM29" s="283">
        <f>CF!BM41/(1+Input!$D$115)</f>
        <v>0</v>
      </c>
      <c r="BN29" s="283">
        <f>CF!BN41/(1+Input!$D$115)</f>
        <v>0</v>
      </c>
      <c r="BO29" s="283">
        <f>CF!BO41/(1+Input!$D$115)</f>
        <v>0</v>
      </c>
      <c r="BP29" s="283">
        <f>CF!BP41/(1+Input!$D$115)</f>
        <v>0</v>
      </c>
      <c r="BQ29" s="283">
        <f>CF!BQ41/(1+Input!$D$115)</f>
        <v>0</v>
      </c>
      <c r="BR29" s="283">
        <f>CF!BR41/(1+Input!$D$115)</f>
        <v>0</v>
      </c>
      <c r="BS29" s="283">
        <f>CF!BS41/(1+Input!$D$115)</f>
        <v>0</v>
      </c>
      <c r="BT29" s="283">
        <f>CF!BT41/(1+Input!$D$115)</f>
        <v>0</v>
      </c>
      <c r="BU29" s="283">
        <f>CF!BU41/(1+Input!$D$115)</f>
        <v>0</v>
      </c>
      <c r="BV29" s="283">
        <f>CF!BV41/(1+Input!$D$115)</f>
        <v>0</v>
      </c>
      <c r="BW29" s="283">
        <f>CF!BW41/(1+Input!$D$115)</f>
        <v>0</v>
      </c>
      <c r="BX29" s="283">
        <f>CF!BX41/(1+Input!$D$115)</f>
        <v>0</v>
      </c>
      <c r="BY29" s="283">
        <f>CF!BY41/(1+Input!$D$115)</f>
        <v>0</v>
      </c>
      <c r="BZ29" s="283">
        <f>CF!BZ41/(1+Input!$D$115)</f>
        <v>0</v>
      </c>
      <c r="CA29" s="283">
        <f>CF!CA41/(1+Input!$D$115)</f>
        <v>0</v>
      </c>
      <c r="CB29" s="283">
        <f>CF!CB41/(1+Input!$D$115)</f>
        <v>0</v>
      </c>
      <c r="CC29" s="283">
        <f>CF!CC41/(1+Input!$D$115)</f>
        <v>0</v>
      </c>
      <c r="CD29" s="283">
        <f>CF!CD41/(1+Input!$D$115)</f>
        <v>0</v>
      </c>
      <c r="CE29" s="283">
        <f>CF!CE41/(1+Input!$D$115)</f>
        <v>0</v>
      </c>
      <c r="CF29" s="283">
        <f>CF!CF41/(1+Input!$D$115)</f>
        <v>0</v>
      </c>
      <c r="CG29" s="283">
        <f>CF!CG41/(1+Input!$D$115)</f>
        <v>0</v>
      </c>
      <c r="CH29" s="283">
        <f>CF!CH41/(1+Input!$D$115)</f>
        <v>0</v>
      </c>
      <c r="CI29" s="283">
        <f>CF!CI41/(1+Input!$D$115)</f>
        <v>0</v>
      </c>
      <c r="CJ29" s="283">
        <f>CF!CJ41/(1+Input!$D$115)</f>
        <v>0</v>
      </c>
      <c r="CK29" s="283">
        <f>CF!CK41/(1+Input!$D$115)</f>
        <v>0</v>
      </c>
      <c r="CL29" s="283">
        <f>CF!CL41/(1+Input!$D$115)</f>
        <v>0</v>
      </c>
      <c r="CM29" s="283">
        <f>CF!CM41/(1+Input!$D$115)</f>
        <v>0</v>
      </c>
      <c r="CN29" s="283">
        <f>CF!CN41/(1+Input!$D$115)</f>
        <v>0</v>
      </c>
      <c r="CO29" s="1"/>
    </row>
    <row r="30" ht="18.75" customHeight="1" outlineLevel="1">
      <c r="A30" s="406"/>
      <c r="B30" s="300" t="s">
        <v>231</v>
      </c>
      <c r="C30" s="300" t="str">
        <f>CF!C42</f>
        <v/>
      </c>
      <c r="D30" s="283"/>
      <c r="E30" s="382">
        <f t="shared" si="9"/>
        <v>0</v>
      </c>
      <c r="F30" s="283">
        <f t="shared" si="10"/>
        <v>0</v>
      </c>
      <c r="G30" s="383" t="s">
        <v>41</v>
      </c>
      <c r="H30" s="384"/>
      <c r="I30" s="283">
        <f>CF!I42/(1+Input!$D$115)</f>
        <v>0</v>
      </c>
      <c r="J30" s="283">
        <f>CF!J42/(1+Input!$D$115)</f>
        <v>0</v>
      </c>
      <c r="K30" s="283">
        <f>CF!K42/(1+Input!$D$115)</f>
        <v>0</v>
      </c>
      <c r="L30" s="283">
        <f>CF!L42/(1+Input!$D$115)</f>
        <v>0</v>
      </c>
      <c r="M30" s="283">
        <f>CF!M42/(1+Input!$D$115)</f>
        <v>0</v>
      </c>
      <c r="N30" s="283">
        <f>CF!N42/(1+Input!$D$115)</f>
        <v>0</v>
      </c>
      <c r="O30" s="283">
        <f>CF!O42/(1+Input!$D$115)</f>
        <v>0</v>
      </c>
      <c r="P30" s="283">
        <f>CF!P42/(1+Input!$D$115)</f>
        <v>0</v>
      </c>
      <c r="Q30" s="283">
        <f>CF!Q42/(1+Input!$D$115)</f>
        <v>0</v>
      </c>
      <c r="R30" s="283">
        <f>CF!R42/(1+Input!$D$115)</f>
        <v>0</v>
      </c>
      <c r="S30" s="283">
        <f>CF!S42/(1+Input!$D$115)</f>
        <v>0</v>
      </c>
      <c r="T30" s="283">
        <f>CF!T42/(1+Input!$D$115)</f>
        <v>0</v>
      </c>
      <c r="U30" s="283">
        <f>CF!U42/(1+Input!$D$115)</f>
        <v>0</v>
      </c>
      <c r="V30" s="283">
        <f>CF!V42/(1+Input!$D$115)</f>
        <v>0</v>
      </c>
      <c r="W30" s="283">
        <f>CF!W42/(1+Input!$D$115)</f>
        <v>0</v>
      </c>
      <c r="X30" s="283">
        <f>CF!X42/(1+Input!$D$115)</f>
        <v>0</v>
      </c>
      <c r="Y30" s="283">
        <f>CF!Y42/(1+Input!$D$115)</f>
        <v>0</v>
      </c>
      <c r="Z30" s="283">
        <f>CF!Z42/(1+Input!$D$115)</f>
        <v>0</v>
      </c>
      <c r="AA30" s="283">
        <f>CF!AA42/(1+Input!$D$115)</f>
        <v>0</v>
      </c>
      <c r="AB30" s="283">
        <f>CF!AB42/(1+Input!$D$115)</f>
        <v>0</v>
      </c>
      <c r="AC30" s="283">
        <f>CF!AC42/(1+Input!$D$115)</f>
        <v>0</v>
      </c>
      <c r="AD30" s="283">
        <f>CF!AD42/(1+Input!$D$115)</f>
        <v>0</v>
      </c>
      <c r="AE30" s="283">
        <f>CF!AE42/(1+Input!$D$115)</f>
        <v>0</v>
      </c>
      <c r="AF30" s="283">
        <f>CF!AF42/(1+Input!$D$115)</f>
        <v>0</v>
      </c>
      <c r="AG30" s="283">
        <f>CF!AG42/(1+Input!$D$115)</f>
        <v>0</v>
      </c>
      <c r="AH30" s="283">
        <f>CF!AH42/(1+Input!$D$115)</f>
        <v>0</v>
      </c>
      <c r="AI30" s="283">
        <f>CF!AI42/(1+Input!$D$115)</f>
        <v>0</v>
      </c>
      <c r="AJ30" s="283">
        <f>CF!AJ42/(1+Input!$D$115)</f>
        <v>0</v>
      </c>
      <c r="AK30" s="283">
        <f>CF!AK42/(1+Input!$D$115)</f>
        <v>0</v>
      </c>
      <c r="AL30" s="283">
        <f>CF!AL42/(1+Input!$D$115)</f>
        <v>0</v>
      </c>
      <c r="AM30" s="283">
        <f>CF!AM42/(1+Input!$D$115)</f>
        <v>0</v>
      </c>
      <c r="AN30" s="283">
        <f>CF!AN42/(1+Input!$D$115)</f>
        <v>0</v>
      </c>
      <c r="AO30" s="283">
        <f>CF!AO42/(1+Input!$D$115)</f>
        <v>0</v>
      </c>
      <c r="AP30" s="283">
        <f>CF!AP42/(1+Input!$D$115)</f>
        <v>0</v>
      </c>
      <c r="AQ30" s="283">
        <f>CF!AQ42/(1+Input!$D$115)</f>
        <v>0</v>
      </c>
      <c r="AR30" s="283">
        <f>CF!AR42/(1+Input!$D$115)</f>
        <v>0</v>
      </c>
      <c r="AS30" s="283">
        <f>CF!AS42/(1+Input!$D$115)</f>
        <v>0</v>
      </c>
      <c r="AT30" s="283">
        <f>CF!AT42/(1+Input!$D$115)</f>
        <v>0</v>
      </c>
      <c r="AU30" s="283">
        <f>CF!AU42/(1+Input!$D$115)</f>
        <v>0</v>
      </c>
      <c r="AV30" s="283">
        <f>CF!AV42/(1+Input!$D$115)</f>
        <v>0</v>
      </c>
      <c r="AW30" s="283">
        <f>CF!AW42/(1+Input!$D$115)</f>
        <v>0</v>
      </c>
      <c r="AX30" s="283">
        <f>CF!AX42/(1+Input!$D$115)</f>
        <v>0</v>
      </c>
      <c r="AY30" s="283">
        <f>CF!AY42/(1+Input!$D$115)</f>
        <v>0</v>
      </c>
      <c r="AZ30" s="283">
        <f>CF!AZ42/(1+Input!$D$115)</f>
        <v>0</v>
      </c>
      <c r="BA30" s="283">
        <f>CF!BA42/(1+Input!$D$115)</f>
        <v>0</v>
      </c>
      <c r="BB30" s="283">
        <f>CF!BB42/(1+Input!$D$115)</f>
        <v>0</v>
      </c>
      <c r="BC30" s="283">
        <f>CF!BC42/(1+Input!$D$115)</f>
        <v>0</v>
      </c>
      <c r="BD30" s="283">
        <f>CF!BD42/(1+Input!$D$115)</f>
        <v>0</v>
      </c>
      <c r="BE30" s="283">
        <f>CF!BE42/(1+Input!$D$115)</f>
        <v>0</v>
      </c>
      <c r="BF30" s="283">
        <f>CF!BF42/(1+Input!$D$115)</f>
        <v>0</v>
      </c>
      <c r="BG30" s="283">
        <f>CF!BG42/(1+Input!$D$115)</f>
        <v>0</v>
      </c>
      <c r="BH30" s="283">
        <f>CF!BH42/(1+Input!$D$115)</f>
        <v>0</v>
      </c>
      <c r="BI30" s="283">
        <f>CF!BI42/(1+Input!$D$115)</f>
        <v>0</v>
      </c>
      <c r="BJ30" s="283">
        <f>CF!BJ42/(1+Input!$D$115)</f>
        <v>0</v>
      </c>
      <c r="BK30" s="283">
        <f>CF!BK42/(1+Input!$D$115)</f>
        <v>0</v>
      </c>
      <c r="BL30" s="283">
        <f>CF!BL42/(1+Input!$D$115)</f>
        <v>0</v>
      </c>
      <c r="BM30" s="283">
        <f>CF!BM42/(1+Input!$D$115)</f>
        <v>0</v>
      </c>
      <c r="BN30" s="283">
        <f>CF!BN42/(1+Input!$D$115)</f>
        <v>0</v>
      </c>
      <c r="BO30" s="283">
        <f>CF!BO42/(1+Input!$D$115)</f>
        <v>0</v>
      </c>
      <c r="BP30" s="283">
        <f>CF!BP42/(1+Input!$D$115)</f>
        <v>0</v>
      </c>
      <c r="BQ30" s="283">
        <f>CF!BQ42/(1+Input!$D$115)</f>
        <v>0</v>
      </c>
      <c r="BR30" s="283">
        <f>CF!BR42/(1+Input!$D$115)</f>
        <v>0</v>
      </c>
      <c r="BS30" s="283">
        <f>CF!BS42/(1+Input!$D$115)</f>
        <v>0</v>
      </c>
      <c r="BT30" s="283">
        <f>CF!BT42/(1+Input!$D$115)</f>
        <v>0</v>
      </c>
      <c r="BU30" s="283">
        <f>CF!BU42/(1+Input!$D$115)</f>
        <v>0</v>
      </c>
      <c r="BV30" s="283">
        <f>CF!BV42/(1+Input!$D$115)</f>
        <v>0</v>
      </c>
      <c r="BW30" s="283">
        <f>CF!BW42/(1+Input!$D$115)</f>
        <v>0</v>
      </c>
      <c r="BX30" s="283">
        <f>CF!BX42/(1+Input!$D$115)</f>
        <v>0</v>
      </c>
      <c r="BY30" s="283">
        <f>CF!BY42/(1+Input!$D$115)</f>
        <v>0</v>
      </c>
      <c r="BZ30" s="283">
        <f>CF!BZ42/(1+Input!$D$115)</f>
        <v>0</v>
      </c>
      <c r="CA30" s="283">
        <f>CF!CA42/(1+Input!$D$115)</f>
        <v>0</v>
      </c>
      <c r="CB30" s="283">
        <f>CF!CB42/(1+Input!$D$115)</f>
        <v>0</v>
      </c>
      <c r="CC30" s="283">
        <f>CF!CC42/(1+Input!$D$115)</f>
        <v>0</v>
      </c>
      <c r="CD30" s="283">
        <f>CF!CD42/(1+Input!$D$115)</f>
        <v>0</v>
      </c>
      <c r="CE30" s="283">
        <f>CF!CE42/(1+Input!$D$115)</f>
        <v>0</v>
      </c>
      <c r="CF30" s="283">
        <f>CF!CF42/(1+Input!$D$115)</f>
        <v>0</v>
      </c>
      <c r="CG30" s="283">
        <f>CF!CG42/(1+Input!$D$115)</f>
        <v>0</v>
      </c>
      <c r="CH30" s="283">
        <f>CF!CH42/(1+Input!$D$115)</f>
        <v>0</v>
      </c>
      <c r="CI30" s="283">
        <f>CF!CI42/(1+Input!$D$115)</f>
        <v>0</v>
      </c>
      <c r="CJ30" s="283">
        <f>CF!CJ42/(1+Input!$D$115)</f>
        <v>0</v>
      </c>
      <c r="CK30" s="283">
        <f>CF!CK42/(1+Input!$D$115)</f>
        <v>0</v>
      </c>
      <c r="CL30" s="283">
        <f>CF!CL42/(1+Input!$D$115)</f>
        <v>0</v>
      </c>
      <c r="CM30" s="283">
        <f>CF!CM42/(1+Input!$D$115)</f>
        <v>0</v>
      </c>
      <c r="CN30" s="283">
        <f>CF!CN42/(1+Input!$D$115)</f>
        <v>0</v>
      </c>
      <c r="CO30" s="1"/>
    </row>
    <row r="31" ht="18.75" customHeight="1" outlineLevel="1">
      <c r="A31" s="406"/>
      <c r="B31" s="300" t="s">
        <v>232</v>
      </c>
      <c r="C31" s="300" t="str">
        <f>CF!C43</f>
        <v/>
      </c>
      <c r="D31" s="283"/>
      <c r="E31" s="382">
        <f t="shared" si="9"/>
        <v>0</v>
      </c>
      <c r="F31" s="283">
        <f t="shared" si="10"/>
        <v>0</v>
      </c>
      <c r="G31" s="383" t="s">
        <v>41</v>
      </c>
      <c r="H31" s="384"/>
      <c r="I31" s="283">
        <f>CF!I43/(1+Input!$D$115)</f>
        <v>0</v>
      </c>
      <c r="J31" s="283">
        <f>CF!J43/(1+Input!$D$115)</f>
        <v>0</v>
      </c>
      <c r="K31" s="283">
        <f>CF!K43/(1+Input!$D$115)</f>
        <v>0</v>
      </c>
      <c r="L31" s="283">
        <f>CF!L43/(1+Input!$D$115)</f>
        <v>0</v>
      </c>
      <c r="M31" s="283">
        <f>CF!M43/(1+Input!$D$115)</f>
        <v>0</v>
      </c>
      <c r="N31" s="283">
        <f>CF!N43/(1+Input!$D$115)</f>
        <v>0</v>
      </c>
      <c r="O31" s="283">
        <f>CF!O43/(1+Input!$D$115)</f>
        <v>0</v>
      </c>
      <c r="P31" s="283">
        <f>CF!P43/(1+Input!$D$115)</f>
        <v>0</v>
      </c>
      <c r="Q31" s="283">
        <f>CF!Q43/(1+Input!$D$115)</f>
        <v>0</v>
      </c>
      <c r="R31" s="283">
        <f>CF!R43/(1+Input!$D$115)</f>
        <v>0</v>
      </c>
      <c r="S31" s="283">
        <f>CF!S43/(1+Input!$D$115)</f>
        <v>0</v>
      </c>
      <c r="T31" s="283">
        <f>CF!T43/(1+Input!$D$115)</f>
        <v>0</v>
      </c>
      <c r="U31" s="283">
        <f>CF!U43/(1+Input!$D$115)</f>
        <v>0</v>
      </c>
      <c r="V31" s="283">
        <f>CF!V43/(1+Input!$D$115)</f>
        <v>0</v>
      </c>
      <c r="W31" s="283">
        <f>CF!W43/(1+Input!$D$115)</f>
        <v>0</v>
      </c>
      <c r="X31" s="283">
        <f>CF!X43/(1+Input!$D$115)</f>
        <v>0</v>
      </c>
      <c r="Y31" s="283">
        <f>CF!Y43/(1+Input!$D$115)</f>
        <v>0</v>
      </c>
      <c r="Z31" s="283">
        <f>CF!Z43/(1+Input!$D$115)</f>
        <v>0</v>
      </c>
      <c r="AA31" s="283">
        <f>CF!AA43/(1+Input!$D$115)</f>
        <v>0</v>
      </c>
      <c r="AB31" s="283">
        <f>CF!AB43/(1+Input!$D$115)</f>
        <v>0</v>
      </c>
      <c r="AC31" s="283">
        <f>CF!AC43/(1+Input!$D$115)</f>
        <v>0</v>
      </c>
      <c r="AD31" s="283">
        <f>CF!AD43/(1+Input!$D$115)</f>
        <v>0</v>
      </c>
      <c r="AE31" s="283">
        <f>CF!AE43/(1+Input!$D$115)</f>
        <v>0</v>
      </c>
      <c r="AF31" s="283">
        <f>CF!AF43/(1+Input!$D$115)</f>
        <v>0</v>
      </c>
      <c r="AG31" s="283">
        <f>CF!AG43/(1+Input!$D$115)</f>
        <v>0</v>
      </c>
      <c r="AH31" s="283">
        <f>CF!AH43/(1+Input!$D$115)</f>
        <v>0</v>
      </c>
      <c r="AI31" s="283">
        <f>CF!AI43/(1+Input!$D$115)</f>
        <v>0</v>
      </c>
      <c r="AJ31" s="283">
        <f>CF!AJ43/(1+Input!$D$115)</f>
        <v>0</v>
      </c>
      <c r="AK31" s="283">
        <f>CF!AK43/(1+Input!$D$115)</f>
        <v>0</v>
      </c>
      <c r="AL31" s="283">
        <f>CF!AL43/(1+Input!$D$115)</f>
        <v>0</v>
      </c>
      <c r="AM31" s="283">
        <f>CF!AM43/(1+Input!$D$115)</f>
        <v>0</v>
      </c>
      <c r="AN31" s="283">
        <f>CF!AN43/(1+Input!$D$115)</f>
        <v>0</v>
      </c>
      <c r="AO31" s="283">
        <f>CF!AO43/(1+Input!$D$115)</f>
        <v>0</v>
      </c>
      <c r="AP31" s="283">
        <f>CF!AP43/(1+Input!$D$115)</f>
        <v>0</v>
      </c>
      <c r="AQ31" s="283">
        <f>CF!AQ43/(1+Input!$D$115)</f>
        <v>0</v>
      </c>
      <c r="AR31" s="283">
        <f>CF!AR43/(1+Input!$D$115)</f>
        <v>0</v>
      </c>
      <c r="AS31" s="283">
        <f>CF!AS43/(1+Input!$D$115)</f>
        <v>0</v>
      </c>
      <c r="AT31" s="283">
        <f>CF!AT43/(1+Input!$D$115)</f>
        <v>0</v>
      </c>
      <c r="AU31" s="283">
        <f>CF!AU43/(1+Input!$D$115)</f>
        <v>0</v>
      </c>
      <c r="AV31" s="283">
        <f>CF!AV43/(1+Input!$D$115)</f>
        <v>0</v>
      </c>
      <c r="AW31" s="283">
        <f>CF!AW43/(1+Input!$D$115)</f>
        <v>0</v>
      </c>
      <c r="AX31" s="283">
        <f>CF!AX43/(1+Input!$D$115)</f>
        <v>0</v>
      </c>
      <c r="AY31" s="283">
        <f>CF!AY43/(1+Input!$D$115)</f>
        <v>0</v>
      </c>
      <c r="AZ31" s="283">
        <f>CF!AZ43/(1+Input!$D$115)</f>
        <v>0</v>
      </c>
      <c r="BA31" s="283">
        <f>CF!BA43/(1+Input!$D$115)</f>
        <v>0</v>
      </c>
      <c r="BB31" s="283">
        <f>CF!BB43/(1+Input!$D$115)</f>
        <v>0</v>
      </c>
      <c r="BC31" s="283">
        <f>CF!BC43/(1+Input!$D$115)</f>
        <v>0</v>
      </c>
      <c r="BD31" s="283">
        <f>CF!BD43/(1+Input!$D$115)</f>
        <v>0</v>
      </c>
      <c r="BE31" s="283">
        <f>CF!BE43/(1+Input!$D$115)</f>
        <v>0</v>
      </c>
      <c r="BF31" s="283">
        <f>CF!BF43/(1+Input!$D$115)</f>
        <v>0</v>
      </c>
      <c r="BG31" s="283">
        <f>CF!BG43/(1+Input!$D$115)</f>
        <v>0</v>
      </c>
      <c r="BH31" s="283">
        <f>CF!BH43/(1+Input!$D$115)</f>
        <v>0</v>
      </c>
      <c r="BI31" s="283">
        <f>CF!BI43/(1+Input!$D$115)</f>
        <v>0</v>
      </c>
      <c r="BJ31" s="283">
        <f>CF!BJ43/(1+Input!$D$115)</f>
        <v>0</v>
      </c>
      <c r="BK31" s="283">
        <f>CF!BK43/(1+Input!$D$115)</f>
        <v>0</v>
      </c>
      <c r="BL31" s="283">
        <f>CF!BL43/(1+Input!$D$115)</f>
        <v>0</v>
      </c>
      <c r="BM31" s="283">
        <f>CF!BM43/(1+Input!$D$115)</f>
        <v>0</v>
      </c>
      <c r="BN31" s="283">
        <f>CF!BN43/(1+Input!$D$115)</f>
        <v>0</v>
      </c>
      <c r="BO31" s="283">
        <f>CF!BO43/(1+Input!$D$115)</f>
        <v>0</v>
      </c>
      <c r="BP31" s="283">
        <f>CF!BP43/(1+Input!$D$115)</f>
        <v>0</v>
      </c>
      <c r="BQ31" s="283">
        <f>CF!BQ43/(1+Input!$D$115)</f>
        <v>0</v>
      </c>
      <c r="BR31" s="283">
        <f>CF!BR43/(1+Input!$D$115)</f>
        <v>0</v>
      </c>
      <c r="BS31" s="283">
        <f>CF!BS43/(1+Input!$D$115)</f>
        <v>0</v>
      </c>
      <c r="BT31" s="283">
        <f>CF!BT43/(1+Input!$D$115)</f>
        <v>0</v>
      </c>
      <c r="BU31" s="283">
        <f>CF!BU43/(1+Input!$D$115)</f>
        <v>0</v>
      </c>
      <c r="BV31" s="283">
        <f>CF!BV43/(1+Input!$D$115)</f>
        <v>0</v>
      </c>
      <c r="BW31" s="283">
        <f>CF!BW43/(1+Input!$D$115)</f>
        <v>0</v>
      </c>
      <c r="BX31" s="283">
        <f>CF!BX43/(1+Input!$D$115)</f>
        <v>0</v>
      </c>
      <c r="BY31" s="283">
        <f>CF!BY43/(1+Input!$D$115)</f>
        <v>0</v>
      </c>
      <c r="BZ31" s="283">
        <f>CF!BZ43/(1+Input!$D$115)</f>
        <v>0</v>
      </c>
      <c r="CA31" s="283">
        <f>CF!CA43/(1+Input!$D$115)</f>
        <v>0</v>
      </c>
      <c r="CB31" s="283">
        <f>CF!CB43/(1+Input!$D$115)</f>
        <v>0</v>
      </c>
      <c r="CC31" s="283">
        <f>CF!CC43/(1+Input!$D$115)</f>
        <v>0</v>
      </c>
      <c r="CD31" s="283">
        <f>CF!CD43/(1+Input!$D$115)</f>
        <v>0</v>
      </c>
      <c r="CE31" s="283">
        <f>CF!CE43/(1+Input!$D$115)</f>
        <v>0</v>
      </c>
      <c r="CF31" s="283">
        <f>CF!CF43/(1+Input!$D$115)</f>
        <v>0</v>
      </c>
      <c r="CG31" s="283">
        <f>CF!CG43/(1+Input!$D$115)</f>
        <v>0</v>
      </c>
      <c r="CH31" s="283">
        <f>CF!CH43/(1+Input!$D$115)</f>
        <v>0</v>
      </c>
      <c r="CI31" s="283">
        <f>CF!CI43/(1+Input!$D$115)</f>
        <v>0</v>
      </c>
      <c r="CJ31" s="283">
        <f>CF!CJ43/(1+Input!$D$115)</f>
        <v>0</v>
      </c>
      <c r="CK31" s="283">
        <f>CF!CK43/(1+Input!$D$115)</f>
        <v>0</v>
      </c>
      <c r="CL31" s="283">
        <f>CF!CL43/(1+Input!$D$115)</f>
        <v>0</v>
      </c>
      <c r="CM31" s="283">
        <f>CF!CM43/(1+Input!$D$115)</f>
        <v>0</v>
      </c>
      <c r="CN31" s="283">
        <f>CF!CN43/(1+Input!$D$115)</f>
        <v>0</v>
      </c>
      <c r="CO31" s="1"/>
    </row>
    <row r="32" ht="18.75" customHeight="1" outlineLevel="1">
      <c r="A32" s="406"/>
      <c r="B32" s="300" t="s">
        <v>233</v>
      </c>
      <c r="C32" s="300" t="str">
        <f>CF!C44</f>
        <v/>
      </c>
      <c r="D32" s="283"/>
      <c r="E32" s="382">
        <f t="shared" si="9"/>
        <v>0</v>
      </c>
      <c r="F32" s="283">
        <f t="shared" si="10"/>
        <v>0</v>
      </c>
      <c r="G32" s="383" t="s">
        <v>41</v>
      </c>
      <c r="H32" s="384"/>
      <c r="I32" s="283">
        <f>CF!I44/(1+Input!$D$115)</f>
        <v>0</v>
      </c>
      <c r="J32" s="283">
        <f>CF!J44/(1+Input!$D$115)</f>
        <v>0</v>
      </c>
      <c r="K32" s="283">
        <f>CF!K44/(1+Input!$D$115)</f>
        <v>0</v>
      </c>
      <c r="L32" s="283">
        <f>CF!L44/(1+Input!$D$115)</f>
        <v>0</v>
      </c>
      <c r="M32" s="283">
        <f>CF!M44/(1+Input!$D$115)</f>
        <v>0</v>
      </c>
      <c r="N32" s="283">
        <f>CF!N44/(1+Input!$D$115)</f>
        <v>0</v>
      </c>
      <c r="O32" s="283">
        <f>CF!O44/(1+Input!$D$115)</f>
        <v>0</v>
      </c>
      <c r="P32" s="283">
        <f>CF!P44/(1+Input!$D$115)</f>
        <v>0</v>
      </c>
      <c r="Q32" s="283">
        <f>CF!Q44/(1+Input!$D$115)</f>
        <v>0</v>
      </c>
      <c r="R32" s="283">
        <f>CF!R44/(1+Input!$D$115)</f>
        <v>0</v>
      </c>
      <c r="S32" s="283">
        <f>CF!S44/(1+Input!$D$115)</f>
        <v>0</v>
      </c>
      <c r="T32" s="283">
        <f>CF!T44/(1+Input!$D$115)</f>
        <v>0</v>
      </c>
      <c r="U32" s="283">
        <f>CF!U44/(1+Input!$D$115)</f>
        <v>0</v>
      </c>
      <c r="V32" s="283">
        <f>CF!V44/(1+Input!$D$115)</f>
        <v>0</v>
      </c>
      <c r="W32" s="283">
        <f>CF!W44/(1+Input!$D$115)</f>
        <v>0</v>
      </c>
      <c r="X32" s="283">
        <f>CF!X44/(1+Input!$D$115)</f>
        <v>0</v>
      </c>
      <c r="Y32" s="283">
        <f>CF!Y44/(1+Input!$D$115)</f>
        <v>0</v>
      </c>
      <c r="Z32" s="283">
        <f>CF!Z44/(1+Input!$D$115)</f>
        <v>0</v>
      </c>
      <c r="AA32" s="283">
        <f>CF!AA44/(1+Input!$D$115)</f>
        <v>0</v>
      </c>
      <c r="AB32" s="283">
        <f>CF!AB44/(1+Input!$D$115)</f>
        <v>0</v>
      </c>
      <c r="AC32" s="283">
        <f>CF!AC44/(1+Input!$D$115)</f>
        <v>0</v>
      </c>
      <c r="AD32" s="283">
        <f>CF!AD44/(1+Input!$D$115)</f>
        <v>0</v>
      </c>
      <c r="AE32" s="283">
        <f>CF!AE44/(1+Input!$D$115)</f>
        <v>0</v>
      </c>
      <c r="AF32" s="283">
        <f>CF!AF44/(1+Input!$D$115)</f>
        <v>0</v>
      </c>
      <c r="AG32" s="283">
        <f>CF!AG44/(1+Input!$D$115)</f>
        <v>0</v>
      </c>
      <c r="AH32" s="283">
        <f>CF!AH44/(1+Input!$D$115)</f>
        <v>0</v>
      </c>
      <c r="AI32" s="283">
        <f>CF!AI44/(1+Input!$D$115)</f>
        <v>0</v>
      </c>
      <c r="AJ32" s="283">
        <f>CF!AJ44/(1+Input!$D$115)</f>
        <v>0</v>
      </c>
      <c r="AK32" s="283">
        <f>CF!AK44/(1+Input!$D$115)</f>
        <v>0</v>
      </c>
      <c r="AL32" s="283">
        <f>CF!AL44/(1+Input!$D$115)</f>
        <v>0</v>
      </c>
      <c r="AM32" s="283">
        <f>CF!AM44/(1+Input!$D$115)</f>
        <v>0</v>
      </c>
      <c r="AN32" s="283">
        <f>CF!AN44/(1+Input!$D$115)</f>
        <v>0</v>
      </c>
      <c r="AO32" s="283">
        <f>CF!AO44/(1+Input!$D$115)</f>
        <v>0</v>
      </c>
      <c r="AP32" s="283">
        <f>CF!AP44/(1+Input!$D$115)</f>
        <v>0</v>
      </c>
      <c r="AQ32" s="283">
        <f>CF!AQ44/(1+Input!$D$115)</f>
        <v>0</v>
      </c>
      <c r="AR32" s="283">
        <f>CF!AR44/(1+Input!$D$115)</f>
        <v>0</v>
      </c>
      <c r="AS32" s="283">
        <f>CF!AS44/(1+Input!$D$115)</f>
        <v>0</v>
      </c>
      <c r="AT32" s="283">
        <f>CF!AT44/(1+Input!$D$115)</f>
        <v>0</v>
      </c>
      <c r="AU32" s="283">
        <f>CF!AU44/(1+Input!$D$115)</f>
        <v>0</v>
      </c>
      <c r="AV32" s="283">
        <f>CF!AV44/(1+Input!$D$115)</f>
        <v>0</v>
      </c>
      <c r="AW32" s="283">
        <f>CF!AW44/(1+Input!$D$115)</f>
        <v>0</v>
      </c>
      <c r="AX32" s="283">
        <f>CF!AX44/(1+Input!$D$115)</f>
        <v>0</v>
      </c>
      <c r="AY32" s="283">
        <f>CF!AY44/(1+Input!$D$115)</f>
        <v>0</v>
      </c>
      <c r="AZ32" s="283">
        <f>CF!AZ44/(1+Input!$D$115)</f>
        <v>0</v>
      </c>
      <c r="BA32" s="283">
        <f>CF!BA44/(1+Input!$D$115)</f>
        <v>0</v>
      </c>
      <c r="BB32" s="283">
        <f>CF!BB44/(1+Input!$D$115)</f>
        <v>0</v>
      </c>
      <c r="BC32" s="283">
        <f>CF!BC44/(1+Input!$D$115)</f>
        <v>0</v>
      </c>
      <c r="BD32" s="283">
        <f>CF!BD44/(1+Input!$D$115)</f>
        <v>0</v>
      </c>
      <c r="BE32" s="283">
        <f>CF!BE44/(1+Input!$D$115)</f>
        <v>0</v>
      </c>
      <c r="BF32" s="283">
        <f>CF!BF44/(1+Input!$D$115)</f>
        <v>0</v>
      </c>
      <c r="BG32" s="283">
        <f>CF!BG44/(1+Input!$D$115)</f>
        <v>0</v>
      </c>
      <c r="BH32" s="283">
        <f>CF!BH44/(1+Input!$D$115)</f>
        <v>0</v>
      </c>
      <c r="BI32" s="283">
        <f>CF!BI44/(1+Input!$D$115)</f>
        <v>0</v>
      </c>
      <c r="BJ32" s="283">
        <f>CF!BJ44/(1+Input!$D$115)</f>
        <v>0</v>
      </c>
      <c r="BK32" s="283">
        <f>CF!BK44/(1+Input!$D$115)</f>
        <v>0</v>
      </c>
      <c r="BL32" s="283">
        <f>CF!BL44/(1+Input!$D$115)</f>
        <v>0</v>
      </c>
      <c r="BM32" s="283">
        <f>CF!BM44/(1+Input!$D$115)</f>
        <v>0</v>
      </c>
      <c r="BN32" s="283">
        <f>CF!BN44/(1+Input!$D$115)</f>
        <v>0</v>
      </c>
      <c r="BO32" s="283">
        <f>CF!BO44/(1+Input!$D$115)</f>
        <v>0</v>
      </c>
      <c r="BP32" s="283">
        <f>CF!BP44/(1+Input!$D$115)</f>
        <v>0</v>
      </c>
      <c r="BQ32" s="283">
        <f>CF!BQ44/(1+Input!$D$115)</f>
        <v>0</v>
      </c>
      <c r="BR32" s="283">
        <f>CF!BR44/(1+Input!$D$115)</f>
        <v>0</v>
      </c>
      <c r="BS32" s="283">
        <f>CF!BS44/(1+Input!$D$115)</f>
        <v>0</v>
      </c>
      <c r="BT32" s="283">
        <f>CF!BT44/(1+Input!$D$115)</f>
        <v>0</v>
      </c>
      <c r="BU32" s="283">
        <f>CF!BU44/(1+Input!$D$115)</f>
        <v>0</v>
      </c>
      <c r="BV32" s="283">
        <f>CF!BV44/(1+Input!$D$115)</f>
        <v>0</v>
      </c>
      <c r="BW32" s="283">
        <f>CF!BW44/(1+Input!$D$115)</f>
        <v>0</v>
      </c>
      <c r="BX32" s="283">
        <f>CF!BX44/(1+Input!$D$115)</f>
        <v>0</v>
      </c>
      <c r="BY32" s="283">
        <f>CF!BY44/(1+Input!$D$115)</f>
        <v>0</v>
      </c>
      <c r="BZ32" s="283">
        <f>CF!BZ44/(1+Input!$D$115)</f>
        <v>0</v>
      </c>
      <c r="CA32" s="283">
        <f>CF!CA44/(1+Input!$D$115)</f>
        <v>0</v>
      </c>
      <c r="CB32" s="283">
        <f>CF!CB44/(1+Input!$D$115)</f>
        <v>0</v>
      </c>
      <c r="CC32" s="283">
        <f>CF!CC44/(1+Input!$D$115)</f>
        <v>0</v>
      </c>
      <c r="CD32" s="283">
        <f>CF!CD44/(1+Input!$D$115)</f>
        <v>0</v>
      </c>
      <c r="CE32" s="283">
        <f>CF!CE44/(1+Input!$D$115)</f>
        <v>0</v>
      </c>
      <c r="CF32" s="283">
        <f>CF!CF44/(1+Input!$D$115)</f>
        <v>0</v>
      </c>
      <c r="CG32" s="283">
        <f>CF!CG44/(1+Input!$D$115)</f>
        <v>0</v>
      </c>
      <c r="CH32" s="283">
        <f>CF!CH44/(1+Input!$D$115)</f>
        <v>0</v>
      </c>
      <c r="CI32" s="283">
        <f>CF!CI44/(1+Input!$D$115)</f>
        <v>0</v>
      </c>
      <c r="CJ32" s="283">
        <f>CF!CJ44/(1+Input!$D$115)</f>
        <v>0</v>
      </c>
      <c r="CK32" s="283">
        <f>CF!CK44/(1+Input!$D$115)</f>
        <v>0</v>
      </c>
      <c r="CL32" s="283">
        <f>CF!CL44/(1+Input!$D$115)</f>
        <v>0</v>
      </c>
      <c r="CM32" s="283">
        <f>CF!CM44/(1+Input!$D$115)</f>
        <v>0</v>
      </c>
      <c r="CN32" s="283">
        <f>CF!CN44/(1+Input!$D$115)</f>
        <v>0</v>
      </c>
      <c r="CO32" s="1"/>
    </row>
    <row r="33" ht="18.75" customHeight="1" outlineLevel="1">
      <c r="A33" s="406"/>
      <c r="B33" s="300" t="s">
        <v>234</v>
      </c>
      <c r="C33" s="300" t="str">
        <f>CF!C45</f>
        <v/>
      </c>
      <c r="D33" s="283"/>
      <c r="E33" s="382">
        <f t="shared" si="9"/>
        <v>0</v>
      </c>
      <c r="F33" s="283">
        <f t="shared" si="10"/>
        <v>0</v>
      </c>
      <c r="G33" s="383" t="s">
        <v>41</v>
      </c>
      <c r="H33" s="384"/>
      <c r="I33" s="283">
        <f>CF!I45/(1+Input!$D$115)</f>
        <v>0</v>
      </c>
      <c r="J33" s="283">
        <f>CF!J45/(1+Input!$D$115)</f>
        <v>0</v>
      </c>
      <c r="K33" s="283">
        <f>CF!K45/(1+Input!$D$115)</f>
        <v>0</v>
      </c>
      <c r="L33" s="283">
        <f>CF!L45/(1+Input!$D$115)</f>
        <v>0</v>
      </c>
      <c r="M33" s="283">
        <f>CF!M45/(1+Input!$D$115)</f>
        <v>0</v>
      </c>
      <c r="N33" s="283">
        <f>CF!N45/(1+Input!$D$115)</f>
        <v>0</v>
      </c>
      <c r="O33" s="283">
        <f>CF!O45/(1+Input!$D$115)</f>
        <v>0</v>
      </c>
      <c r="P33" s="283">
        <f>CF!P45/(1+Input!$D$115)</f>
        <v>0</v>
      </c>
      <c r="Q33" s="283">
        <f>CF!Q45/(1+Input!$D$115)</f>
        <v>0</v>
      </c>
      <c r="R33" s="283">
        <f>CF!R45/(1+Input!$D$115)</f>
        <v>0</v>
      </c>
      <c r="S33" s="283">
        <f>CF!S45/(1+Input!$D$115)</f>
        <v>0</v>
      </c>
      <c r="T33" s="283">
        <f>CF!T45/(1+Input!$D$115)</f>
        <v>0</v>
      </c>
      <c r="U33" s="283">
        <f>CF!U45/(1+Input!$D$115)</f>
        <v>0</v>
      </c>
      <c r="V33" s="283">
        <f>CF!V45/(1+Input!$D$115)</f>
        <v>0</v>
      </c>
      <c r="W33" s="283">
        <f>CF!W45/(1+Input!$D$115)</f>
        <v>0</v>
      </c>
      <c r="X33" s="283">
        <f>CF!X45/(1+Input!$D$115)</f>
        <v>0</v>
      </c>
      <c r="Y33" s="283">
        <f>CF!Y45/(1+Input!$D$115)</f>
        <v>0</v>
      </c>
      <c r="Z33" s="283">
        <f>CF!Z45/(1+Input!$D$115)</f>
        <v>0</v>
      </c>
      <c r="AA33" s="283">
        <f>CF!AA45/(1+Input!$D$115)</f>
        <v>0</v>
      </c>
      <c r="AB33" s="283">
        <f>CF!AB45/(1+Input!$D$115)</f>
        <v>0</v>
      </c>
      <c r="AC33" s="283">
        <f>CF!AC45/(1+Input!$D$115)</f>
        <v>0</v>
      </c>
      <c r="AD33" s="283">
        <f>CF!AD45/(1+Input!$D$115)</f>
        <v>0</v>
      </c>
      <c r="AE33" s="283">
        <f>CF!AE45/(1+Input!$D$115)</f>
        <v>0</v>
      </c>
      <c r="AF33" s="283">
        <f>CF!AF45/(1+Input!$D$115)</f>
        <v>0</v>
      </c>
      <c r="AG33" s="283">
        <f>CF!AG45/(1+Input!$D$115)</f>
        <v>0</v>
      </c>
      <c r="AH33" s="283">
        <f>CF!AH45/(1+Input!$D$115)</f>
        <v>0</v>
      </c>
      <c r="AI33" s="283">
        <f>CF!AI45/(1+Input!$D$115)</f>
        <v>0</v>
      </c>
      <c r="AJ33" s="283">
        <f>CF!AJ45/(1+Input!$D$115)</f>
        <v>0</v>
      </c>
      <c r="AK33" s="283">
        <f>CF!AK45/(1+Input!$D$115)</f>
        <v>0</v>
      </c>
      <c r="AL33" s="283">
        <f>CF!AL45/(1+Input!$D$115)</f>
        <v>0</v>
      </c>
      <c r="AM33" s="283">
        <f>CF!AM45/(1+Input!$D$115)</f>
        <v>0</v>
      </c>
      <c r="AN33" s="283">
        <f>CF!AN45/(1+Input!$D$115)</f>
        <v>0</v>
      </c>
      <c r="AO33" s="283">
        <f>CF!AO45/(1+Input!$D$115)</f>
        <v>0</v>
      </c>
      <c r="AP33" s="283">
        <f>CF!AP45/(1+Input!$D$115)</f>
        <v>0</v>
      </c>
      <c r="AQ33" s="283">
        <f>CF!AQ45/(1+Input!$D$115)</f>
        <v>0</v>
      </c>
      <c r="AR33" s="283">
        <f>CF!AR45/(1+Input!$D$115)</f>
        <v>0</v>
      </c>
      <c r="AS33" s="283">
        <f>CF!AS45/(1+Input!$D$115)</f>
        <v>0</v>
      </c>
      <c r="AT33" s="283">
        <f>CF!AT45/(1+Input!$D$115)</f>
        <v>0</v>
      </c>
      <c r="AU33" s="283">
        <f>CF!AU45/(1+Input!$D$115)</f>
        <v>0</v>
      </c>
      <c r="AV33" s="283">
        <f>CF!AV45/(1+Input!$D$115)</f>
        <v>0</v>
      </c>
      <c r="AW33" s="283">
        <f>CF!AW45/(1+Input!$D$115)</f>
        <v>0</v>
      </c>
      <c r="AX33" s="283">
        <f>CF!AX45/(1+Input!$D$115)</f>
        <v>0</v>
      </c>
      <c r="AY33" s="283">
        <f>CF!AY45/(1+Input!$D$115)</f>
        <v>0</v>
      </c>
      <c r="AZ33" s="283">
        <f>CF!AZ45/(1+Input!$D$115)</f>
        <v>0</v>
      </c>
      <c r="BA33" s="283">
        <f>CF!BA45/(1+Input!$D$115)</f>
        <v>0</v>
      </c>
      <c r="BB33" s="283">
        <f>CF!BB45/(1+Input!$D$115)</f>
        <v>0</v>
      </c>
      <c r="BC33" s="283">
        <f>CF!BC45/(1+Input!$D$115)</f>
        <v>0</v>
      </c>
      <c r="BD33" s="283">
        <f>CF!BD45/(1+Input!$D$115)</f>
        <v>0</v>
      </c>
      <c r="BE33" s="283">
        <f>CF!BE45/(1+Input!$D$115)</f>
        <v>0</v>
      </c>
      <c r="BF33" s="283">
        <f>CF!BF45/(1+Input!$D$115)</f>
        <v>0</v>
      </c>
      <c r="BG33" s="283">
        <f>CF!BG45/(1+Input!$D$115)</f>
        <v>0</v>
      </c>
      <c r="BH33" s="283">
        <f>CF!BH45/(1+Input!$D$115)</f>
        <v>0</v>
      </c>
      <c r="BI33" s="283">
        <f>CF!BI45/(1+Input!$D$115)</f>
        <v>0</v>
      </c>
      <c r="BJ33" s="283">
        <f>CF!BJ45/(1+Input!$D$115)</f>
        <v>0</v>
      </c>
      <c r="BK33" s="283">
        <f>CF!BK45/(1+Input!$D$115)</f>
        <v>0</v>
      </c>
      <c r="BL33" s="283">
        <f>CF!BL45/(1+Input!$D$115)</f>
        <v>0</v>
      </c>
      <c r="BM33" s="283">
        <f>CF!BM45/(1+Input!$D$115)</f>
        <v>0</v>
      </c>
      <c r="BN33" s="283">
        <f>CF!BN45/(1+Input!$D$115)</f>
        <v>0</v>
      </c>
      <c r="BO33" s="283">
        <f>CF!BO45/(1+Input!$D$115)</f>
        <v>0</v>
      </c>
      <c r="BP33" s="283">
        <f>CF!BP45/(1+Input!$D$115)</f>
        <v>0</v>
      </c>
      <c r="BQ33" s="283">
        <f>CF!BQ45/(1+Input!$D$115)</f>
        <v>0</v>
      </c>
      <c r="BR33" s="283">
        <f>CF!BR45/(1+Input!$D$115)</f>
        <v>0</v>
      </c>
      <c r="BS33" s="283">
        <f>CF!BS45/(1+Input!$D$115)</f>
        <v>0</v>
      </c>
      <c r="BT33" s="283">
        <f>CF!BT45/(1+Input!$D$115)</f>
        <v>0</v>
      </c>
      <c r="BU33" s="283">
        <f>CF!BU45/(1+Input!$D$115)</f>
        <v>0</v>
      </c>
      <c r="BV33" s="283">
        <f>CF!BV45/(1+Input!$D$115)</f>
        <v>0</v>
      </c>
      <c r="BW33" s="283">
        <f>CF!BW45/(1+Input!$D$115)</f>
        <v>0</v>
      </c>
      <c r="BX33" s="283">
        <f>CF!BX45/(1+Input!$D$115)</f>
        <v>0</v>
      </c>
      <c r="BY33" s="283">
        <f>CF!BY45/(1+Input!$D$115)</f>
        <v>0</v>
      </c>
      <c r="BZ33" s="283">
        <f>CF!BZ45/(1+Input!$D$115)</f>
        <v>0</v>
      </c>
      <c r="CA33" s="283">
        <f>CF!CA45/(1+Input!$D$115)</f>
        <v>0</v>
      </c>
      <c r="CB33" s="283">
        <f>CF!CB45/(1+Input!$D$115)</f>
        <v>0</v>
      </c>
      <c r="CC33" s="283">
        <f>CF!CC45/(1+Input!$D$115)</f>
        <v>0</v>
      </c>
      <c r="CD33" s="283">
        <f>CF!CD45/(1+Input!$D$115)</f>
        <v>0</v>
      </c>
      <c r="CE33" s="283">
        <f>CF!CE45/(1+Input!$D$115)</f>
        <v>0</v>
      </c>
      <c r="CF33" s="283">
        <f>CF!CF45/(1+Input!$D$115)</f>
        <v>0</v>
      </c>
      <c r="CG33" s="283">
        <f>CF!CG45/(1+Input!$D$115)</f>
        <v>0</v>
      </c>
      <c r="CH33" s="283">
        <f>CF!CH45/(1+Input!$D$115)</f>
        <v>0</v>
      </c>
      <c r="CI33" s="283">
        <f>CF!CI45/(1+Input!$D$115)</f>
        <v>0</v>
      </c>
      <c r="CJ33" s="283">
        <f>CF!CJ45/(1+Input!$D$115)</f>
        <v>0</v>
      </c>
      <c r="CK33" s="283">
        <f>CF!CK45/(1+Input!$D$115)</f>
        <v>0</v>
      </c>
      <c r="CL33" s="283">
        <f>CF!CL45/(1+Input!$D$115)</f>
        <v>0</v>
      </c>
      <c r="CM33" s="283">
        <f>CF!CM45/(1+Input!$D$115)</f>
        <v>0</v>
      </c>
      <c r="CN33" s="283">
        <f>CF!CN45/(1+Input!$D$115)</f>
        <v>0</v>
      </c>
      <c r="CO33" s="1"/>
    </row>
    <row r="34" ht="18.75" customHeight="1" outlineLevel="1">
      <c r="A34" s="406"/>
      <c r="B34" s="300" t="s">
        <v>235</v>
      </c>
      <c r="C34" s="300" t="str">
        <f>CF!C46</f>
        <v/>
      </c>
      <c r="D34" s="283"/>
      <c r="E34" s="382">
        <f t="shared" si="9"/>
        <v>0</v>
      </c>
      <c r="F34" s="283">
        <f t="shared" si="10"/>
        <v>0</v>
      </c>
      <c r="G34" s="383" t="s">
        <v>41</v>
      </c>
      <c r="H34" s="384"/>
      <c r="I34" s="283">
        <f>CF!I46/(1+Input!$D$115)</f>
        <v>0</v>
      </c>
      <c r="J34" s="283">
        <f>CF!J46/(1+Input!$D$115)</f>
        <v>0</v>
      </c>
      <c r="K34" s="283">
        <f>CF!K46/(1+Input!$D$115)</f>
        <v>0</v>
      </c>
      <c r="L34" s="283">
        <f>CF!L46/(1+Input!$D$115)</f>
        <v>0</v>
      </c>
      <c r="M34" s="283">
        <f>CF!M46/(1+Input!$D$115)</f>
        <v>0</v>
      </c>
      <c r="N34" s="283">
        <f>CF!N46/(1+Input!$D$115)</f>
        <v>0</v>
      </c>
      <c r="O34" s="283">
        <f>CF!O46/(1+Input!$D$115)</f>
        <v>0</v>
      </c>
      <c r="P34" s="283">
        <f>CF!P46/(1+Input!$D$115)</f>
        <v>0</v>
      </c>
      <c r="Q34" s="283">
        <f>CF!Q46/(1+Input!$D$115)</f>
        <v>0</v>
      </c>
      <c r="R34" s="283">
        <f>CF!R46/(1+Input!$D$115)</f>
        <v>0</v>
      </c>
      <c r="S34" s="283">
        <f>CF!S46/(1+Input!$D$115)</f>
        <v>0</v>
      </c>
      <c r="T34" s="283">
        <f>CF!T46/(1+Input!$D$115)</f>
        <v>0</v>
      </c>
      <c r="U34" s="283">
        <f>CF!U46/(1+Input!$D$115)</f>
        <v>0</v>
      </c>
      <c r="V34" s="283">
        <f>CF!V46/(1+Input!$D$115)</f>
        <v>0</v>
      </c>
      <c r="W34" s="283">
        <f>CF!W46/(1+Input!$D$115)</f>
        <v>0</v>
      </c>
      <c r="X34" s="283">
        <f>CF!X46/(1+Input!$D$115)</f>
        <v>0</v>
      </c>
      <c r="Y34" s="283">
        <f>CF!Y46/(1+Input!$D$115)</f>
        <v>0</v>
      </c>
      <c r="Z34" s="283">
        <f>CF!Z46/(1+Input!$D$115)</f>
        <v>0</v>
      </c>
      <c r="AA34" s="283">
        <f>CF!AA46/(1+Input!$D$115)</f>
        <v>0</v>
      </c>
      <c r="AB34" s="283">
        <f>CF!AB46/(1+Input!$D$115)</f>
        <v>0</v>
      </c>
      <c r="AC34" s="283">
        <f>CF!AC46/(1+Input!$D$115)</f>
        <v>0</v>
      </c>
      <c r="AD34" s="283">
        <f>CF!AD46/(1+Input!$D$115)</f>
        <v>0</v>
      </c>
      <c r="AE34" s="283">
        <f>CF!AE46/(1+Input!$D$115)</f>
        <v>0</v>
      </c>
      <c r="AF34" s="283">
        <f>CF!AF46/(1+Input!$D$115)</f>
        <v>0</v>
      </c>
      <c r="AG34" s="283">
        <f>CF!AG46/(1+Input!$D$115)</f>
        <v>0</v>
      </c>
      <c r="AH34" s="283">
        <f>CF!AH46/(1+Input!$D$115)</f>
        <v>0</v>
      </c>
      <c r="AI34" s="283">
        <f>CF!AI46/(1+Input!$D$115)</f>
        <v>0</v>
      </c>
      <c r="AJ34" s="283">
        <f>CF!AJ46/(1+Input!$D$115)</f>
        <v>0</v>
      </c>
      <c r="AK34" s="283">
        <f>CF!AK46/(1+Input!$D$115)</f>
        <v>0</v>
      </c>
      <c r="AL34" s="283">
        <f>CF!AL46/(1+Input!$D$115)</f>
        <v>0</v>
      </c>
      <c r="AM34" s="283">
        <f>CF!AM46/(1+Input!$D$115)</f>
        <v>0</v>
      </c>
      <c r="AN34" s="283">
        <f>CF!AN46/(1+Input!$D$115)</f>
        <v>0</v>
      </c>
      <c r="AO34" s="283">
        <f>CF!AO46/(1+Input!$D$115)</f>
        <v>0</v>
      </c>
      <c r="AP34" s="283">
        <f>CF!AP46/(1+Input!$D$115)</f>
        <v>0</v>
      </c>
      <c r="AQ34" s="283">
        <f>CF!AQ46/(1+Input!$D$115)</f>
        <v>0</v>
      </c>
      <c r="AR34" s="283">
        <f>CF!AR46/(1+Input!$D$115)</f>
        <v>0</v>
      </c>
      <c r="AS34" s="283">
        <f>CF!AS46/(1+Input!$D$115)</f>
        <v>0</v>
      </c>
      <c r="AT34" s="283">
        <f>CF!AT46/(1+Input!$D$115)</f>
        <v>0</v>
      </c>
      <c r="AU34" s="283">
        <f>CF!AU46/(1+Input!$D$115)</f>
        <v>0</v>
      </c>
      <c r="AV34" s="283">
        <f>CF!AV46/(1+Input!$D$115)</f>
        <v>0</v>
      </c>
      <c r="AW34" s="283">
        <f>CF!AW46/(1+Input!$D$115)</f>
        <v>0</v>
      </c>
      <c r="AX34" s="283">
        <f>CF!AX46/(1+Input!$D$115)</f>
        <v>0</v>
      </c>
      <c r="AY34" s="283">
        <f>CF!AY46/(1+Input!$D$115)</f>
        <v>0</v>
      </c>
      <c r="AZ34" s="283">
        <f>CF!AZ46/(1+Input!$D$115)</f>
        <v>0</v>
      </c>
      <c r="BA34" s="283">
        <f>CF!BA46/(1+Input!$D$115)</f>
        <v>0</v>
      </c>
      <c r="BB34" s="283">
        <f>CF!BB46/(1+Input!$D$115)</f>
        <v>0</v>
      </c>
      <c r="BC34" s="283">
        <f>CF!BC46/(1+Input!$D$115)</f>
        <v>0</v>
      </c>
      <c r="BD34" s="283">
        <f>CF!BD46/(1+Input!$D$115)</f>
        <v>0</v>
      </c>
      <c r="BE34" s="283">
        <f>CF!BE46/(1+Input!$D$115)</f>
        <v>0</v>
      </c>
      <c r="BF34" s="283">
        <f>CF!BF46/(1+Input!$D$115)</f>
        <v>0</v>
      </c>
      <c r="BG34" s="283">
        <f>CF!BG46/(1+Input!$D$115)</f>
        <v>0</v>
      </c>
      <c r="BH34" s="283">
        <f>CF!BH46/(1+Input!$D$115)</f>
        <v>0</v>
      </c>
      <c r="BI34" s="283">
        <f>CF!BI46/(1+Input!$D$115)</f>
        <v>0</v>
      </c>
      <c r="BJ34" s="283">
        <f>CF!BJ46/(1+Input!$D$115)</f>
        <v>0</v>
      </c>
      <c r="BK34" s="283">
        <f>CF!BK46/(1+Input!$D$115)</f>
        <v>0</v>
      </c>
      <c r="BL34" s="283">
        <f>CF!BL46/(1+Input!$D$115)</f>
        <v>0</v>
      </c>
      <c r="BM34" s="283">
        <f>CF!BM46/(1+Input!$D$115)</f>
        <v>0</v>
      </c>
      <c r="BN34" s="283">
        <f>CF!BN46/(1+Input!$D$115)</f>
        <v>0</v>
      </c>
      <c r="BO34" s="283">
        <f>CF!BO46/(1+Input!$D$115)</f>
        <v>0</v>
      </c>
      <c r="BP34" s="283">
        <f>CF!BP46/(1+Input!$D$115)</f>
        <v>0</v>
      </c>
      <c r="BQ34" s="283">
        <f>CF!BQ46/(1+Input!$D$115)</f>
        <v>0</v>
      </c>
      <c r="BR34" s="283">
        <f>CF!BR46/(1+Input!$D$115)</f>
        <v>0</v>
      </c>
      <c r="BS34" s="283">
        <f>CF!BS46/(1+Input!$D$115)</f>
        <v>0</v>
      </c>
      <c r="BT34" s="283">
        <f>CF!BT46/(1+Input!$D$115)</f>
        <v>0</v>
      </c>
      <c r="BU34" s="283">
        <f>CF!BU46/(1+Input!$D$115)</f>
        <v>0</v>
      </c>
      <c r="BV34" s="283">
        <f>CF!BV46/(1+Input!$D$115)</f>
        <v>0</v>
      </c>
      <c r="BW34" s="283">
        <f>CF!BW46/(1+Input!$D$115)</f>
        <v>0</v>
      </c>
      <c r="BX34" s="283">
        <f>CF!BX46/(1+Input!$D$115)</f>
        <v>0</v>
      </c>
      <c r="BY34" s="283">
        <f>CF!BY46/(1+Input!$D$115)</f>
        <v>0</v>
      </c>
      <c r="BZ34" s="283">
        <f>CF!BZ46/(1+Input!$D$115)</f>
        <v>0</v>
      </c>
      <c r="CA34" s="283">
        <f>CF!CA46/(1+Input!$D$115)</f>
        <v>0</v>
      </c>
      <c r="CB34" s="283">
        <f>CF!CB46/(1+Input!$D$115)</f>
        <v>0</v>
      </c>
      <c r="CC34" s="283">
        <f>CF!CC46/(1+Input!$D$115)</f>
        <v>0</v>
      </c>
      <c r="CD34" s="283">
        <f>CF!CD46/(1+Input!$D$115)</f>
        <v>0</v>
      </c>
      <c r="CE34" s="283">
        <f>CF!CE46/(1+Input!$D$115)</f>
        <v>0</v>
      </c>
      <c r="CF34" s="283">
        <f>CF!CF46/(1+Input!$D$115)</f>
        <v>0</v>
      </c>
      <c r="CG34" s="283">
        <f>CF!CG46/(1+Input!$D$115)</f>
        <v>0</v>
      </c>
      <c r="CH34" s="283">
        <f>CF!CH46/(1+Input!$D$115)</f>
        <v>0</v>
      </c>
      <c r="CI34" s="283">
        <f>CF!CI46/(1+Input!$D$115)</f>
        <v>0</v>
      </c>
      <c r="CJ34" s="283">
        <f>CF!CJ46/(1+Input!$D$115)</f>
        <v>0</v>
      </c>
      <c r="CK34" s="283">
        <f>CF!CK46/(1+Input!$D$115)</f>
        <v>0</v>
      </c>
      <c r="CL34" s="283">
        <f>CF!CL46/(1+Input!$D$115)</f>
        <v>0</v>
      </c>
      <c r="CM34" s="283">
        <f>CF!CM46/(1+Input!$D$115)</f>
        <v>0</v>
      </c>
      <c r="CN34" s="283">
        <f>CF!CN46/(1+Input!$D$115)</f>
        <v>0</v>
      </c>
      <c r="CO34" s="1"/>
    </row>
    <row r="35" ht="18.75" customHeight="1" outlineLevel="1">
      <c r="A35" s="406"/>
      <c r="B35" s="300" t="s">
        <v>236</v>
      </c>
      <c r="C35" s="300" t="str">
        <f>CF!C47</f>
        <v/>
      </c>
      <c r="D35" s="283"/>
      <c r="E35" s="382">
        <f t="shared" si="9"/>
        <v>0</v>
      </c>
      <c r="F35" s="283">
        <f t="shared" si="10"/>
        <v>0</v>
      </c>
      <c r="G35" s="383" t="s">
        <v>41</v>
      </c>
      <c r="H35" s="384"/>
      <c r="I35" s="283">
        <f>CF!I47/(1+Input!$D$115)</f>
        <v>0</v>
      </c>
      <c r="J35" s="283">
        <f>CF!J47/(1+Input!$D$115)</f>
        <v>0</v>
      </c>
      <c r="K35" s="283">
        <f>CF!K47/(1+Input!$D$115)</f>
        <v>0</v>
      </c>
      <c r="L35" s="283">
        <f>CF!L47/(1+Input!$D$115)</f>
        <v>0</v>
      </c>
      <c r="M35" s="283">
        <f>CF!M47/(1+Input!$D$115)</f>
        <v>0</v>
      </c>
      <c r="N35" s="283">
        <f>CF!N47/(1+Input!$D$115)</f>
        <v>0</v>
      </c>
      <c r="O35" s="283">
        <f>CF!O47/(1+Input!$D$115)</f>
        <v>0</v>
      </c>
      <c r="P35" s="283">
        <f>CF!P47/(1+Input!$D$115)</f>
        <v>0</v>
      </c>
      <c r="Q35" s="283">
        <f>CF!Q47/(1+Input!$D$115)</f>
        <v>0</v>
      </c>
      <c r="R35" s="283">
        <f>CF!R47/(1+Input!$D$115)</f>
        <v>0</v>
      </c>
      <c r="S35" s="283">
        <f>CF!S47/(1+Input!$D$115)</f>
        <v>0</v>
      </c>
      <c r="T35" s="283">
        <f>CF!T47/(1+Input!$D$115)</f>
        <v>0</v>
      </c>
      <c r="U35" s="283">
        <f>CF!U47/(1+Input!$D$115)</f>
        <v>0</v>
      </c>
      <c r="V35" s="283">
        <f>CF!V47/(1+Input!$D$115)</f>
        <v>0</v>
      </c>
      <c r="W35" s="283">
        <f>CF!W47/(1+Input!$D$115)</f>
        <v>0</v>
      </c>
      <c r="X35" s="283">
        <f>CF!X47/(1+Input!$D$115)</f>
        <v>0</v>
      </c>
      <c r="Y35" s="283">
        <f>CF!Y47/(1+Input!$D$115)</f>
        <v>0</v>
      </c>
      <c r="Z35" s="283">
        <f>CF!Z47/(1+Input!$D$115)</f>
        <v>0</v>
      </c>
      <c r="AA35" s="283">
        <f>CF!AA47/(1+Input!$D$115)</f>
        <v>0</v>
      </c>
      <c r="AB35" s="283">
        <f>CF!AB47/(1+Input!$D$115)</f>
        <v>0</v>
      </c>
      <c r="AC35" s="283">
        <f>CF!AC47/(1+Input!$D$115)</f>
        <v>0</v>
      </c>
      <c r="AD35" s="283">
        <f>CF!AD47/(1+Input!$D$115)</f>
        <v>0</v>
      </c>
      <c r="AE35" s="283">
        <f>CF!AE47/(1+Input!$D$115)</f>
        <v>0</v>
      </c>
      <c r="AF35" s="283">
        <f>CF!AF47/(1+Input!$D$115)</f>
        <v>0</v>
      </c>
      <c r="AG35" s="283">
        <f>CF!AG47/(1+Input!$D$115)</f>
        <v>0</v>
      </c>
      <c r="AH35" s="283">
        <f>CF!AH47/(1+Input!$D$115)</f>
        <v>0</v>
      </c>
      <c r="AI35" s="283">
        <f>CF!AI47/(1+Input!$D$115)</f>
        <v>0</v>
      </c>
      <c r="AJ35" s="283">
        <f>CF!AJ47/(1+Input!$D$115)</f>
        <v>0</v>
      </c>
      <c r="AK35" s="283">
        <f>CF!AK47/(1+Input!$D$115)</f>
        <v>0</v>
      </c>
      <c r="AL35" s="283">
        <f>CF!AL47/(1+Input!$D$115)</f>
        <v>0</v>
      </c>
      <c r="AM35" s="283">
        <f>CF!AM47/(1+Input!$D$115)</f>
        <v>0</v>
      </c>
      <c r="AN35" s="283">
        <f>CF!AN47/(1+Input!$D$115)</f>
        <v>0</v>
      </c>
      <c r="AO35" s="283">
        <f>CF!AO47/(1+Input!$D$115)</f>
        <v>0</v>
      </c>
      <c r="AP35" s="283">
        <f>CF!AP47/(1+Input!$D$115)</f>
        <v>0</v>
      </c>
      <c r="AQ35" s="283">
        <f>CF!AQ47/(1+Input!$D$115)</f>
        <v>0</v>
      </c>
      <c r="AR35" s="283">
        <f>CF!AR47/(1+Input!$D$115)</f>
        <v>0</v>
      </c>
      <c r="AS35" s="283">
        <f>CF!AS47/(1+Input!$D$115)</f>
        <v>0</v>
      </c>
      <c r="AT35" s="283">
        <f>CF!AT47/(1+Input!$D$115)</f>
        <v>0</v>
      </c>
      <c r="AU35" s="283">
        <f>CF!AU47/(1+Input!$D$115)</f>
        <v>0</v>
      </c>
      <c r="AV35" s="283">
        <f>CF!AV47/(1+Input!$D$115)</f>
        <v>0</v>
      </c>
      <c r="AW35" s="283">
        <f>CF!AW47/(1+Input!$D$115)</f>
        <v>0</v>
      </c>
      <c r="AX35" s="283">
        <f>CF!AX47/(1+Input!$D$115)</f>
        <v>0</v>
      </c>
      <c r="AY35" s="283">
        <f>CF!AY47/(1+Input!$D$115)</f>
        <v>0</v>
      </c>
      <c r="AZ35" s="283">
        <f>CF!AZ47/(1+Input!$D$115)</f>
        <v>0</v>
      </c>
      <c r="BA35" s="283">
        <f>CF!BA47/(1+Input!$D$115)</f>
        <v>0</v>
      </c>
      <c r="BB35" s="283">
        <f>CF!BB47/(1+Input!$D$115)</f>
        <v>0</v>
      </c>
      <c r="BC35" s="283">
        <f>CF!BC47/(1+Input!$D$115)</f>
        <v>0</v>
      </c>
      <c r="BD35" s="283">
        <f>CF!BD47/(1+Input!$D$115)</f>
        <v>0</v>
      </c>
      <c r="BE35" s="283">
        <f>CF!BE47/(1+Input!$D$115)</f>
        <v>0</v>
      </c>
      <c r="BF35" s="283">
        <f>CF!BF47/(1+Input!$D$115)</f>
        <v>0</v>
      </c>
      <c r="BG35" s="283">
        <f>CF!BG47/(1+Input!$D$115)</f>
        <v>0</v>
      </c>
      <c r="BH35" s="283">
        <f>CF!BH47/(1+Input!$D$115)</f>
        <v>0</v>
      </c>
      <c r="BI35" s="283">
        <f>CF!BI47/(1+Input!$D$115)</f>
        <v>0</v>
      </c>
      <c r="BJ35" s="283">
        <f>CF!BJ47/(1+Input!$D$115)</f>
        <v>0</v>
      </c>
      <c r="BK35" s="283">
        <f>CF!BK47/(1+Input!$D$115)</f>
        <v>0</v>
      </c>
      <c r="BL35" s="283">
        <f>CF!BL47/(1+Input!$D$115)</f>
        <v>0</v>
      </c>
      <c r="BM35" s="283">
        <f>CF!BM47/(1+Input!$D$115)</f>
        <v>0</v>
      </c>
      <c r="BN35" s="283">
        <f>CF!BN47/(1+Input!$D$115)</f>
        <v>0</v>
      </c>
      <c r="BO35" s="283">
        <f>CF!BO47/(1+Input!$D$115)</f>
        <v>0</v>
      </c>
      <c r="BP35" s="283">
        <f>CF!BP47/(1+Input!$D$115)</f>
        <v>0</v>
      </c>
      <c r="BQ35" s="283">
        <f>CF!BQ47/(1+Input!$D$115)</f>
        <v>0</v>
      </c>
      <c r="BR35" s="283">
        <f>CF!BR47/(1+Input!$D$115)</f>
        <v>0</v>
      </c>
      <c r="BS35" s="283">
        <f>CF!BS47/(1+Input!$D$115)</f>
        <v>0</v>
      </c>
      <c r="BT35" s="283">
        <f>CF!BT47/(1+Input!$D$115)</f>
        <v>0</v>
      </c>
      <c r="BU35" s="283">
        <f>CF!BU47/(1+Input!$D$115)</f>
        <v>0</v>
      </c>
      <c r="BV35" s="283">
        <f>CF!BV47/(1+Input!$D$115)</f>
        <v>0</v>
      </c>
      <c r="BW35" s="283">
        <f>CF!BW47/(1+Input!$D$115)</f>
        <v>0</v>
      </c>
      <c r="BX35" s="283">
        <f>CF!BX47/(1+Input!$D$115)</f>
        <v>0</v>
      </c>
      <c r="BY35" s="283">
        <f>CF!BY47/(1+Input!$D$115)</f>
        <v>0</v>
      </c>
      <c r="BZ35" s="283">
        <f>CF!BZ47/(1+Input!$D$115)</f>
        <v>0</v>
      </c>
      <c r="CA35" s="283">
        <f>CF!CA47/(1+Input!$D$115)</f>
        <v>0</v>
      </c>
      <c r="CB35" s="283">
        <f>CF!CB47/(1+Input!$D$115)</f>
        <v>0</v>
      </c>
      <c r="CC35" s="283">
        <f>CF!CC47/(1+Input!$D$115)</f>
        <v>0</v>
      </c>
      <c r="CD35" s="283">
        <f>CF!CD47/(1+Input!$D$115)</f>
        <v>0</v>
      </c>
      <c r="CE35" s="283">
        <f>CF!CE47/(1+Input!$D$115)</f>
        <v>0</v>
      </c>
      <c r="CF35" s="283">
        <f>CF!CF47/(1+Input!$D$115)</f>
        <v>0</v>
      </c>
      <c r="CG35" s="283">
        <f>CF!CG47/(1+Input!$D$115)</f>
        <v>0</v>
      </c>
      <c r="CH35" s="283">
        <f>CF!CH47/(1+Input!$D$115)</f>
        <v>0</v>
      </c>
      <c r="CI35" s="283">
        <f>CF!CI47/(1+Input!$D$115)</f>
        <v>0</v>
      </c>
      <c r="CJ35" s="283">
        <f>CF!CJ47/(1+Input!$D$115)</f>
        <v>0</v>
      </c>
      <c r="CK35" s="283">
        <f>CF!CK47/(1+Input!$D$115)</f>
        <v>0</v>
      </c>
      <c r="CL35" s="283">
        <f>CF!CL47/(1+Input!$D$115)</f>
        <v>0</v>
      </c>
      <c r="CM35" s="283">
        <f>CF!CM47/(1+Input!$D$115)</f>
        <v>0</v>
      </c>
      <c r="CN35" s="283">
        <f>CF!CN47/(1+Input!$D$115)</f>
        <v>0</v>
      </c>
      <c r="CO35" s="1"/>
    </row>
    <row r="36" ht="18.75" customHeight="1" outlineLevel="1">
      <c r="A36" s="406"/>
      <c r="B36" s="300" t="s">
        <v>257</v>
      </c>
      <c r="C36" s="300" t="str">
        <f>CF!C48</f>
        <v/>
      </c>
      <c r="D36" s="283"/>
      <c r="E36" s="382">
        <f t="shared" si="9"/>
        <v>0</v>
      </c>
      <c r="F36" s="283">
        <f t="shared" si="10"/>
        <v>0</v>
      </c>
      <c r="G36" s="383" t="s">
        <v>41</v>
      </c>
      <c r="H36" s="384"/>
      <c r="I36" s="283">
        <f>CF!I48/(1+Input!$D$115)</f>
        <v>0</v>
      </c>
      <c r="J36" s="283">
        <f>CF!J48/(1+Input!$D$115)</f>
        <v>0</v>
      </c>
      <c r="K36" s="283">
        <f>CF!K48/(1+Input!$D$115)</f>
        <v>0</v>
      </c>
      <c r="L36" s="283">
        <f>CF!L48/(1+Input!$D$115)</f>
        <v>0</v>
      </c>
      <c r="M36" s="283">
        <f>CF!M48/(1+Input!$D$115)</f>
        <v>0</v>
      </c>
      <c r="N36" s="283">
        <f>CF!N48/(1+Input!$D$115)</f>
        <v>0</v>
      </c>
      <c r="O36" s="283">
        <f>CF!O48/(1+Input!$D$115)</f>
        <v>0</v>
      </c>
      <c r="P36" s="283">
        <f>CF!P48/(1+Input!$D$115)</f>
        <v>0</v>
      </c>
      <c r="Q36" s="283">
        <f>CF!Q48/(1+Input!$D$115)</f>
        <v>0</v>
      </c>
      <c r="R36" s="283">
        <f>CF!R48/(1+Input!$D$115)</f>
        <v>0</v>
      </c>
      <c r="S36" s="283">
        <f>CF!S48/(1+Input!$D$115)</f>
        <v>0</v>
      </c>
      <c r="T36" s="283">
        <f>CF!T48/(1+Input!$D$115)</f>
        <v>0</v>
      </c>
      <c r="U36" s="283">
        <f>CF!U48/(1+Input!$D$115)</f>
        <v>0</v>
      </c>
      <c r="V36" s="283">
        <f>CF!V48/(1+Input!$D$115)</f>
        <v>0</v>
      </c>
      <c r="W36" s="283">
        <f>CF!W48/(1+Input!$D$115)</f>
        <v>0</v>
      </c>
      <c r="X36" s="283">
        <f>CF!X48/(1+Input!$D$115)</f>
        <v>0</v>
      </c>
      <c r="Y36" s="283">
        <f>CF!Y48/(1+Input!$D$115)</f>
        <v>0</v>
      </c>
      <c r="Z36" s="283">
        <f>CF!Z48/(1+Input!$D$115)</f>
        <v>0</v>
      </c>
      <c r="AA36" s="283">
        <f>CF!AA48/(1+Input!$D$115)</f>
        <v>0</v>
      </c>
      <c r="AB36" s="283">
        <f>CF!AB48/(1+Input!$D$115)</f>
        <v>0</v>
      </c>
      <c r="AC36" s="283">
        <f>CF!AC48/(1+Input!$D$115)</f>
        <v>0</v>
      </c>
      <c r="AD36" s="283">
        <f>CF!AD48/(1+Input!$D$115)</f>
        <v>0</v>
      </c>
      <c r="AE36" s="283">
        <f>CF!AE48/(1+Input!$D$115)</f>
        <v>0</v>
      </c>
      <c r="AF36" s="283">
        <f>CF!AF48/(1+Input!$D$115)</f>
        <v>0</v>
      </c>
      <c r="AG36" s="283">
        <f>CF!AG48/(1+Input!$D$115)</f>
        <v>0</v>
      </c>
      <c r="AH36" s="283">
        <f>CF!AH48/(1+Input!$D$115)</f>
        <v>0</v>
      </c>
      <c r="AI36" s="283">
        <f>CF!AI48/(1+Input!$D$115)</f>
        <v>0</v>
      </c>
      <c r="AJ36" s="283">
        <f>CF!AJ48/(1+Input!$D$115)</f>
        <v>0</v>
      </c>
      <c r="AK36" s="283">
        <f>CF!AK48/(1+Input!$D$115)</f>
        <v>0</v>
      </c>
      <c r="AL36" s="283">
        <f>CF!AL48/(1+Input!$D$115)</f>
        <v>0</v>
      </c>
      <c r="AM36" s="283">
        <f>CF!AM48/(1+Input!$D$115)</f>
        <v>0</v>
      </c>
      <c r="AN36" s="283">
        <f>CF!AN48/(1+Input!$D$115)</f>
        <v>0</v>
      </c>
      <c r="AO36" s="283">
        <f>CF!AO48/(1+Input!$D$115)</f>
        <v>0</v>
      </c>
      <c r="AP36" s="283">
        <f>CF!AP48/(1+Input!$D$115)</f>
        <v>0</v>
      </c>
      <c r="AQ36" s="283">
        <f>CF!AQ48/(1+Input!$D$115)</f>
        <v>0</v>
      </c>
      <c r="AR36" s="283">
        <f>CF!AR48/(1+Input!$D$115)</f>
        <v>0</v>
      </c>
      <c r="AS36" s="283">
        <f>CF!AS48/(1+Input!$D$115)</f>
        <v>0</v>
      </c>
      <c r="AT36" s="283">
        <f>CF!AT48/(1+Input!$D$115)</f>
        <v>0</v>
      </c>
      <c r="AU36" s="283">
        <f>CF!AU48/(1+Input!$D$115)</f>
        <v>0</v>
      </c>
      <c r="AV36" s="283">
        <f>CF!AV48/(1+Input!$D$115)</f>
        <v>0</v>
      </c>
      <c r="AW36" s="283">
        <f>CF!AW48/(1+Input!$D$115)</f>
        <v>0</v>
      </c>
      <c r="AX36" s="283">
        <f>CF!AX48/(1+Input!$D$115)</f>
        <v>0</v>
      </c>
      <c r="AY36" s="283">
        <f>CF!AY48/(1+Input!$D$115)</f>
        <v>0</v>
      </c>
      <c r="AZ36" s="283">
        <f>CF!AZ48/(1+Input!$D$115)</f>
        <v>0</v>
      </c>
      <c r="BA36" s="283">
        <f>CF!BA48/(1+Input!$D$115)</f>
        <v>0</v>
      </c>
      <c r="BB36" s="283">
        <f>CF!BB48/(1+Input!$D$115)</f>
        <v>0</v>
      </c>
      <c r="BC36" s="283">
        <f>CF!BC48/(1+Input!$D$115)</f>
        <v>0</v>
      </c>
      <c r="BD36" s="283">
        <f>CF!BD48/(1+Input!$D$115)</f>
        <v>0</v>
      </c>
      <c r="BE36" s="283">
        <f>CF!BE48/(1+Input!$D$115)</f>
        <v>0</v>
      </c>
      <c r="BF36" s="283">
        <f>CF!BF48/(1+Input!$D$115)</f>
        <v>0</v>
      </c>
      <c r="BG36" s="283">
        <f>CF!BG48/(1+Input!$D$115)</f>
        <v>0</v>
      </c>
      <c r="BH36" s="283">
        <f>CF!BH48/(1+Input!$D$115)</f>
        <v>0</v>
      </c>
      <c r="BI36" s="283">
        <f>CF!BI48/(1+Input!$D$115)</f>
        <v>0</v>
      </c>
      <c r="BJ36" s="283">
        <f>CF!BJ48/(1+Input!$D$115)</f>
        <v>0</v>
      </c>
      <c r="BK36" s="283">
        <f>CF!BK48/(1+Input!$D$115)</f>
        <v>0</v>
      </c>
      <c r="BL36" s="283">
        <f>CF!BL48/(1+Input!$D$115)</f>
        <v>0</v>
      </c>
      <c r="BM36" s="283">
        <f>CF!BM48/(1+Input!$D$115)</f>
        <v>0</v>
      </c>
      <c r="BN36" s="283">
        <f>CF!BN48/(1+Input!$D$115)</f>
        <v>0</v>
      </c>
      <c r="BO36" s="283">
        <f>CF!BO48/(1+Input!$D$115)</f>
        <v>0</v>
      </c>
      <c r="BP36" s="283">
        <f>CF!BP48/(1+Input!$D$115)</f>
        <v>0</v>
      </c>
      <c r="BQ36" s="283">
        <f>CF!BQ48/(1+Input!$D$115)</f>
        <v>0</v>
      </c>
      <c r="BR36" s="283">
        <f>CF!BR48/(1+Input!$D$115)</f>
        <v>0</v>
      </c>
      <c r="BS36" s="283">
        <f>CF!BS48/(1+Input!$D$115)</f>
        <v>0</v>
      </c>
      <c r="BT36" s="283">
        <f>CF!BT48/(1+Input!$D$115)</f>
        <v>0</v>
      </c>
      <c r="BU36" s="283">
        <f>CF!BU48/(1+Input!$D$115)</f>
        <v>0</v>
      </c>
      <c r="BV36" s="283">
        <f>CF!BV48/(1+Input!$D$115)</f>
        <v>0</v>
      </c>
      <c r="BW36" s="283">
        <f>CF!BW48/(1+Input!$D$115)</f>
        <v>0</v>
      </c>
      <c r="BX36" s="283">
        <f>CF!BX48/(1+Input!$D$115)</f>
        <v>0</v>
      </c>
      <c r="BY36" s="283">
        <f>CF!BY48/(1+Input!$D$115)</f>
        <v>0</v>
      </c>
      <c r="BZ36" s="283">
        <f>CF!BZ48/(1+Input!$D$115)</f>
        <v>0</v>
      </c>
      <c r="CA36" s="283">
        <f>CF!CA48/(1+Input!$D$115)</f>
        <v>0</v>
      </c>
      <c r="CB36" s="283">
        <f>CF!CB48/(1+Input!$D$115)</f>
        <v>0</v>
      </c>
      <c r="CC36" s="283">
        <f>CF!CC48/(1+Input!$D$115)</f>
        <v>0</v>
      </c>
      <c r="CD36" s="283">
        <f>CF!CD48/(1+Input!$D$115)</f>
        <v>0</v>
      </c>
      <c r="CE36" s="283">
        <f>CF!CE48/(1+Input!$D$115)</f>
        <v>0</v>
      </c>
      <c r="CF36" s="283">
        <f>CF!CF48/(1+Input!$D$115)</f>
        <v>0</v>
      </c>
      <c r="CG36" s="283">
        <f>CF!CG48/(1+Input!$D$115)</f>
        <v>0</v>
      </c>
      <c r="CH36" s="283">
        <f>CF!CH48/(1+Input!$D$115)</f>
        <v>0</v>
      </c>
      <c r="CI36" s="283">
        <f>CF!CI48/(1+Input!$D$115)</f>
        <v>0</v>
      </c>
      <c r="CJ36" s="283">
        <f>CF!CJ48/(1+Input!$D$115)</f>
        <v>0</v>
      </c>
      <c r="CK36" s="283">
        <f>CF!CK48/(1+Input!$D$115)</f>
        <v>0</v>
      </c>
      <c r="CL36" s="283">
        <f>CF!CL48/(1+Input!$D$115)</f>
        <v>0</v>
      </c>
      <c r="CM36" s="283">
        <f>CF!CM48/(1+Input!$D$115)</f>
        <v>0</v>
      </c>
      <c r="CN36" s="283">
        <f>CF!CN48/(1+Input!$D$115)</f>
        <v>0</v>
      </c>
      <c r="CO36" s="1"/>
    </row>
    <row r="37" ht="18.75" customHeight="1">
      <c r="A37" s="406"/>
      <c r="B37" s="398" t="s">
        <v>29</v>
      </c>
      <c r="C37" s="288" t="str">
        <f>CF!C49</f>
        <v>Other Variable Expenses</v>
      </c>
      <c r="D37" s="290"/>
      <c r="E37" s="345">
        <f t="shared" si="9"/>
        <v>0.09554503743</v>
      </c>
      <c r="F37" s="290">
        <f t="shared" si="10"/>
        <v>-234187.4701</v>
      </c>
      <c r="G37" s="399" t="s">
        <v>41</v>
      </c>
      <c r="H37" s="391"/>
      <c r="I37" s="290">
        <f t="shared" ref="I37:CN37" si="12">SUM(I38:I44)</f>
        <v>0</v>
      </c>
      <c r="J37" s="290">
        <f t="shared" si="12"/>
        <v>0</v>
      </c>
      <c r="K37" s="290">
        <f t="shared" si="12"/>
        <v>0</v>
      </c>
      <c r="L37" s="290">
        <f t="shared" si="12"/>
        <v>0</v>
      </c>
      <c r="M37" s="290">
        <f t="shared" si="12"/>
        <v>0</v>
      </c>
      <c r="N37" s="290">
        <f t="shared" si="12"/>
        <v>0</v>
      </c>
      <c r="O37" s="290">
        <f t="shared" si="12"/>
        <v>0</v>
      </c>
      <c r="P37" s="290">
        <f t="shared" si="12"/>
        <v>0</v>
      </c>
      <c r="Q37" s="290">
        <f t="shared" si="12"/>
        <v>0</v>
      </c>
      <c r="R37" s="290">
        <f t="shared" si="12"/>
        <v>0</v>
      </c>
      <c r="S37" s="290">
        <f t="shared" si="12"/>
        <v>0</v>
      </c>
      <c r="T37" s="290">
        <f t="shared" si="12"/>
        <v>0</v>
      </c>
      <c r="U37" s="290">
        <f t="shared" si="12"/>
        <v>-3068.698413</v>
      </c>
      <c r="V37" s="290">
        <f t="shared" si="12"/>
        <v>-3068.698413</v>
      </c>
      <c r="W37" s="290">
        <f t="shared" si="12"/>
        <v>-3068.698413</v>
      </c>
      <c r="X37" s="290">
        <f t="shared" si="12"/>
        <v>-3068.698413</v>
      </c>
      <c r="Y37" s="290">
        <f t="shared" si="12"/>
        <v>-3068.698413</v>
      </c>
      <c r="Z37" s="290">
        <f t="shared" si="12"/>
        <v>-3068.698413</v>
      </c>
      <c r="AA37" s="290">
        <f t="shared" si="12"/>
        <v>-3068.698413</v>
      </c>
      <c r="AB37" s="290">
        <f t="shared" si="12"/>
        <v>-3068.698413</v>
      </c>
      <c r="AC37" s="290">
        <f t="shared" si="12"/>
        <v>-3068.698413</v>
      </c>
      <c r="AD37" s="290">
        <f t="shared" si="12"/>
        <v>-3068.698413</v>
      </c>
      <c r="AE37" s="290">
        <f t="shared" si="12"/>
        <v>-3068.698413</v>
      </c>
      <c r="AF37" s="290">
        <f t="shared" si="12"/>
        <v>-3068.698413</v>
      </c>
      <c r="AG37" s="290">
        <f t="shared" si="12"/>
        <v>-3137.498413</v>
      </c>
      <c r="AH37" s="290">
        <f t="shared" si="12"/>
        <v>-3137.498413</v>
      </c>
      <c r="AI37" s="290">
        <f t="shared" si="12"/>
        <v>-3137.498413</v>
      </c>
      <c r="AJ37" s="290">
        <f t="shared" si="12"/>
        <v>-3137.498413</v>
      </c>
      <c r="AK37" s="290">
        <f t="shared" si="12"/>
        <v>-3137.498413</v>
      </c>
      <c r="AL37" s="290">
        <f t="shared" si="12"/>
        <v>-3137.498413</v>
      </c>
      <c r="AM37" s="290">
        <f t="shared" si="12"/>
        <v>-3137.498413</v>
      </c>
      <c r="AN37" s="290">
        <f t="shared" si="12"/>
        <v>-3137.498413</v>
      </c>
      <c r="AO37" s="290">
        <f t="shared" si="12"/>
        <v>-3137.498413</v>
      </c>
      <c r="AP37" s="290">
        <f t="shared" si="12"/>
        <v>-3137.498413</v>
      </c>
      <c r="AQ37" s="290">
        <f t="shared" si="12"/>
        <v>-3137.498413</v>
      </c>
      <c r="AR37" s="290">
        <f t="shared" si="12"/>
        <v>-3137.498413</v>
      </c>
      <c r="AS37" s="290">
        <f t="shared" si="12"/>
        <v>-3209.738413</v>
      </c>
      <c r="AT37" s="290">
        <f t="shared" si="12"/>
        <v>-3209.738413</v>
      </c>
      <c r="AU37" s="290">
        <f t="shared" si="12"/>
        <v>-3209.738413</v>
      </c>
      <c r="AV37" s="290">
        <f t="shared" si="12"/>
        <v>-3209.738413</v>
      </c>
      <c r="AW37" s="290">
        <f t="shared" si="12"/>
        <v>-3209.738413</v>
      </c>
      <c r="AX37" s="290">
        <f t="shared" si="12"/>
        <v>-3209.738413</v>
      </c>
      <c r="AY37" s="290">
        <f t="shared" si="12"/>
        <v>-3209.738413</v>
      </c>
      <c r="AZ37" s="290">
        <f t="shared" si="12"/>
        <v>-3209.738413</v>
      </c>
      <c r="BA37" s="290">
        <f t="shared" si="12"/>
        <v>-3209.738413</v>
      </c>
      <c r="BB37" s="290">
        <f t="shared" si="12"/>
        <v>-3209.738413</v>
      </c>
      <c r="BC37" s="290">
        <f t="shared" si="12"/>
        <v>-3209.738413</v>
      </c>
      <c r="BD37" s="290">
        <f t="shared" si="12"/>
        <v>-3209.738413</v>
      </c>
      <c r="BE37" s="290">
        <f t="shared" si="12"/>
        <v>-3285.590413</v>
      </c>
      <c r="BF37" s="290">
        <f t="shared" si="12"/>
        <v>-3285.590413</v>
      </c>
      <c r="BG37" s="290">
        <f t="shared" si="12"/>
        <v>-3285.590413</v>
      </c>
      <c r="BH37" s="290">
        <f t="shared" si="12"/>
        <v>-3285.590413</v>
      </c>
      <c r="BI37" s="290">
        <f t="shared" si="12"/>
        <v>-3285.590413</v>
      </c>
      <c r="BJ37" s="290">
        <f t="shared" si="12"/>
        <v>-3285.590413</v>
      </c>
      <c r="BK37" s="290">
        <f t="shared" si="12"/>
        <v>-3285.590413</v>
      </c>
      <c r="BL37" s="290">
        <f t="shared" si="12"/>
        <v>-3285.590413</v>
      </c>
      <c r="BM37" s="290">
        <f t="shared" si="12"/>
        <v>-3285.590413</v>
      </c>
      <c r="BN37" s="290">
        <f t="shared" si="12"/>
        <v>-3285.590413</v>
      </c>
      <c r="BO37" s="290">
        <f t="shared" si="12"/>
        <v>-3285.590413</v>
      </c>
      <c r="BP37" s="290">
        <f t="shared" si="12"/>
        <v>-3285.590413</v>
      </c>
      <c r="BQ37" s="290">
        <f t="shared" si="12"/>
        <v>-3365.235013</v>
      </c>
      <c r="BR37" s="290">
        <f t="shared" si="12"/>
        <v>-3365.235013</v>
      </c>
      <c r="BS37" s="290">
        <f t="shared" si="12"/>
        <v>-3365.235013</v>
      </c>
      <c r="BT37" s="290">
        <f t="shared" si="12"/>
        <v>-3365.235013</v>
      </c>
      <c r="BU37" s="290">
        <f t="shared" si="12"/>
        <v>-3365.235013</v>
      </c>
      <c r="BV37" s="290">
        <f t="shared" si="12"/>
        <v>-3365.235013</v>
      </c>
      <c r="BW37" s="290">
        <f t="shared" si="12"/>
        <v>-3365.235013</v>
      </c>
      <c r="BX37" s="290">
        <f t="shared" si="12"/>
        <v>-3365.235013</v>
      </c>
      <c r="BY37" s="290">
        <f t="shared" si="12"/>
        <v>-3365.235013</v>
      </c>
      <c r="BZ37" s="290">
        <f t="shared" si="12"/>
        <v>-3365.235013</v>
      </c>
      <c r="CA37" s="290">
        <f t="shared" si="12"/>
        <v>-3365.235013</v>
      </c>
      <c r="CB37" s="290">
        <f t="shared" si="12"/>
        <v>-3365.235013</v>
      </c>
      <c r="CC37" s="290">
        <f t="shared" si="12"/>
        <v>-3448.861843</v>
      </c>
      <c r="CD37" s="290">
        <f t="shared" si="12"/>
        <v>-3448.861843</v>
      </c>
      <c r="CE37" s="290">
        <f t="shared" si="12"/>
        <v>-3448.861843</v>
      </c>
      <c r="CF37" s="290">
        <f t="shared" si="12"/>
        <v>-3448.861843</v>
      </c>
      <c r="CG37" s="290">
        <f t="shared" si="12"/>
        <v>-3448.861843</v>
      </c>
      <c r="CH37" s="290">
        <f t="shared" si="12"/>
        <v>-3448.861843</v>
      </c>
      <c r="CI37" s="290">
        <f t="shared" si="12"/>
        <v>-3448.861843</v>
      </c>
      <c r="CJ37" s="290">
        <f t="shared" si="12"/>
        <v>-3448.861843</v>
      </c>
      <c r="CK37" s="290">
        <f t="shared" si="12"/>
        <v>-3448.861843</v>
      </c>
      <c r="CL37" s="290">
        <f t="shared" si="12"/>
        <v>-3448.861843</v>
      </c>
      <c r="CM37" s="290">
        <f t="shared" si="12"/>
        <v>-3448.861843</v>
      </c>
      <c r="CN37" s="290">
        <f t="shared" si="12"/>
        <v>-3448.861843</v>
      </c>
      <c r="CO37" s="1"/>
    </row>
    <row r="38" ht="18.75" customHeight="1" outlineLevel="1">
      <c r="A38" s="406"/>
      <c r="B38" s="300" t="s">
        <v>237</v>
      </c>
      <c r="C38" s="300" t="str">
        <f>CF!C50</f>
        <v>Stores Commission</v>
      </c>
      <c r="D38" s="283"/>
      <c r="E38" s="382">
        <f t="shared" si="9"/>
        <v>0</v>
      </c>
      <c r="F38" s="283">
        <f t="shared" si="10"/>
        <v>0</v>
      </c>
      <c r="G38" s="383" t="s">
        <v>41</v>
      </c>
      <c r="H38" s="384"/>
      <c r="I38" s="283">
        <f>CF!I50/(1+Input!$D$115)</f>
        <v>0</v>
      </c>
      <c r="J38" s="283">
        <f>CF!J50/(1+Input!$D$115)</f>
        <v>0</v>
      </c>
      <c r="K38" s="283">
        <f>CF!K50/(1+Input!$D$115)</f>
        <v>0</v>
      </c>
      <c r="L38" s="283">
        <f>CF!L50/(1+Input!$D$115)</f>
        <v>0</v>
      </c>
      <c r="M38" s="283">
        <f>CF!M50/(1+Input!$D$115)</f>
        <v>0</v>
      </c>
      <c r="N38" s="283">
        <f>CF!N50/(1+Input!$D$115)</f>
        <v>0</v>
      </c>
      <c r="O38" s="283">
        <f>CF!O50/(1+Input!$D$115)</f>
        <v>0</v>
      </c>
      <c r="P38" s="283">
        <f>CF!P50/(1+Input!$D$115)</f>
        <v>0</v>
      </c>
      <c r="Q38" s="283">
        <f>CF!Q50/(1+Input!$D$115)</f>
        <v>0</v>
      </c>
      <c r="R38" s="283">
        <f>CF!R50/(1+Input!$D$115)</f>
        <v>0</v>
      </c>
      <c r="S38" s="283">
        <f>CF!S50/(1+Input!$D$115)</f>
        <v>0</v>
      </c>
      <c r="T38" s="283">
        <f>CF!T50/(1+Input!$D$115)</f>
        <v>0</v>
      </c>
      <c r="U38" s="283">
        <f>CF!U50/(1+Input!$D$115)</f>
        <v>0</v>
      </c>
      <c r="V38" s="283">
        <f>CF!V50/(1+Input!$D$115)</f>
        <v>0</v>
      </c>
      <c r="W38" s="283">
        <f>CF!W50/(1+Input!$D$115)</f>
        <v>0</v>
      </c>
      <c r="X38" s="283">
        <f>CF!X50/(1+Input!$D$115)</f>
        <v>0</v>
      </c>
      <c r="Y38" s="283">
        <f>CF!Y50/(1+Input!$D$115)</f>
        <v>0</v>
      </c>
      <c r="Z38" s="283">
        <f>CF!Z50/(1+Input!$D$115)</f>
        <v>0</v>
      </c>
      <c r="AA38" s="283">
        <f>CF!AA50/(1+Input!$D$115)</f>
        <v>0</v>
      </c>
      <c r="AB38" s="283">
        <f>CF!AB50/(1+Input!$D$115)</f>
        <v>0</v>
      </c>
      <c r="AC38" s="283">
        <f>CF!AC50/(1+Input!$D$115)</f>
        <v>0</v>
      </c>
      <c r="AD38" s="283">
        <f>CF!AD50/(1+Input!$D$115)</f>
        <v>0</v>
      </c>
      <c r="AE38" s="283">
        <f>CF!AE50/(1+Input!$D$115)</f>
        <v>0</v>
      </c>
      <c r="AF38" s="283">
        <f>CF!AF50/(1+Input!$D$115)</f>
        <v>0</v>
      </c>
      <c r="AG38" s="283">
        <f>CF!AG50/(1+Input!$D$115)</f>
        <v>0</v>
      </c>
      <c r="AH38" s="283">
        <f>CF!AH50/(1+Input!$D$115)</f>
        <v>0</v>
      </c>
      <c r="AI38" s="283">
        <f>CF!AI50/(1+Input!$D$115)</f>
        <v>0</v>
      </c>
      <c r="AJ38" s="283">
        <f>CF!AJ50/(1+Input!$D$115)</f>
        <v>0</v>
      </c>
      <c r="AK38" s="283">
        <f>CF!AK50/(1+Input!$D$115)</f>
        <v>0</v>
      </c>
      <c r="AL38" s="283">
        <f>CF!AL50/(1+Input!$D$115)</f>
        <v>0</v>
      </c>
      <c r="AM38" s="283">
        <f>CF!AM50/(1+Input!$D$115)</f>
        <v>0</v>
      </c>
      <c r="AN38" s="283">
        <f>CF!AN50/(1+Input!$D$115)</f>
        <v>0</v>
      </c>
      <c r="AO38" s="283">
        <f>CF!AO50/(1+Input!$D$115)</f>
        <v>0</v>
      </c>
      <c r="AP38" s="283">
        <f>CF!AP50/(1+Input!$D$115)</f>
        <v>0</v>
      </c>
      <c r="AQ38" s="283">
        <f>CF!AQ50/(1+Input!$D$115)</f>
        <v>0</v>
      </c>
      <c r="AR38" s="283">
        <f>CF!AR50/(1+Input!$D$115)</f>
        <v>0</v>
      </c>
      <c r="AS38" s="283">
        <f>CF!AS50/(1+Input!$D$115)</f>
        <v>0</v>
      </c>
      <c r="AT38" s="283">
        <f>CF!AT50/(1+Input!$D$115)</f>
        <v>0</v>
      </c>
      <c r="AU38" s="283">
        <f>CF!AU50/(1+Input!$D$115)</f>
        <v>0</v>
      </c>
      <c r="AV38" s="283">
        <f>CF!AV50/(1+Input!$D$115)</f>
        <v>0</v>
      </c>
      <c r="AW38" s="283">
        <f>CF!AW50/(1+Input!$D$115)</f>
        <v>0</v>
      </c>
      <c r="AX38" s="283">
        <f>CF!AX50/(1+Input!$D$115)</f>
        <v>0</v>
      </c>
      <c r="AY38" s="283">
        <f>CF!AY50/(1+Input!$D$115)</f>
        <v>0</v>
      </c>
      <c r="AZ38" s="283">
        <f>CF!AZ50/(1+Input!$D$115)</f>
        <v>0</v>
      </c>
      <c r="BA38" s="283">
        <f>CF!BA50/(1+Input!$D$115)</f>
        <v>0</v>
      </c>
      <c r="BB38" s="283">
        <f>CF!BB50/(1+Input!$D$115)</f>
        <v>0</v>
      </c>
      <c r="BC38" s="283">
        <f>CF!BC50/(1+Input!$D$115)</f>
        <v>0</v>
      </c>
      <c r="BD38" s="283">
        <f>CF!BD50/(1+Input!$D$115)</f>
        <v>0</v>
      </c>
      <c r="BE38" s="283">
        <f>CF!BE50/(1+Input!$D$115)</f>
        <v>0</v>
      </c>
      <c r="BF38" s="283">
        <f>CF!BF50/(1+Input!$D$115)</f>
        <v>0</v>
      </c>
      <c r="BG38" s="283">
        <f>CF!BG50/(1+Input!$D$115)</f>
        <v>0</v>
      </c>
      <c r="BH38" s="283">
        <f>CF!BH50/(1+Input!$D$115)</f>
        <v>0</v>
      </c>
      <c r="BI38" s="283">
        <f>CF!BI50/(1+Input!$D$115)</f>
        <v>0</v>
      </c>
      <c r="BJ38" s="283">
        <f>CF!BJ50/(1+Input!$D$115)</f>
        <v>0</v>
      </c>
      <c r="BK38" s="283">
        <f>CF!BK50/(1+Input!$D$115)</f>
        <v>0</v>
      </c>
      <c r="BL38" s="283">
        <f>CF!BL50/(1+Input!$D$115)</f>
        <v>0</v>
      </c>
      <c r="BM38" s="283">
        <f>CF!BM50/(1+Input!$D$115)</f>
        <v>0</v>
      </c>
      <c r="BN38" s="283">
        <f>CF!BN50/(1+Input!$D$115)</f>
        <v>0</v>
      </c>
      <c r="BO38" s="283">
        <f>CF!BO50/(1+Input!$D$115)</f>
        <v>0</v>
      </c>
      <c r="BP38" s="283">
        <f>CF!BP50/(1+Input!$D$115)</f>
        <v>0</v>
      </c>
      <c r="BQ38" s="283">
        <f>CF!BQ50/(1+Input!$D$115)</f>
        <v>0</v>
      </c>
      <c r="BR38" s="283">
        <f>CF!BR50/(1+Input!$D$115)</f>
        <v>0</v>
      </c>
      <c r="BS38" s="283">
        <f>CF!BS50/(1+Input!$D$115)</f>
        <v>0</v>
      </c>
      <c r="BT38" s="283">
        <f>CF!BT50/(1+Input!$D$115)</f>
        <v>0</v>
      </c>
      <c r="BU38" s="283">
        <f>CF!BU50/(1+Input!$D$115)</f>
        <v>0</v>
      </c>
      <c r="BV38" s="283">
        <f>CF!BV50/(1+Input!$D$115)</f>
        <v>0</v>
      </c>
      <c r="BW38" s="283">
        <f>CF!BW50/(1+Input!$D$115)</f>
        <v>0</v>
      </c>
      <c r="BX38" s="283">
        <f>CF!BX50/(1+Input!$D$115)</f>
        <v>0</v>
      </c>
      <c r="BY38" s="283">
        <f>CF!BY50/(1+Input!$D$115)</f>
        <v>0</v>
      </c>
      <c r="BZ38" s="283">
        <f>CF!BZ50/(1+Input!$D$115)</f>
        <v>0</v>
      </c>
      <c r="CA38" s="283">
        <f>CF!CA50/(1+Input!$D$115)</f>
        <v>0</v>
      </c>
      <c r="CB38" s="283">
        <f>CF!CB50/(1+Input!$D$115)</f>
        <v>0</v>
      </c>
      <c r="CC38" s="283">
        <f>CF!CC50/(1+Input!$D$115)</f>
        <v>0</v>
      </c>
      <c r="CD38" s="283">
        <f>CF!CD50/(1+Input!$D$115)</f>
        <v>0</v>
      </c>
      <c r="CE38" s="283">
        <f>CF!CE50/(1+Input!$D$115)</f>
        <v>0</v>
      </c>
      <c r="CF38" s="283">
        <f>CF!CF50/(1+Input!$D$115)</f>
        <v>0</v>
      </c>
      <c r="CG38" s="283">
        <f>CF!CG50/(1+Input!$D$115)</f>
        <v>0</v>
      </c>
      <c r="CH38" s="283">
        <f>CF!CH50/(1+Input!$D$115)</f>
        <v>0</v>
      </c>
      <c r="CI38" s="283">
        <f>CF!CI50/(1+Input!$D$115)</f>
        <v>0</v>
      </c>
      <c r="CJ38" s="283">
        <f>CF!CJ50/(1+Input!$D$115)</f>
        <v>0</v>
      </c>
      <c r="CK38" s="283">
        <f>CF!CK50/(1+Input!$D$115)</f>
        <v>0</v>
      </c>
      <c r="CL38" s="283">
        <f>CF!CL50/(1+Input!$D$115)</f>
        <v>0</v>
      </c>
      <c r="CM38" s="283">
        <f>CF!CM50/(1+Input!$D$115)</f>
        <v>0</v>
      </c>
      <c r="CN38" s="283">
        <f>CF!CN50/(1+Input!$D$115)</f>
        <v>0</v>
      </c>
      <c r="CO38" s="1"/>
    </row>
    <row r="39" ht="18.75" customHeight="1" outlineLevel="1">
      <c r="A39" s="406"/>
      <c r="B39" s="300" t="s">
        <v>238</v>
      </c>
      <c r="C39" s="300" t="str">
        <f>CF!C51</f>
        <v>Bank's fee</v>
      </c>
      <c r="D39" s="283"/>
      <c r="E39" s="382">
        <f t="shared" si="9"/>
        <v>0.03054808298</v>
      </c>
      <c r="F39" s="283">
        <f t="shared" si="10"/>
        <v>-74875.45624</v>
      </c>
      <c r="G39" s="383" t="s">
        <v>41</v>
      </c>
      <c r="H39" s="384"/>
      <c r="I39" s="283">
        <f>CF!I51/(1+Input!$D$115)</f>
        <v>0</v>
      </c>
      <c r="J39" s="283">
        <f>CF!J51/(1+Input!$D$115)</f>
        <v>0</v>
      </c>
      <c r="K39" s="283">
        <f>CF!K51/(1+Input!$D$115)</f>
        <v>0</v>
      </c>
      <c r="L39" s="283">
        <f>CF!L51/(1+Input!$D$115)</f>
        <v>0</v>
      </c>
      <c r="M39" s="283">
        <f>CF!M51/(1+Input!$D$115)</f>
        <v>0</v>
      </c>
      <c r="N39" s="283">
        <f>CF!N51/(1+Input!$D$115)</f>
        <v>0</v>
      </c>
      <c r="O39" s="283">
        <f>CF!O51/(1+Input!$D$115)</f>
        <v>0</v>
      </c>
      <c r="P39" s="283">
        <f>CF!P51/(1+Input!$D$115)</f>
        <v>0</v>
      </c>
      <c r="Q39" s="283">
        <f>CF!Q51/(1+Input!$D$115)</f>
        <v>0</v>
      </c>
      <c r="R39" s="283">
        <f>CF!R51/(1+Input!$D$115)</f>
        <v>0</v>
      </c>
      <c r="S39" s="283">
        <f>CF!S51/(1+Input!$D$115)</f>
        <v>0</v>
      </c>
      <c r="T39" s="283">
        <f>CF!T51/(1+Input!$D$115)</f>
        <v>0</v>
      </c>
      <c r="U39" s="283">
        <f>CF!U51/(1+Input!$D$115)</f>
        <v>-917.3333333</v>
      </c>
      <c r="V39" s="283">
        <f>CF!V51/(1+Input!$D$115)</f>
        <v>-917.3333333</v>
      </c>
      <c r="W39" s="283">
        <f>CF!W51/(1+Input!$D$115)</f>
        <v>-917.3333333</v>
      </c>
      <c r="X39" s="283">
        <f>CF!X51/(1+Input!$D$115)</f>
        <v>-917.3333333</v>
      </c>
      <c r="Y39" s="283">
        <f>CF!Y51/(1+Input!$D$115)</f>
        <v>-917.3333333</v>
      </c>
      <c r="Z39" s="283">
        <f>CF!Z51/(1+Input!$D$115)</f>
        <v>-917.3333333</v>
      </c>
      <c r="AA39" s="283">
        <f>CF!AA51/(1+Input!$D$115)</f>
        <v>-917.3333333</v>
      </c>
      <c r="AB39" s="283">
        <f>CF!AB51/(1+Input!$D$115)</f>
        <v>-917.3333333</v>
      </c>
      <c r="AC39" s="283">
        <f>CF!AC51/(1+Input!$D$115)</f>
        <v>-917.3333333</v>
      </c>
      <c r="AD39" s="283">
        <f>CF!AD51/(1+Input!$D$115)</f>
        <v>-917.3333333</v>
      </c>
      <c r="AE39" s="283">
        <f>CF!AE51/(1+Input!$D$115)</f>
        <v>-917.3333333</v>
      </c>
      <c r="AF39" s="283">
        <f>CF!AF51/(1+Input!$D$115)</f>
        <v>-917.3333333</v>
      </c>
      <c r="AG39" s="283">
        <f>CF!AG51/(1+Input!$D$115)</f>
        <v>-963.2</v>
      </c>
      <c r="AH39" s="283">
        <f>CF!AH51/(1+Input!$D$115)</f>
        <v>-963.2</v>
      </c>
      <c r="AI39" s="283">
        <f>CF!AI51/(1+Input!$D$115)</f>
        <v>-963.2</v>
      </c>
      <c r="AJ39" s="283">
        <f>CF!AJ51/(1+Input!$D$115)</f>
        <v>-963.2</v>
      </c>
      <c r="AK39" s="283">
        <f>CF!AK51/(1+Input!$D$115)</f>
        <v>-963.2</v>
      </c>
      <c r="AL39" s="283">
        <f>CF!AL51/(1+Input!$D$115)</f>
        <v>-963.2</v>
      </c>
      <c r="AM39" s="283">
        <f>CF!AM51/(1+Input!$D$115)</f>
        <v>-963.2</v>
      </c>
      <c r="AN39" s="283">
        <f>CF!AN51/(1+Input!$D$115)</f>
        <v>-963.2</v>
      </c>
      <c r="AO39" s="283">
        <f>CF!AO51/(1+Input!$D$115)</f>
        <v>-963.2</v>
      </c>
      <c r="AP39" s="283">
        <f>CF!AP51/(1+Input!$D$115)</f>
        <v>-963.2</v>
      </c>
      <c r="AQ39" s="283">
        <f>CF!AQ51/(1+Input!$D$115)</f>
        <v>-963.2</v>
      </c>
      <c r="AR39" s="283">
        <f>CF!AR51/(1+Input!$D$115)</f>
        <v>-963.2</v>
      </c>
      <c r="AS39" s="283">
        <f>CF!AS51/(1+Input!$D$115)</f>
        <v>-1011.36</v>
      </c>
      <c r="AT39" s="283">
        <f>CF!AT51/(1+Input!$D$115)</f>
        <v>-1011.36</v>
      </c>
      <c r="AU39" s="283">
        <f>CF!AU51/(1+Input!$D$115)</f>
        <v>-1011.36</v>
      </c>
      <c r="AV39" s="283">
        <f>CF!AV51/(1+Input!$D$115)</f>
        <v>-1011.36</v>
      </c>
      <c r="AW39" s="283">
        <f>CF!AW51/(1+Input!$D$115)</f>
        <v>-1011.36</v>
      </c>
      <c r="AX39" s="283">
        <f>CF!AX51/(1+Input!$D$115)</f>
        <v>-1011.36</v>
      </c>
      <c r="AY39" s="283">
        <f>CF!AY51/(1+Input!$D$115)</f>
        <v>-1011.36</v>
      </c>
      <c r="AZ39" s="283">
        <f>CF!AZ51/(1+Input!$D$115)</f>
        <v>-1011.36</v>
      </c>
      <c r="BA39" s="283">
        <f>CF!BA51/(1+Input!$D$115)</f>
        <v>-1011.36</v>
      </c>
      <c r="BB39" s="283">
        <f>CF!BB51/(1+Input!$D$115)</f>
        <v>-1011.36</v>
      </c>
      <c r="BC39" s="283">
        <f>CF!BC51/(1+Input!$D$115)</f>
        <v>-1011.36</v>
      </c>
      <c r="BD39" s="283">
        <f>CF!BD51/(1+Input!$D$115)</f>
        <v>-1011.36</v>
      </c>
      <c r="BE39" s="283">
        <f>CF!BE51/(1+Input!$D$115)</f>
        <v>-1061.928</v>
      </c>
      <c r="BF39" s="283">
        <f>CF!BF51/(1+Input!$D$115)</f>
        <v>-1061.928</v>
      </c>
      <c r="BG39" s="283">
        <f>CF!BG51/(1+Input!$D$115)</f>
        <v>-1061.928</v>
      </c>
      <c r="BH39" s="283">
        <f>CF!BH51/(1+Input!$D$115)</f>
        <v>-1061.928</v>
      </c>
      <c r="BI39" s="283">
        <f>CF!BI51/(1+Input!$D$115)</f>
        <v>-1061.928</v>
      </c>
      <c r="BJ39" s="283">
        <f>CF!BJ51/(1+Input!$D$115)</f>
        <v>-1061.928</v>
      </c>
      <c r="BK39" s="283">
        <f>CF!BK51/(1+Input!$D$115)</f>
        <v>-1061.928</v>
      </c>
      <c r="BL39" s="283">
        <f>CF!BL51/(1+Input!$D$115)</f>
        <v>-1061.928</v>
      </c>
      <c r="BM39" s="283">
        <f>CF!BM51/(1+Input!$D$115)</f>
        <v>-1061.928</v>
      </c>
      <c r="BN39" s="283">
        <f>CF!BN51/(1+Input!$D$115)</f>
        <v>-1061.928</v>
      </c>
      <c r="BO39" s="283">
        <f>CF!BO51/(1+Input!$D$115)</f>
        <v>-1061.928</v>
      </c>
      <c r="BP39" s="283">
        <f>CF!BP51/(1+Input!$D$115)</f>
        <v>-1061.928</v>
      </c>
      <c r="BQ39" s="283">
        <f>CF!BQ51/(1+Input!$D$115)</f>
        <v>-1115.0244</v>
      </c>
      <c r="BR39" s="283">
        <f>CF!BR51/(1+Input!$D$115)</f>
        <v>-1115.0244</v>
      </c>
      <c r="BS39" s="283">
        <f>CF!BS51/(1+Input!$D$115)</f>
        <v>-1115.0244</v>
      </c>
      <c r="BT39" s="283">
        <f>CF!BT51/(1+Input!$D$115)</f>
        <v>-1115.0244</v>
      </c>
      <c r="BU39" s="283">
        <f>CF!BU51/(1+Input!$D$115)</f>
        <v>-1115.0244</v>
      </c>
      <c r="BV39" s="283">
        <f>CF!BV51/(1+Input!$D$115)</f>
        <v>-1115.0244</v>
      </c>
      <c r="BW39" s="283">
        <f>CF!BW51/(1+Input!$D$115)</f>
        <v>-1115.0244</v>
      </c>
      <c r="BX39" s="283">
        <f>CF!BX51/(1+Input!$D$115)</f>
        <v>-1115.0244</v>
      </c>
      <c r="BY39" s="283">
        <f>CF!BY51/(1+Input!$D$115)</f>
        <v>-1115.0244</v>
      </c>
      <c r="BZ39" s="283">
        <f>CF!BZ51/(1+Input!$D$115)</f>
        <v>-1115.0244</v>
      </c>
      <c r="CA39" s="283">
        <f>CF!CA51/(1+Input!$D$115)</f>
        <v>-1115.0244</v>
      </c>
      <c r="CB39" s="283">
        <f>CF!CB51/(1+Input!$D$115)</f>
        <v>-1115.0244</v>
      </c>
      <c r="CC39" s="283">
        <f>CF!CC51/(1+Input!$D$115)</f>
        <v>-1170.77562</v>
      </c>
      <c r="CD39" s="283">
        <f>CF!CD51/(1+Input!$D$115)</f>
        <v>-1170.77562</v>
      </c>
      <c r="CE39" s="283">
        <f>CF!CE51/(1+Input!$D$115)</f>
        <v>-1170.77562</v>
      </c>
      <c r="CF39" s="283">
        <f>CF!CF51/(1+Input!$D$115)</f>
        <v>-1170.77562</v>
      </c>
      <c r="CG39" s="283">
        <f>CF!CG51/(1+Input!$D$115)</f>
        <v>-1170.77562</v>
      </c>
      <c r="CH39" s="283">
        <f>CF!CH51/(1+Input!$D$115)</f>
        <v>-1170.77562</v>
      </c>
      <c r="CI39" s="283">
        <f>CF!CI51/(1+Input!$D$115)</f>
        <v>-1170.77562</v>
      </c>
      <c r="CJ39" s="283">
        <f>CF!CJ51/(1+Input!$D$115)</f>
        <v>-1170.77562</v>
      </c>
      <c r="CK39" s="283">
        <f>CF!CK51/(1+Input!$D$115)</f>
        <v>-1170.77562</v>
      </c>
      <c r="CL39" s="283">
        <f>CF!CL51/(1+Input!$D$115)</f>
        <v>-1170.77562</v>
      </c>
      <c r="CM39" s="283">
        <f>CF!CM51/(1+Input!$D$115)</f>
        <v>-1170.77562</v>
      </c>
      <c r="CN39" s="283">
        <f>CF!CN51/(1+Input!$D$115)</f>
        <v>-1170.77562</v>
      </c>
      <c r="CO39" s="1"/>
    </row>
    <row r="40" ht="18.75" customHeight="1" outlineLevel="1">
      <c r="A40" s="406"/>
      <c r="B40" s="300" t="s">
        <v>239</v>
      </c>
      <c r="C40" s="300" t="str">
        <f>CF!C52</f>
        <v>Other commissions</v>
      </c>
      <c r="D40" s="283"/>
      <c r="E40" s="382">
        <f t="shared" si="9"/>
        <v>0.01527404149</v>
      </c>
      <c r="F40" s="283">
        <f t="shared" si="10"/>
        <v>-37437.72812</v>
      </c>
      <c r="G40" s="383" t="s">
        <v>41</v>
      </c>
      <c r="H40" s="384"/>
      <c r="I40" s="283">
        <f>CF!I52/(1+Input!$D$115)</f>
        <v>0</v>
      </c>
      <c r="J40" s="283">
        <f>CF!J52/(1+Input!$D$115)</f>
        <v>0</v>
      </c>
      <c r="K40" s="283">
        <f>CF!K52/(1+Input!$D$115)</f>
        <v>0</v>
      </c>
      <c r="L40" s="283">
        <f>CF!L52/(1+Input!$D$115)</f>
        <v>0</v>
      </c>
      <c r="M40" s="283">
        <f>CF!M52/(1+Input!$D$115)</f>
        <v>0</v>
      </c>
      <c r="N40" s="283">
        <f>CF!N52/(1+Input!$D$115)</f>
        <v>0</v>
      </c>
      <c r="O40" s="283">
        <f>CF!O52/(1+Input!$D$115)</f>
        <v>0</v>
      </c>
      <c r="P40" s="283">
        <f>CF!P52/(1+Input!$D$115)</f>
        <v>0</v>
      </c>
      <c r="Q40" s="283">
        <f>CF!Q52/(1+Input!$D$115)</f>
        <v>0</v>
      </c>
      <c r="R40" s="283">
        <f>CF!R52/(1+Input!$D$115)</f>
        <v>0</v>
      </c>
      <c r="S40" s="283">
        <f>CF!S52/(1+Input!$D$115)</f>
        <v>0</v>
      </c>
      <c r="T40" s="283">
        <f>CF!T52/(1+Input!$D$115)</f>
        <v>0</v>
      </c>
      <c r="U40" s="283">
        <f>CF!U52/(1+Input!$D$115)</f>
        <v>-458.6666667</v>
      </c>
      <c r="V40" s="283">
        <f>CF!V52/(1+Input!$D$115)</f>
        <v>-458.6666667</v>
      </c>
      <c r="W40" s="283">
        <f>CF!W52/(1+Input!$D$115)</f>
        <v>-458.6666667</v>
      </c>
      <c r="X40" s="283">
        <f>CF!X52/(1+Input!$D$115)</f>
        <v>-458.6666667</v>
      </c>
      <c r="Y40" s="283">
        <f>CF!Y52/(1+Input!$D$115)</f>
        <v>-458.6666667</v>
      </c>
      <c r="Z40" s="283">
        <f>CF!Z52/(1+Input!$D$115)</f>
        <v>-458.6666667</v>
      </c>
      <c r="AA40" s="283">
        <f>CF!AA52/(1+Input!$D$115)</f>
        <v>-458.6666667</v>
      </c>
      <c r="AB40" s="283">
        <f>CF!AB52/(1+Input!$D$115)</f>
        <v>-458.6666667</v>
      </c>
      <c r="AC40" s="283">
        <f>CF!AC52/(1+Input!$D$115)</f>
        <v>-458.6666667</v>
      </c>
      <c r="AD40" s="283">
        <f>CF!AD52/(1+Input!$D$115)</f>
        <v>-458.6666667</v>
      </c>
      <c r="AE40" s="283">
        <f>CF!AE52/(1+Input!$D$115)</f>
        <v>-458.6666667</v>
      </c>
      <c r="AF40" s="283">
        <f>CF!AF52/(1+Input!$D$115)</f>
        <v>-458.6666667</v>
      </c>
      <c r="AG40" s="283">
        <f>CF!AG52/(1+Input!$D$115)</f>
        <v>-481.6</v>
      </c>
      <c r="AH40" s="283">
        <f>CF!AH52/(1+Input!$D$115)</f>
        <v>-481.6</v>
      </c>
      <c r="AI40" s="283">
        <f>CF!AI52/(1+Input!$D$115)</f>
        <v>-481.6</v>
      </c>
      <c r="AJ40" s="283">
        <f>CF!AJ52/(1+Input!$D$115)</f>
        <v>-481.6</v>
      </c>
      <c r="AK40" s="283">
        <f>CF!AK52/(1+Input!$D$115)</f>
        <v>-481.6</v>
      </c>
      <c r="AL40" s="283">
        <f>CF!AL52/(1+Input!$D$115)</f>
        <v>-481.6</v>
      </c>
      <c r="AM40" s="283">
        <f>CF!AM52/(1+Input!$D$115)</f>
        <v>-481.6</v>
      </c>
      <c r="AN40" s="283">
        <f>CF!AN52/(1+Input!$D$115)</f>
        <v>-481.6</v>
      </c>
      <c r="AO40" s="283">
        <f>CF!AO52/(1+Input!$D$115)</f>
        <v>-481.6</v>
      </c>
      <c r="AP40" s="283">
        <f>CF!AP52/(1+Input!$D$115)</f>
        <v>-481.6</v>
      </c>
      <c r="AQ40" s="283">
        <f>CF!AQ52/(1+Input!$D$115)</f>
        <v>-481.6</v>
      </c>
      <c r="AR40" s="283">
        <f>CF!AR52/(1+Input!$D$115)</f>
        <v>-481.6</v>
      </c>
      <c r="AS40" s="283">
        <f>CF!AS52/(1+Input!$D$115)</f>
        <v>-505.68</v>
      </c>
      <c r="AT40" s="283">
        <f>CF!AT52/(1+Input!$D$115)</f>
        <v>-505.68</v>
      </c>
      <c r="AU40" s="283">
        <f>CF!AU52/(1+Input!$D$115)</f>
        <v>-505.68</v>
      </c>
      <c r="AV40" s="283">
        <f>CF!AV52/(1+Input!$D$115)</f>
        <v>-505.68</v>
      </c>
      <c r="AW40" s="283">
        <f>CF!AW52/(1+Input!$D$115)</f>
        <v>-505.68</v>
      </c>
      <c r="AX40" s="283">
        <f>CF!AX52/(1+Input!$D$115)</f>
        <v>-505.68</v>
      </c>
      <c r="AY40" s="283">
        <f>CF!AY52/(1+Input!$D$115)</f>
        <v>-505.68</v>
      </c>
      <c r="AZ40" s="283">
        <f>CF!AZ52/(1+Input!$D$115)</f>
        <v>-505.68</v>
      </c>
      <c r="BA40" s="283">
        <f>CF!BA52/(1+Input!$D$115)</f>
        <v>-505.68</v>
      </c>
      <c r="BB40" s="283">
        <f>CF!BB52/(1+Input!$D$115)</f>
        <v>-505.68</v>
      </c>
      <c r="BC40" s="283">
        <f>CF!BC52/(1+Input!$D$115)</f>
        <v>-505.68</v>
      </c>
      <c r="BD40" s="283">
        <f>CF!BD52/(1+Input!$D$115)</f>
        <v>-505.68</v>
      </c>
      <c r="BE40" s="283">
        <f>CF!BE52/(1+Input!$D$115)</f>
        <v>-530.964</v>
      </c>
      <c r="BF40" s="283">
        <f>CF!BF52/(1+Input!$D$115)</f>
        <v>-530.964</v>
      </c>
      <c r="BG40" s="283">
        <f>CF!BG52/(1+Input!$D$115)</f>
        <v>-530.964</v>
      </c>
      <c r="BH40" s="283">
        <f>CF!BH52/(1+Input!$D$115)</f>
        <v>-530.964</v>
      </c>
      <c r="BI40" s="283">
        <f>CF!BI52/(1+Input!$D$115)</f>
        <v>-530.964</v>
      </c>
      <c r="BJ40" s="283">
        <f>CF!BJ52/(1+Input!$D$115)</f>
        <v>-530.964</v>
      </c>
      <c r="BK40" s="283">
        <f>CF!BK52/(1+Input!$D$115)</f>
        <v>-530.964</v>
      </c>
      <c r="BL40" s="283">
        <f>CF!BL52/(1+Input!$D$115)</f>
        <v>-530.964</v>
      </c>
      <c r="BM40" s="283">
        <f>CF!BM52/(1+Input!$D$115)</f>
        <v>-530.964</v>
      </c>
      <c r="BN40" s="283">
        <f>CF!BN52/(1+Input!$D$115)</f>
        <v>-530.964</v>
      </c>
      <c r="BO40" s="283">
        <f>CF!BO52/(1+Input!$D$115)</f>
        <v>-530.964</v>
      </c>
      <c r="BP40" s="283">
        <f>CF!BP52/(1+Input!$D$115)</f>
        <v>-530.964</v>
      </c>
      <c r="BQ40" s="283">
        <f>CF!BQ52/(1+Input!$D$115)</f>
        <v>-557.5122</v>
      </c>
      <c r="BR40" s="283">
        <f>CF!BR52/(1+Input!$D$115)</f>
        <v>-557.5122</v>
      </c>
      <c r="BS40" s="283">
        <f>CF!BS52/(1+Input!$D$115)</f>
        <v>-557.5122</v>
      </c>
      <c r="BT40" s="283">
        <f>CF!BT52/(1+Input!$D$115)</f>
        <v>-557.5122</v>
      </c>
      <c r="BU40" s="283">
        <f>CF!BU52/(1+Input!$D$115)</f>
        <v>-557.5122</v>
      </c>
      <c r="BV40" s="283">
        <f>CF!BV52/(1+Input!$D$115)</f>
        <v>-557.5122</v>
      </c>
      <c r="BW40" s="283">
        <f>CF!BW52/(1+Input!$D$115)</f>
        <v>-557.5122</v>
      </c>
      <c r="BX40" s="283">
        <f>CF!BX52/(1+Input!$D$115)</f>
        <v>-557.5122</v>
      </c>
      <c r="BY40" s="283">
        <f>CF!BY52/(1+Input!$D$115)</f>
        <v>-557.5122</v>
      </c>
      <c r="BZ40" s="283">
        <f>CF!BZ52/(1+Input!$D$115)</f>
        <v>-557.5122</v>
      </c>
      <c r="CA40" s="283">
        <f>CF!CA52/(1+Input!$D$115)</f>
        <v>-557.5122</v>
      </c>
      <c r="CB40" s="283">
        <f>CF!CB52/(1+Input!$D$115)</f>
        <v>-557.5122</v>
      </c>
      <c r="CC40" s="283">
        <f>CF!CC52/(1+Input!$D$115)</f>
        <v>-585.38781</v>
      </c>
      <c r="CD40" s="283">
        <f>CF!CD52/(1+Input!$D$115)</f>
        <v>-585.38781</v>
      </c>
      <c r="CE40" s="283">
        <f>CF!CE52/(1+Input!$D$115)</f>
        <v>-585.38781</v>
      </c>
      <c r="CF40" s="283">
        <f>CF!CF52/(1+Input!$D$115)</f>
        <v>-585.38781</v>
      </c>
      <c r="CG40" s="283">
        <f>CF!CG52/(1+Input!$D$115)</f>
        <v>-585.38781</v>
      </c>
      <c r="CH40" s="283">
        <f>CF!CH52/(1+Input!$D$115)</f>
        <v>-585.38781</v>
      </c>
      <c r="CI40" s="283">
        <f>CF!CI52/(1+Input!$D$115)</f>
        <v>-585.38781</v>
      </c>
      <c r="CJ40" s="283">
        <f>CF!CJ52/(1+Input!$D$115)</f>
        <v>-585.38781</v>
      </c>
      <c r="CK40" s="283">
        <f>CF!CK52/(1+Input!$D$115)</f>
        <v>-585.38781</v>
      </c>
      <c r="CL40" s="283">
        <f>CF!CL52/(1+Input!$D$115)</f>
        <v>-585.38781</v>
      </c>
      <c r="CM40" s="283">
        <f>CF!CM52/(1+Input!$D$115)</f>
        <v>-585.38781</v>
      </c>
      <c r="CN40" s="283">
        <f>CF!CN52/(1+Input!$D$115)</f>
        <v>-585.38781</v>
      </c>
      <c r="CO40" s="1"/>
    </row>
    <row r="41" ht="18.75" customHeight="1" outlineLevel="1">
      <c r="A41" s="406"/>
      <c r="B41" s="300" t="s">
        <v>240</v>
      </c>
      <c r="C41" s="300" t="str">
        <f>CF!C53</f>
        <v>ChatGPT</v>
      </c>
      <c r="D41" s="283"/>
      <c r="E41" s="382">
        <f t="shared" si="9"/>
        <v>0.04811894802</v>
      </c>
      <c r="F41" s="283">
        <f t="shared" si="10"/>
        <v>-117942.8571</v>
      </c>
      <c r="G41" s="383" t="s">
        <v>41</v>
      </c>
      <c r="H41" s="384"/>
      <c r="I41" s="283">
        <f>CF!I53/(1+Input!$D$115)</f>
        <v>0</v>
      </c>
      <c r="J41" s="283">
        <f>CF!J53/(1+Input!$D$115)</f>
        <v>0</v>
      </c>
      <c r="K41" s="283">
        <f>CF!K53/(1+Input!$D$115)</f>
        <v>0</v>
      </c>
      <c r="L41" s="283">
        <f>CF!L53/(1+Input!$D$115)</f>
        <v>0</v>
      </c>
      <c r="M41" s="283">
        <f>CF!M53/(1+Input!$D$115)</f>
        <v>0</v>
      </c>
      <c r="N41" s="283">
        <f>CF!N53/(1+Input!$D$115)</f>
        <v>0</v>
      </c>
      <c r="O41" s="283">
        <f>CF!O53/(1+Input!$D$115)</f>
        <v>0</v>
      </c>
      <c r="P41" s="283">
        <f>CF!P53/(1+Input!$D$115)</f>
        <v>0</v>
      </c>
      <c r="Q41" s="283">
        <f>CF!Q53/(1+Input!$D$115)</f>
        <v>0</v>
      </c>
      <c r="R41" s="283">
        <f>CF!R53/(1+Input!$D$115)</f>
        <v>0</v>
      </c>
      <c r="S41" s="283">
        <f>CF!S53/(1+Input!$D$115)</f>
        <v>0</v>
      </c>
      <c r="T41" s="283">
        <f>CF!T53/(1+Input!$D$115)</f>
        <v>0</v>
      </c>
      <c r="U41" s="283">
        <f>CF!U53/(1+Input!$D$115)</f>
        <v>-1638.095238</v>
      </c>
      <c r="V41" s="283">
        <f>CF!V53/(1+Input!$D$115)</f>
        <v>-1638.095238</v>
      </c>
      <c r="W41" s="283">
        <f>CF!W53/(1+Input!$D$115)</f>
        <v>-1638.095238</v>
      </c>
      <c r="X41" s="283">
        <f>CF!X53/(1+Input!$D$115)</f>
        <v>-1638.095238</v>
      </c>
      <c r="Y41" s="283">
        <f>CF!Y53/(1+Input!$D$115)</f>
        <v>-1638.095238</v>
      </c>
      <c r="Z41" s="283">
        <f>CF!Z53/(1+Input!$D$115)</f>
        <v>-1638.095238</v>
      </c>
      <c r="AA41" s="283">
        <f>CF!AA53/(1+Input!$D$115)</f>
        <v>-1638.095238</v>
      </c>
      <c r="AB41" s="283">
        <f>CF!AB53/(1+Input!$D$115)</f>
        <v>-1638.095238</v>
      </c>
      <c r="AC41" s="283">
        <f>CF!AC53/(1+Input!$D$115)</f>
        <v>-1638.095238</v>
      </c>
      <c r="AD41" s="283">
        <f>CF!AD53/(1+Input!$D$115)</f>
        <v>-1638.095238</v>
      </c>
      <c r="AE41" s="283">
        <f>CF!AE53/(1+Input!$D$115)</f>
        <v>-1638.095238</v>
      </c>
      <c r="AF41" s="283">
        <f>CF!AF53/(1+Input!$D$115)</f>
        <v>-1638.095238</v>
      </c>
      <c r="AG41" s="283">
        <f>CF!AG53/(1+Input!$D$115)</f>
        <v>-1638.095238</v>
      </c>
      <c r="AH41" s="283">
        <f>CF!AH53/(1+Input!$D$115)</f>
        <v>-1638.095238</v>
      </c>
      <c r="AI41" s="283">
        <f>CF!AI53/(1+Input!$D$115)</f>
        <v>-1638.095238</v>
      </c>
      <c r="AJ41" s="283">
        <f>CF!AJ53/(1+Input!$D$115)</f>
        <v>-1638.095238</v>
      </c>
      <c r="AK41" s="283">
        <f>CF!AK53/(1+Input!$D$115)</f>
        <v>-1638.095238</v>
      </c>
      <c r="AL41" s="283">
        <f>CF!AL53/(1+Input!$D$115)</f>
        <v>-1638.095238</v>
      </c>
      <c r="AM41" s="283">
        <f>CF!AM53/(1+Input!$D$115)</f>
        <v>-1638.095238</v>
      </c>
      <c r="AN41" s="283">
        <f>CF!AN53/(1+Input!$D$115)</f>
        <v>-1638.095238</v>
      </c>
      <c r="AO41" s="283">
        <f>CF!AO53/(1+Input!$D$115)</f>
        <v>-1638.095238</v>
      </c>
      <c r="AP41" s="283">
        <f>CF!AP53/(1+Input!$D$115)</f>
        <v>-1638.095238</v>
      </c>
      <c r="AQ41" s="283">
        <f>CF!AQ53/(1+Input!$D$115)</f>
        <v>-1638.095238</v>
      </c>
      <c r="AR41" s="283">
        <f>CF!AR53/(1+Input!$D$115)</f>
        <v>-1638.095238</v>
      </c>
      <c r="AS41" s="283">
        <f>CF!AS53/(1+Input!$D$115)</f>
        <v>-1638.095238</v>
      </c>
      <c r="AT41" s="283">
        <f>CF!AT53/(1+Input!$D$115)</f>
        <v>-1638.095238</v>
      </c>
      <c r="AU41" s="283">
        <f>CF!AU53/(1+Input!$D$115)</f>
        <v>-1638.095238</v>
      </c>
      <c r="AV41" s="283">
        <f>CF!AV53/(1+Input!$D$115)</f>
        <v>-1638.095238</v>
      </c>
      <c r="AW41" s="283">
        <f>CF!AW53/(1+Input!$D$115)</f>
        <v>-1638.095238</v>
      </c>
      <c r="AX41" s="283">
        <f>CF!AX53/(1+Input!$D$115)</f>
        <v>-1638.095238</v>
      </c>
      <c r="AY41" s="283">
        <f>CF!AY53/(1+Input!$D$115)</f>
        <v>-1638.095238</v>
      </c>
      <c r="AZ41" s="283">
        <f>CF!AZ53/(1+Input!$D$115)</f>
        <v>-1638.095238</v>
      </c>
      <c r="BA41" s="283">
        <f>CF!BA53/(1+Input!$D$115)</f>
        <v>-1638.095238</v>
      </c>
      <c r="BB41" s="283">
        <f>CF!BB53/(1+Input!$D$115)</f>
        <v>-1638.095238</v>
      </c>
      <c r="BC41" s="283">
        <f>CF!BC53/(1+Input!$D$115)</f>
        <v>-1638.095238</v>
      </c>
      <c r="BD41" s="283">
        <f>CF!BD53/(1+Input!$D$115)</f>
        <v>-1638.095238</v>
      </c>
      <c r="BE41" s="283">
        <f>CF!BE53/(1+Input!$D$115)</f>
        <v>-1638.095238</v>
      </c>
      <c r="BF41" s="283">
        <f>CF!BF53/(1+Input!$D$115)</f>
        <v>-1638.095238</v>
      </c>
      <c r="BG41" s="283">
        <f>CF!BG53/(1+Input!$D$115)</f>
        <v>-1638.095238</v>
      </c>
      <c r="BH41" s="283">
        <f>CF!BH53/(1+Input!$D$115)</f>
        <v>-1638.095238</v>
      </c>
      <c r="BI41" s="283">
        <f>CF!BI53/(1+Input!$D$115)</f>
        <v>-1638.095238</v>
      </c>
      <c r="BJ41" s="283">
        <f>CF!BJ53/(1+Input!$D$115)</f>
        <v>-1638.095238</v>
      </c>
      <c r="BK41" s="283">
        <f>CF!BK53/(1+Input!$D$115)</f>
        <v>-1638.095238</v>
      </c>
      <c r="BL41" s="283">
        <f>CF!BL53/(1+Input!$D$115)</f>
        <v>-1638.095238</v>
      </c>
      <c r="BM41" s="283">
        <f>CF!BM53/(1+Input!$D$115)</f>
        <v>-1638.095238</v>
      </c>
      <c r="BN41" s="283">
        <f>CF!BN53/(1+Input!$D$115)</f>
        <v>-1638.095238</v>
      </c>
      <c r="BO41" s="283">
        <f>CF!BO53/(1+Input!$D$115)</f>
        <v>-1638.095238</v>
      </c>
      <c r="BP41" s="283">
        <f>CF!BP53/(1+Input!$D$115)</f>
        <v>-1638.095238</v>
      </c>
      <c r="BQ41" s="283">
        <f>CF!BQ53/(1+Input!$D$115)</f>
        <v>-1638.095238</v>
      </c>
      <c r="BR41" s="283">
        <f>CF!BR53/(1+Input!$D$115)</f>
        <v>-1638.095238</v>
      </c>
      <c r="BS41" s="283">
        <f>CF!BS53/(1+Input!$D$115)</f>
        <v>-1638.095238</v>
      </c>
      <c r="BT41" s="283">
        <f>CF!BT53/(1+Input!$D$115)</f>
        <v>-1638.095238</v>
      </c>
      <c r="BU41" s="283">
        <f>CF!BU53/(1+Input!$D$115)</f>
        <v>-1638.095238</v>
      </c>
      <c r="BV41" s="283">
        <f>CF!BV53/(1+Input!$D$115)</f>
        <v>-1638.095238</v>
      </c>
      <c r="BW41" s="283">
        <f>CF!BW53/(1+Input!$D$115)</f>
        <v>-1638.095238</v>
      </c>
      <c r="BX41" s="283">
        <f>CF!BX53/(1+Input!$D$115)</f>
        <v>-1638.095238</v>
      </c>
      <c r="BY41" s="283">
        <f>CF!BY53/(1+Input!$D$115)</f>
        <v>-1638.095238</v>
      </c>
      <c r="BZ41" s="283">
        <f>CF!BZ53/(1+Input!$D$115)</f>
        <v>-1638.095238</v>
      </c>
      <c r="CA41" s="283">
        <f>CF!CA53/(1+Input!$D$115)</f>
        <v>-1638.095238</v>
      </c>
      <c r="CB41" s="283">
        <f>CF!CB53/(1+Input!$D$115)</f>
        <v>-1638.095238</v>
      </c>
      <c r="CC41" s="283">
        <f>CF!CC53/(1+Input!$D$115)</f>
        <v>-1638.095238</v>
      </c>
      <c r="CD41" s="283">
        <f>CF!CD53/(1+Input!$D$115)</f>
        <v>-1638.095238</v>
      </c>
      <c r="CE41" s="283">
        <f>CF!CE53/(1+Input!$D$115)</f>
        <v>-1638.095238</v>
      </c>
      <c r="CF41" s="283">
        <f>CF!CF53/(1+Input!$D$115)</f>
        <v>-1638.095238</v>
      </c>
      <c r="CG41" s="283">
        <f>CF!CG53/(1+Input!$D$115)</f>
        <v>-1638.095238</v>
      </c>
      <c r="CH41" s="283">
        <f>CF!CH53/(1+Input!$D$115)</f>
        <v>-1638.095238</v>
      </c>
      <c r="CI41" s="283">
        <f>CF!CI53/(1+Input!$D$115)</f>
        <v>-1638.095238</v>
      </c>
      <c r="CJ41" s="283">
        <f>CF!CJ53/(1+Input!$D$115)</f>
        <v>-1638.095238</v>
      </c>
      <c r="CK41" s="283">
        <f>CF!CK53/(1+Input!$D$115)</f>
        <v>-1638.095238</v>
      </c>
      <c r="CL41" s="283">
        <f>CF!CL53/(1+Input!$D$115)</f>
        <v>-1638.095238</v>
      </c>
      <c r="CM41" s="283">
        <f>CF!CM53/(1+Input!$D$115)</f>
        <v>-1638.095238</v>
      </c>
      <c r="CN41" s="283">
        <f>CF!CN53/(1+Input!$D$115)</f>
        <v>-1638.095238</v>
      </c>
      <c r="CO41" s="1"/>
    </row>
    <row r="42" ht="18.75" customHeight="1" outlineLevel="1">
      <c r="A42" s="406"/>
      <c r="B42" s="300" t="s">
        <v>241</v>
      </c>
      <c r="C42" s="300" t="str">
        <f>CF!C54</f>
        <v>Free user service</v>
      </c>
      <c r="D42" s="283"/>
      <c r="E42" s="382">
        <f t="shared" si="9"/>
        <v>0.001603964934</v>
      </c>
      <c r="F42" s="283">
        <f t="shared" si="10"/>
        <v>-3931.428571</v>
      </c>
      <c r="G42" s="383" t="s">
        <v>41</v>
      </c>
      <c r="H42" s="384"/>
      <c r="I42" s="283">
        <f>CF!I54/(1+Input!$D$115)</f>
        <v>0</v>
      </c>
      <c r="J42" s="283">
        <f>CF!J54/(1+Input!$D$115)</f>
        <v>0</v>
      </c>
      <c r="K42" s="283">
        <f>CF!K54/(1+Input!$D$115)</f>
        <v>0</v>
      </c>
      <c r="L42" s="283">
        <f>CF!L54/(1+Input!$D$115)</f>
        <v>0</v>
      </c>
      <c r="M42" s="283">
        <f>CF!M54/(1+Input!$D$115)</f>
        <v>0</v>
      </c>
      <c r="N42" s="283">
        <f>CF!N54/(1+Input!$D$115)</f>
        <v>0</v>
      </c>
      <c r="O42" s="283">
        <f>CF!O54/(1+Input!$D$115)</f>
        <v>0</v>
      </c>
      <c r="P42" s="283">
        <f>CF!P54/(1+Input!$D$115)</f>
        <v>0</v>
      </c>
      <c r="Q42" s="283">
        <f>CF!Q54/(1+Input!$D$115)</f>
        <v>0</v>
      </c>
      <c r="R42" s="283">
        <f>CF!R54/(1+Input!$D$115)</f>
        <v>0</v>
      </c>
      <c r="S42" s="283">
        <f>CF!S54/(1+Input!$D$115)</f>
        <v>0</v>
      </c>
      <c r="T42" s="283">
        <f>CF!T54/(1+Input!$D$115)</f>
        <v>0</v>
      </c>
      <c r="U42" s="283">
        <f>CF!U54/(1+Input!$D$115)</f>
        <v>-54.6031746</v>
      </c>
      <c r="V42" s="283">
        <f>CF!V54/(1+Input!$D$115)</f>
        <v>-54.6031746</v>
      </c>
      <c r="W42" s="283">
        <f>CF!W54/(1+Input!$D$115)</f>
        <v>-54.6031746</v>
      </c>
      <c r="X42" s="283">
        <f>CF!X54/(1+Input!$D$115)</f>
        <v>-54.6031746</v>
      </c>
      <c r="Y42" s="283">
        <f>CF!Y54/(1+Input!$D$115)</f>
        <v>-54.6031746</v>
      </c>
      <c r="Z42" s="283">
        <f>CF!Z54/(1+Input!$D$115)</f>
        <v>-54.6031746</v>
      </c>
      <c r="AA42" s="283">
        <f>CF!AA54/(1+Input!$D$115)</f>
        <v>-54.6031746</v>
      </c>
      <c r="AB42" s="283">
        <f>CF!AB54/(1+Input!$D$115)</f>
        <v>-54.6031746</v>
      </c>
      <c r="AC42" s="283">
        <f>CF!AC54/(1+Input!$D$115)</f>
        <v>-54.6031746</v>
      </c>
      <c r="AD42" s="283">
        <f>CF!AD54/(1+Input!$D$115)</f>
        <v>-54.6031746</v>
      </c>
      <c r="AE42" s="283">
        <f>CF!AE54/(1+Input!$D$115)</f>
        <v>-54.6031746</v>
      </c>
      <c r="AF42" s="283">
        <f>CF!AF54/(1+Input!$D$115)</f>
        <v>-54.6031746</v>
      </c>
      <c r="AG42" s="283">
        <f>CF!AG54/(1+Input!$D$115)</f>
        <v>-54.6031746</v>
      </c>
      <c r="AH42" s="283">
        <f>CF!AH54/(1+Input!$D$115)</f>
        <v>-54.6031746</v>
      </c>
      <c r="AI42" s="283">
        <f>CF!AI54/(1+Input!$D$115)</f>
        <v>-54.6031746</v>
      </c>
      <c r="AJ42" s="283">
        <f>CF!AJ54/(1+Input!$D$115)</f>
        <v>-54.6031746</v>
      </c>
      <c r="AK42" s="283">
        <f>CF!AK54/(1+Input!$D$115)</f>
        <v>-54.6031746</v>
      </c>
      <c r="AL42" s="283">
        <f>CF!AL54/(1+Input!$D$115)</f>
        <v>-54.6031746</v>
      </c>
      <c r="AM42" s="283">
        <f>CF!AM54/(1+Input!$D$115)</f>
        <v>-54.6031746</v>
      </c>
      <c r="AN42" s="283">
        <f>CF!AN54/(1+Input!$D$115)</f>
        <v>-54.6031746</v>
      </c>
      <c r="AO42" s="283">
        <f>CF!AO54/(1+Input!$D$115)</f>
        <v>-54.6031746</v>
      </c>
      <c r="AP42" s="283">
        <f>CF!AP54/(1+Input!$D$115)</f>
        <v>-54.6031746</v>
      </c>
      <c r="AQ42" s="283">
        <f>CF!AQ54/(1+Input!$D$115)</f>
        <v>-54.6031746</v>
      </c>
      <c r="AR42" s="283">
        <f>CF!AR54/(1+Input!$D$115)</f>
        <v>-54.6031746</v>
      </c>
      <c r="AS42" s="283">
        <f>CF!AS54/(1+Input!$D$115)</f>
        <v>-54.6031746</v>
      </c>
      <c r="AT42" s="283">
        <f>CF!AT54/(1+Input!$D$115)</f>
        <v>-54.6031746</v>
      </c>
      <c r="AU42" s="283">
        <f>CF!AU54/(1+Input!$D$115)</f>
        <v>-54.6031746</v>
      </c>
      <c r="AV42" s="283">
        <f>CF!AV54/(1+Input!$D$115)</f>
        <v>-54.6031746</v>
      </c>
      <c r="AW42" s="283">
        <f>CF!AW54/(1+Input!$D$115)</f>
        <v>-54.6031746</v>
      </c>
      <c r="AX42" s="283">
        <f>CF!AX54/(1+Input!$D$115)</f>
        <v>-54.6031746</v>
      </c>
      <c r="AY42" s="283">
        <f>CF!AY54/(1+Input!$D$115)</f>
        <v>-54.6031746</v>
      </c>
      <c r="AZ42" s="283">
        <f>CF!AZ54/(1+Input!$D$115)</f>
        <v>-54.6031746</v>
      </c>
      <c r="BA42" s="283">
        <f>CF!BA54/(1+Input!$D$115)</f>
        <v>-54.6031746</v>
      </c>
      <c r="BB42" s="283">
        <f>CF!BB54/(1+Input!$D$115)</f>
        <v>-54.6031746</v>
      </c>
      <c r="BC42" s="283">
        <f>CF!BC54/(1+Input!$D$115)</f>
        <v>-54.6031746</v>
      </c>
      <c r="BD42" s="283">
        <f>CF!BD54/(1+Input!$D$115)</f>
        <v>-54.6031746</v>
      </c>
      <c r="BE42" s="283">
        <f>CF!BE54/(1+Input!$D$115)</f>
        <v>-54.6031746</v>
      </c>
      <c r="BF42" s="283">
        <f>CF!BF54/(1+Input!$D$115)</f>
        <v>-54.6031746</v>
      </c>
      <c r="BG42" s="283">
        <f>CF!BG54/(1+Input!$D$115)</f>
        <v>-54.6031746</v>
      </c>
      <c r="BH42" s="283">
        <f>CF!BH54/(1+Input!$D$115)</f>
        <v>-54.6031746</v>
      </c>
      <c r="BI42" s="283">
        <f>CF!BI54/(1+Input!$D$115)</f>
        <v>-54.6031746</v>
      </c>
      <c r="BJ42" s="283">
        <f>CF!BJ54/(1+Input!$D$115)</f>
        <v>-54.6031746</v>
      </c>
      <c r="BK42" s="283">
        <f>CF!BK54/(1+Input!$D$115)</f>
        <v>-54.6031746</v>
      </c>
      <c r="BL42" s="283">
        <f>CF!BL54/(1+Input!$D$115)</f>
        <v>-54.6031746</v>
      </c>
      <c r="BM42" s="283">
        <f>CF!BM54/(1+Input!$D$115)</f>
        <v>-54.6031746</v>
      </c>
      <c r="BN42" s="283">
        <f>CF!BN54/(1+Input!$D$115)</f>
        <v>-54.6031746</v>
      </c>
      <c r="BO42" s="283">
        <f>CF!BO54/(1+Input!$D$115)</f>
        <v>-54.6031746</v>
      </c>
      <c r="BP42" s="283">
        <f>CF!BP54/(1+Input!$D$115)</f>
        <v>-54.6031746</v>
      </c>
      <c r="BQ42" s="283">
        <f>CF!BQ54/(1+Input!$D$115)</f>
        <v>-54.6031746</v>
      </c>
      <c r="BR42" s="283">
        <f>CF!BR54/(1+Input!$D$115)</f>
        <v>-54.6031746</v>
      </c>
      <c r="BS42" s="283">
        <f>CF!BS54/(1+Input!$D$115)</f>
        <v>-54.6031746</v>
      </c>
      <c r="BT42" s="283">
        <f>CF!BT54/(1+Input!$D$115)</f>
        <v>-54.6031746</v>
      </c>
      <c r="BU42" s="283">
        <f>CF!BU54/(1+Input!$D$115)</f>
        <v>-54.6031746</v>
      </c>
      <c r="BV42" s="283">
        <f>CF!BV54/(1+Input!$D$115)</f>
        <v>-54.6031746</v>
      </c>
      <c r="BW42" s="283">
        <f>CF!BW54/(1+Input!$D$115)</f>
        <v>-54.6031746</v>
      </c>
      <c r="BX42" s="283">
        <f>CF!BX54/(1+Input!$D$115)</f>
        <v>-54.6031746</v>
      </c>
      <c r="BY42" s="283">
        <f>CF!BY54/(1+Input!$D$115)</f>
        <v>-54.6031746</v>
      </c>
      <c r="BZ42" s="283">
        <f>CF!BZ54/(1+Input!$D$115)</f>
        <v>-54.6031746</v>
      </c>
      <c r="CA42" s="283">
        <f>CF!CA54/(1+Input!$D$115)</f>
        <v>-54.6031746</v>
      </c>
      <c r="CB42" s="283">
        <f>CF!CB54/(1+Input!$D$115)</f>
        <v>-54.6031746</v>
      </c>
      <c r="CC42" s="283">
        <f>CF!CC54/(1+Input!$D$115)</f>
        <v>-54.6031746</v>
      </c>
      <c r="CD42" s="283">
        <f>CF!CD54/(1+Input!$D$115)</f>
        <v>-54.6031746</v>
      </c>
      <c r="CE42" s="283">
        <f>CF!CE54/(1+Input!$D$115)</f>
        <v>-54.6031746</v>
      </c>
      <c r="CF42" s="283">
        <f>CF!CF54/(1+Input!$D$115)</f>
        <v>-54.6031746</v>
      </c>
      <c r="CG42" s="283">
        <f>CF!CG54/(1+Input!$D$115)</f>
        <v>-54.6031746</v>
      </c>
      <c r="CH42" s="283">
        <f>CF!CH54/(1+Input!$D$115)</f>
        <v>-54.6031746</v>
      </c>
      <c r="CI42" s="283">
        <f>CF!CI54/(1+Input!$D$115)</f>
        <v>-54.6031746</v>
      </c>
      <c r="CJ42" s="283">
        <f>CF!CJ54/(1+Input!$D$115)</f>
        <v>-54.6031746</v>
      </c>
      <c r="CK42" s="283">
        <f>CF!CK54/(1+Input!$D$115)</f>
        <v>-54.6031746</v>
      </c>
      <c r="CL42" s="283">
        <f>CF!CL54/(1+Input!$D$115)</f>
        <v>-54.6031746</v>
      </c>
      <c r="CM42" s="283">
        <f>CF!CM54/(1+Input!$D$115)</f>
        <v>-54.6031746</v>
      </c>
      <c r="CN42" s="283">
        <f>CF!CN54/(1+Input!$D$115)</f>
        <v>-54.6031746</v>
      </c>
      <c r="CO42" s="1"/>
    </row>
    <row r="43" ht="18.75" customHeight="1" outlineLevel="1">
      <c r="A43" s="406"/>
      <c r="B43" s="300" t="s">
        <v>242</v>
      </c>
      <c r="C43" s="300" t="str">
        <f>CF!C55</f>
        <v/>
      </c>
      <c r="D43" s="283"/>
      <c r="E43" s="382">
        <f t="shared" si="9"/>
        <v>0</v>
      </c>
      <c r="F43" s="283">
        <f t="shared" si="10"/>
        <v>0</v>
      </c>
      <c r="G43" s="383" t="s">
        <v>41</v>
      </c>
      <c r="H43" s="384"/>
      <c r="I43" s="283">
        <f>CF!I55/(1+Input!$D$115)</f>
        <v>0</v>
      </c>
      <c r="J43" s="283">
        <f>CF!J55/(1+Input!$D$115)</f>
        <v>0</v>
      </c>
      <c r="K43" s="283">
        <f>CF!K55/(1+Input!$D$115)</f>
        <v>0</v>
      </c>
      <c r="L43" s="283">
        <f>CF!L55/(1+Input!$D$115)</f>
        <v>0</v>
      </c>
      <c r="M43" s="283">
        <f>CF!M55/(1+Input!$D$115)</f>
        <v>0</v>
      </c>
      <c r="N43" s="283">
        <f>CF!N55/(1+Input!$D$115)</f>
        <v>0</v>
      </c>
      <c r="O43" s="283">
        <f>CF!O55/(1+Input!$D$115)</f>
        <v>0</v>
      </c>
      <c r="P43" s="283">
        <f>CF!P55/(1+Input!$D$115)</f>
        <v>0</v>
      </c>
      <c r="Q43" s="283">
        <f>CF!Q55/(1+Input!$D$115)</f>
        <v>0</v>
      </c>
      <c r="R43" s="283">
        <f>CF!R55/(1+Input!$D$115)</f>
        <v>0</v>
      </c>
      <c r="S43" s="283">
        <f>CF!S55/(1+Input!$D$115)</f>
        <v>0</v>
      </c>
      <c r="T43" s="283">
        <f>CF!T55/(1+Input!$D$115)</f>
        <v>0</v>
      </c>
      <c r="U43" s="283">
        <f>CF!U55/(1+Input!$D$115)</f>
        <v>0</v>
      </c>
      <c r="V43" s="283">
        <f>CF!V55/(1+Input!$D$115)</f>
        <v>0</v>
      </c>
      <c r="W43" s="283">
        <f>CF!W55/(1+Input!$D$115)</f>
        <v>0</v>
      </c>
      <c r="X43" s="283">
        <f>CF!X55/(1+Input!$D$115)</f>
        <v>0</v>
      </c>
      <c r="Y43" s="283">
        <f>CF!Y55/(1+Input!$D$115)</f>
        <v>0</v>
      </c>
      <c r="Z43" s="283">
        <f>CF!Z55/(1+Input!$D$115)</f>
        <v>0</v>
      </c>
      <c r="AA43" s="283">
        <f>CF!AA55/(1+Input!$D$115)</f>
        <v>0</v>
      </c>
      <c r="AB43" s="283">
        <f>CF!AB55/(1+Input!$D$115)</f>
        <v>0</v>
      </c>
      <c r="AC43" s="283">
        <f>CF!AC55/(1+Input!$D$115)</f>
        <v>0</v>
      </c>
      <c r="AD43" s="283">
        <f>CF!AD55/(1+Input!$D$115)</f>
        <v>0</v>
      </c>
      <c r="AE43" s="283">
        <f>CF!AE55/(1+Input!$D$115)</f>
        <v>0</v>
      </c>
      <c r="AF43" s="283">
        <f>CF!AF55/(1+Input!$D$115)</f>
        <v>0</v>
      </c>
      <c r="AG43" s="283">
        <f>CF!AG55/(1+Input!$D$115)</f>
        <v>0</v>
      </c>
      <c r="AH43" s="283">
        <f>CF!AH55/(1+Input!$D$115)</f>
        <v>0</v>
      </c>
      <c r="AI43" s="283">
        <f>CF!AI55/(1+Input!$D$115)</f>
        <v>0</v>
      </c>
      <c r="AJ43" s="283">
        <f>CF!AJ55/(1+Input!$D$115)</f>
        <v>0</v>
      </c>
      <c r="AK43" s="283">
        <f>CF!AK55/(1+Input!$D$115)</f>
        <v>0</v>
      </c>
      <c r="AL43" s="283">
        <f>CF!AL55/(1+Input!$D$115)</f>
        <v>0</v>
      </c>
      <c r="AM43" s="283">
        <f>CF!AM55/(1+Input!$D$115)</f>
        <v>0</v>
      </c>
      <c r="AN43" s="283">
        <f>CF!AN55/(1+Input!$D$115)</f>
        <v>0</v>
      </c>
      <c r="AO43" s="283">
        <f>CF!AO55/(1+Input!$D$115)</f>
        <v>0</v>
      </c>
      <c r="AP43" s="283">
        <f>CF!AP55/(1+Input!$D$115)</f>
        <v>0</v>
      </c>
      <c r="AQ43" s="283">
        <f>CF!AQ55/(1+Input!$D$115)</f>
        <v>0</v>
      </c>
      <c r="AR43" s="283">
        <f>CF!AR55/(1+Input!$D$115)</f>
        <v>0</v>
      </c>
      <c r="AS43" s="283">
        <f>CF!AS55/(1+Input!$D$115)</f>
        <v>0</v>
      </c>
      <c r="AT43" s="283">
        <f>CF!AT55/(1+Input!$D$115)</f>
        <v>0</v>
      </c>
      <c r="AU43" s="283">
        <f>CF!AU55/(1+Input!$D$115)</f>
        <v>0</v>
      </c>
      <c r="AV43" s="283">
        <f>CF!AV55/(1+Input!$D$115)</f>
        <v>0</v>
      </c>
      <c r="AW43" s="283">
        <f>CF!AW55/(1+Input!$D$115)</f>
        <v>0</v>
      </c>
      <c r="AX43" s="283">
        <f>CF!AX55/(1+Input!$D$115)</f>
        <v>0</v>
      </c>
      <c r="AY43" s="283">
        <f>CF!AY55/(1+Input!$D$115)</f>
        <v>0</v>
      </c>
      <c r="AZ43" s="283">
        <f>CF!AZ55/(1+Input!$D$115)</f>
        <v>0</v>
      </c>
      <c r="BA43" s="283">
        <f>CF!BA55/(1+Input!$D$115)</f>
        <v>0</v>
      </c>
      <c r="BB43" s="283">
        <f>CF!BB55/(1+Input!$D$115)</f>
        <v>0</v>
      </c>
      <c r="BC43" s="283">
        <f>CF!BC55/(1+Input!$D$115)</f>
        <v>0</v>
      </c>
      <c r="BD43" s="283">
        <f>CF!BD55/(1+Input!$D$115)</f>
        <v>0</v>
      </c>
      <c r="BE43" s="283">
        <f>CF!BE55/(1+Input!$D$115)</f>
        <v>0</v>
      </c>
      <c r="BF43" s="283">
        <f>CF!BF55/(1+Input!$D$115)</f>
        <v>0</v>
      </c>
      <c r="BG43" s="283">
        <f>CF!BG55/(1+Input!$D$115)</f>
        <v>0</v>
      </c>
      <c r="BH43" s="283">
        <f>CF!BH55/(1+Input!$D$115)</f>
        <v>0</v>
      </c>
      <c r="BI43" s="283">
        <f>CF!BI55/(1+Input!$D$115)</f>
        <v>0</v>
      </c>
      <c r="BJ43" s="283">
        <f>CF!BJ55/(1+Input!$D$115)</f>
        <v>0</v>
      </c>
      <c r="BK43" s="283">
        <f>CF!BK55/(1+Input!$D$115)</f>
        <v>0</v>
      </c>
      <c r="BL43" s="283">
        <f>CF!BL55/(1+Input!$D$115)</f>
        <v>0</v>
      </c>
      <c r="BM43" s="283">
        <f>CF!BM55/(1+Input!$D$115)</f>
        <v>0</v>
      </c>
      <c r="BN43" s="283">
        <f>CF!BN55/(1+Input!$D$115)</f>
        <v>0</v>
      </c>
      <c r="BO43" s="283">
        <f>CF!BO55/(1+Input!$D$115)</f>
        <v>0</v>
      </c>
      <c r="BP43" s="283">
        <f>CF!BP55/(1+Input!$D$115)</f>
        <v>0</v>
      </c>
      <c r="BQ43" s="283">
        <f>CF!BQ55/(1+Input!$D$115)</f>
        <v>0</v>
      </c>
      <c r="BR43" s="283">
        <f>CF!BR55/(1+Input!$D$115)</f>
        <v>0</v>
      </c>
      <c r="BS43" s="283">
        <f>CF!BS55/(1+Input!$D$115)</f>
        <v>0</v>
      </c>
      <c r="BT43" s="283">
        <f>CF!BT55/(1+Input!$D$115)</f>
        <v>0</v>
      </c>
      <c r="BU43" s="283">
        <f>CF!BU55/(1+Input!$D$115)</f>
        <v>0</v>
      </c>
      <c r="BV43" s="283">
        <f>CF!BV55/(1+Input!$D$115)</f>
        <v>0</v>
      </c>
      <c r="BW43" s="283">
        <f>CF!BW55/(1+Input!$D$115)</f>
        <v>0</v>
      </c>
      <c r="BX43" s="283">
        <f>CF!BX55/(1+Input!$D$115)</f>
        <v>0</v>
      </c>
      <c r="BY43" s="283">
        <f>CF!BY55/(1+Input!$D$115)</f>
        <v>0</v>
      </c>
      <c r="BZ43" s="283">
        <f>CF!BZ55/(1+Input!$D$115)</f>
        <v>0</v>
      </c>
      <c r="CA43" s="283">
        <f>CF!CA55/(1+Input!$D$115)</f>
        <v>0</v>
      </c>
      <c r="CB43" s="283">
        <f>CF!CB55/(1+Input!$D$115)</f>
        <v>0</v>
      </c>
      <c r="CC43" s="283">
        <f>CF!CC55/(1+Input!$D$115)</f>
        <v>0</v>
      </c>
      <c r="CD43" s="283">
        <f>CF!CD55/(1+Input!$D$115)</f>
        <v>0</v>
      </c>
      <c r="CE43" s="283">
        <f>CF!CE55/(1+Input!$D$115)</f>
        <v>0</v>
      </c>
      <c r="CF43" s="283">
        <f>CF!CF55/(1+Input!$D$115)</f>
        <v>0</v>
      </c>
      <c r="CG43" s="283">
        <f>CF!CG55/(1+Input!$D$115)</f>
        <v>0</v>
      </c>
      <c r="CH43" s="283">
        <f>CF!CH55/(1+Input!$D$115)</f>
        <v>0</v>
      </c>
      <c r="CI43" s="283">
        <f>CF!CI55/(1+Input!$D$115)</f>
        <v>0</v>
      </c>
      <c r="CJ43" s="283">
        <f>CF!CJ55/(1+Input!$D$115)</f>
        <v>0</v>
      </c>
      <c r="CK43" s="283">
        <f>CF!CK55/(1+Input!$D$115)</f>
        <v>0</v>
      </c>
      <c r="CL43" s="283">
        <f>CF!CL55/(1+Input!$D$115)</f>
        <v>0</v>
      </c>
      <c r="CM43" s="283">
        <f>CF!CM55/(1+Input!$D$115)</f>
        <v>0</v>
      </c>
      <c r="CN43" s="283">
        <f>CF!CN55/(1+Input!$D$115)</f>
        <v>0</v>
      </c>
      <c r="CO43" s="1"/>
    </row>
    <row r="44" ht="18.75" customHeight="1" outlineLevel="1">
      <c r="A44" s="406"/>
      <c r="B44" s="300" t="s">
        <v>243</v>
      </c>
      <c r="C44" s="300" t="str">
        <f>CF!C56</f>
        <v/>
      </c>
      <c r="D44" s="283"/>
      <c r="E44" s="382">
        <f t="shared" si="9"/>
        <v>0</v>
      </c>
      <c r="F44" s="283">
        <f t="shared" si="10"/>
        <v>0</v>
      </c>
      <c r="G44" s="383" t="s">
        <v>41</v>
      </c>
      <c r="H44" s="384"/>
      <c r="I44" s="283">
        <f>CF!I56/(1+Input!$D$115)</f>
        <v>0</v>
      </c>
      <c r="J44" s="283">
        <f>CF!J56/(1+Input!$D$115)</f>
        <v>0</v>
      </c>
      <c r="K44" s="283">
        <f>CF!K56/(1+Input!$D$115)</f>
        <v>0</v>
      </c>
      <c r="L44" s="283">
        <f>CF!L56/(1+Input!$D$115)</f>
        <v>0</v>
      </c>
      <c r="M44" s="283">
        <f>CF!M56/(1+Input!$D$115)</f>
        <v>0</v>
      </c>
      <c r="N44" s="283">
        <f>CF!N56/(1+Input!$D$115)</f>
        <v>0</v>
      </c>
      <c r="O44" s="283">
        <f>CF!O56/(1+Input!$D$115)</f>
        <v>0</v>
      </c>
      <c r="P44" s="283">
        <f>CF!P56/(1+Input!$D$115)</f>
        <v>0</v>
      </c>
      <c r="Q44" s="283">
        <f>CF!Q56/(1+Input!$D$115)</f>
        <v>0</v>
      </c>
      <c r="R44" s="283">
        <f>CF!R56/(1+Input!$D$115)</f>
        <v>0</v>
      </c>
      <c r="S44" s="283">
        <f>CF!S56/(1+Input!$D$115)</f>
        <v>0</v>
      </c>
      <c r="T44" s="283">
        <f>CF!T56/(1+Input!$D$115)</f>
        <v>0</v>
      </c>
      <c r="U44" s="283">
        <f>CF!U56/(1+Input!$D$115)</f>
        <v>0</v>
      </c>
      <c r="V44" s="283">
        <f>CF!V56/(1+Input!$D$115)</f>
        <v>0</v>
      </c>
      <c r="W44" s="283">
        <f>CF!W56/(1+Input!$D$115)</f>
        <v>0</v>
      </c>
      <c r="X44" s="283">
        <f>CF!X56/(1+Input!$D$115)</f>
        <v>0</v>
      </c>
      <c r="Y44" s="283">
        <f>CF!Y56/(1+Input!$D$115)</f>
        <v>0</v>
      </c>
      <c r="Z44" s="283">
        <f>CF!Z56/(1+Input!$D$115)</f>
        <v>0</v>
      </c>
      <c r="AA44" s="283">
        <f>CF!AA56/(1+Input!$D$115)</f>
        <v>0</v>
      </c>
      <c r="AB44" s="283">
        <f>CF!AB56/(1+Input!$D$115)</f>
        <v>0</v>
      </c>
      <c r="AC44" s="283">
        <f>CF!AC56/(1+Input!$D$115)</f>
        <v>0</v>
      </c>
      <c r="AD44" s="283">
        <f>CF!AD56/(1+Input!$D$115)</f>
        <v>0</v>
      </c>
      <c r="AE44" s="283">
        <f>CF!AE56/(1+Input!$D$115)</f>
        <v>0</v>
      </c>
      <c r="AF44" s="283">
        <f>CF!AF56/(1+Input!$D$115)</f>
        <v>0</v>
      </c>
      <c r="AG44" s="283">
        <f>CF!AG56/(1+Input!$D$115)</f>
        <v>0</v>
      </c>
      <c r="AH44" s="283">
        <f>CF!AH56/(1+Input!$D$115)</f>
        <v>0</v>
      </c>
      <c r="AI44" s="283">
        <f>CF!AI56/(1+Input!$D$115)</f>
        <v>0</v>
      </c>
      <c r="AJ44" s="283">
        <f>CF!AJ56/(1+Input!$D$115)</f>
        <v>0</v>
      </c>
      <c r="AK44" s="283">
        <f>CF!AK56/(1+Input!$D$115)</f>
        <v>0</v>
      </c>
      <c r="AL44" s="283">
        <f>CF!AL56/(1+Input!$D$115)</f>
        <v>0</v>
      </c>
      <c r="AM44" s="283">
        <f>CF!AM56/(1+Input!$D$115)</f>
        <v>0</v>
      </c>
      <c r="AN44" s="283">
        <f>CF!AN56/(1+Input!$D$115)</f>
        <v>0</v>
      </c>
      <c r="AO44" s="283">
        <f>CF!AO56/(1+Input!$D$115)</f>
        <v>0</v>
      </c>
      <c r="AP44" s="283">
        <f>CF!AP56/(1+Input!$D$115)</f>
        <v>0</v>
      </c>
      <c r="AQ44" s="283">
        <f>CF!AQ56/(1+Input!$D$115)</f>
        <v>0</v>
      </c>
      <c r="AR44" s="283">
        <f>CF!AR56/(1+Input!$D$115)</f>
        <v>0</v>
      </c>
      <c r="AS44" s="283">
        <f>CF!AS56/(1+Input!$D$115)</f>
        <v>0</v>
      </c>
      <c r="AT44" s="283">
        <f>CF!AT56/(1+Input!$D$115)</f>
        <v>0</v>
      </c>
      <c r="AU44" s="283">
        <f>CF!AU56/(1+Input!$D$115)</f>
        <v>0</v>
      </c>
      <c r="AV44" s="283">
        <f>CF!AV56/(1+Input!$D$115)</f>
        <v>0</v>
      </c>
      <c r="AW44" s="283">
        <f>CF!AW56/(1+Input!$D$115)</f>
        <v>0</v>
      </c>
      <c r="AX44" s="283">
        <f>CF!AX56/(1+Input!$D$115)</f>
        <v>0</v>
      </c>
      <c r="AY44" s="283">
        <f>CF!AY56/(1+Input!$D$115)</f>
        <v>0</v>
      </c>
      <c r="AZ44" s="283">
        <f>CF!AZ56/(1+Input!$D$115)</f>
        <v>0</v>
      </c>
      <c r="BA44" s="283">
        <f>CF!BA56/(1+Input!$D$115)</f>
        <v>0</v>
      </c>
      <c r="BB44" s="283">
        <f>CF!BB56/(1+Input!$D$115)</f>
        <v>0</v>
      </c>
      <c r="BC44" s="283">
        <f>CF!BC56/(1+Input!$D$115)</f>
        <v>0</v>
      </c>
      <c r="BD44" s="283">
        <f>CF!BD56/(1+Input!$D$115)</f>
        <v>0</v>
      </c>
      <c r="BE44" s="283">
        <f>CF!BE56/(1+Input!$D$115)</f>
        <v>0</v>
      </c>
      <c r="BF44" s="283">
        <f>CF!BF56/(1+Input!$D$115)</f>
        <v>0</v>
      </c>
      <c r="BG44" s="283">
        <f>CF!BG56/(1+Input!$D$115)</f>
        <v>0</v>
      </c>
      <c r="BH44" s="283">
        <f>CF!BH56/(1+Input!$D$115)</f>
        <v>0</v>
      </c>
      <c r="BI44" s="283">
        <f>CF!BI56/(1+Input!$D$115)</f>
        <v>0</v>
      </c>
      <c r="BJ44" s="283">
        <f>CF!BJ56/(1+Input!$D$115)</f>
        <v>0</v>
      </c>
      <c r="BK44" s="283">
        <f>CF!BK56/(1+Input!$D$115)</f>
        <v>0</v>
      </c>
      <c r="BL44" s="283">
        <f>CF!BL56/(1+Input!$D$115)</f>
        <v>0</v>
      </c>
      <c r="BM44" s="283">
        <f>CF!BM56/(1+Input!$D$115)</f>
        <v>0</v>
      </c>
      <c r="BN44" s="283">
        <f>CF!BN56/(1+Input!$D$115)</f>
        <v>0</v>
      </c>
      <c r="BO44" s="283">
        <f>CF!BO56/(1+Input!$D$115)</f>
        <v>0</v>
      </c>
      <c r="BP44" s="283">
        <f>CF!BP56/(1+Input!$D$115)</f>
        <v>0</v>
      </c>
      <c r="BQ44" s="283">
        <f>CF!BQ56/(1+Input!$D$115)</f>
        <v>0</v>
      </c>
      <c r="BR44" s="283">
        <f>CF!BR56/(1+Input!$D$115)</f>
        <v>0</v>
      </c>
      <c r="BS44" s="283">
        <f>CF!BS56/(1+Input!$D$115)</f>
        <v>0</v>
      </c>
      <c r="BT44" s="283">
        <f>CF!BT56/(1+Input!$D$115)</f>
        <v>0</v>
      </c>
      <c r="BU44" s="283">
        <f>CF!BU56/(1+Input!$D$115)</f>
        <v>0</v>
      </c>
      <c r="BV44" s="283">
        <f>CF!BV56/(1+Input!$D$115)</f>
        <v>0</v>
      </c>
      <c r="BW44" s="283">
        <f>CF!BW56/(1+Input!$D$115)</f>
        <v>0</v>
      </c>
      <c r="BX44" s="283">
        <f>CF!BX56/(1+Input!$D$115)</f>
        <v>0</v>
      </c>
      <c r="BY44" s="283">
        <f>CF!BY56/(1+Input!$D$115)</f>
        <v>0</v>
      </c>
      <c r="BZ44" s="283">
        <f>CF!BZ56/(1+Input!$D$115)</f>
        <v>0</v>
      </c>
      <c r="CA44" s="283">
        <f>CF!CA56/(1+Input!$D$115)</f>
        <v>0</v>
      </c>
      <c r="CB44" s="283">
        <f>CF!CB56/(1+Input!$D$115)</f>
        <v>0</v>
      </c>
      <c r="CC44" s="283">
        <f>CF!CC56/(1+Input!$D$115)</f>
        <v>0</v>
      </c>
      <c r="CD44" s="283">
        <f>CF!CD56/(1+Input!$D$115)</f>
        <v>0</v>
      </c>
      <c r="CE44" s="283">
        <f>CF!CE56/(1+Input!$D$115)</f>
        <v>0</v>
      </c>
      <c r="CF44" s="283">
        <f>CF!CF56/(1+Input!$D$115)</f>
        <v>0</v>
      </c>
      <c r="CG44" s="283">
        <f>CF!CG56/(1+Input!$D$115)</f>
        <v>0</v>
      </c>
      <c r="CH44" s="283">
        <f>CF!CH56/(1+Input!$D$115)</f>
        <v>0</v>
      </c>
      <c r="CI44" s="283">
        <f>CF!CI56/(1+Input!$D$115)</f>
        <v>0</v>
      </c>
      <c r="CJ44" s="283">
        <f>CF!CJ56/(1+Input!$D$115)</f>
        <v>0</v>
      </c>
      <c r="CK44" s="283">
        <f>CF!CK56/(1+Input!$D$115)</f>
        <v>0</v>
      </c>
      <c r="CL44" s="283">
        <f>CF!CL56/(1+Input!$D$115)</f>
        <v>0</v>
      </c>
      <c r="CM44" s="283">
        <f>CF!CM56/(1+Input!$D$115)</f>
        <v>0</v>
      </c>
      <c r="CN44" s="283">
        <f>CF!CN56/(1+Input!$D$115)</f>
        <v>0</v>
      </c>
      <c r="CO44" s="1"/>
    </row>
    <row r="45" ht="22.5" customHeight="1">
      <c r="A45" s="406"/>
      <c r="B45" s="385" t="s">
        <v>55</v>
      </c>
      <c r="C45" s="285" t="s">
        <v>258</v>
      </c>
      <c r="D45" s="286"/>
      <c r="E45" s="285"/>
      <c r="F45" s="286">
        <f t="shared" si="10"/>
        <v>5036476.721</v>
      </c>
      <c r="G45" s="387" t="s">
        <v>41</v>
      </c>
      <c r="H45" s="388"/>
      <c r="I45" s="286">
        <f t="shared" ref="I45:CN45" si="13">I17+I15+I23+I26+I37</f>
        <v>-10785.71429</v>
      </c>
      <c r="J45" s="286">
        <f t="shared" si="13"/>
        <v>-10785.71429</v>
      </c>
      <c r="K45" s="286">
        <f t="shared" si="13"/>
        <v>-10785.71429</v>
      </c>
      <c r="L45" s="286">
        <f t="shared" si="13"/>
        <v>-10785.71429</v>
      </c>
      <c r="M45" s="286">
        <f t="shared" si="13"/>
        <v>-10785.71429</v>
      </c>
      <c r="N45" s="286">
        <f t="shared" si="13"/>
        <v>-11885.71429</v>
      </c>
      <c r="O45" s="286">
        <f t="shared" si="13"/>
        <v>-11885.71429</v>
      </c>
      <c r="P45" s="286">
        <f t="shared" si="13"/>
        <v>-11885.71429</v>
      </c>
      <c r="Q45" s="286">
        <f t="shared" si="13"/>
        <v>-11885.71429</v>
      </c>
      <c r="R45" s="286">
        <f t="shared" si="13"/>
        <v>-11885.71429</v>
      </c>
      <c r="S45" s="286">
        <f t="shared" si="13"/>
        <v>-11885.71429</v>
      </c>
      <c r="T45" s="286">
        <f t="shared" si="13"/>
        <v>-11885.71429</v>
      </c>
      <c r="U45" s="286">
        <f t="shared" si="13"/>
        <v>63184.63492</v>
      </c>
      <c r="V45" s="286">
        <f t="shared" si="13"/>
        <v>63184.63492</v>
      </c>
      <c r="W45" s="286">
        <f t="shared" si="13"/>
        <v>63184.63492</v>
      </c>
      <c r="X45" s="286">
        <f t="shared" si="13"/>
        <v>63184.63492</v>
      </c>
      <c r="Y45" s="286">
        <f t="shared" si="13"/>
        <v>63184.63492</v>
      </c>
      <c r="Z45" s="286">
        <f t="shared" si="13"/>
        <v>63184.63492</v>
      </c>
      <c r="AA45" s="286">
        <f t="shared" si="13"/>
        <v>63184.63492</v>
      </c>
      <c r="AB45" s="286">
        <f t="shared" si="13"/>
        <v>63184.63492</v>
      </c>
      <c r="AC45" s="286">
        <f t="shared" si="13"/>
        <v>63184.63492</v>
      </c>
      <c r="AD45" s="286">
        <f t="shared" si="13"/>
        <v>63184.63492</v>
      </c>
      <c r="AE45" s="286">
        <f t="shared" si="13"/>
        <v>63184.63492</v>
      </c>
      <c r="AF45" s="286">
        <f t="shared" si="13"/>
        <v>63184.63492</v>
      </c>
      <c r="AG45" s="286">
        <f t="shared" si="13"/>
        <v>66428.50159</v>
      </c>
      <c r="AH45" s="286">
        <f t="shared" si="13"/>
        <v>66428.50159</v>
      </c>
      <c r="AI45" s="286">
        <f t="shared" si="13"/>
        <v>66428.50159</v>
      </c>
      <c r="AJ45" s="286">
        <f t="shared" si="13"/>
        <v>66428.50159</v>
      </c>
      <c r="AK45" s="286">
        <f t="shared" si="13"/>
        <v>66428.50159</v>
      </c>
      <c r="AL45" s="286">
        <f t="shared" si="13"/>
        <v>66428.50159</v>
      </c>
      <c r="AM45" s="286">
        <f t="shared" si="13"/>
        <v>66428.50159</v>
      </c>
      <c r="AN45" s="286">
        <f t="shared" si="13"/>
        <v>66428.50159</v>
      </c>
      <c r="AO45" s="286">
        <f t="shared" si="13"/>
        <v>66428.50159</v>
      </c>
      <c r="AP45" s="286">
        <f t="shared" si="13"/>
        <v>66428.50159</v>
      </c>
      <c r="AQ45" s="286">
        <f t="shared" si="13"/>
        <v>66428.50159</v>
      </c>
      <c r="AR45" s="286">
        <f t="shared" si="13"/>
        <v>66428.50159</v>
      </c>
      <c r="AS45" s="286">
        <f t="shared" si="13"/>
        <v>69834.56159</v>
      </c>
      <c r="AT45" s="286">
        <f t="shared" si="13"/>
        <v>69834.56159</v>
      </c>
      <c r="AU45" s="286">
        <f t="shared" si="13"/>
        <v>69834.56159</v>
      </c>
      <c r="AV45" s="286">
        <f t="shared" si="13"/>
        <v>69834.56159</v>
      </c>
      <c r="AW45" s="286">
        <f t="shared" si="13"/>
        <v>69834.56159</v>
      </c>
      <c r="AX45" s="286">
        <f t="shared" si="13"/>
        <v>69834.56159</v>
      </c>
      <c r="AY45" s="286">
        <f t="shared" si="13"/>
        <v>69834.56159</v>
      </c>
      <c r="AZ45" s="286">
        <f t="shared" si="13"/>
        <v>69834.56159</v>
      </c>
      <c r="BA45" s="286">
        <f t="shared" si="13"/>
        <v>69834.56159</v>
      </c>
      <c r="BB45" s="286">
        <f t="shared" si="13"/>
        <v>69834.56159</v>
      </c>
      <c r="BC45" s="286">
        <f t="shared" si="13"/>
        <v>69834.56159</v>
      </c>
      <c r="BD45" s="286">
        <f t="shared" si="13"/>
        <v>69834.56159</v>
      </c>
      <c r="BE45" s="286">
        <f t="shared" si="13"/>
        <v>73410.92459</v>
      </c>
      <c r="BF45" s="286">
        <f t="shared" si="13"/>
        <v>73410.92459</v>
      </c>
      <c r="BG45" s="286">
        <f t="shared" si="13"/>
        <v>73410.92459</v>
      </c>
      <c r="BH45" s="286">
        <f t="shared" si="13"/>
        <v>73410.92459</v>
      </c>
      <c r="BI45" s="286">
        <f t="shared" si="13"/>
        <v>73410.92459</v>
      </c>
      <c r="BJ45" s="286">
        <f t="shared" si="13"/>
        <v>73410.92459</v>
      </c>
      <c r="BK45" s="286">
        <f t="shared" si="13"/>
        <v>73410.92459</v>
      </c>
      <c r="BL45" s="286">
        <f t="shared" si="13"/>
        <v>73410.92459</v>
      </c>
      <c r="BM45" s="286">
        <f t="shared" si="13"/>
        <v>73410.92459</v>
      </c>
      <c r="BN45" s="286">
        <f t="shared" si="13"/>
        <v>73410.92459</v>
      </c>
      <c r="BO45" s="286">
        <f t="shared" si="13"/>
        <v>73410.92459</v>
      </c>
      <c r="BP45" s="286">
        <f t="shared" si="13"/>
        <v>73410.92459</v>
      </c>
      <c r="BQ45" s="286">
        <f t="shared" si="13"/>
        <v>77166.10574</v>
      </c>
      <c r="BR45" s="286">
        <f t="shared" si="13"/>
        <v>77166.10574</v>
      </c>
      <c r="BS45" s="286">
        <f t="shared" si="13"/>
        <v>77166.10574</v>
      </c>
      <c r="BT45" s="286">
        <f t="shared" si="13"/>
        <v>77166.10574</v>
      </c>
      <c r="BU45" s="286">
        <f t="shared" si="13"/>
        <v>77166.10574</v>
      </c>
      <c r="BV45" s="286">
        <f t="shared" si="13"/>
        <v>77166.10574</v>
      </c>
      <c r="BW45" s="286">
        <f t="shared" si="13"/>
        <v>77166.10574</v>
      </c>
      <c r="BX45" s="286">
        <f t="shared" si="13"/>
        <v>77166.10574</v>
      </c>
      <c r="BY45" s="286">
        <f t="shared" si="13"/>
        <v>77166.10574</v>
      </c>
      <c r="BZ45" s="286">
        <f t="shared" si="13"/>
        <v>77166.10574</v>
      </c>
      <c r="CA45" s="286">
        <f t="shared" si="13"/>
        <v>77166.10574</v>
      </c>
      <c r="CB45" s="286">
        <f t="shared" si="13"/>
        <v>77166.10574</v>
      </c>
      <c r="CC45" s="286">
        <f t="shared" si="13"/>
        <v>81109.04594</v>
      </c>
      <c r="CD45" s="286">
        <f t="shared" si="13"/>
        <v>81109.04594</v>
      </c>
      <c r="CE45" s="286">
        <f t="shared" si="13"/>
        <v>81109.04594</v>
      </c>
      <c r="CF45" s="286">
        <f t="shared" si="13"/>
        <v>81109.04594</v>
      </c>
      <c r="CG45" s="286">
        <f t="shared" si="13"/>
        <v>81109.04594</v>
      </c>
      <c r="CH45" s="286">
        <f t="shared" si="13"/>
        <v>81109.04594</v>
      </c>
      <c r="CI45" s="286">
        <f t="shared" si="13"/>
        <v>81109.04594</v>
      </c>
      <c r="CJ45" s="286">
        <f t="shared" si="13"/>
        <v>81109.04594</v>
      </c>
      <c r="CK45" s="286">
        <f t="shared" si="13"/>
        <v>81109.04594</v>
      </c>
      <c r="CL45" s="286">
        <f t="shared" si="13"/>
        <v>81109.04594</v>
      </c>
      <c r="CM45" s="286">
        <f t="shared" si="13"/>
        <v>81109.04594</v>
      </c>
      <c r="CN45" s="286">
        <f t="shared" si="13"/>
        <v>81109.04594</v>
      </c>
      <c r="CO45" s="1"/>
    </row>
    <row r="46" ht="18.75" customHeight="1">
      <c r="A46" s="406"/>
      <c r="B46" s="408"/>
      <c r="C46" s="333" t="s">
        <v>259</v>
      </c>
      <c r="D46" s="409"/>
      <c r="E46" s="333"/>
      <c r="F46" s="337">
        <f>IFERROR(F45/F15,0)</f>
        <v>0.6726472163</v>
      </c>
      <c r="G46" s="411" t="s">
        <v>22</v>
      </c>
      <c r="H46" s="412"/>
      <c r="I46" s="410">
        <f t="shared" ref="I46:CN46" si="14">IFERROR(I45/I15,0)</f>
        <v>0</v>
      </c>
      <c r="J46" s="410">
        <f t="shared" si="14"/>
        <v>0</v>
      </c>
      <c r="K46" s="410">
        <f t="shared" si="14"/>
        <v>0</v>
      </c>
      <c r="L46" s="410">
        <f t="shared" si="14"/>
        <v>0</v>
      </c>
      <c r="M46" s="410">
        <f t="shared" si="14"/>
        <v>0</v>
      </c>
      <c r="N46" s="410">
        <f t="shared" si="14"/>
        <v>0</v>
      </c>
      <c r="O46" s="410">
        <f t="shared" si="14"/>
        <v>0</v>
      </c>
      <c r="P46" s="410">
        <f t="shared" si="14"/>
        <v>0</v>
      </c>
      <c r="Q46" s="410">
        <f t="shared" si="14"/>
        <v>0</v>
      </c>
      <c r="R46" s="410">
        <f t="shared" si="14"/>
        <v>0</v>
      </c>
      <c r="S46" s="410">
        <f t="shared" si="14"/>
        <v>0</v>
      </c>
      <c r="T46" s="410">
        <f t="shared" si="14"/>
        <v>0</v>
      </c>
      <c r="U46" s="410">
        <f t="shared" si="14"/>
        <v>0.6887859911</v>
      </c>
      <c r="V46" s="410">
        <f t="shared" si="14"/>
        <v>0.6887859911</v>
      </c>
      <c r="W46" s="410">
        <f t="shared" si="14"/>
        <v>0.6887859911</v>
      </c>
      <c r="X46" s="410">
        <f t="shared" si="14"/>
        <v>0.6887859911</v>
      </c>
      <c r="Y46" s="410">
        <f t="shared" si="14"/>
        <v>0.6887859911</v>
      </c>
      <c r="Z46" s="410">
        <f t="shared" si="14"/>
        <v>0.6887859911</v>
      </c>
      <c r="AA46" s="410">
        <f t="shared" si="14"/>
        <v>0.6887859911</v>
      </c>
      <c r="AB46" s="410">
        <f t="shared" si="14"/>
        <v>0.6887859911</v>
      </c>
      <c r="AC46" s="410">
        <f t="shared" si="14"/>
        <v>0.6887859911</v>
      </c>
      <c r="AD46" s="410">
        <f t="shared" si="14"/>
        <v>0.6887859911</v>
      </c>
      <c r="AE46" s="410">
        <f t="shared" si="14"/>
        <v>0.6887859911</v>
      </c>
      <c r="AF46" s="410">
        <f t="shared" si="14"/>
        <v>0.6887859911</v>
      </c>
      <c r="AG46" s="410">
        <f t="shared" si="14"/>
        <v>0.6896646759</v>
      </c>
      <c r="AH46" s="410">
        <f t="shared" si="14"/>
        <v>0.6896646759</v>
      </c>
      <c r="AI46" s="410">
        <f t="shared" si="14"/>
        <v>0.6896646759</v>
      </c>
      <c r="AJ46" s="410">
        <f t="shared" si="14"/>
        <v>0.6896646759</v>
      </c>
      <c r="AK46" s="410">
        <f t="shared" si="14"/>
        <v>0.6896646759</v>
      </c>
      <c r="AL46" s="410">
        <f t="shared" si="14"/>
        <v>0.6896646759</v>
      </c>
      <c r="AM46" s="410">
        <f t="shared" si="14"/>
        <v>0.6896646759</v>
      </c>
      <c r="AN46" s="410">
        <f t="shared" si="14"/>
        <v>0.6896646759</v>
      </c>
      <c r="AO46" s="410">
        <f t="shared" si="14"/>
        <v>0.6896646759</v>
      </c>
      <c r="AP46" s="410">
        <f t="shared" si="14"/>
        <v>0.6896646759</v>
      </c>
      <c r="AQ46" s="410">
        <f t="shared" si="14"/>
        <v>0.6896646759</v>
      </c>
      <c r="AR46" s="410">
        <f t="shared" si="14"/>
        <v>0.6896646759</v>
      </c>
      <c r="AS46" s="410">
        <f t="shared" si="14"/>
        <v>0.6905015186</v>
      </c>
      <c r="AT46" s="410">
        <f t="shared" si="14"/>
        <v>0.6905015186</v>
      </c>
      <c r="AU46" s="410">
        <f t="shared" si="14"/>
        <v>0.6905015186</v>
      </c>
      <c r="AV46" s="410">
        <f t="shared" si="14"/>
        <v>0.6905015186</v>
      </c>
      <c r="AW46" s="410">
        <f t="shared" si="14"/>
        <v>0.6905015186</v>
      </c>
      <c r="AX46" s="410">
        <f t="shared" si="14"/>
        <v>0.6905015186</v>
      </c>
      <c r="AY46" s="410">
        <f t="shared" si="14"/>
        <v>0.6905015186</v>
      </c>
      <c r="AZ46" s="410">
        <f t="shared" si="14"/>
        <v>0.6905015186</v>
      </c>
      <c r="BA46" s="410">
        <f t="shared" si="14"/>
        <v>0.6905015186</v>
      </c>
      <c r="BB46" s="410">
        <f t="shared" si="14"/>
        <v>0.6905015186</v>
      </c>
      <c r="BC46" s="410">
        <f t="shared" si="14"/>
        <v>0.6905015186</v>
      </c>
      <c r="BD46" s="410">
        <f t="shared" si="14"/>
        <v>0.6905015186</v>
      </c>
      <c r="BE46" s="410">
        <f t="shared" si="14"/>
        <v>0.6912985116</v>
      </c>
      <c r="BF46" s="410">
        <f t="shared" si="14"/>
        <v>0.6912985116</v>
      </c>
      <c r="BG46" s="410">
        <f t="shared" si="14"/>
        <v>0.6912985116</v>
      </c>
      <c r="BH46" s="410">
        <f t="shared" si="14"/>
        <v>0.6912985116</v>
      </c>
      <c r="BI46" s="410">
        <f t="shared" si="14"/>
        <v>0.6912985116</v>
      </c>
      <c r="BJ46" s="410">
        <f t="shared" si="14"/>
        <v>0.6912985116</v>
      </c>
      <c r="BK46" s="410">
        <f t="shared" si="14"/>
        <v>0.6912985116</v>
      </c>
      <c r="BL46" s="410">
        <f t="shared" si="14"/>
        <v>0.6912985116</v>
      </c>
      <c r="BM46" s="410">
        <f t="shared" si="14"/>
        <v>0.6912985116</v>
      </c>
      <c r="BN46" s="410">
        <f t="shared" si="14"/>
        <v>0.6912985116</v>
      </c>
      <c r="BO46" s="410">
        <f t="shared" si="14"/>
        <v>0.6912985116</v>
      </c>
      <c r="BP46" s="410">
        <f t="shared" si="14"/>
        <v>0.6912985116</v>
      </c>
      <c r="BQ46" s="410">
        <f t="shared" si="14"/>
        <v>0.6920575526</v>
      </c>
      <c r="BR46" s="410">
        <f t="shared" si="14"/>
        <v>0.6920575526</v>
      </c>
      <c r="BS46" s="410">
        <f t="shared" si="14"/>
        <v>0.6920575526</v>
      </c>
      <c r="BT46" s="410">
        <f t="shared" si="14"/>
        <v>0.6920575526</v>
      </c>
      <c r="BU46" s="410">
        <f t="shared" si="14"/>
        <v>0.6920575526</v>
      </c>
      <c r="BV46" s="410">
        <f t="shared" si="14"/>
        <v>0.6920575526</v>
      </c>
      <c r="BW46" s="410">
        <f t="shared" si="14"/>
        <v>0.6920575526</v>
      </c>
      <c r="BX46" s="410">
        <f t="shared" si="14"/>
        <v>0.6920575526</v>
      </c>
      <c r="BY46" s="410">
        <f t="shared" si="14"/>
        <v>0.6920575526</v>
      </c>
      <c r="BZ46" s="410">
        <f t="shared" si="14"/>
        <v>0.6920575526</v>
      </c>
      <c r="CA46" s="410">
        <f t="shared" si="14"/>
        <v>0.6920575526</v>
      </c>
      <c r="CB46" s="410">
        <f t="shared" si="14"/>
        <v>0.6920575526</v>
      </c>
      <c r="CC46" s="410">
        <f t="shared" si="14"/>
        <v>0.6927804488</v>
      </c>
      <c r="CD46" s="410">
        <f t="shared" si="14"/>
        <v>0.6927804488</v>
      </c>
      <c r="CE46" s="410">
        <f t="shared" si="14"/>
        <v>0.6927804488</v>
      </c>
      <c r="CF46" s="410">
        <f t="shared" si="14"/>
        <v>0.6927804488</v>
      </c>
      <c r="CG46" s="410">
        <f t="shared" si="14"/>
        <v>0.6927804488</v>
      </c>
      <c r="CH46" s="410">
        <f t="shared" si="14"/>
        <v>0.6927804488</v>
      </c>
      <c r="CI46" s="410">
        <f t="shared" si="14"/>
        <v>0.6927804488</v>
      </c>
      <c r="CJ46" s="410">
        <f t="shared" si="14"/>
        <v>0.6927804488</v>
      </c>
      <c r="CK46" s="410">
        <f t="shared" si="14"/>
        <v>0.6927804488</v>
      </c>
      <c r="CL46" s="410">
        <f t="shared" si="14"/>
        <v>0.6927804488</v>
      </c>
      <c r="CM46" s="410">
        <f t="shared" si="14"/>
        <v>0.6927804488</v>
      </c>
      <c r="CN46" s="410">
        <f t="shared" si="14"/>
        <v>0.6927804488</v>
      </c>
      <c r="CO46" s="1"/>
    </row>
    <row r="47" ht="18.75" customHeight="1">
      <c r="A47" s="406"/>
      <c r="B47" s="342" t="s">
        <v>189</v>
      </c>
      <c r="C47" s="288" t="s">
        <v>260</v>
      </c>
      <c r="D47" s="290"/>
      <c r="E47" s="345"/>
      <c r="F47" s="290">
        <f t="shared" ref="F47:F57" si="15">SUM(I47:CN47)</f>
        <v>-23238.09524</v>
      </c>
      <c r="G47" s="399" t="s">
        <v>41</v>
      </c>
      <c r="H47" s="391"/>
      <c r="I47" s="290">
        <f>Other!I29</f>
        <v>0</v>
      </c>
      <c r="J47" s="290">
        <f>Other!J29</f>
        <v>0</v>
      </c>
      <c r="K47" s="290">
        <f>Other!K29</f>
        <v>0</v>
      </c>
      <c r="L47" s="290">
        <f>Other!L29</f>
        <v>0</v>
      </c>
      <c r="M47" s="290">
        <f>Other!M29</f>
        <v>0</v>
      </c>
      <c r="N47" s="290">
        <f>Other!N29</f>
        <v>0</v>
      </c>
      <c r="O47" s="290">
        <f>Other!O29</f>
        <v>-387.3015873</v>
      </c>
      <c r="P47" s="290">
        <f>Other!P29</f>
        <v>-387.3015873</v>
      </c>
      <c r="Q47" s="290">
        <f>Other!Q29</f>
        <v>-387.3015873</v>
      </c>
      <c r="R47" s="290">
        <f>Other!R29</f>
        <v>-387.3015873</v>
      </c>
      <c r="S47" s="290">
        <f>Other!S29</f>
        <v>-387.3015873</v>
      </c>
      <c r="T47" s="290">
        <f>Other!T29</f>
        <v>-387.3015873</v>
      </c>
      <c r="U47" s="290">
        <f>Other!U29</f>
        <v>-387.3015873</v>
      </c>
      <c r="V47" s="290">
        <f>Other!V29</f>
        <v>-387.3015873</v>
      </c>
      <c r="W47" s="290">
        <f>Other!W29</f>
        <v>-387.3015873</v>
      </c>
      <c r="X47" s="290">
        <f>Other!X29</f>
        <v>-387.3015873</v>
      </c>
      <c r="Y47" s="290">
        <f>Other!Y29</f>
        <v>-387.3015873</v>
      </c>
      <c r="Z47" s="290">
        <f>Other!Z29</f>
        <v>-387.3015873</v>
      </c>
      <c r="AA47" s="290">
        <f>Other!AA29</f>
        <v>-387.3015873</v>
      </c>
      <c r="AB47" s="290">
        <f>Other!AB29</f>
        <v>-387.3015873</v>
      </c>
      <c r="AC47" s="290">
        <f>Other!AC29</f>
        <v>-387.3015873</v>
      </c>
      <c r="AD47" s="290">
        <f>Other!AD29</f>
        <v>-387.3015873</v>
      </c>
      <c r="AE47" s="290">
        <f>Other!AE29</f>
        <v>-387.3015873</v>
      </c>
      <c r="AF47" s="290">
        <f>Other!AF29</f>
        <v>-387.3015873</v>
      </c>
      <c r="AG47" s="290">
        <f>Other!AG29</f>
        <v>-387.3015873</v>
      </c>
      <c r="AH47" s="290">
        <f>Other!AH29</f>
        <v>-387.3015873</v>
      </c>
      <c r="AI47" s="290">
        <f>Other!AI29</f>
        <v>-387.3015873</v>
      </c>
      <c r="AJ47" s="290">
        <f>Other!AJ29</f>
        <v>-387.3015873</v>
      </c>
      <c r="AK47" s="290">
        <f>Other!AK29</f>
        <v>-387.3015873</v>
      </c>
      <c r="AL47" s="290">
        <f>Other!AL29</f>
        <v>-387.3015873</v>
      </c>
      <c r="AM47" s="290">
        <f>Other!AM29</f>
        <v>-387.3015873</v>
      </c>
      <c r="AN47" s="290">
        <f>Other!AN29</f>
        <v>-387.3015873</v>
      </c>
      <c r="AO47" s="290">
        <f>Other!AO29</f>
        <v>-387.3015873</v>
      </c>
      <c r="AP47" s="290">
        <f>Other!AP29</f>
        <v>-387.3015873</v>
      </c>
      <c r="AQ47" s="290">
        <f>Other!AQ29</f>
        <v>-387.3015873</v>
      </c>
      <c r="AR47" s="290">
        <f>Other!AR29</f>
        <v>-387.3015873</v>
      </c>
      <c r="AS47" s="290">
        <f>Other!AS29</f>
        <v>-387.3015873</v>
      </c>
      <c r="AT47" s="290">
        <f>Other!AT29</f>
        <v>-387.3015873</v>
      </c>
      <c r="AU47" s="290">
        <f>Other!AU29</f>
        <v>-387.3015873</v>
      </c>
      <c r="AV47" s="290">
        <f>Other!AV29</f>
        <v>-387.3015873</v>
      </c>
      <c r="AW47" s="290">
        <f>Other!AW29</f>
        <v>-387.3015873</v>
      </c>
      <c r="AX47" s="290">
        <f>Other!AX29</f>
        <v>-387.3015873</v>
      </c>
      <c r="AY47" s="290">
        <f>Other!AY29</f>
        <v>-387.3015873</v>
      </c>
      <c r="AZ47" s="290">
        <f>Other!AZ29</f>
        <v>-387.3015873</v>
      </c>
      <c r="BA47" s="290">
        <f>Other!BA29</f>
        <v>-387.3015873</v>
      </c>
      <c r="BB47" s="290">
        <f>Other!BB29</f>
        <v>-387.3015873</v>
      </c>
      <c r="BC47" s="290">
        <f>Other!BC29</f>
        <v>-387.3015873</v>
      </c>
      <c r="BD47" s="290">
        <f>Other!BD29</f>
        <v>-387.3015873</v>
      </c>
      <c r="BE47" s="290">
        <f>Other!BE29</f>
        <v>-387.3015873</v>
      </c>
      <c r="BF47" s="290">
        <f>Other!BF29</f>
        <v>-387.3015873</v>
      </c>
      <c r="BG47" s="290">
        <f>Other!BG29</f>
        <v>-387.3015873</v>
      </c>
      <c r="BH47" s="290">
        <f>Other!BH29</f>
        <v>-387.3015873</v>
      </c>
      <c r="BI47" s="290">
        <f>Other!BI29</f>
        <v>-387.3015873</v>
      </c>
      <c r="BJ47" s="290">
        <f>Other!BJ29</f>
        <v>-387.3015873</v>
      </c>
      <c r="BK47" s="290">
        <f>Other!BK29</f>
        <v>-387.3015873</v>
      </c>
      <c r="BL47" s="290">
        <f>Other!BL29</f>
        <v>-387.3015873</v>
      </c>
      <c r="BM47" s="290">
        <f>Other!BM29</f>
        <v>-387.3015873</v>
      </c>
      <c r="BN47" s="290">
        <f>Other!BN29</f>
        <v>-387.3015873</v>
      </c>
      <c r="BO47" s="290">
        <f>Other!BO29</f>
        <v>-387.3015873</v>
      </c>
      <c r="BP47" s="290">
        <f>Other!BP29</f>
        <v>-387.3015873</v>
      </c>
      <c r="BQ47" s="290">
        <f>Other!BQ29</f>
        <v>-387.3015873</v>
      </c>
      <c r="BR47" s="290">
        <f>Other!BR29</f>
        <v>-387.3015873</v>
      </c>
      <c r="BS47" s="290">
        <f>Other!BS29</f>
        <v>-387.3015873</v>
      </c>
      <c r="BT47" s="290">
        <f>Other!BT29</f>
        <v>-387.3015873</v>
      </c>
      <c r="BU47" s="290">
        <f>Other!BU29</f>
        <v>-387.3015873</v>
      </c>
      <c r="BV47" s="290">
        <f>Other!BV29</f>
        <v>-387.3015873</v>
      </c>
      <c r="BW47" s="290">
        <f>Other!BW29</f>
        <v>0</v>
      </c>
      <c r="BX47" s="290">
        <f>Other!BX29</f>
        <v>0</v>
      </c>
      <c r="BY47" s="290">
        <f>Other!BY29</f>
        <v>0</v>
      </c>
      <c r="BZ47" s="290">
        <f>Other!BZ29</f>
        <v>0</v>
      </c>
      <c r="CA47" s="290">
        <f>Other!CA29</f>
        <v>0</v>
      </c>
      <c r="CB47" s="290">
        <f>Other!CB29</f>
        <v>0</v>
      </c>
      <c r="CC47" s="290">
        <f>Other!CC29</f>
        <v>0</v>
      </c>
      <c r="CD47" s="290">
        <f>Other!CD29</f>
        <v>0</v>
      </c>
      <c r="CE47" s="290">
        <f>Other!CE29</f>
        <v>0</v>
      </c>
      <c r="CF47" s="290">
        <f>Other!CF29</f>
        <v>0</v>
      </c>
      <c r="CG47" s="290">
        <f>Other!CG29</f>
        <v>0</v>
      </c>
      <c r="CH47" s="290">
        <f>Other!CH29</f>
        <v>0</v>
      </c>
      <c r="CI47" s="290">
        <f>Other!CI29</f>
        <v>0</v>
      </c>
      <c r="CJ47" s="290">
        <f>Other!CJ29</f>
        <v>0</v>
      </c>
      <c r="CK47" s="290">
        <f>Other!CK29</f>
        <v>0</v>
      </c>
      <c r="CL47" s="290">
        <f>Other!CL29</f>
        <v>0</v>
      </c>
      <c r="CM47" s="290">
        <f>Other!CM29</f>
        <v>0</v>
      </c>
      <c r="CN47" s="290">
        <f>Other!CN29</f>
        <v>0</v>
      </c>
      <c r="CO47" s="1"/>
    </row>
    <row r="48" ht="22.5" customHeight="1">
      <c r="A48" s="406"/>
      <c r="B48" s="385" t="s">
        <v>56</v>
      </c>
      <c r="C48" s="285" t="s">
        <v>261</v>
      </c>
      <c r="D48" s="286"/>
      <c r="E48" s="285"/>
      <c r="F48" s="286">
        <f t="shared" si="15"/>
        <v>5013238.626</v>
      </c>
      <c r="G48" s="387" t="s">
        <v>41</v>
      </c>
      <c r="H48" s="388"/>
      <c r="I48" s="286">
        <f t="shared" ref="I48:CN48" si="16">I45+I47</f>
        <v>-10785.71429</v>
      </c>
      <c r="J48" s="286">
        <f t="shared" si="16"/>
        <v>-10785.71429</v>
      </c>
      <c r="K48" s="286">
        <f t="shared" si="16"/>
        <v>-10785.71429</v>
      </c>
      <c r="L48" s="286">
        <f t="shared" si="16"/>
        <v>-10785.71429</v>
      </c>
      <c r="M48" s="286">
        <f t="shared" si="16"/>
        <v>-10785.71429</v>
      </c>
      <c r="N48" s="286">
        <f t="shared" si="16"/>
        <v>-11885.71429</v>
      </c>
      <c r="O48" s="286">
        <f t="shared" si="16"/>
        <v>-12273.01587</v>
      </c>
      <c r="P48" s="286">
        <f t="shared" si="16"/>
        <v>-12273.01587</v>
      </c>
      <c r="Q48" s="286">
        <f t="shared" si="16"/>
        <v>-12273.01587</v>
      </c>
      <c r="R48" s="286">
        <f t="shared" si="16"/>
        <v>-12273.01587</v>
      </c>
      <c r="S48" s="286">
        <f t="shared" si="16"/>
        <v>-12273.01587</v>
      </c>
      <c r="T48" s="286">
        <f t="shared" si="16"/>
        <v>-12273.01587</v>
      </c>
      <c r="U48" s="286">
        <f t="shared" si="16"/>
        <v>62797.33333</v>
      </c>
      <c r="V48" s="286">
        <f t="shared" si="16"/>
        <v>62797.33333</v>
      </c>
      <c r="W48" s="286">
        <f t="shared" si="16"/>
        <v>62797.33333</v>
      </c>
      <c r="X48" s="286">
        <f t="shared" si="16"/>
        <v>62797.33333</v>
      </c>
      <c r="Y48" s="286">
        <f t="shared" si="16"/>
        <v>62797.33333</v>
      </c>
      <c r="Z48" s="286">
        <f t="shared" si="16"/>
        <v>62797.33333</v>
      </c>
      <c r="AA48" s="286">
        <f t="shared" si="16"/>
        <v>62797.33333</v>
      </c>
      <c r="AB48" s="286">
        <f t="shared" si="16"/>
        <v>62797.33333</v>
      </c>
      <c r="AC48" s="286">
        <f t="shared" si="16"/>
        <v>62797.33333</v>
      </c>
      <c r="AD48" s="286">
        <f t="shared" si="16"/>
        <v>62797.33333</v>
      </c>
      <c r="AE48" s="286">
        <f t="shared" si="16"/>
        <v>62797.33333</v>
      </c>
      <c r="AF48" s="286">
        <f t="shared" si="16"/>
        <v>62797.33333</v>
      </c>
      <c r="AG48" s="286">
        <f t="shared" si="16"/>
        <v>66041.2</v>
      </c>
      <c r="AH48" s="286">
        <f t="shared" si="16"/>
        <v>66041.2</v>
      </c>
      <c r="AI48" s="286">
        <f t="shared" si="16"/>
        <v>66041.2</v>
      </c>
      <c r="AJ48" s="286">
        <f t="shared" si="16"/>
        <v>66041.2</v>
      </c>
      <c r="AK48" s="286">
        <f t="shared" si="16"/>
        <v>66041.2</v>
      </c>
      <c r="AL48" s="286">
        <f t="shared" si="16"/>
        <v>66041.2</v>
      </c>
      <c r="AM48" s="286">
        <f t="shared" si="16"/>
        <v>66041.2</v>
      </c>
      <c r="AN48" s="286">
        <f t="shared" si="16"/>
        <v>66041.2</v>
      </c>
      <c r="AO48" s="286">
        <f t="shared" si="16"/>
        <v>66041.2</v>
      </c>
      <c r="AP48" s="286">
        <f t="shared" si="16"/>
        <v>66041.2</v>
      </c>
      <c r="AQ48" s="286">
        <f t="shared" si="16"/>
        <v>66041.2</v>
      </c>
      <c r="AR48" s="286">
        <f t="shared" si="16"/>
        <v>66041.2</v>
      </c>
      <c r="AS48" s="286">
        <f t="shared" si="16"/>
        <v>69447.26</v>
      </c>
      <c r="AT48" s="286">
        <f t="shared" si="16"/>
        <v>69447.26</v>
      </c>
      <c r="AU48" s="286">
        <f t="shared" si="16"/>
        <v>69447.26</v>
      </c>
      <c r="AV48" s="286">
        <f t="shared" si="16"/>
        <v>69447.26</v>
      </c>
      <c r="AW48" s="286">
        <f t="shared" si="16"/>
        <v>69447.26</v>
      </c>
      <c r="AX48" s="286">
        <f t="shared" si="16"/>
        <v>69447.26</v>
      </c>
      <c r="AY48" s="286">
        <f t="shared" si="16"/>
        <v>69447.26</v>
      </c>
      <c r="AZ48" s="286">
        <f t="shared" si="16"/>
        <v>69447.26</v>
      </c>
      <c r="BA48" s="286">
        <f t="shared" si="16"/>
        <v>69447.26</v>
      </c>
      <c r="BB48" s="286">
        <f t="shared" si="16"/>
        <v>69447.26</v>
      </c>
      <c r="BC48" s="286">
        <f t="shared" si="16"/>
        <v>69447.26</v>
      </c>
      <c r="BD48" s="286">
        <f t="shared" si="16"/>
        <v>69447.26</v>
      </c>
      <c r="BE48" s="286">
        <f t="shared" si="16"/>
        <v>73023.623</v>
      </c>
      <c r="BF48" s="286">
        <f t="shared" si="16"/>
        <v>73023.623</v>
      </c>
      <c r="BG48" s="286">
        <f t="shared" si="16"/>
        <v>73023.623</v>
      </c>
      <c r="BH48" s="286">
        <f t="shared" si="16"/>
        <v>73023.623</v>
      </c>
      <c r="BI48" s="286">
        <f t="shared" si="16"/>
        <v>73023.623</v>
      </c>
      <c r="BJ48" s="286">
        <f t="shared" si="16"/>
        <v>73023.623</v>
      </c>
      <c r="BK48" s="286">
        <f t="shared" si="16"/>
        <v>73023.623</v>
      </c>
      <c r="BL48" s="286">
        <f t="shared" si="16"/>
        <v>73023.623</v>
      </c>
      <c r="BM48" s="286">
        <f t="shared" si="16"/>
        <v>73023.623</v>
      </c>
      <c r="BN48" s="286">
        <f t="shared" si="16"/>
        <v>73023.623</v>
      </c>
      <c r="BO48" s="286">
        <f t="shared" si="16"/>
        <v>73023.623</v>
      </c>
      <c r="BP48" s="286">
        <f t="shared" si="16"/>
        <v>73023.623</v>
      </c>
      <c r="BQ48" s="286">
        <f t="shared" si="16"/>
        <v>76778.80415</v>
      </c>
      <c r="BR48" s="286">
        <f t="shared" si="16"/>
        <v>76778.80415</v>
      </c>
      <c r="BS48" s="286">
        <f t="shared" si="16"/>
        <v>76778.80415</v>
      </c>
      <c r="BT48" s="286">
        <f t="shared" si="16"/>
        <v>76778.80415</v>
      </c>
      <c r="BU48" s="286">
        <f t="shared" si="16"/>
        <v>76778.80415</v>
      </c>
      <c r="BV48" s="286">
        <f t="shared" si="16"/>
        <v>76778.80415</v>
      </c>
      <c r="BW48" s="286">
        <f t="shared" si="16"/>
        <v>77166.10574</v>
      </c>
      <c r="BX48" s="286">
        <f t="shared" si="16"/>
        <v>77166.10574</v>
      </c>
      <c r="BY48" s="286">
        <f t="shared" si="16"/>
        <v>77166.10574</v>
      </c>
      <c r="BZ48" s="286">
        <f t="shared" si="16"/>
        <v>77166.10574</v>
      </c>
      <c r="CA48" s="286">
        <f t="shared" si="16"/>
        <v>77166.10574</v>
      </c>
      <c r="CB48" s="286">
        <f t="shared" si="16"/>
        <v>77166.10574</v>
      </c>
      <c r="CC48" s="286">
        <f t="shared" si="16"/>
        <v>81109.04594</v>
      </c>
      <c r="CD48" s="286">
        <f t="shared" si="16"/>
        <v>81109.04594</v>
      </c>
      <c r="CE48" s="286">
        <f t="shared" si="16"/>
        <v>81109.04594</v>
      </c>
      <c r="CF48" s="286">
        <f t="shared" si="16"/>
        <v>81109.04594</v>
      </c>
      <c r="CG48" s="286">
        <f t="shared" si="16"/>
        <v>81109.04594</v>
      </c>
      <c r="CH48" s="286">
        <f t="shared" si="16"/>
        <v>81109.04594</v>
      </c>
      <c r="CI48" s="286">
        <f t="shared" si="16"/>
        <v>81109.04594</v>
      </c>
      <c r="CJ48" s="286">
        <f t="shared" si="16"/>
        <v>81109.04594</v>
      </c>
      <c r="CK48" s="286">
        <f t="shared" si="16"/>
        <v>81109.04594</v>
      </c>
      <c r="CL48" s="286">
        <f t="shared" si="16"/>
        <v>81109.04594</v>
      </c>
      <c r="CM48" s="286">
        <f t="shared" si="16"/>
        <v>81109.04594</v>
      </c>
      <c r="CN48" s="286">
        <f t="shared" si="16"/>
        <v>81109.04594</v>
      </c>
      <c r="CO48" s="1"/>
    </row>
    <row r="49" ht="18.75" customHeight="1">
      <c r="A49" s="406"/>
      <c r="B49" s="300" t="s">
        <v>191</v>
      </c>
      <c r="C49" s="300" t="s">
        <v>262</v>
      </c>
      <c r="D49" s="283"/>
      <c r="E49" s="282"/>
      <c r="F49" s="283">
        <f t="shared" si="15"/>
        <v>0</v>
      </c>
      <c r="G49" s="383" t="s">
        <v>41</v>
      </c>
      <c r="H49" s="384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83"/>
      <c r="AA49" s="283"/>
      <c r="AB49" s="283"/>
      <c r="AC49" s="283"/>
      <c r="AD49" s="283"/>
      <c r="AE49" s="283"/>
      <c r="AF49" s="283"/>
      <c r="AG49" s="283"/>
      <c r="AH49" s="283"/>
      <c r="AI49" s="283"/>
      <c r="AJ49" s="283"/>
      <c r="AK49" s="283"/>
      <c r="AL49" s="283"/>
      <c r="AM49" s="283"/>
      <c r="AN49" s="283"/>
      <c r="AO49" s="283"/>
      <c r="AP49" s="283"/>
      <c r="AQ49" s="283"/>
      <c r="AR49" s="283"/>
      <c r="AS49" s="283"/>
      <c r="AT49" s="283"/>
      <c r="AU49" s="283"/>
      <c r="AV49" s="283"/>
      <c r="AW49" s="283"/>
      <c r="AX49" s="283"/>
      <c r="AY49" s="283"/>
      <c r="AZ49" s="283"/>
      <c r="BA49" s="283"/>
      <c r="BB49" s="283"/>
      <c r="BC49" s="283"/>
      <c r="BD49" s="283"/>
      <c r="BE49" s="283"/>
      <c r="BF49" s="283"/>
      <c r="BG49" s="283"/>
      <c r="BH49" s="283"/>
      <c r="BI49" s="283"/>
      <c r="BJ49" s="283"/>
      <c r="BK49" s="283"/>
      <c r="BL49" s="283"/>
      <c r="BM49" s="283"/>
      <c r="BN49" s="283"/>
      <c r="BO49" s="283"/>
      <c r="BP49" s="283"/>
      <c r="BQ49" s="283"/>
      <c r="BR49" s="283"/>
      <c r="BS49" s="283"/>
      <c r="BT49" s="283"/>
      <c r="BU49" s="283"/>
      <c r="BV49" s="283"/>
      <c r="BW49" s="283"/>
      <c r="BX49" s="283"/>
      <c r="BY49" s="283"/>
      <c r="BZ49" s="283"/>
      <c r="CA49" s="283"/>
      <c r="CB49" s="283"/>
      <c r="CC49" s="283"/>
      <c r="CD49" s="283"/>
      <c r="CE49" s="283"/>
      <c r="CF49" s="283"/>
      <c r="CG49" s="283"/>
      <c r="CH49" s="283"/>
      <c r="CI49" s="283"/>
      <c r="CJ49" s="283"/>
      <c r="CK49" s="283"/>
      <c r="CL49" s="283"/>
      <c r="CM49" s="283"/>
      <c r="CN49" s="283"/>
      <c r="CO49" s="1"/>
    </row>
    <row r="50" ht="18.75" customHeight="1">
      <c r="A50" s="406"/>
      <c r="B50" s="300" t="s">
        <v>263</v>
      </c>
      <c r="C50" s="300" t="s">
        <v>264</v>
      </c>
      <c r="D50" s="283"/>
      <c r="E50" s="282"/>
      <c r="F50" s="283">
        <f t="shared" si="15"/>
        <v>0</v>
      </c>
      <c r="G50" s="383" t="s">
        <v>41</v>
      </c>
      <c r="H50" s="384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  <c r="AN50" s="283"/>
      <c r="AO50" s="283"/>
      <c r="AP50" s="283"/>
      <c r="AQ50" s="283"/>
      <c r="AR50" s="283"/>
      <c r="AS50" s="283"/>
      <c r="AT50" s="283"/>
      <c r="AU50" s="283"/>
      <c r="AV50" s="283"/>
      <c r="AW50" s="283"/>
      <c r="AX50" s="283"/>
      <c r="AY50" s="283"/>
      <c r="AZ50" s="283"/>
      <c r="BA50" s="283"/>
      <c r="BB50" s="283"/>
      <c r="BC50" s="283"/>
      <c r="BD50" s="283"/>
      <c r="BE50" s="283"/>
      <c r="BF50" s="283"/>
      <c r="BG50" s="283"/>
      <c r="BH50" s="283"/>
      <c r="BI50" s="283"/>
      <c r="BJ50" s="283"/>
      <c r="BK50" s="283"/>
      <c r="BL50" s="283"/>
      <c r="BM50" s="283"/>
      <c r="BN50" s="283"/>
      <c r="BO50" s="283"/>
      <c r="BP50" s="283"/>
      <c r="BQ50" s="283"/>
      <c r="BR50" s="283"/>
      <c r="BS50" s="283"/>
      <c r="BT50" s="283"/>
      <c r="BU50" s="283"/>
      <c r="BV50" s="283"/>
      <c r="BW50" s="283"/>
      <c r="BX50" s="283"/>
      <c r="BY50" s="283"/>
      <c r="BZ50" s="283"/>
      <c r="CA50" s="283"/>
      <c r="CB50" s="283"/>
      <c r="CC50" s="283"/>
      <c r="CD50" s="283"/>
      <c r="CE50" s="283"/>
      <c r="CF50" s="283"/>
      <c r="CG50" s="283"/>
      <c r="CH50" s="283"/>
      <c r="CI50" s="283"/>
      <c r="CJ50" s="283"/>
      <c r="CK50" s="283"/>
      <c r="CL50" s="283"/>
      <c r="CM50" s="283"/>
      <c r="CN50" s="283"/>
      <c r="CO50" s="1"/>
    </row>
    <row r="51" ht="22.5" customHeight="1">
      <c r="A51" s="406"/>
      <c r="B51" s="385" t="s">
        <v>57</v>
      </c>
      <c r="C51" s="285" t="s">
        <v>265</v>
      </c>
      <c r="D51" s="286"/>
      <c r="E51" s="285"/>
      <c r="F51" s="286">
        <f t="shared" si="15"/>
        <v>5013238.626</v>
      </c>
      <c r="G51" s="387" t="s">
        <v>41</v>
      </c>
      <c r="H51" s="388"/>
      <c r="I51" s="286">
        <f t="shared" ref="I51:CN51" si="17">SUM(I48:I50)</f>
        <v>-10785.71429</v>
      </c>
      <c r="J51" s="286">
        <f t="shared" si="17"/>
        <v>-10785.71429</v>
      </c>
      <c r="K51" s="286">
        <f t="shared" si="17"/>
        <v>-10785.71429</v>
      </c>
      <c r="L51" s="286">
        <f t="shared" si="17"/>
        <v>-10785.71429</v>
      </c>
      <c r="M51" s="286">
        <f t="shared" si="17"/>
        <v>-10785.71429</v>
      </c>
      <c r="N51" s="286">
        <f t="shared" si="17"/>
        <v>-11885.71429</v>
      </c>
      <c r="O51" s="286">
        <f t="shared" si="17"/>
        <v>-12273.01587</v>
      </c>
      <c r="P51" s="286">
        <f t="shared" si="17"/>
        <v>-12273.01587</v>
      </c>
      <c r="Q51" s="286">
        <f t="shared" si="17"/>
        <v>-12273.01587</v>
      </c>
      <c r="R51" s="286">
        <f t="shared" si="17"/>
        <v>-12273.01587</v>
      </c>
      <c r="S51" s="286">
        <f t="shared" si="17"/>
        <v>-12273.01587</v>
      </c>
      <c r="T51" s="286">
        <f t="shared" si="17"/>
        <v>-12273.01587</v>
      </c>
      <c r="U51" s="286">
        <f t="shared" si="17"/>
        <v>62797.33333</v>
      </c>
      <c r="V51" s="286">
        <f t="shared" si="17"/>
        <v>62797.33333</v>
      </c>
      <c r="W51" s="286">
        <f t="shared" si="17"/>
        <v>62797.33333</v>
      </c>
      <c r="X51" s="286">
        <f t="shared" si="17"/>
        <v>62797.33333</v>
      </c>
      <c r="Y51" s="286">
        <f t="shared" si="17"/>
        <v>62797.33333</v>
      </c>
      <c r="Z51" s="286">
        <f t="shared" si="17"/>
        <v>62797.33333</v>
      </c>
      <c r="AA51" s="286">
        <f t="shared" si="17"/>
        <v>62797.33333</v>
      </c>
      <c r="AB51" s="286">
        <f t="shared" si="17"/>
        <v>62797.33333</v>
      </c>
      <c r="AC51" s="286">
        <f t="shared" si="17"/>
        <v>62797.33333</v>
      </c>
      <c r="AD51" s="286">
        <f t="shared" si="17"/>
        <v>62797.33333</v>
      </c>
      <c r="AE51" s="286">
        <f t="shared" si="17"/>
        <v>62797.33333</v>
      </c>
      <c r="AF51" s="286">
        <f t="shared" si="17"/>
        <v>62797.33333</v>
      </c>
      <c r="AG51" s="286">
        <f t="shared" si="17"/>
        <v>66041.2</v>
      </c>
      <c r="AH51" s="286">
        <f t="shared" si="17"/>
        <v>66041.2</v>
      </c>
      <c r="AI51" s="286">
        <f t="shared" si="17"/>
        <v>66041.2</v>
      </c>
      <c r="AJ51" s="286">
        <f t="shared" si="17"/>
        <v>66041.2</v>
      </c>
      <c r="AK51" s="286">
        <f t="shared" si="17"/>
        <v>66041.2</v>
      </c>
      <c r="AL51" s="286">
        <f t="shared" si="17"/>
        <v>66041.2</v>
      </c>
      <c r="AM51" s="286">
        <f t="shared" si="17"/>
        <v>66041.2</v>
      </c>
      <c r="AN51" s="286">
        <f t="shared" si="17"/>
        <v>66041.2</v>
      </c>
      <c r="AO51" s="286">
        <f t="shared" si="17"/>
        <v>66041.2</v>
      </c>
      <c r="AP51" s="286">
        <f t="shared" si="17"/>
        <v>66041.2</v>
      </c>
      <c r="AQ51" s="286">
        <f t="shared" si="17"/>
        <v>66041.2</v>
      </c>
      <c r="AR51" s="286">
        <f t="shared" si="17"/>
        <v>66041.2</v>
      </c>
      <c r="AS51" s="286">
        <f t="shared" si="17"/>
        <v>69447.26</v>
      </c>
      <c r="AT51" s="286">
        <f t="shared" si="17"/>
        <v>69447.26</v>
      </c>
      <c r="AU51" s="286">
        <f t="shared" si="17"/>
        <v>69447.26</v>
      </c>
      <c r="AV51" s="286">
        <f t="shared" si="17"/>
        <v>69447.26</v>
      </c>
      <c r="AW51" s="286">
        <f t="shared" si="17"/>
        <v>69447.26</v>
      </c>
      <c r="AX51" s="286">
        <f t="shared" si="17"/>
        <v>69447.26</v>
      </c>
      <c r="AY51" s="286">
        <f t="shared" si="17"/>
        <v>69447.26</v>
      </c>
      <c r="AZ51" s="286">
        <f t="shared" si="17"/>
        <v>69447.26</v>
      </c>
      <c r="BA51" s="286">
        <f t="shared" si="17"/>
        <v>69447.26</v>
      </c>
      <c r="BB51" s="286">
        <f t="shared" si="17"/>
        <v>69447.26</v>
      </c>
      <c r="BC51" s="286">
        <f t="shared" si="17"/>
        <v>69447.26</v>
      </c>
      <c r="BD51" s="286">
        <f t="shared" si="17"/>
        <v>69447.26</v>
      </c>
      <c r="BE51" s="286">
        <f t="shared" si="17"/>
        <v>73023.623</v>
      </c>
      <c r="BF51" s="286">
        <f t="shared" si="17"/>
        <v>73023.623</v>
      </c>
      <c r="BG51" s="286">
        <f t="shared" si="17"/>
        <v>73023.623</v>
      </c>
      <c r="BH51" s="286">
        <f t="shared" si="17"/>
        <v>73023.623</v>
      </c>
      <c r="BI51" s="286">
        <f t="shared" si="17"/>
        <v>73023.623</v>
      </c>
      <c r="BJ51" s="286">
        <f t="shared" si="17"/>
        <v>73023.623</v>
      </c>
      <c r="BK51" s="286">
        <f t="shared" si="17"/>
        <v>73023.623</v>
      </c>
      <c r="BL51" s="286">
        <f t="shared" si="17"/>
        <v>73023.623</v>
      </c>
      <c r="BM51" s="286">
        <f t="shared" si="17"/>
        <v>73023.623</v>
      </c>
      <c r="BN51" s="286">
        <f t="shared" si="17"/>
        <v>73023.623</v>
      </c>
      <c r="BO51" s="286">
        <f t="shared" si="17"/>
        <v>73023.623</v>
      </c>
      <c r="BP51" s="286">
        <f t="shared" si="17"/>
        <v>73023.623</v>
      </c>
      <c r="BQ51" s="286">
        <f t="shared" si="17"/>
        <v>76778.80415</v>
      </c>
      <c r="BR51" s="286">
        <f t="shared" si="17"/>
        <v>76778.80415</v>
      </c>
      <c r="BS51" s="286">
        <f t="shared" si="17"/>
        <v>76778.80415</v>
      </c>
      <c r="BT51" s="286">
        <f t="shared" si="17"/>
        <v>76778.80415</v>
      </c>
      <c r="BU51" s="286">
        <f t="shared" si="17"/>
        <v>76778.80415</v>
      </c>
      <c r="BV51" s="286">
        <f t="shared" si="17"/>
        <v>76778.80415</v>
      </c>
      <c r="BW51" s="286">
        <f t="shared" si="17"/>
        <v>77166.10574</v>
      </c>
      <c r="BX51" s="286">
        <f t="shared" si="17"/>
        <v>77166.10574</v>
      </c>
      <c r="BY51" s="286">
        <f t="shared" si="17"/>
        <v>77166.10574</v>
      </c>
      <c r="BZ51" s="286">
        <f t="shared" si="17"/>
        <v>77166.10574</v>
      </c>
      <c r="CA51" s="286">
        <f t="shared" si="17"/>
        <v>77166.10574</v>
      </c>
      <c r="CB51" s="286">
        <f t="shared" si="17"/>
        <v>77166.10574</v>
      </c>
      <c r="CC51" s="286">
        <f t="shared" si="17"/>
        <v>81109.04594</v>
      </c>
      <c r="CD51" s="286">
        <f t="shared" si="17"/>
        <v>81109.04594</v>
      </c>
      <c r="CE51" s="286">
        <f t="shared" si="17"/>
        <v>81109.04594</v>
      </c>
      <c r="CF51" s="286">
        <f t="shared" si="17"/>
        <v>81109.04594</v>
      </c>
      <c r="CG51" s="286">
        <f t="shared" si="17"/>
        <v>81109.04594</v>
      </c>
      <c r="CH51" s="286">
        <f t="shared" si="17"/>
        <v>81109.04594</v>
      </c>
      <c r="CI51" s="286">
        <f t="shared" si="17"/>
        <v>81109.04594</v>
      </c>
      <c r="CJ51" s="286">
        <f t="shared" si="17"/>
        <v>81109.04594</v>
      </c>
      <c r="CK51" s="286">
        <f t="shared" si="17"/>
        <v>81109.04594</v>
      </c>
      <c r="CL51" s="286">
        <f t="shared" si="17"/>
        <v>81109.04594</v>
      </c>
      <c r="CM51" s="286">
        <f t="shared" si="17"/>
        <v>81109.04594</v>
      </c>
      <c r="CN51" s="286">
        <f t="shared" si="17"/>
        <v>81109.04594</v>
      </c>
      <c r="CO51" s="1"/>
    </row>
    <row r="52" ht="18.75" customHeight="1">
      <c r="A52" s="406"/>
      <c r="B52" s="300" t="s">
        <v>266</v>
      </c>
      <c r="C52" s="300" t="s">
        <v>159</v>
      </c>
      <c r="D52" s="283"/>
      <c r="E52" s="282"/>
      <c r="F52" s="283">
        <f t="shared" si="15"/>
        <v>-451191.4763</v>
      </c>
      <c r="G52" s="383" t="s">
        <v>41</v>
      </c>
      <c r="H52" s="384"/>
      <c r="I52" s="283">
        <f>Other!I119</f>
        <v>0</v>
      </c>
      <c r="J52" s="283">
        <f>Other!J119</f>
        <v>0</v>
      </c>
      <c r="K52" s="283">
        <f>Other!K119</f>
        <v>0</v>
      </c>
      <c r="L52" s="283">
        <f>Other!L119</f>
        <v>0</v>
      </c>
      <c r="M52" s="283">
        <f>Other!M119</f>
        <v>0</v>
      </c>
      <c r="N52" s="283">
        <f>Other!N119</f>
        <v>0</v>
      </c>
      <c r="O52" s="283">
        <f>Other!O119</f>
        <v>0</v>
      </c>
      <c r="P52" s="283">
        <f>Other!P119</f>
        <v>0</v>
      </c>
      <c r="Q52" s="283">
        <f>Other!Q119</f>
        <v>0</v>
      </c>
      <c r="R52" s="283">
        <f>Other!R119</f>
        <v>0</v>
      </c>
      <c r="S52" s="283">
        <f>Other!S119</f>
        <v>0</v>
      </c>
      <c r="T52" s="283">
        <f>Other!T119</f>
        <v>0</v>
      </c>
      <c r="U52" s="283">
        <f>Other!U119</f>
        <v>0</v>
      </c>
      <c r="V52" s="283">
        <f>Other!V119</f>
        <v>0</v>
      </c>
      <c r="W52" s="283">
        <f>Other!W119</f>
        <v>-4404.565714</v>
      </c>
      <c r="X52" s="283">
        <f>Other!X119</f>
        <v>-5651.76</v>
      </c>
      <c r="Y52" s="283">
        <f>Other!Y119</f>
        <v>-5651.76</v>
      </c>
      <c r="Z52" s="283">
        <f>Other!Z119</f>
        <v>-5651.76</v>
      </c>
      <c r="AA52" s="283">
        <f>Other!AA119</f>
        <v>-5651.76</v>
      </c>
      <c r="AB52" s="283">
        <f>Other!AB119</f>
        <v>-5651.76</v>
      </c>
      <c r="AC52" s="283">
        <f>Other!AC119</f>
        <v>-5651.76</v>
      </c>
      <c r="AD52" s="283">
        <f>Other!AD119</f>
        <v>-5651.76</v>
      </c>
      <c r="AE52" s="283">
        <f>Other!AE119</f>
        <v>-5651.76</v>
      </c>
      <c r="AF52" s="283">
        <f>Other!AF119</f>
        <v>-5651.76</v>
      </c>
      <c r="AG52" s="283">
        <f>Other!AG119</f>
        <v>-5943.708</v>
      </c>
      <c r="AH52" s="283">
        <f>Other!AH119</f>
        <v>-5943.708</v>
      </c>
      <c r="AI52" s="283">
        <f>Other!AI119</f>
        <v>-5943.708</v>
      </c>
      <c r="AJ52" s="283">
        <f>Other!AJ119</f>
        <v>-5943.708</v>
      </c>
      <c r="AK52" s="283">
        <f>Other!AK119</f>
        <v>-5943.708</v>
      </c>
      <c r="AL52" s="283">
        <f>Other!AL119</f>
        <v>-5943.708</v>
      </c>
      <c r="AM52" s="283">
        <f>Other!AM119</f>
        <v>-5943.708</v>
      </c>
      <c r="AN52" s="283">
        <f>Other!AN119</f>
        <v>-5943.708</v>
      </c>
      <c r="AO52" s="283">
        <f>Other!AO119</f>
        <v>-5943.708</v>
      </c>
      <c r="AP52" s="283">
        <f>Other!AP119</f>
        <v>-5943.708</v>
      </c>
      <c r="AQ52" s="283">
        <f>Other!AQ119</f>
        <v>-5943.708</v>
      </c>
      <c r="AR52" s="283">
        <f>Other!AR119</f>
        <v>-5943.708</v>
      </c>
      <c r="AS52" s="283">
        <f>Other!AS119</f>
        <v>-6250.2534</v>
      </c>
      <c r="AT52" s="283">
        <f>Other!AT119</f>
        <v>-6250.2534</v>
      </c>
      <c r="AU52" s="283">
        <f>Other!AU119</f>
        <v>-6250.2534</v>
      </c>
      <c r="AV52" s="283">
        <f>Other!AV119</f>
        <v>-6250.2534</v>
      </c>
      <c r="AW52" s="283">
        <f>Other!AW119</f>
        <v>-6250.2534</v>
      </c>
      <c r="AX52" s="283">
        <f>Other!AX119</f>
        <v>-6250.2534</v>
      </c>
      <c r="AY52" s="283">
        <f>Other!AY119</f>
        <v>-6250.2534</v>
      </c>
      <c r="AZ52" s="283">
        <f>Other!AZ119</f>
        <v>-6250.2534</v>
      </c>
      <c r="BA52" s="283">
        <f>Other!BA119</f>
        <v>-6250.2534</v>
      </c>
      <c r="BB52" s="283">
        <f>Other!BB119</f>
        <v>-6250.2534</v>
      </c>
      <c r="BC52" s="283">
        <f>Other!BC119</f>
        <v>-6250.2534</v>
      </c>
      <c r="BD52" s="283">
        <f>Other!BD119</f>
        <v>-6250.2534</v>
      </c>
      <c r="BE52" s="283">
        <f>Other!BE119</f>
        <v>-6572.12607</v>
      </c>
      <c r="BF52" s="283">
        <f>Other!BF119</f>
        <v>-6572.12607</v>
      </c>
      <c r="BG52" s="283">
        <f>Other!BG119</f>
        <v>-6572.12607</v>
      </c>
      <c r="BH52" s="283">
        <f>Other!BH119</f>
        <v>-6572.12607</v>
      </c>
      <c r="BI52" s="283">
        <f>Other!BI119</f>
        <v>-6572.12607</v>
      </c>
      <c r="BJ52" s="283">
        <f>Other!BJ119</f>
        <v>-6572.12607</v>
      </c>
      <c r="BK52" s="283">
        <f>Other!BK119</f>
        <v>-6572.12607</v>
      </c>
      <c r="BL52" s="283">
        <f>Other!BL119</f>
        <v>-6572.12607</v>
      </c>
      <c r="BM52" s="283">
        <f>Other!BM119</f>
        <v>-6572.12607</v>
      </c>
      <c r="BN52" s="283">
        <f>Other!BN119</f>
        <v>-6572.12607</v>
      </c>
      <c r="BO52" s="283">
        <f>Other!BO119</f>
        <v>-6572.12607</v>
      </c>
      <c r="BP52" s="283">
        <f>Other!BP119</f>
        <v>-6572.12607</v>
      </c>
      <c r="BQ52" s="283">
        <f>Other!BQ119</f>
        <v>-6910.092374</v>
      </c>
      <c r="BR52" s="283">
        <f>Other!BR119</f>
        <v>-6910.092374</v>
      </c>
      <c r="BS52" s="283">
        <f>Other!BS119</f>
        <v>-6910.092374</v>
      </c>
      <c r="BT52" s="283">
        <f>Other!BT119</f>
        <v>-6910.092374</v>
      </c>
      <c r="BU52" s="283">
        <f>Other!BU119</f>
        <v>-6910.092374</v>
      </c>
      <c r="BV52" s="283">
        <f>Other!BV119</f>
        <v>-6910.092374</v>
      </c>
      <c r="BW52" s="283">
        <f>Other!BW119</f>
        <v>-6944.949516</v>
      </c>
      <c r="BX52" s="283">
        <f>Other!BX119</f>
        <v>-6944.949516</v>
      </c>
      <c r="BY52" s="283">
        <f>Other!BY119</f>
        <v>-6944.949516</v>
      </c>
      <c r="BZ52" s="283">
        <f>Other!BZ119</f>
        <v>-6944.949516</v>
      </c>
      <c r="CA52" s="283">
        <f>Other!CA119</f>
        <v>-6944.949516</v>
      </c>
      <c r="CB52" s="283">
        <f>Other!CB119</f>
        <v>-6944.949516</v>
      </c>
      <c r="CC52" s="283">
        <f>Other!CC119</f>
        <v>-7299.814135</v>
      </c>
      <c r="CD52" s="283">
        <f>Other!CD119</f>
        <v>-7299.814135</v>
      </c>
      <c r="CE52" s="283">
        <f>Other!CE119</f>
        <v>-7299.814135</v>
      </c>
      <c r="CF52" s="283">
        <f>Other!CF119</f>
        <v>-7299.814135</v>
      </c>
      <c r="CG52" s="283">
        <f>Other!CG119</f>
        <v>-7299.814135</v>
      </c>
      <c r="CH52" s="283">
        <f>Other!CH119</f>
        <v>-7299.814135</v>
      </c>
      <c r="CI52" s="283">
        <f>Other!CI119</f>
        <v>-7299.814135</v>
      </c>
      <c r="CJ52" s="283">
        <f>Other!CJ119</f>
        <v>-7299.814135</v>
      </c>
      <c r="CK52" s="283">
        <f>Other!CK119</f>
        <v>-7299.814135</v>
      </c>
      <c r="CL52" s="283">
        <f>Other!CL119</f>
        <v>-7299.814135</v>
      </c>
      <c r="CM52" s="283">
        <f>Other!CM119</f>
        <v>-7299.814135</v>
      </c>
      <c r="CN52" s="283">
        <f>Other!CN119</f>
        <v>-7299.814135</v>
      </c>
      <c r="CO52" s="1"/>
    </row>
    <row r="53" ht="18.75" hidden="1" customHeight="1" outlineLevel="1">
      <c r="A53" s="406"/>
      <c r="B53" s="2"/>
      <c r="C53" s="2" t="s">
        <v>267</v>
      </c>
      <c r="D53" s="44"/>
      <c r="E53" s="1"/>
      <c r="F53" s="44">
        <f t="shared" si="15"/>
        <v>0</v>
      </c>
      <c r="G53" s="415" t="s">
        <v>41</v>
      </c>
      <c r="H53" s="381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1"/>
    </row>
    <row r="54" ht="18.75" hidden="1" customHeight="1" outlineLevel="1">
      <c r="A54" s="406"/>
      <c r="B54" s="2"/>
      <c r="C54" s="2" t="s">
        <v>268</v>
      </c>
      <c r="D54" s="44"/>
      <c r="E54" s="1"/>
      <c r="F54" s="44">
        <f t="shared" si="15"/>
        <v>0</v>
      </c>
      <c r="G54" s="415" t="s">
        <v>41</v>
      </c>
      <c r="H54" s="381"/>
      <c r="I54" s="44">
        <f>Other!I121-Other!H121</f>
        <v>970.7142857</v>
      </c>
      <c r="J54" s="44">
        <f>Other!J121-Other!I121</f>
        <v>970.7142857</v>
      </c>
      <c r="K54" s="44">
        <f>Other!K121-Other!J121</f>
        <v>970.7142857</v>
      </c>
      <c r="L54" s="44">
        <f>Other!L121-Other!K121</f>
        <v>970.7142857</v>
      </c>
      <c r="M54" s="44">
        <f>Other!M121-Other!L121</f>
        <v>970.7142857</v>
      </c>
      <c r="N54" s="44">
        <f>Other!N121-Other!M121</f>
        <v>1069.714286</v>
      </c>
      <c r="O54" s="44">
        <f>Other!O121-Other!N121</f>
        <v>1104.571429</v>
      </c>
      <c r="P54" s="44">
        <f>Other!P121-Other!O121</f>
        <v>1104.571429</v>
      </c>
      <c r="Q54" s="44">
        <f>Other!Q121-Other!P121</f>
        <v>1104.571429</v>
      </c>
      <c r="R54" s="44">
        <f>Other!R121-Other!Q121</f>
        <v>1104.571429</v>
      </c>
      <c r="S54" s="44">
        <f>Other!S121-Other!R121</f>
        <v>1104.571429</v>
      </c>
      <c r="T54" s="44">
        <f>Other!T121-Other!S121</f>
        <v>1104.571429</v>
      </c>
      <c r="U54" s="44">
        <f>Other!U121-Other!T121</f>
        <v>-5651.76</v>
      </c>
      <c r="V54" s="44">
        <f>Other!V121-Other!U121</f>
        <v>-5651.76</v>
      </c>
      <c r="W54" s="44">
        <f>Other!W121-Other!V121</f>
        <v>-1247.194286</v>
      </c>
      <c r="X54" s="44">
        <f>Other!X121-Other!W121</f>
        <v>0</v>
      </c>
      <c r="Y54" s="44">
        <f>Other!Y121-Other!X121</f>
        <v>0</v>
      </c>
      <c r="Z54" s="44">
        <f>Other!Z121-Other!Y121</f>
        <v>0</v>
      </c>
      <c r="AA54" s="44">
        <f>Other!AA121-Other!Z121</f>
        <v>0</v>
      </c>
      <c r="AB54" s="44">
        <f>Other!AB121-Other!AA121</f>
        <v>0</v>
      </c>
      <c r="AC54" s="44">
        <f>Other!AC121-Other!AB121</f>
        <v>0</v>
      </c>
      <c r="AD54" s="44">
        <f>Other!AD121-Other!AC121</f>
        <v>0</v>
      </c>
      <c r="AE54" s="44">
        <f>Other!AE121-Other!AD121</f>
        <v>0</v>
      </c>
      <c r="AF54" s="44">
        <f>Other!AF121-Other!AE121</f>
        <v>0</v>
      </c>
      <c r="AG54" s="44">
        <f>Other!AG121-Other!AF121</f>
        <v>0</v>
      </c>
      <c r="AH54" s="44">
        <f>Other!AH121-Other!AG121</f>
        <v>0</v>
      </c>
      <c r="AI54" s="44">
        <f>Other!AI121-Other!AH121</f>
        <v>0</v>
      </c>
      <c r="AJ54" s="44">
        <f>Other!AJ121-Other!AI121</f>
        <v>0</v>
      </c>
      <c r="AK54" s="44">
        <f>Other!AK121-Other!AJ121</f>
        <v>0</v>
      </c>
      <c r="AL54" s="44">
        <f>Other!AL121-Other!AK121</f>
        <v>0</v>
      </c>
      <c r="AM54" s="44">
        <f>Other!AM121-Other!AL121</f>
        <v>0</v>
      </c>
      <c r="AN54" s="44">
        <f>Other!AN121-Other!AM121</f>
        <v>0</v>
      </c>
      <c r="AO54" s="44">
        <f>Other!AO121-Other!AN121</f>
        <v>0</v>
      </c>
      <c r="AP54" s="44">
        <f>Other!AP121-Other!AO121</f>
        <v>0</v>
      </c>
      <c r="AQ54" s="44">
        <f>Other!AQ121-Other!AP121</f>
        <v>0</v>
      </c>
      <c r="AR54" s="44">
        <f>Other!AR121-Other!AQ121</f>
        <v>0</v>
      </c>
      <c r="AS54" s="44">
        <f>Other!AS121-Other!AR121</f>
        <v>0</v>
      </c>
      <c r="AT54" s="44">
        <f>Other!AT121-Other!AS121</f>
        <v>0</v>
      </c>
      <c r="AU54" s="44">
        <f>Other!AU121-Other!AT121</f>
        <v>0</v>
      </c>
      <c r="AV54" s="44">
        <f>Other!AV121-Other!AU121</f>
        <v>0</v>
      </c>
      <c r="AW54" s="44">
        <f>Other!AW121-Other!AV121</f>
        <v>0</v>
      </c>
      <c r="AX54" s="44">
        <f>Other!AX121-Other!AW121</f>
        <v>0</v>
      </c>
      <c r="AY54" s="44">
        <f>Other!AY121-Other!AX121</f>
        <v>0</v>
      </c>
      <c r="AZ54" s="44">
        <f>Other!AZ121-Other!AY121</f>
        <v>0</v>
      </c>
      <c r="BA54" s="44">
        <f>Other!BA121-Other!AZ121</f>
        <v>0</v>
      </c>
      <c r="BB54" s="44">
        <f>Other!BB121-Other!BA121</f>
        <v>0</v>
      </c>
      <c r="BC54" s="44">
        <f>Other!BC121-Other!BB121</f>
        <v>0</v>
      </c>
      <c r="BD54" s="44">
        <f>Other!BD121-Other!BC121</f>
        <v>0</v>
      </c>
      <c r="BE54" s="44">
        <f>Other!BE121-Other!BD121</f>
        <v>0</v>
      </c>
      <c r="BF54" s="44">
        <f>Other!BF121-Other!BE121</f>
        <v>0</v>
      </c>
      <c r="BG54" s="44">
        <f>Other!BG121-Other!BF121</f>
        <v>0</v>
      </c>
      <c r="BH54" s="44">
        <f>Other!BH121-Other!BG121</f>
        <v>0</v>
      </c>
      <c r="BI54" s="44">
        <f>Other!BI121-Other!BH121</f>
        <v>0</v>
      </c>
      <c r="BJ54" s="44">
        <f>Other!BJ121-Other!BI121</f>
        <v>0</v>
      </c>
      <c r="BK54" s="44">
        <f>Other!BK121-Other!BJ121</f>
        <v>0</v>
      </c>
      <c r="BL54" s="44">
        <f>Other!BL121-Other!BK121</f>
        <v>0</v>
      </c>
      <c r="BM54" s="44">
        <f>Other!BM121-Other!BL121</f>
        <v>0</v>
      </c>
      <c r="BN54" s="44">
        <f>Other!BN121-Other!BM121</f>
        <v>0</v>
      </c>
      <c r="BO54" s="44">
        <f>Other!BO121-Other!BN121</f>
        <v>0</v>
      </c>
      <c r="BP54" s="44">
        <f>Other!BP121-Other!BO121</f>
        <v>0</v>
      </c>
      <c r="BQ54" s="44">
        <f>Other!BQ121-Other!BP121</f>
        <v>0</v>
      </c>
      <c r="BR54" s="44">
        <f>Other!BR121-Other!BQ121</f>
        <v>0</v>
      </c>
      <c r="BS54" s="44">
        <f>Other!BS121-Other!BR121</f>
        <v>0</v>
      </c>
      <c r="BT54" s="44">
        <f>Other!BT121-Other!BS121</f>
        <v>0</v>
      </c>
      <c r="BU54" s="44">
        <f>Other!BU121-Other!BT121</f>
        <v>0</v>
      </c>
      <c r="BV54" s="44">
        <f>Other!BV121-Other!BU121</f>
        <v>0</v>
      </c>
      <c r="BW54" s="44">
        <f>Other!BW121-Other!BV121</f>
        <v>0</v>
      </c>
      <c r="BX54" s="44">
        <f>Other!BX121-Other!BW121</f>
        <v>0</v>
      </c>
      <c r="BY54" s="44">
        <f>Other!BY121-Other!BX121</f>
        <v>0</v>
      </c>
      <c r="BZ54" s="44">
        <f>Other!BZ121-Other!BY121</f>
        <v>0</v>
      </c>
      <c r="CA54" s="44">
        <f>Other!CA121-Other!BZ121</f>
        <v>0</v>
      </c>
      <c r="CB54" s="44">
        <f>Other!CB121-Other!CA121</f>
        <v>0</v>
      </c>
      <c r="CC54" s="44">
        <f>Other!CC121-Other!CB121</f>
        <v>0</v>
      </c>
      <c r="CD54" s="44">
        <f>Other!CD121-Other!CC121</f>
        <v>0</v>
      </c>
      <c r="CE54" s="44">
        <f>Other!CE121-Other!CD121</f>
        <v>0</v>
      </c>
      <c r="CF54" s="44">
        <f>Other!CF121-Other!CE121</f>
        <v>0</v>
      </c>
      <c r="CG54" s="44">
        <f>Other!CG121-Other!CF121</f>
        <v>0</v>
      </c>
      <c r="CH54" s="44">
        <f>Other!CH121-Other!CG121</f>
        <v>0</v>
      </c>
      <c r="CI54" s="44">
        <f>Other!CI121-Other!CH121</f>
        <v>0</v>
      </c>
      <c r="CJ54" s="44">
        <f>Other!CJ121-Other!CI121</f>
        <v>0</v>
      </c>
      <c r="CK54" s="44">
        <f>Other!CK121-Other!CJ121</f>
        <v>0</v>
      </c>
      <c r="CL54" s="44">
        <f>Other!CL121-Other!CK121</f>
        <v>0</v>
      </c>
      <c r="CM54" s="44">
        <f>Other!CM121-Other!CL121</f>
        <v>0</v>
      </c>
      <c r="CN54" s="44">
        <f>Other!CN121-Other!CM121</f>
        <v>0</v>
      </c>
      <c r="CO54" s="1"/>
    </row>
    <row r="55" ht="22.5" customHeight="1" collapsed="1">
      <c r="A55" s="406"/>
      <c r="B55" s="403" t="s">
        <v>58</v>
      </c>
      <c r="C55" s="313" t="s">
        <v>269</v>
      </c>
      <c r="D55" s="317"/>
      <c r="E55" s="313"/>
      <c r="F55" s="317">
        <f t="shared" si="15"/>
        <v>4562047.149</v>
      </c>
      <c r="G55" s="404" t="s">
        <v>41</v>
      </c>
      <c r="H55" s="405"/>
      <c r="I55" s="317">
        <f t="shared" ref="I55:CN55" si="18">SUM(I51:I54)</f>
        <v>-9815</v>
      </c>
      <c r="J55" s="317">
        <f t="shared" si="18"/>
        <v>-9815</v>
      </c>
      <c r="K55" s="317">
        <f t="shared" si="18"/>
        <v>-9815</v>
      </c>
      <c r="L55" s="317">
        <f t="shared" si="18"/>
        <v>-9815</v>
      </c>
      <c r="M55" s="317">
        <f t="shared" si="18"/>
        <v>-9815</v>
      </c>
      <c r="N55" s="317">
        <f t="shared" si="18"/>
        <v>-10816</v>
      </c>
      <c r="O55" s="317">
        <f t="shared" si="18"/>
        <v>-11168.44444</v>
      </c>
      <c r="P55" s="317">
        <f t="shared" si="18"/>
        <v>-11168.44444</v>
      </c>
      <c r="Q55" s="317">
        <f t="shared" si="18"/>
        <v>-11168.44444</v>
      </c>
      <c r="R55" s="317">
        <f t="shared" si="18"/>
        <v>-11168.44444</v>
      </c>
      <c r="S55" s="317">
        <f t="shared" si="18"/>
        <v>-11168.44444</v>
      </c>
      <c r="T55" s="317">
        <f t="shared" si="18"/>
        <v>-11168.44444</v>
      </c>
      <c r="U55" s="317">
        <f t="shared" si="18"/>
        <v>57145.57333</v>
      </c>
      <c r="V55" s="317">
        <f t="shared" si="18"/>
        <v>57145.57333</v>
      </c>
      <c r="W55" s="317">
        <f t="shared" si="18"/>
        <v>57145.57333</v>
      </c>
      <c r="X55" s="317">
        <f t="shared" si="18"/>
        <v>57145.57333</v>
      </c>
      <c r="Y55" s="317">
        <f t="shared" si="18"/>
        <v>57145.57333</v>
      </c>
      <c r="Z55" s="317">
        <f t="shared" si="18"/>
        <v>57145.57333</v>
      </c>
      <c r="AA55" s="317">
        <f t="shared" si="18"/>
        <v>57145.57333</v>
      </c>
      <c r="AB55" s="317">
        <f t="shared" si="18"/>
        <v>57145.57333</v>
      </c>
      <c r="AC55" s="317">
        <f t="shared" si="18"/>
        <v>57145.57333</v>
      </c>
      <c r="AD55" s="317">
        <f t="shared" si="18"/>
        <v>57145.57333</v>
      </c>
      <c r="AE55" s="317">
        <f t="shared" si="18"/>
        <v>57145.57333</v>
      </c>
      <c r="AF55" s="317">
        <f t="shared" si="18"/>
        <v>57145.57333</v>
      </c>
      <c r="AG55" s="317">
        <f t="shared" si="18"/>
        <v>60097.492</v>
      </c>
      <c r="AH55" s="317">
        <f t="shared" si="18"/>
        <v>60097.492</v>
      </c>
      <c r="AI55" s="317">
        <f t="shared" si="18"/>
        <v>60097.492</v>
      </c>
      <c r="AJ55" s="317">
        <f t="shared" si="18"/>
        <v>60097.492</v>
      </c>
      <c r="AK55" s="317">
        <f t="shared" si="18"/>
        <v>60097.492</v>
      </c>
      <c r="AL55" s="317">
        <f t="shared" si="18"/>
        <v>60097.492</v>
      </c>
      <c r="AM55" s="317">
        <f t="shared" si="18"/>
        <v>60097.492</v>
      </c>
      <c r="AN55" s="317">
        <f t="shared" si="18"/>
        <v>60097.492</v>
      </c>
      <c r="AO55" s="317">
        <f t="shared" si="18"/>
        <v>60097.492</v>
      </c>
      <c r="AP55" s="317">
        <f t="shared" si="18"/>
        <v>60097.492</v>
      </c>
      <c r="AQ55" s="317">
        <f t="shared" si="18"/>
        <v>60097.492</v>
      </c>
      <c r="AR55" s="317">
        <f t="shared" si="18"/>
        <v>60097.492</v>
      </c>
      <c r="AS55" s="317">
        <f t="shared" si="18"/>
        <v>63197.0066</v>
      </c>
      <c r="AT55" s="317">
        <f t="shared" si="18"/>
        <v>63197.0066</v>
      </c>
      <c r="AU55" s="317">
        <f t="shared" si="18"/>
        <v>63197.0066</v>
      </c>
      <c r="AV55" s="317">
        <f t="shared" si="18"/>
        <v>63197.0066</v>
      </c>
      <c r="AW55" s="317">
        <f t="shared" si="18"/>
        <v>63197.0066</v>
      </c>
      <c r="AX55" s="317">
        <f t="shared" si="18"/>
        <v>63197.0066</v>
      </c>
      <c r="AY55" s="317">
        <f t="shared" si="18"/>
        <v>63197.0066</v>
      </c>
      <c r="AZ55" s="317">
        <f t="shared" si="18"/>
        <v>63197.0066</v>
      </c>
      <c r="BA55" s="317">
        <f t="shared" si="18"/>
        <v>63197.0066</v>
      </c>
      <c r="BB55" s="317">
        <f t="shared" si="18"/>
        <v>63197.0066</v>
      </c>
      <c r="BC55" s="317">
        <f t="shared" si="18"/>
        <v>63197.0066</v>
      </c>
      <c r="BD55" s="317">
        <f t="shared" si="18"/>
        <v>63197.0066</v>
      </c>
      <c r="BE55" s="317">
        <f t="shared" si="18"/>
        <v>66451.49693</v>
      </c>
      <c r="BF55" s="317">
        <f t="shared" si="18"/>
        <v>66451.49693</v>
      </c>
      <c r="BG55" s="317">
        <f t="shared" si="18"/>
        <v>66451.49693</v>
      </c>
      <c r="BH55" s="317">
        <f t="shared" si="18"/>
        <v>66451.49693</v>
      </c>
      <c r="BI55" s="317">
        <f t="shared" si="18"/>
        <v>66451.49693</v>
      </c>
      <c r="BJ55" s="317">
        <f t="shared" si="18"/>
        <v>66451.49693</v>
      </c>
      <c r="BK55" s="317">
        <f t="shared" si="18"/>
        <v>66451.49693</v>
      </c>
      <c r="BL55" s="317">
        <f t="shared" si="18"/>
        <v>66451.49693</v>
      </c>
      <c r="BM55" s="317">
        <f t="shared" si="18"/>
        <v>66451.49693</v>
      </c>
      <c r="BN55" s="317">
        <f t="shared" si="18"/>
        <v>66451.49693</v>
      </c>
      <c r="BO55" s="317">
        <f t="shared" si="18"/>
        <v>66451.49693</v>
      </c>
      <c r="BP55" s="317">
        <f t="shared" si="18"/>
        <v>66451.49693</v>
      </c>
      <c r="BQ55" s="317">
        <f t="shared" si="18"/>
        <v>69868.71178</v>
      </c>
      <c r="BR55" s="317">
        <f t="shared" si="18"/>
        <v>69868.71178</v>
      </c>
      <c r="BS55" s="317">
        <f t="shared" si="18"/>
        <v>69868.71178</v>
      </c>
      <c r="BT55" s="317">
        <f t="shared" si="18"/>
        <v>69868.71178</v>
      </c>
      <c r="BU55" s="317">
        <f t="shared" si="18"/>
        <v>69868.71178</v>
      </c>
      <c r="BV55" s="317">
        <f t="shared" si="18"/>
        <v>69868.71178</v>
      </c>
      <c r="BW55" s="317">
        <f t="shared" si="18"/>
        <v>70221.15622</v>
      </c>
      <c r="BX55" s="317">
        <f t="shared" si="18"/>
        <v>70221.15622</v>
      </c>
      <c r="BY55" s="317">
        <f t="shared" si="18"/>
        <v>70221.15622</v>
      </c>
      <c r="BZ55" s="317">
        <f t="shared" si="18"/>
        <v>70221.15622</v>
      </c>
      <c r="CA55" s="317">
        <f t="shared" si="18"/>
        <v>70221.15622</v>
      </c>
      <c r="CB55" s="317">
        <f t="shared" si="18"/>
        <v>70221.15622</v>
      </c>
      <c r="CC55" s="317">
        <f t="shared" si="18"/>
        <v>73809.23181</v>
      </c>
      <c r="CD55" s="317">
        <f t="shared" si="18"/>
        <v>73809.23181</v>
      </c>
      <c r="CE55" s="317">
        <f t="shared" si="18"/>
        <v>73809.23181</v>
      </c>
      <c r="CF55" s="317">
        <f t="shared" si="18"/>
        <v>73809.23181</v>
      </c>
      <c r="CG55" s="317">
        <f t="shared" si="18"/>
        <v>73809.23181</v>
      </c>
      <c r="CH55" s="317">
        <f t="shared" si="18"/>
        <v>73809.23181</v>
      </c>
      <c r="CI55" s="317">
        <f t="shared" si="18"/>
        <v>73809.23181</v>
      </c>
      <c r="CJ55" s="317">
        <f t="shared" si="18"/>
        <v>73809.23181</v>
      </c>
      <c r="CK55" s="317">
        <f t="shared" si="18"/>
        <v>73809.23181</v>
      </c>
      <c r="CL55" s="317">
        <f t="shared" si="18"/>
        <v>73809.23181</v>
      </c>
      <c r="CM55" s="317">
        <f t="shared" si="18"/>
        <v>73809.23181</v>
      </c>
      <c r="CN55" s="317">
        <f t="shared" si="18"/>
        <v>73809.23181</v>
      </c>
      <c r="CO55" s="1"/>
    </row>
    <row r="56" ht="18.75" customHeight="1">
      <c r="A56" s="406"/>
      <c r="B56" s="300" t="s">
        <v>192</v>
      </c>
      <c r="C56" s="300" t="s">
        <v>251</v>
      </c>
      <c r="D56" s="283"/>
      <c r="E56" s="282"/>
      <c r="F56" s="283">
        <f t="shared" si="15"/>
        <v>4781908.056</v>
      </c>
      <c r="G56" s="383" t="s">
        <v>41</v>
      </c>
      <c r="H56" s="384"/>
      <c r="I56" s="283" t="str">
        <f>CF!I74</f>
        <v/>
      </c>
      <c r="J56" s="283" t="str">
        <f>CF!J74</f>
        <v/>
      </c>
      <c r="K56" s="283" t="str">
        <f>CF!K74</f>
        <v/>
      </c>
      <c r="L56" s="283" t="str">
        <f>CF!L74</f>
        <v/>
      </c>
      <c r="M56" s="283" t="str">
        <f>CF!M74</f>
        <v/>
      </c>
      <c r="N56" s="283" t="str">
        <f>CF!N74</f>
        <v/>
      </c>
      <c r="O56" s="283" t="str">
        <f>CF!O74</f>
        <v/>
      </c>
      <c r="P56" s="283" t="str">
        <f>CF!P74</f>
        <v/>
      </c>
      <c r="Q56" s="283" t="str">
        <f>CF!Q74</f>
        <v/>
      </c>
      <c r="R56" s="283" t="str">
        <f>CF!R74</f>
        <v/>
      </c>
      <c r="S56" s="283" t="str">
        <f>CF!S74</f>
        <v/>
      </c>
      <c r="T56" s="283" t="str">
        <f>CF!T74</f>
        <v/>
      </c>
      <c r="U56" s="283">
        <f>CF!U74</f>
        <v>0</v>
      </c>
      <c r="V56" s="283">
        <f>CF!V74</f>
        <v>0</v>
      </c>
      <c r="W56" s="283">
        <f>CF!W74</f>
        <v>0</v>
      </c>
      <c r="X56" s="283">
        <f>CF!X74</f>
        <v>0</v>
      </c>
      <c r="Y56" s="283">
        <f>CF!Y74</f>
        <v>0</v>
      </c>
      <c r="Z56" s="283">
        <f>CF!Z74</f>
        <v>0</v>
      </c>
      <c r="AA56" s="283">
        <f>CF!AA74</f>
        <v>0</v>
      </c>
      <c r="AB56" s="283">
        <f>CF!AB74</f>
        <v>0</v>
      </c>
      <c r="AC56" s="283">
        <f>CF!AC74</f>
        <v>0</v>
      </c>
      <c r="AD56" s="283">
        <f>CF!AD74</f>
        <v>0</v>
      </c>
      <c r="AE56" s="283">
        <f>CF!AE74</f>
        <v>0</v>
      </c>
      <c r="AF56" s="283">
        <f>CF!AF74</f>
        <v>0</v>
      </c>
      <c r="AG56" s="283">
        <f>CF!AG74</f>
        <v>0</v>
      </c>
      <c r="AH56" s="283">
        <f>CF!AH74</f>
        <v>0</v>
      </c>
      <c r="AI56" s="283">
        <f>CF!AI74</f>
        <v>0</v>
      </c>
      <c r="AJ56" s="283">
        <f>CF!AJ74</f>
        <v>0</v>
      </c>
      <c r="AK56" s="283">
        <f>CF!AK74</f>
        <v>0</v>
      </c>
      <c r="AL56" s="283">
        <f>CF!AL74</f>
        <v>0</v>
      </c>
      <c r="AM56" s="283">
        <f>CF!AM74</f>
        <v>0</v>
      </c>
      <c r="AN56" s="283">
        <f>CF!AN74</f>
        <v>0</v>
      </c>
      <c r="AO56" s="283">
        <f>CF!AO74</f>
        <v>0</v>
      </c>
      <c r="AP56" s="283">
        <f>CF!AP74</f>
        <v>0</v>
      </c>
      <c r="AQ56" s="283">
        <f>CF!AQ74</f>
        <v>0</v>
      </c>
      <c r="AR56" s="283">
        <f>CF!AR74</f>
        <v>0</v>
      </c>
      <c r="AS56" s="283">
        <f>CF!AS74</f>
        <v>0</v>
      </c>
      <c r="AT56" s="283">
        <f>CF!AT74</f>
        <v>0</v>
      </c>
      <c r="AU56" s="283">
        <f>CF!AU74</f>
        <v>0</v>
      </c>
      <c r="AV56" s="283">
        <f>CF!AV74</f>
        <v>0</v>
      </c>
      <c r="AW56" s="283">
        <f>CF!AW74</f>
        <v>0</v>
      </c>
      <c r="AX56" s="283">
        <f>CF!AX74</f>
        <v>0</v>
      </c>
      <c r="AY56" s="283">
        <f>CF!AY74</f>
        <v>0</v>
      </c>
      <c r="AZ56" s="283">
        <f>CF!AZ74</f>
        <v>0</v>
      </c>
      <c r="BA56" s="283">
        <f>CF!BA74</f>
        <v>0</v>
      </c>
      <c r="BB56" s="283">
        <f>CF!BB74</f>
        <v>0</v>
      </c>
      <c r="BC56" s="283">
        <f>CF!BC74</f>
        <v>0</v>
      </c>
      <c r="BD56" s="283">
        <f>CF!BD74</f>
        <v>0</v>
      </c>
      <c r="BE56" s="283">
        <f>CF!BE74</f>
        <v>0</v>
      </c>
      <c r="BF56" s="283">
        <f>CF!BF74</f>
        <v>0</v>
      </c>
      <c r="BG56" s="283">
        <f>CF!BG74</f>
        <v>0</v>
      </c>
      <c r="BH56" s="283">
        <f>CF!BH74</f>
        <v>0</v>
      </c>
      <c r="BI56" s="283">
        <f>CF!BI74</f>
        <v>0</v>
      </c>
      <c r="BJ56" s="283">
        <f>CF!BJ74</f>
        <v>0</v>
      </c>
      <c r="BK56" s="283">
        <f>CF!BK74</f>
        <v>0</v>
      </c>
      <c r="BL56" s="283">
        <f>CF!BL74</f>
        <v>0</v>
      </c>
      <c r="BM56" s="283">
        <f>CF!BM74</f>
        <v>0</v>
      </c>
      <c r="BN56" s="283">
        <f>CF!BN74</f>
        <v>0</v>
      </c>
      <c r="BO56" s="283">
        <f>CF!BO74</f>
        <v>0</v>
      </c>
      <c r="BP56" s="283">
        <f>CF!BP74</f>
        <v>0</v>
      </c>
      <c r="BQ56" s="283">
        <f>CF!BQ74</f>
        <v>0</v>
      </c>
      <c r="BR56" s="283">
        <f>CF!BR74</f>
        <v>0</v>
      </c>
      <c r="BS56" s="283">
        <f>CF!BS74</f>
        <v>0</v>
      </c>
      <c r="BT56" s="283">
        <f>CF!BT74</f>
        <v>0</v>
      </c>
      <c r="BU56" s="283">
        <f>CF!BU74</f>
        <v>0</v>
      </c>
      <c r="BV56" s="283">
        <f>CF!BV74</f>
        <v>0</v>
      </c>
      <c r="BW56" s="283">
        <f>CF!BW74</f>
        <v>0</v>
      </c>
      <c r="BX56" s="283">
        <f>CF!BX74</f>
        <v>0</v>
      </c>
      <c r="BY56" s="283">
        <f>CF!BY74</f>
        <v>0</v>
      </c>
      <c r="BZ56" s="283">
        <f>CF!BZ74</f>
        <v>0</v>
      </c>
      <c r="CA56" s="283">
        <f>CF!CA74</f>
        <v>0</v>
      </c>
      <c r="CB56" s="283">
        <f>CF!CB74</f>
        <v>0</v>
      </c>
      <c r="CC56" s="283">
        <f>CF!CC74</f>
        <v>0</v>
      </c>
      <c r="CD56" s="283">
        <f>CF!CD74</f>
        <v>0</v>
      </c>
      <c r="CE56" s="283">
        <f>CF!CE74</f>
        <v>0</v>
      </c>
      <c r="CF56" s="283">
        <f>CF!CF74</f>
        <v>0</v>
      </c>
      <c r="CG56" s="283">
        <f>CF!CG74</f>
        <v>0</v>
      </c>
      <c r="CH56" s="283">
        <f>CF!CH74</f>
        <v>0</v>
      </c>
      <c r="CI56" s="283">
        <f>CF!CI74</f>
        <v>0</v>
      </c>
      <c r="CJ56" s="283">
        <f>CF!CJ74</f>
        <v>0</v>
      </c>
      <c r="CK56" s="283">
        <f>CF!CK74</f>
        <v>0</v>
      </c>
      <c r="CL56" s="283">
        <f>CF!CL74</f>
        <v>0</v>
      </c>
      <c r="CM56" s="283">
        <f>CF!CM74</f>
        <v>0</v>
      </c>
      <c r="CN56" s="283">
        <f>CF!CN74</f>
        <v>4781908.056</v>
      </c>
      <c r="CO56" s="1"/>
    </row>
    <row r="57" ht="18.75" customHeight="1">
      <c r="A57" s="406"/>
      <c r="B57" s="300" t="s">
        <v>193</v>
      </c>
      <c r="C57" s="300" t="s">
        <v>252</v>
      </c>
      <c r="D57" s="283"/>
      <c r="E57" s="282"/>
      <c r="F57" s="283">
        <f t="shared" si="15"/>
        <v>-9343955.205</v>
      </c>
      <c r="G57" s="383" t="s">
        <v>41</v>
      </c>
      <c r="H57" s="384"/>
      <c r="I57" s="283">
        <f>IF(J$1=0,-PL!H58-PL!I56-PL!I55,IF(I$4=1,if(-(H58+I55+I56)*Input!$D$105&gt;0,0,-(H58+I55+I56)*Input!$D$105),0))</f>
        <v>0</v>
      </c>
      <c r="J57" s="283">
        <f>IF(K$1=0,-PL!I58-PL!J56-PL!J55,IF(J$4=1,if(-(I58+J55+J56)*Input!$D$105&gt;0,0,-(I58+J55+J56)*Input!$D$105),0))</f>
        <v>0</v>
      </c>
      <c r="K57" s="283">
        <f>IF(L$1=0,-PL!J58-PL!K56-PL!K55,IF(K$4=1,if(-(J58+K55+K56)*Input!$D$105&gt;0,0,-(J58+K55+K56)*Input!$D$105),0))</f>
        <v>0</v>
      </c>
      <c r="L57" s="283">
        <f>IF(M$1=0,-PL!K58-PL!L56-PL!L55,IF(L$4=1,if(-(K58+L55+L56)*Input!$D$105&gt;0,0,-(K58+L55+L56)*Input!$D$105),0))</f>
        <v>0</v>
      </c>
      <c r="M57" s="283">
        <f>IF(N$1=0,-PL!L58-PL!M56-PL!M55,IF(M$4=1,if(-(L58+M55+M56)*Input!$D$105&gt;0,0,-(L58+M55+M56)*Input!$D$105),0))</f>
        <v>0</v>
      </c>
      <c r="N57" s="283">
        <f>IF(O$1=0,-PL!M58-PL!N56-PL!N55,IF(N$4=1,if(-(M58+N55+N56)*Input!$D$105&gt;0,0,-(M58+N55+N56)*Input!$D$105),0))</f>
        <v>0</v>
      </c>
      <c r="O57" s="283">
        <f>IF(P$1=0,-PL!N58-PL!O56-PL!O55,IF(O$4=1,if(-(N58+O55+O56)*Input!$D$105&gt;0,0,-(N58+O55+O56)*Input!$D$105),0))</f>
        <v>0</v>
      </c>
      <c r="P57" s="283">
        <f>IF(Q$1=0,-PL!O58-PL!P56-PL!P55,IF(P$4=1,if(-(O58+P55+P56)*Input!$D$105&gt;0,0,-(O58+P55+P56)*Input!$D$105),0))</f>
        <v>0</v>
      </c>
      <c r="Q57" s="283">
        <f>IF(R$1=0,-PL!P58-PL!Q56-PL!Q55,IF(Q$4=1,if(-(P58+Q55+Q56)*Input!$D$105&gt;0,0,-(P58+Q55+Q56)*Input!$D$105),0))</f>
        <v>0</v>
      </c>
      <c r="R57" s="283">
        <f>IF(S$1=0,-PL!Q58-PL!R56-PL!R55,IF(R$4=1,if(-(Q58+R55+R56)*Input!$D$105&gt;0,0,-(Q58+R55+R56)*Input!$D$105),0))</f>
        <v>0</v>
      </c>
      <c r="S57" s="283">
        <f>IF(T$1=0,-PL!R58-PL!S56-PL!S55,IF(S$4=1,if(-(R58+S55+S56)*Input!$D$105&gt;0,0,-(R58+S55+S56)*Input!$D$105),0))</f>
        <v>0</v>
      </c>
      <c r="T57" s="283">
        <f>IF(U$1=0,-PL!S58-PL!T56-PL!T55,IF(T$4=1,if(-(S58+T55+T56)*Input!$D$105&gt;0,0,-(S58+T55+T56)*Input!$D$105),0))</f>
        <v>0</v>
      </c>
      <c r="U57" s="283">
        <f>IF(V$1=0,-PL!T58-PL!U56-PL!U55,IF(U$4=1,if(-(T58+U55+U56)*Input!$D$105&gt;0,0,-(T58+U55+U56)*Input!$D$105),0))</f>
        <v>0</v>
      </c>
      <c r="V57" s="283">
        <f>IF(W$1=0,-PL!U58-PL!V56-PL!V55,IF(V$4=1,if(-(U58+V55+V56)*Input!$D$105&gt;0,0,-(U58+V55+V56)*Input!$D$105),0))</f>
        <v>0</v>
      </c>
      <c r="W57" s="283">
        <f>IF(X$1=0,-PL!V58-PL!W56-PL!W55,IF(W$4=1,if(-(V58+W55+W56)*Input!$D$105&gt;0,0,-(V58+W55+W56)*Input!$D$105),0))</f>
        <v>0</v>
      </c>
      <c r="X57" s="283">
        <f>IF(Y$1=0,-PL!W58-PL!X56-PL!X55,IF(X$4=1,if(-(W58+X55+X56)*Input!$D$105&gt;0,0,-(W58+X55+X56)*Input!$D$105),0))</f>
        <v>0</v>
      </c>
      <c r="Y57" s="283">
        <f>IF(Z$1=0,-PL!X58-PL!Y56-PL!Y55,IF(Y$4=1,if(-(X58+Y55+Y56)*Input!$D$105&gt;0,0,-(X58+Y55+Y56)*Input!$D$105),0))</f>
        <v>0</v>
      </c>
      <c r="Z57" s="283">
        <f>IF(AA$1=0,-PL!Y58-PL!Z56-PL!Z55,IF(Z$4=1,if(-(Y58+Z55+Z56)*Input!$D$105&gt;0,0,-(Y58+Z55+Z56)*Input!$D$105),0))</f>
        <v>0</v>
      </c>
      <c r="AA57" s="283">
        <f>IF(AB$1=0,-PL!Z58-PL!AA56-PL!AA55,IF(AA$4=1,if(-(Z58+AA55+AA56)*Input!$D$105&gt;0,0,-(Z58+AA55+AA56)*Input!$D$105),0))</f>
        <v>0</v>
      </c>
      <c r="AB57" s="283">
        <f>IF(AC$1=0,-PL!AA58-PL!AB56-PL!AB55,IF(AB$4=1,if(-(AA58+AB55+AB56)*Input!$D$105&gt;0,0,-(AA58+AB55+AB56)*Input!$D$105),0))</f>
        <v>0</v>
      </c>
      <c r="AC57" s="283">
        <f>IF(AD$1=0,-PL!AB58-PL!AC56-PL!AC55,IF(AC$4=1,if(-(AB58+AC55+AC56)*Input!$D$105&gt;0,0,-(AB58+AC55+AC56)*Input!$D$105),0))</f>
        <v>0</v>
      </c>
      <c r="AD57" s="283">
        <f>IF(AE$1=0,-PL!AC58-PL!AD56-PL!AD55,IF(AD$4=1,if(-(AC58+AD55+AD56)*Input!$D$105&gt;0,0,-(AC58+AD55+AD56)*Input!$D$105),0))</f>
        <v>0</v>
      </c>
      <c r="AE57" s="283">
        <f>IF(AF$1=0,-PL!AD58-PL!AE56-PL!AE55,IF(AE$4=1,if(-(AD58+AE55+AE56)*Input!$D$105&gt;0,0,-(AD58+AE55+AE56)*Input!$D$105),0))</f>
        <v>0</v>
      </c>
      <c r="AF57" s="283">
        <f>IF(AG$1=0,-PL!AE58-PL!AF56-PL!AF55,IF(AF$4=1,if(-(AE58+AF55+AF56)*Input!$D$105&gt;0,0,-(AE58+AF55+AF56)*Input!$D$105),0))</f>
        <v>0</v>
      </c>
      <c r="AG57" s="283">
        <f>IF(AH$1=0,-PL!AF58-PL!AG56-PL!AG55,IF(AG$4=1,if(-(AF58+AG55+AG56)*Input!$D$105&gt;0,0,-(AF58+AG55+AG56)*Input!$D$105),0))</f>
        <v>-433259.8937</v>
      </c>
      <c r="AH57" s="283">
        <f>IF(AI$1=0,-PL!AG58-PL!AH56-PL!AH55,IF(AH$4=1,if(-(AG58+AH55+AH56)*Input!$D$105&gt;0,0,-(AG58+AH55+AH56)*Input!$D$105),0))</f>
        <v>0</v>
      </c>
      <c r="AI57" s="283">
        <f>IF(AJ$1=0,-PL!AH58-PL!AI56-PL!AI55,IF(AI$4=1,if(-(AH58+AI55+AI56)*Input!$D$105&gt;0,0,-(AH58+AI55+AI56)*Input!$D$105),0))</f>
        <v>0</v>
      </c>
      <c r="AJ57" s="283">
        <f>IF(AK$1=0,-PL!AI58-PL!AJ56-PL!AJ55,IF(AJ$4=1,if(-(AI58+AJ55+AJ56)*Input!$D$105&gt;0,0,-(AI58+AJ55+AJ56)*Input!$D$105),0))</f>
        <v>0</v>
      </c>
      <c r="AK57" s="283">
        <f>IF(AL$1=0,-PL!AJ58-PL!AK56-PL!AK55,IF(AK$4=1,if(-(AJ58+AK55+AK56)*Input!$D$105&gt;0,0,-(AJ58+AK55+AK56)*Input!$D$105),0))</f>
        <v>0</v>
      </c>
      <c r="AL57" s="283">
        <f>IF(AM$1=0,-PL!AK58-PL!AL56-PL!AL55,IF(AL$4=1,if(-(AK58+AL55+AL56)*Input!$D$105&gt;0,0,-(AK58+AL55+AL56)*Input!$D$105),0))</f>
        <v>0</v>
      </c>
      <c r="AM57" s="283">
        <f>IF(AN$1=0,-PL!AL58-PL!AM56-PL!AM55,IF(AM$4=1,if(-(AL58+AM55+AM56)*Input!$D$105&gt;0,0,-(AL58+AM55+AM56)*Input!$D$105),0))</f>
        <v>0</v>
      </c>
      <c r="AN57" s="283">
        <f>IF(AO$1=0,-PL!AM58-PL!AN56-PL!AN55,IF(AN$4=1,if(-(AM58+AN55+AN56)*Input!$D$105&gt;0,0,-(AM58+AN55+AN56)*Input!$D$105),0))</f>
        <v>0</v>
      </c>
      <c r="AO57" s="283">
        <f>IF(AP$1=0,-PL!AN58-PL!AO56-PL!AO55,IF(AO$4=1,if(-(AN58+AO55+AO56)*Input!$D$105&gt;0,0,-(AN58+AO55+AO56)*Input!$D$105),0))</f>
        <v>0</v>
      </c>
      <c r="AP57" s="283">
        <f>IF(AQ$1=0,-PL!AO58-PL!AP56-PL!AP55,IF(AP$4=1,if(-(AO58+AP55+AP56)*Input!$D$105&gt;0,0,-(AO58+AP55+AP56)*Input!$D$105),0))</f>
        <v>0</v>
      </c>
      <c r="AQ57" s="283">
        <f>IF(AR$1=0,-PL!AP58-PL!AQ56-PL!AQ55,IF(AQ$4=1,if(-(AP58+AQ55+AQ56)*Input!$D$105&gt;0,0,-(AP58+AQ55+AQ56)*Input!$D$105),0))</f>
        <v>0</v>
      </c>
      <c r="AR57" s="283">
        <f>IF(AS$1=0,-PL!AQ58-PL!AR56-PL!AR55,IF(AR$4=1,if(-(AQ58+AR55+AR56)*Input!$D$105&gt;0,0,-(AQ58+AR55+AR56)*Input!$D$105),0))</f>
        <v>0</v>
      </c>
      <c r="AS57" s="283">
        <f>IF(AT$1=0,-PL!AR58-PL!AS56-PL!AS55,IF(AS$4=1,if(-(AR58+AS55+AS56)*Input!$D$105&gt;0,0,-(AR58+AS55+AS56)*Input!$D$105),0))</f>
        <v>-636966.5611</v>
      </c>
      <c r="AT57" s="283">
        <f>IF(AU$1=0,-PL!AS58-PL!AT56-PL!AT55,IF(AT$4=1,if(-(AS58+AT55+AT56)*Input!$D$105&gt;0,0,-(AS58+AT55+AT56)*Input!$D$105),0))</f>
        <v>0</v>
      </c>
      <c r="AU57" s="283">
        <f>IF(AV$1=0,-PL!AT58-PL!AU56-PL!AU55,IF(AU$4=1,if(-(AT58+AU55+AU56)*Input!$D$105&gt;0,0,-(AT58+AU55+AU56)*Input!$D$105),0))</f>
        <v>0</v>
      </c>
      <c r="AV57" s="283">
        <f>IF(AW$1=0,-PL!AU58-PL!AV56-PL!AV55,IF(AV$4=1,if(-(AU58+AV55+AV56)*Input!$D$105&gt;0,0,-(AU58+AV55+AV56)*Input!$D$105),0))</f>
        <v>0</v>
      </c>
      <c r="AW57" s="283">
        <f>IF(AX$1=0,-PL!AV58-PL!AW56-PL!AW55,IF(AW$4=1,if(-(AV58+AW55+AW56)*Input!$D$105&gt;0,0,-(AV58+AW55+AW56)*Input!$D$105),0))</f>
        <v>0</v>
      </c>
      <c r="AX57" s="283">
        <f>IF(AY$1=0,-PL!AW58-PL!AX56-PL!AX55,IF(AX$4=1,if(-(AW58+AX55+AX56)*Input!$D$105&gt;0,0,-(AW58+AX55+AX56)*Input!$D$105),0))</f>
        <v>0</v>
      </c>
      <c r="AY57" s="283">
        <f>IF(AZ$1=0,-PL!AX58-PL!AY56-PL!AY55,IF(AY$4=1,if(-(AX58+AY55+AY56)*Input!$D$105&gt;0,0,-(AX58+AY55+AY56)*Input!$D$105),0))</f>
        <v>0</v>
      </c>
      <c r="AZ57" s="283">
        <f>IF(BA$1=0,-PL!AY58-PL!AZ56-PL!AZ55,IF(AZ$4=1,if(-(AY58+AZ55+AZ56)*Input!$D$105&gt;0,0,-(AY58+AZ55+AZ56)*Input!$D$105),0))</f>
        <v>0</v>
      </c>
      <c r="BA57" s="283">
        <f>IF(BB$1=0,-PL!AZ58-PL!BA56-PL!BA55,IF(BA$4=1,if(-(AZ58+BA55+BA56)*Input!$D$105&gt;0,0,-(AZ58+BA55+BA56)*Input!$D$105),0))</f>
        <v>0</v>
      </c>
      <c r="BB57" s="283">
        <f>IF(BC$1=0,-PL!BA58-PL!BB56-PL!BB55,IF(BB$4=1,if(-(BA58+BB55+BB56)*Input!$D$105&gt;0,0,-(BA58+BB55+BB56)*Input!$D$105),0))</f>
        <v>0</v>
      </c>
      <c r="BC57" s="283">
        <f>IF(BD$1=0,-PL!BB58-PL!BC56-PL!BC55,IF(BC$4=1,if(-(BB58+BC55+BC56)*Input!$D$105&gt;0,0,-(BB58+BC55+BC56)*Input!$D$105),0))</f>
        <v>0</v>
      </c>
      <c r="BD57" s="283">
        <f>IF(BE$1=0,-PL!BC58-PL!BD56-PL!BD55,IF(BD$4=1,if(-(BC58+BD55+BD56)*Input!$D$105&gt;0,0,-(BC58+BD55+BD56)*Input!$D$105),0))</f>
        <v>0</v>
      </c>
      <c r="BE57" s="283">
        <f>IF(BF$1=0,-PL!BD58-PL!BE56-PL!BE55,IF(BE$4=1,if(-(BD58+BE55+BE56)*Input!$D$105&gt;0,0,-(BD58+BE55+BE56)*Input!$D$105),0))</f>
        <v>-724222.967</v>
      </c>
      <c r="BF57" s="283">
        <f>IF(BG$1=0,-PL!BE58-PL!BF56-PL!BF55,IF(BF$4=1,if(-(BE58+BF55+BF56)*Input!$D$105&gt;0,0,-(BE58+BF55+BF56)*Input!$D$105),0))</f>
        <v>0</v>
      </c>
      <c r="BG57" s="283">
        <f>IF(BH$1=0,-PL!BF58-PL!BG56-PL!BG55,IF(BG$4=1,if(-(BF58+BG55+BG56)*Input!$D$105&gt;0,0,-(BF58+BG55+BG56)*Input!$D$105),0))</f>
        <v>0</v>
      </c>
      <c r="BH57" s="283">
        <f>IF(BI$1=0,-PL!BG58-PL!BH56-PL!BH55,IF(BH$4=1,if(-(BG58+BH55+BH56)*Input!$D$105&gt;0,0,-(BG58+BH55+BH56)*Input!$D$105),0))</f>
        <v>0</v>
      </c>
      <c r="BI57" s="283">
        <f>IF(BJ$1=0,-PL!BH58-PL!BI56-PL!BI55,IF(BI$4=1,if(-(BH58+BI55+BI56)*Input!$D$105&gt;0,0,-(BH58+BI55+BI56)*Input!$D$105),0))</f>
        <v>0</v>
      </c>
      <c r="BJ57" s="283">
        <f>IF(BK$1=0,-PL!BI58-PL!BJ56-PL!BJ55,IF(BJ$4=1,if(-(BI58+BJ55+BJ56)*Input!$D$105&gt;0,0,-(BI58+BJ55+BJ56)*Input!$D$105),0))</f>
        <v>0</v>
      </c>
      <c r="BK57" s="283">
        <f>IF(BL$1=0,-PL!BJ58-PL!BK56-PL!BK55,IF(BK$4=1,if(-(BJ58+BK55+BK56)*Input!$D$105&gt;0,0,-(BJ58+BK55+BK56)*Input!$D$105),0))</f>
        <v>0</v>
      </c>
      <c r="BL57" s="283">
        <f>IF(BM$1=0,-PL!BK58-PL!BL56-PL!BL55,IF(BL$4=1,if(-(BK58+BL55+BL56)*Input!$D$105&gt;0,0,-(BK58+BL55+BL56)*Input!$D$105),0))</f>
        <v>0</v>
      </c>
      <c r="BM57" s="283">
        <f>IF(BN$1=0,-PL!BL58-PL!BM56-PL!BM55,IF(BM$4=1,if(-(BL58+BM55+BM56)*Input!$D$105&gt;0,0,-(BL58+BM55+BM56)*Input!$D$105),0))</f>
        <v>0</v>
      </c>
      <c r="BN57" s="283">
        <f>IF(BO$1=0,-PL!BM58-PL!BN56-PL!BN55,IF(BN$4=1,if(-(BM58+BN55+BN56)*Input!$D$105&gt;0,0,-(BM58+BN55+BN56)*Input!$D$105),0))</f>
        <v>0</v>
      </c>
      <c r="BO57" s="283">
        <f>IF(BP$1=0,-PL!BN58-PL!BO56-PL!BO55,IF(BO$4=1,if(-(BN58+BO55+BO56)*Input!$D$105&gt;0,0,-(BN58+BO55+BO56)*Input!$D$105),0))</f>
        <v>0</v>
      </c>
      <c r="BP57" s="283">
        <f>IF(BQ$1=0,-PL!BO58-PL!BP56-PL!BP55,IF(BP$4=1,if(-(BO58+BP55+BP56)*Input!$D$105&gt;0,0,-(BO58+BP55+BP56)*Input!$D$105),0))</f>
        <v>0</v>
      </c>
      <c r="BQ57" s="283">
        <f>IF(BR$1=0,-PL!BP58-PL!BQ56-PL!BQ55,IF(BQ$4=1,if(-(BP58+BQ55+BQ56)*Input!$D$105&gt;0,0,-(BP58+BQ55+BQ56)*Input!$D$105),0))</f>
        <v>-777851.5147</v>
      </c>
      <c r="BR57" s="283">
        <f>IF(BS$1=0,-PL!BQ58-PL!BR56-PL!BR55,IF(BR$4=1,if(-(BQ58+BR55+BR56)*Input!$D$105&gt;0,0,-(BQ58+BR55+BR56)*Input!$D$105),0))</f>
        <v>0</v>
      </c>
      <c r="BS57" s="283">
        <f>IF(BT$1=0,-PL!BR58-PL!BS56-PL!BS55,IF(BS$4=1,if(-(BR58+BS55+BS56)*Input!$D$105&gt;0,0,-(BR58+BS55+BS56)*Input!$D$105),0))</f>
        <v>0</v>
      </c>
      <c r="BT57" s="283">
        <f>IF(BU$1=0,-PL!BS58-PL!BT56-PL!BT55,IF(BT$4=1,if(-(BS58+BT55+BT56)*Input!$D$105&gt;0,0,-(BS58+BT55+BT56)*Input!$D$105),0))</f>
        <v>0</v>
      </c>
      <c r="BU57" s="283">
        <f>IF(BV$1=0,-PL!BT58-PL!BU56-PL!BU55,IF(BU$4=1,if(-(BT58+BU55+BU56)*Input!$D$105&gt;0,0,-(BT58+BU55+BU56)*Input!$D$105),0))</f>
        <v>0</v>
      </c>
      <c r="BV57" s="283">
        <f>IF(BW$1=0,-PL!BU58-PL!BV56-PL!BV55,IF(BV$4=1,if(-(BU58+BV55+BV56)*Input!$D$105&gt;0,0,-(BU58+BV55+BV56)*Input!$D$105),0))</f>
        <v>0</v>
      </c>
      <c r="BW57" s="283">
        <f>IF(BX$1=0,-PL!BV58-PL!BW56-PL!BW55,IF(BW$4=1,if(-(BV58+BW55+BW56)*Input!$D$105&gt;0,0,-(BV58+BW55+BW56)*Input!$D$105),0))</f>
        <v>0</v>
      </c>
      <c r="BX57" s="283">
        <f>IF(BY$1=0,-PL!BW58-PL!BX56-PL!BX55,IF(BX$4=1,if(-(BW58+BX55+BX56)*Input!$D$105&gt;0,0,-(BW58+BX55+BX56)*Input!$D$105),0))</f>
        <v>0</v>
      </c>
      <c r="BY57" s="283">
        <f>IF(BZ$1=0,-PL!BX58-PL!BY56-PL!BY55,IF(BY$4=1,if(-(BX58+BY55+BY56)*Input!$D$105&gt;0,0,-(BX58+BY55+BY56)*Input!$D$105),0))</f>
        <v>0</v>
      </c>
      <c r="BZ57" s="283">
        <f>IF(CA$1=0,-PL!BY58-PL!BZ56-PL!BZ55,IF(BZ$4=1,if(-(BY58+BZ55+BZ56)*Input!$D$105&gt;0,0,-(BY58+BZ55+BZ56)*Input!$D$105),0))</f>
        <v>0</v>
      </c>
      <c r="CA57" s="283">
        <f>IF(CB$1=0,-PL!BZ58-PL!CA56-PL!CA55,IF(CA$4=1,if(-(BZ58+CA55+CA56)*Input!$D$105&gt;0,0,-(BZ58+CA55+CA56)*Input!$D$105),0))</f>
        <v>0</v>
      </c>
      <c r="CB57" s="283">
        <f>IF(CC$1=0,-PL!CA58-PL!CB56-PL!CB55,IF(CB$4=1,if(-(CA58+CB55+CB56)*Input!$D$105&gt;0,0,-(CA58+CB55+CB56)*Input!$D$105),0))</f>
        <v>0</v>
      </c>
      <c r="CC57" s="283">
        <f>IF(CD$1=0,-PL!CB58-PL!CC56-PL!CC55,IF(CC$4=1,if(-(CB58+CC55+CC56)*Input!$D$105&gt;0,0,-(CB58+CC55+CC56)*Input!$D$105),0))</f>
        <v>-824491.264</v>
      </c>
      <c r="CD57" s="283">
        <f>IF(CE$1=0,-PL!CC58-PL!CD56-PL!CD55,IF(CD$4=1,if(-(CC58+CD55+CD56)*Input!$D$105&gt;0,0,-(CC58+CD55+CD56)*Input!$D$105),0))</f>
        <v>0</v>
      </c>
      <c r="CE57" s="283">
        <f>IF(CF$1=0,-PL!CD58-PL!CE56-PL!CE55,IF(CE$4=1,if(-(CD58+CE55+CE56)*Input!$D$105&gt;0,0,-(CD58+CE55+CE56)*Input!$D$105),0))</f>
        <v>0</v>
      </c>
      <c r="CF57" s="283">
        <f>IF(CG$1=0,-PL!CE58-PL!CF56-PL!CF55,IF(CF$4=1,if(-(CE58+CF55+CF56)*Input!$D$105&gt;0,0,-(CE58+CF55+CF56)*Input!$D$105),0))</f>
        <v>0</v>
      </c>
      <c r="CG57" s="283">
        <f>IF(CH$1=0,-PL!CF58-PL!CG56-PL!CG55,IF(CG$4=1,if(-(CF58+CG55+CG56)*Input!$D$105&gt;0,0,-(CF58+CG55+CG56)*Input!$D$105),0))</f>
        <v>0</v>
      </c>
      <c r="CH57" s="283">
        <f>IF(CI$1=0,-PL!CG58-PL!CH56-PL!CH55,IF(CH$4=1,if(-(CG58+CH55+CH56)*Input!$D$105&gt;0,0,-(CG58+CH55+CH56)*Input!$D$105),0))</f>
        <v>0</v>
      </c>
      <c r="CI57" s="283">
        <f>IF(CJ$1=0,-PL!CH58-PL!CI56-PL!CI55,IF(CI$4=1,if(-(CH58+CI55+CI56)*Input!$D$105&gt;0,0,-(CH58+CI55+CI56)*Input!$D$105),0))</f>
        <v>0</v>
      </c>
      <c r="CJ57" s="283">
        <f>IF(CK$1=0,-PL!CI58-PL!CJ56-PL!CJ55,IF(CJ$4=1,if(-(CI58+CJ55+CJ56)*Input!$D$105&gt;0,0,-(CI58+CJ55+CJ56)*Input!$D$105),0))</f>
        <v>0</v>
      </c>
      <c r="CK57" s="283">
        <f>IF(CL$1=0,-PL!CJ58-PL!CK56-PL!CK55,IF(CK$4=1,if(-(CJ58+CK55+CK56)*Input!$D$105&gt;0,0,-(CJ58+CK55+CK56)*Input!$D$105),0))</f>
        <v>0</v>
      </c>
      <c r="CL57" s="283">
        <f>IF(CM$1=0,-PL!CK58-PL!CL56-PL!CL55,IF(CL$4=1,if(-(CK58+CL55+CL56)*Input!$D$105&gt;0,0,-(CK58+CL55+CL56)*Input!$D$105),0))</f>
        <v>0</v>
      </c>
      <c r="CM57" s="283">
        <f>IF(CN$1=0,-PL!CL58-PL!CM56-PL!CM55,IF(CM$4=1,if(-(CL58+CM55+CM56)*Input!$D$105&gt;0,0,-(CL58+CM55+CM56)*Input!$D$105),0))</f>
        <v>0</v>
      </c>
      <c r="CN57" s="283">
        <f>IF(CO$1=0,-PL!CM58-PL!CN56-PL!CN55,IF(CN$4=1,if(-(CM58+CN55+CN56)*Input!$D$105&gt;0,0,-(CM58+CN55+CN56)*Input!$D$105),0))</f>
        <v>-5947163.004</v>
      </c>
      <c r="CO57" s="1"/>
    </row>
    <row r="58" ht="22.5" customHeight="1">
      <c r="A58" s="406"/>
      <c r="B58" s="385" t="s">
        <v>270</v>
      </c>
      <c r="C58" s="285" t="s">
        <v>271</v>
      </c>
      <c r="D58" s="286"/>
      <c r="E58" s="285"/>
      <c r="F58" s="286"/>
      <c r="G58" s="387" t="s">
        <v>41</v>
      </c>
      <c r="H58" s="388"/>
      <c r="I58" s="286">
        <f t="shared" ref="I58:CN58" si="19">I55+H58+I56+I57</f>
        <v>-9815</v>
      </c>
      <c r="J58" s="286">
        <f t="shared" si="19"/>
        <v>-19630</v>
      </c>
      <c r="K58" s="286">
        <f t="shared" si="19"/>
        <v>-29445</v>
      </c>
      <c r="L58" s="286">
        <f t="shared" si="19"/>
        <v>-39260</v>
      </c>
      <c r="M58" s="286">
        <f t="shared" si="19"/>
        <v>-49075</v>
      </c>
      <c r="N58" s="286">
        <f t="shared" si="19"/>
        <v>-59891</v>
      </c>
      <c r="O58" s="286">
        <f t="shared" si="19"/>
        <v>-71059.44444</v>
      </c>
      <c r="P58" s="286">
        <f t="shared" si="19"/>
        <v>-82227.88889</v>
      </c>
      <c r="Q58" s="286">
        <f t="shared" si="19"/>
        <v>-93396.33333</v>
      </c>
      <c r="R58" s="286">
        <f t="shared" si="19"/>
        <v>-104564.7778</v>
      </c>
      <c r="S58" s="286">
        <f t="shared" si="19"/>
        <v>-115733.2222</v>
      </c>
      <c r="T58" s="286">
        <f t="shared" si="19"/>
        <v>-126901.6667</v>
      </c>
      <c r="U58" s="286">
        <f t="shared" si="19"/>
        <v>-69756.09333</v>
      </c>
      <c r="V58" s="286">
        <f t="shared" si="19"/>
        <v>-12610.52</v>
      </c>
      <c r="W58" s="286">
        <f t="shared" si="19"/>
        <v>44535.05333</v>
      </c>
      <c r="X58" s="286">
        <f t="shared" si="19"/>
        <v>101680.6267</v>
      </c>
      <c r="Y58" s="286">
        <f t="shared" si="19"/>
        <v>158826.2</v>
      </c>
      <c r="Z58" s="286">
        <f t="shared" si="19"/>
        <v>215971.7733</v>
      </c>
      <c r="AA58" s="286">
        <f t="shared" si="19"/>
        <v>273117.3467</v>
      </c>
      <c r="AB58" s="286">
        <f t="shared" si="19"/>
        <v>330262.92</v>
      </c>
      <c r="AC58" s="286">
        <f t="shared" si="19"/>
        <v>387408.4933</v>
      </c>
      <c r="AD58" s="286">
        <f t="shared" si="19"/>
        <v>444554.0667</v>
      </c>
      <c r="AE58" s="286">
        <f t="shared" si="19"/>
        <v>501699.64</v>
      </c>
      <c r="AF58" s="286">
        <f t="shared" si="19"/>
        <v>558845.2133</v>
      </c>
      <c r="AG58" s="286">
        <f t="shared" si="19"/>
        <v>185682.8116</v>
      </c>
      <c r="AH58" s="286">
        <f t="shared" si="19"/>
        <v>245780.3036</v>
      </c>
      <c r="AI58" s="286">
        <f t="shared" si="19"/>
        <v>305877.7956</v>
      </c>
      <c r="AJ58" s="286">
        <f t="shared" si="19"/>
        <v>365975.2876</v>
      </c>
      <c r="AK58" s="286">
        <f t="shared" si="19"/>
        <v>426072.7796</v>
      </c>
      <c r="AL58" s="286">
        <f t="shared" si="19"/>
        <v>486170.2716</v>
      </c>
      <c r="AM58" s="286">
        <f t="shared" si="19"/>
        <v>546267.7636</v>
      </c>
      <c r="AN58" s="286">
        <f t="shared" si="19"/>
        <v>606365.2556</v>
      </c>
      <c r="AO58" s="286">
        <f t="shared" si="19"/>
        <v>666462.7476</v>
      </c>
      <c r="AP58" s="286">
        <f t="shared" si="19"/>
        <v>726560.2396</v>
      </c>
      <c r="AQ58" s="286">
        <f t="shared" si="19"/>
        <v>786657.7316</v>
      </c>
      <c r="AR58" s="286">
        <f t="shared" si="19"/>
        <v>846755.2236</v>
      </c>
      <c r="AS58" s="286">
        <f t="shared" si="19"/>
        <v>272985.6691</v>
      </c>
      <c r="AT58" s="286">
        <f t="shared" si="19"/>
        <v>336182.6757</v>
      </c>
      <c r="AU58" s="286">
        <f t="shared" si="19"/>
        <v>399379.6823</v>
      </c>
      <c r="AV58" s="286">
        <f t="shared" si="19"/>
        <v>462576.6889</v>
      </c>
      <c r="AW58" s="286">
        <f t="shared" si="19"/>
        <v>525773.6955</v>
      </c>
      <c r="AX58" s="286">
        <f t="shared" si="19"/>
        <v>588970.7021</v>
      </c>
      <c r="AY58" s="286">
        <f t="shared" si="19"/>
        <v>652167.7087</v>
      </c>
      <c r="AZ58" s="286">
        <f t="shared" si="19"/>
        <v>715364.7153</v>
      </c>
      <c r="BA58" s="286">
        <f t="shared" si="19"/>
        <v>778561.7219</v>
      </c>
      <c r="BB58" s="286">
        <f t="shared" si="19"/>
        <v>841758.7285</v>
      </c>
      <c r="BC58" s="286">
        <f t="shared" si="19"/>
        <v>904955.7351</v>
      </c>
      <c r="BD58" s="286">
        <f t="shared" si="19"/>
        <v>968152.7417</v>
      </c>
      <c r="BE58" s="286">
        <f t="shared" si="19"/>
        <v>310381.2716</v>
      </c>
      <c r="BF58" s="286">
        <f t="shared" si="19"/>
        <v>376832.7685</v>
      </c>
      <c r="BG58" s="286">
        <f t="shared" si="19"/>
        <v>443284.2654</v>
      </c>
      <c r="BH58" s="286">
        <f t="shared" si="19"/>
        <v>509735.7624</v>
      </c>
      <c r="BI58" s="286">
        <f t="shared" si="19"/>
        <v>576187.2593</v>
      </c>
      <c r="BJ58" s="286">
        <f t="shared" si="19"/>
        <v>642638.7562</v>
      </c>
      <c r="BK58" s="286">
        <f t="shared" si="19"/>
        <v>709090.2532</v>
      </c>
      <c r="BL58" s="286">
        <f t="shared" si="19"/>
        <v>775541.7501</v>
      </c>
      <c r="BM58" s="286">
        <f t="shared" si="19"/>
        <v>841993.247</v>
      </c>
      <c r="BN58" s="286">
        <f t="shared" si="19"/>
        <v>908444.7439</v>
      </c>
      <c r="BO58" s="286">
        <f t="shared" si="19"/>
        <v>974896.2409</v>
      </c>
      <c r="BP58" s="286">
        <f t="shared" si="19"/>
        <v>1041347.738</v>
      </c>
      <c r="BQ58" s="286">
        <f t="shared" si="19"/>
        <v>333364.9349</v>
      </c>
      <c r="BR58" s="286">
        <f t="shared" si="19"/>
        <v>403233.6467</v>
      </c>
      <c r="BS58" s="286">
        <f t="shared" si="19"/>
        <v>473102.3584</v>
      </c>
      <c r="BT58" s="286">
        <f t="shared" si="19"/>
        <v>542971.0702</v>
      </c>
      <c r="BU58" s="286">
        <f t="shared" si="19"/>
        <v>612839.782</v>
      </c>
      <c r="BV58" s="286">
        <f t="shared" si="19"/>
        <v>682708.4938</v>
      </c>
      <c r="BW58" s="286">
        <f t="shared" si="19"/>
        <v>752929.65</v>
      </c>
      <c r="BX58" s="286">
        <f t="shared" si="19"/>
        <v>823150.8062</v>
      </c>
      <c r="BY58" s="286">
        <f t="shared" si="19"/>
        <v>893371.9624</v>
      </c>
      <c r="BZ58" s="286">
        <f t="shared" si="19"/>
        <v>963593.1186</v>
      </c>
      <c r="CA58" s="286">
        <f t="shared" si="19"/>
        <v>1033814.275</v>
      </c>
      <c r="CB58" s="286">
        <f t="shared" si="19"/>
        <v>1104035.431</v>
      </c>
      <c r="CC58" s="286">
        <f t="shared" si="19"/>
        <v>353353.3989</v>
      </c>
      <c r="CD58" s="286">
        <f t="shared" si="19"/>
        <v>427162.6307</v>
      </c>
      <c r="CE58" s="286">
        <f t="shared" si="19"/>
        <v>500971.8625</v>
      </c>
      <c r="CF58" s="286">
        <f t="shared" si="19"/>
        <v>574781.0943</v>
      </c>
      <c r="CG58" s="286">
        <f t="shared" si="19"/>
        <v>648590.3261</v>
      </c>
      <c r="CH58" s="286">
        <f t="shared" si="19"/>
        <v>722399.5579</v>
      </c>
      <c r="CI58" s="286">
        <f t="shared" si="19"/>
        <v>796208.7897</v>
      </c>
      <c r="CJ58" s="286">
        <f t="shared" si="19"/>
        <v>870018.0215</v>
      </c>
      <c r="CK58" s="286">
        <f t="shared" si="19"/>
        <v>943827.2533</v>
      </c>
      <c r="CL58" s="286">
        <f t="shared" si="19"/>
        <v>1017636.485</v>
      </c>
      <c r="CM58" s="286">
        <f t="shared" si="19"/>
        <v>1091445.717</v>
      </c>
      <c r="CN58" s="286">
        <f t="shared" si="19"/>
        <v>0</v>
      </c>
      <c r="CO58" s="1"/>
    </row>
    <row r="59" ht="22.5" customHeight="1">
      <c r="A59" s="406"/>
      <c r="B59" s="408"/>
      <c r="C59" s="333" t="s">
        <v>272</v>
      </c>
      <c r="D59" s="409"/>
      <c r="E59" s="333"/>
      <c r="F59" s="337">
        <f>IFERROR(F55/F15,0)</f>
        <v>0.6092847214</v>
      </c>
      <c r="G59" s="411" t="s">
        <v>22</v>
      </c>
      <c r="H59" s="412"/>
      <c r="I59" s="410">
        <f t="shared" ref="I59:CN59" si="20">IFERROR(I55/I15,0)</f>
        <v>0</v>
      </c>
      <c r="J59" s="410">
        <f t="shared" si="20"/>
        <v>0</v>
      </c>
      <c r="K59" s="410">
        <f t="shared" si="20"/>
        <v>0</v>
      </c>
      <c r="L59" s="410">
        <f t="shared" si="20"/>
        <v>0</v>
      </c>
      <c r="M59" s="410">
        <f t="shared" si="20"/>
        <v>0</v>
      </c>
      <c r="N59" s="410">
        <f t="shared" si="20"/>
        <v>0</v>
      </c>
      <c r="O59" s="410">
        <f t="shared" si="20"/>
        <v>0</v>
      </c>
      <c r="P59" s="410">
        <f t="shared" si="20"/>
        <v>0</v>
      </c>
      <c r="Q59" s="410">
        <f t="shared" si="20"/>
        <v>0</v>
      </c>
      <c r="R59" s="410">
        <f t="shared" si="20"/>
        <v>0</v>
      </c>
      <c r="S59" s="410">
        <f t="shared" si="20"/>
        <v>0</v>
      </c>
      <c r="T59" s="410">
        <f t="shared" si="20"/>
        <v>0</v>
      </c>
      <c r="U59" s="410">
        <f t="shared" si="20"/>
        <v>0.6229531977</v>
      </c>
      <c r="V59" s="410">
        <f t="shared" si="20"/>
        <v>0.6229531977</v>
      </c>
      <c r="W59" s="410">
        <f t="shared" si="20"/>
        <v>0.6229531977</v>
      </c>
      <c r="X59" s="410">
        <f t="shared" si="20"/>
        <v>0.6229531977</v>
      </c>
      <c r="Y59" s="410">
        <f t="shared" si="20"/>
        <v>0.6229531977</v>
      </c>
      <c r="Z59" s="410">
        <f t="shared" si="20"/>
        <v>0.6229531977</v>
      </c>
      <c r="AA59" s="410">
        <f t="shared" si="20"/>
        <v>0.6229531977</v>
      </c>
      <c r="AB59" s="410">
        <f t="shared" si="20"/>
        <v>0.6229531977</v>
      </c>
      <c r="AC59" s="410">
        <f t="shared" si="20"/>
        <v>0.6229531977</v>
      </c>
      <c r="AD59" s="410">
        <f t="shared" si="20"/>
        <v>0.6229531977</v>
      </c>
      <c r="AE59" s="410">
        <f t="shared" si="20"/>
        <v>0.6229531977</v>
      </c>
      <c r="AF59" s="410">
        <f t="shared" si="20"/>
        <v>0.6229531977</v>
      </c>
      <c r="AG59" s="410">
        <f t="shared" si="20"/>
        <v>0.6239357558</v>
      </c>
      <c r="AH59" s="410">
        <f t="shared" si="20"/>
        <v>0.6239357558</v>
      </c>
      <c r="AI59" s="410">
        <f t="shared" si="20"/>
        <v>0.6239357558</v>
      </c>
      <c r="AJ59" s="410">
        <f t="shared" si="20"/>
        <v>0.6239357558</v>
      </c>
      <c r="AK59" s="410">
        <f t="shared" si="20"/>
        <v>0.6239357558</v>
      </c>
      <c r="AL59" s="410">
        <f t="shared" si="20"/>
        <v>0.6239357558</v>
      </c>
      <c r="AM59" s="410">
        <f t="shared" si="20"/>
        <v>0.6239357558</v>
      </c>
      <c r="AN59" s="410">
        <f t="shared" si="20"/>
        <v>0.6239357558</v>
      </c>
      <c r="AO59" s="410">
        <f t="shared" si="20"/>
        <v>0.6239357558</v>
      </c>
      <c r="AP59" s="410">
        <f t="shared" si="20"/>
        <v>0.6239357558</v>
      </c>
      <c r="AQ59" s="410">
        <f t="shared" si="20"/>
        <v>0.6239357558</v>
      </c>
      <c r="AR59" s="410">
        <f t="shared" si="20"/>
        <v>0.6239357558</v>
      </c>
      <c r="AS59" s="410">
        <f t="shared" si="20"/>
        <v>0.6248715255</v>
      </c>
      <c r="AT59" s="410">
        <f t="shared" si="20"/>
        <v>0.6248715255</v>
      </c>
      <c r="AU59" s="410">
        <f t="shared" si="20"/>
        <v>0.6248715255</v>
      </c>
      <c r="AV59" s="410">
        <f t="shared" si="20"/>
        <v>0.6248715255</v>
      </c>
      <c r="AW59" s="410">
        <f t="shared" si="20"/>
        <v>0.6248715255</v>
      </c>
      <c r="AX59" s="410">
        <f t="shared" si="20"/>
        <v>0.6248715255</v>
      </c>
      <c r="AY59" s="410">
        <f t="shared" si="20"/>
        <v>0.6248715255</v>
      </c>
      <c r="AZ59" s="410">
        <f t="shared" si="20"/>
        <v>0.6248715255</v>
      </c>
      <c r="BA59" s="410">
        <f t="shared" si="20"/>
        <v>0.6248715255</v>
      </c>
      <c r="BB59" s="410">
        <f t="shared" si="20"/>
        <v>0.6248715255</v>
      </c>
      <c r="BC59" s="410">
        <f t="shared" si="20"/>
        <v>0.6248715255</v>
      </c>
      <c r="BD59" s="410">
        <f t="shared" si="20"/>
        <v>0.6248715255</v>
      </c>
      <c r="BE59" s="410">
        <f t="shared" si="20"/>
        <v>0.6257627347</v>
      </c>
      <c r="BF59" s="410">
        <f t="shared" si="20"/>
        <v>0.6257627347</v>
      </c>
      <c r="BG59" s="410">
        <f t="shared" si="20"/>
        <v>0.6257627347</v>
      </c>
      <c r="BH59" s="410">
        <f t="shared" si="20"/>
        <v>0.6257627347</v>
      </c>
      <c r="BI59" s="410">
        <f t="shared" si="20"/>
        <v>0.6257627347</v>
      </c>
      <c r="BJ59" s="410">
        <f t="shared" si="20"/>
        <v>0.6257627347</v>
      </c>
      <c r="BK59" s="410">
        <f t="shared" si="20"/>
        <v>0.6257627347</v>
      </c>
      <c r="BL59" s="410">
        <f t="shared" si="20"/>
        <v>0.6257627347</v>
      </c>
      <c r="BM59" s="410">
        <f t="shared" si="20"/>
        <v>0.6257627347</v>
      </c>
      <c r="BN59" s="410">
        <f t="shared" si="20"/>
        <v>0.6257627347</v>
      </c>
      <c r="BO59" s="410">
        <f t="shared" si="20"/>
        <v>0.6257627347</v>
      </c>
      <c r="BP59" s="410">
        <f t="shared" si="20"/>
        <v>0.6257627347</v>
      </c>
      <c r="BQ59" s="410">
        <f t="shared" si="20"/>
        <v>0.6266115053</v>
      </c>
      <c r="BR59" s="410">
        <f t="shared" si="20"/>
        <v>0.6266115053</v>
      </c>
      <c r="BS59" s="410">
        <f t="shared" si="20"/>
        <v>0.6266115053</v>
      </c>
      <c r="BT59" s="410">
        <f t="shared" si="20"/>
        <v>0.6266115053</v>
      </c>
      <c r="BU59" s="410">
        <f t="shared" si="20"/>
        <v>0.6266115053</v>
      </c>
      <c r="BV59" s="410">
        <f t="shared" si="20"/>
        <v>0.6266115053</v>
      </c>
      <c r="BW59" s="410">
        <f t="shared" si="20"/>
        <v>0.6297723729</v>
      </c>
      <c r="BX59" s="410">
        <f t="shared" si="20"/>
        <v>0.6297723729</v>
      </c>
      <c r="BY59" s="410">
        <f t="shared" si="20"/>
        <v>0.6297723729</v>
      </c>
      <c r="BZ59" s="410">
        <f t="shared" si="20"/>
        <v>0.6297723729</v>
      </c>
      <c r="CA59" s="410">
        <f t="shared" si="20"/>
        <v>0.6297723729</v>
      </c>
      <c r="CB59" s="410">
        <f t="shared" si="20"/>
        <v>0.6297723729</v>
      </c>
      <c r="CC59" s="410">
        <f t="shared" si="20"/>
        <v>0.6304302084</v>
      </c>
      <c r="CD59" s="410">
        <f t="shared" si="20"/>
        <v>0.6304302084</v>
      </c>
      <c r="CE59" s="410">
        <f t="shared" si="20"/>
        <v>0.6304302084</v>
      </c>
      <c r="CF59" s="410">
        <f t="shared" si="20"/>
        <v>0.6304302084</v>
      </c>
      <c r="CG59" s="410">
        <f t="shared" si="20"/>
        <v>0.6304302084</v>
      </c>
      <c r="CH59" s="410">
        <f t="shared" si="20"/>
        <v>0.6304302084</v>
      </c>
      <c r="CI59" s="410">
        <f t="shared" si="20"/>
        <v>0.6304302084</v>
      </c>
      <c r="CJ59" s="410">
        <f t="shared" si="20"/>
        <v>0.6304302084</v>
      </c>
      <c r="CK59" s="410">
        <f t="shared" si="20"/>
        <v>0.6304302084</v>
      </c>
      <c r="CL59" s="410">
        <f t="shared" si="20"/>
        <v>0.6304302084</v>
      </c>
      <c r="CM59" s="410">
        <f t="shared" si="20"/>
        <v>0.6304302084</v>
      </c>
      <c r="CN59" s="410">
        <f t="shared" si="20"/>
        <v>0.6304302084</v>
      </c>
      <c r="CO59" s="1"/>
    </row>
    <row r="60" ht="18.75" customHeight="1">
      <c r="A60" s="1"/>
      <c r="B60" s="2"/>
      <c r="C60" s="1"/>
      <c r="D60" s="44"/>
      <c r="E60" s="1"/>
      <c r="F60" s="44"/>
      <c r="G60" s="60"/>
      <c r="H60" s="38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ht="18.75" customHeight="1">
      <c r="A61" s="1"/>
      <c r="B61" s="2"/>
      <c r="C61" s="1"/>
      <c r="D61" s="44"/>
      <c r="E61" s="1"/>
      <c r="F61" s="44"/>
      <c r="G61" s="60"/>
      <c r="H61" s="38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ht="18.75" customHeight="1">
      <c r="A62" s="1"/>
      <c r="B62" s="2"/>
      <c r="C62" s="1"/>
      <c r="D62" s="44"/>
      <c r="E62" s="1"/>
      <c r="F62" s="44"/>
      <c r="G62" s="60"/>
      <c r="H62" s="38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</row>
    <row r="63" ht="18.75" customHeight="1">
      <c r="A63" s="1"/>
      <c r="B63" s="2"/>
      <c r="C63" s="1"/>
      <c r="D63" s="44"/>
      <c r="E63" s="1"/>
      <c r="F63" s="44"/>
      <c r="G63" s="60"/>
      <c r="H63" s="38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ht="18.75" customHeight="1">
      <c r="A65" s="1"/>
      <c r="B65" s="2"/>
      <c r="C65" s="1"/>
      <c r="D65" s="44"/>
      <c r="E65" s="1"/>
      <c r="F65" s="44"/>
      <c r="G65" s="60"/>
      <c r="H65" s="38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ht="18.75" customHeight="1">
      <c r="A66" s="1"/>
      <c r="B66" s="2"/>
      <c r="C66" s="1"/>
      <c r="D66" s="44"/>
      <c r="E66" s="1"/>
      <c r="F66" s="44"/>
      <c r="G66" s="60"/>
      <c r="H66" s="38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</row>
    <row r="67" ht="18.75" customHeight="1">
      <c r="A67" s="1"/>
      <c r="B67" s="2"/>
      <c r="C67" s="1"/>
      <c r="D67" s="44"/>
      <c r="E67" s="1"/>
      <c r="F67" s="44"/>
      <c r="G67" s="60"/>
      <c r="H67" s="38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ht="18.75" customHeight="1">
      <c r="A68" s="1"/>
      <c r="B68" s="2"/>
      <c r="C68" s="1"/>
      <c r="D68" s="44"/>
      <c r="E68" s="1"/>
      <c r="F68" s="44"/>
      <c r="G68" s="60"/>
      <c r="H68" s="3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ht="18.75" customHeight="1">
      <c r="A69" s="1"/>
      <c r="B69" s="2"/>
      <c r="C69" s="1"/>
      <c r="D69" s="44"/>
      <c r="E69" s="1"/>
      <c r="F69" s="44"/>
      <c r="G69" s="60"/>
      <c r="H69" s="38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ht="18.75" customHeight="1">
      <c r="A70" s="1"/>
      <c r="B70" s="2"/>
      <c r="C70" s="1"/>
      <c r="D70" s="44"/>
      <c r="E70" s="1"/>
      <c r="F70" s="44"/>
      <c r="G70" s="60"/>
      <c r="H70" s="38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ht="18.75" customHeight="1">
      <c r="A71" s="1"/>
      <c r="B71" s="2"/>
      <c r="C71" s="1"/>
      <c r="D71" s="44"/>
      <c r="E71" s="1"/>
      <c r="F71" s="44"/>
      <c r="G71" s="60"/>
      <c r="H71" s="38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2"/>
      <c r="C72" s="1"/>
      <c r="D72" s="44"/>
      <c r="E72" s="1"/>
      <c r="F72" s="44"/>
      <c r="G72" s="60"/>
      <c r="H72" s="38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ht="18.75" customHeight="1">
      <c r="A73" s="1"/>
      <c r="B73" s="2"/>
      <c r="C73" s="1"/>
      <c r="D73" s="44"/>
      <c r="E73" s="1"/>
      <c r="F73" s="44"/>
      <c r="G73" s="60"/>
      <c r="H73" s="38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ht="18.75" customHeight="1">
      <c r="A74" s="1"/>
      <c r="B74" s="2"/>
      <c r="C74" s="1"/>
      <c r="D74" s="44"/>
      <c r="E74" s="1"/>
      <c r="F74" s="44"/>
      <c r="G74" s="60"/>
      <c r="H74" s="38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ht="18.75" customHeight="1">
      <c r="A75" s="1"/>
      <c r="B75" s="2"/>
      <c r="C75" s="1"/>
      <c r="D75" s="44"/>
      <c r="E75" s="1"/>
      <c r="F75" s="44"/>
      <c r="G75" s="60"/>
      <c r="H75" s="38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ht="18.75" customHeight="1">
      <c r="A76" s="1"/>
      <c r="B76" s="2"/>
      <c r="C76" s="1"/>
      <c r="D76" s="44"/>
      <c r="E76" s="1"/>
      <c r="F76" s="44"/>
      <c r="G76" s="60"/>
      <c r="H76" s="38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"/>
      <c r="B88" s="2"/>
      <c r="C88" s="1"/>
      <c r="D88" s="44"/>
      <c r="E88" s="1"/>
      <c r="F88" s="44"/>
      <c r="G88" s="60"/>
      <c r="H88" s="3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2"/>
      <c r="C90" s="1"/>
      <c r="D90" s="44"/>
      <c r="E90" s="1"/>
      <c r="F90" s="44"/>
      <c r="G90" s="60"/>
      <c r="H90" s="3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ht="18.75" customHeight="1">
      <c r="A91" s="1"/>
      <c r="B91" s="2"/>
      <c r="C91" s="1"/>
      <c r="D91" s="44"/>
      <c r="E91" s="1"/>
      <c r="F91" s="44"/>
      <c r="G91" s="60"/>
      <c r="H91" s="3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ht="18.75" customHeight="1">
      <c r="A92" s="1"/>
      <c r="B92" s="2"/>
      <c r="C92" s="1"/>
      <c r="D92" s="44"/>
      <c r="E92" s="1"/>
      <c r="F92" s="44"/>
      <c r="G92" s="60"/>
      <c r="H92" s="3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ht="18.75" customHeight="1">
      <c r="A93" s="1"/>
      <c r="B93" s="2"/>
      <c r="C93" s="1"/>
      <c r="D93" s="44"/>
      <c r="E93" s="1"/>
      <c r="F93" s="44"/>
      <c r="G93" s="60"/>
      <c r="H93" s="3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ht="18.75" customHeight="1">
      <c r="A94" s="1"/>
      <c r="B94" s="2"/>
      <c r="C94" s="1"/>
      <c r="D94" s="44"/>
      <c r="E94" s="1"/>
      <c r="F94" s="44"/>
      <c r="G94" s="60"/>
      <c r="H94" s="3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ht="18.75" customHeight="1">
      <c r="A95" s="1"/>
      <c r="B95" s="2"/>
      <c r="C95" s="1"/>
      <c r="D95" s="44"/>
      <c r="E95" s="1"/>
      <c r="F95" s="44"/>
      <c r="G95" s="60"/>
      <c r="H95" s="3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ht="18.75" customHeight="1">
      <c r="A96" s="1"/>
      <c r="B96" s="2"/>
      <c r="C96" s="1"/>
      <c r="D96" s="44"/>
      <c r="E96" s="1"/>
      <c r="F96" s="44"/>
      <c r="G96" s="60"/>
      <c r="H96" s="3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2"/>
      <c r="C101" s="1"/>
      <c r="D101" s="44"/>
      <c r="E101" s="1"/>
      <c r="F101" s="44"/>
      <c r="G101" s="60"/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2"/>
      <c r="C106" s="1"/>
      <c r="D106" s="44"/>
      <c r="E106" s="1"/>
      <c r="F106" s="44"/>
      <c r="G106" s="60"/>
      <c r="H106" s="3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"/>
      <c r="B108" s="2"/>
      <c r="C108" s="1"/>
      <c r="D108" s="44"/>
      <c r="E108" s="1"/>
      <c r="F108" s="44"/>
      <c r="G108" s="60"/>
      <c r="H108" s="3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1"/>
      <c r="B110" s="2"/>
      <c r="C110" s="1"/>
      <c r="D110" s="44"/>
      <c r="E110" s="1"/>
      <c r="F110" s="44"/>
      <c r="G110" s="60"/>
      <c r="H110" s="3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ht="18.75" customHeight="1">
      <c r="A112" s="1"/>
      <c r="B112" s="2"/>
      <c r="C112" s="1"/>
      <c r="D112" s="44"/>
      <c r="E112" s="1"/>
      <c r="F112" s="44"/>
      <c r="G112" s="60"/>
      <c r="H112" s="3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  <row r="989" ht="18.75" customHeight="1">
      <c r="A989" s="1"/>
      <c r="B989" s="2"/>
      <c r="C989" s="1"/>
      <c r="D989" s="44"/>
      <c r="E989" s="1"/>
      <c r="F989" s="44"/>
      <c r="G989" s="60"/>
      <c r="H989" s="38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</row>
    <row r="990" ht="18.75" customHeight="1">
      <c r="A990" s="1"/>
      <c r="B990" s="2"/>
      <c r="C990" s="1"/>
      <c r="D990" s="44"/>
      <c r="E990" s="1"/>
      <c r="F990" s="44"/>
      <c r="G990" s="60"/>
      <c r="H990" s="38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</row>
    <row r="991" ht="18.75" customHeight="1">
      <c r="A991" s="1"/>
      <c r="B991" s="2"/>
      <c r="C991" s="1"/>
      <c r="D991" s="44"/>
      <c r="E991" s="1"/>
      <c r="F991" s="44"/>
      <c r="G991" s="60"/>
      <c r="H991" s="38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</row>
    <row r="992" ht="18.75" customHeight="1">
      <c r="A992" s="1"/>
      <c r="B992" s="2"/>
      <c r="C992" s="1"/>
      <c r="D992" s="44"/>
      <c r="E992" s="1"/>
      <c r="F992" s="44"/>
      <c r="G992" s="60"/>
      <c r="H992" s="38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</row>
    <row r="993" ht="18.75" customHeight="1">
      <c r="A993" s="1"/>
      <c r="B993" s="2"/>
      <c r="C993" s="1"/>
      <c r="D993" s="44"/>
      <c r="E993" s="1"/>
      <c r="F993" s="44"/>
      <c r="G993" s="60"/>
      <c r="H993" s="38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</row>
  </sheetData>
  <conditionalFormatting sqref="A1:A2">
    <cfRule type="containsText" dxfId="1" priority="1" operator="containsText" text="fls">
      <formula>NOT(ISERROR(SEARCH(("fls"),(A1))))</formula>
    </cfRule>
  </conditionalFormatting>
  <conditionalFormatting sqref="I55:CN55 I58:CN59">
    <cfRule type="cellIs" dxfId="1" priority="2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C48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hidden="1" customHeight="1" outlineLevel="1">
      <c r="A10" s="367"/>
      <c r="B10" s="368"/>
      <c r="C10" s="367"/>
      <c r="D10" s="369"/>
      <c r="E10" s="375"/>
      <c r="F10" s="369"/>
      <c r="G10" s="370"/>
      <c r="H10" s="376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  <c r="BI10" s="377"/>
      <c r="BJ10" s="377"/>
      <c r="BK10" s="377"/>
      <c r="BL10" s="377"/>
      <c r="BM10" s="377"/>
      <c r="BN10" s="377"/>
      <c r="BO10" s="377"/>
      <c r="BP10" s="377"/>
      <c r="BQ10" s="377"/>
      <c r="BR10" s="377"/>
      <c r="BS10" s="377"/>
      <c r="BT10" s="377"/>
      <c r="BU10" s="377"/>
      <c r="BV10" s="377"/>
      <c r="BW10" s="377"/>
      <c r="BX10" s="377"/>
      <c r="BY10" s="377"/>
      <c r="BZ10" s="377"/>
      <c r="CA10" s="377"/>
      <c r="CB10" s="377"/>
      <c r="CC10" s="377"/>
      <c r="CD10" s="377"/>
      <c r="CE10" s="377"/>
      <c r="CF10" s="377"/>
      <c r="CG10" s="377"/>
      <c r="CH10" s="377"/>
      <c r="CI10" s="377"/>
      <c r="CJ10" s="377"/>
      <c r="CK10" s="377"/>
      <c r="CL10" s="377"/>
      <c r="CM10" s="377"/>
      <c r="CN10" s="377"/>
      <c r="CO10" s="1"/>
    </row>
    <row r="11" ht="18.75" hidden="1" customHeight="1" outlineLevel="1">
      <c r="A11" s="367"/>
      <c r="B11" s="368"/>
      <c r="C11" s="367"/>
      <c r="D11" s="369"/>
      <c r="E11" s="375"/>
      <c r="F11" s="369"/>
      <c r="G11" s="370"/>
      <c r="H11" s="376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  <c r="AA11" s="374"/>
      <c r="AB11" s="374"/>
      <c r="AC11" s="374"/>
      <c r="AD11" s="374"/>
      <c r="AE11" s="374"/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4"/>
      <c r="AX11" s="374"/>
      <c r="AY11" s="374"/>
      <c r="AZ11" s="374"/>
      <c r="BA11" s="374"/>
      <c r="BB11" s="374"/>
      <c r="BC11" s="374"/>
      <c r="BD11" s="374"/>
      <c r="BE11" s="374"/>
      <c r="BF11" s="374"/>
      <c r="BG11" s="374"/>
      <c r="BH11" s="374"/>
      <c r="BI11" s="374"/>
      <c r="BJ11" s="374"/>
      <c r="BK11" s="374"/>
      <c r="BL11" s="374"/>
      <c r="BM11" s="374"/>
      <c r="BN11" s="374"/>
      <c r="BO11" s="374"/>
      <c r="BP11" s="374"/>
      <c r="BQ11" s="374"/>
      <c r="BR11" s="374"/>
      <c r="BS11" s="374"/>
      <c r="BT11" s="374"/>
      <c r="BU11" s="374"/>
      <c r="BV11" s="374"/>
      <c r="BW11" s="374"/>
      <c r="BX11" s="374"/>
      <c r="BY11" s="374"/>
      <c r="BZ11" s="374"/>
      <c r="CA11" s="374"/>
      <c r="CB11" s="374"/>
      <c r="CC11" s="374"/>
      <c r="CD11" s="374"/>
      <c r="CE11" s="374"/>
      <c r="CF11" s="374"/>
      <c r="CG11" s="374"/>
      <c r="CH11" s="374"/>
      <c r="CI11" s="374"/>
      <c r="CJ11" s="374"/>
      <c r="CK11" s="374"/>
      <c r="CL11" s="374"/>
      <c r="CM11" s="374"/>
      <c r="CN11" s="374"/>
      <c r="CO11" s="1"/>
    </row>
    <row r="12" ht="18.75" customHeight="1" collapsed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/>
      <c r="C13" s="380" t="s">
        <v>273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89" t="s">
        <v>4</v>
      </c>
      <c r="C15" s="183" t="s">
        <v>274</v>
      </c>
      <c r="D15" s="44"/>
      <c r="E15" s="1"/>
      <c r="F15" s="44"/>
      <c r="G15" s="60"/>
      <c r="H15" s="381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1"/>
    </row>
    <row r="16" ht="18.75" customHeight="1">
      <c r="A16" s="1"/>
      <c r="B16" s="2"/>
      <c r="C16" s="1"/>
      <c r="D16" s="44"/>
      <c r="E16" s="1"/>
      <c r="F16" s="44"/>
      <c r="G16" s="60"/>
      <c r="H16" s="38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</row>
    <row r="17" ht="18.75" customHeight="1">
      <c r="A17" s="1"/>
      <c r="B17" s="416">
        <v>1.0</v>
      </c>
      <c r="C17" s="342" t="s">
        <v>275</v>
      </c>
      <c r="D17" s="290"/>
      <c r="E17" s="288"/>
      <c r="F17" s="290"/>
      <c r="G17" s="399" t="s">
        <v>41</v>
      </c>
      <c r="H17" s="391"/>
      <c r="I17" s="290">
        <f t="shared" ref="I17:CN17" si="1">SUM(I18:I23)</f>
        <v>6035</v>
      </c>
      <c r="J17" s="290">
        <f t="shared" si="1"/>
        <v>12070</v>
      </c>
      <c r="K17" s="290">
        <f t="shared" si="1"/>
        <v>18105</v>
      </c>
      <c r="L17" s="290">
        <f t="shared" si="1"/>
        <v>24140</v>
      </c>
      <c r="M17" s="290">
        <f t="shared" si="1"/>
        <v>29575</v>
      </c>
      <c r="N17" s="290">
        <f t="shared" si="1"/>
        <v>30709</v>
      </c>
      <c r="O17" s="290">
        <f t="shared" si="1"/>
        <v>31490.55556</v>
      </c>
      <c r="P17" s="290">
        <f t="shared" si="1"/>
        <v>32272.11111</v>
      </c>
      <c r="Q17" s="290">
        <f t="shared" si="1"/>
        <v>33053.66667</v>
      </c>
      <c r="R17" s="290">
        <f t="shared" si="1"/>
        <v>33835.22222</v>
      </c>
      <c r="S17" s="290">
        <f t="shared" si="1"/>
        <v>34616.77778</v>
      </c>
      <c r="T17" s="290">
        <f t="shared" si="1"/>
        <v>35398.33333</v>
      </c>
      <c r="U17" s="290">
        <f t="shared" si="1"/>
        <v>27425.93841</v>
      </c>
      <c r="V17" s="290">
        <f t="shared" si="1"/>
        <v>21386.87683</v>
      </c>
      <c r="W17" s="290">
        <f t="shared" si="1"/>
        <v>19752.38095</v>
      </c>
      <c r="X17" s="290">
        <f t="shared" si="1"/>
        <v>19365.07937</v>
      </c>
      <c r="Y17" s="290">
        <f t="shared" si="1"/>
        <v>18977.77778</v>
      </c>
      <c r="Z17" s="290">
        <f t="shared" si="1"/>
        <v>18590.47619</v>
      </c>
      <c r="AA17" s="290">
        <f t="shared" si="1"/>
        <v>18203.1746</v>
      </c>
      <c r="AB17" s="290">
        <f t="shared" si="1"/>
        <v>17815.87302</v>
      </c>
      <c r="AC17" s="290">
        <f t="shared" si="1"/>
        <v>17428.57143</v>
      </c>
      <c r="AD17" s="290">
        <f t="shared" si="1"/>
        <v>17041.26984</v>
      </c>
      <c r="AE17" s="290">
        <f t="shared" si="1"/>
        <v>16653.96825</v>
      </c>
      <c r="AF17" s="290">
        <f t="shared" si="1"/>
        <v>16266.66667</v>
      </c>
      <c r="AG17" s="290">
        <f t="shared" si="1"/>
        <v>15879.36508</v>
      </c>
      <c r="AH17" s="290">
        <f t="shared" si="1"/>
        <v>15492.06349</v>
      </c>
      <c r="AI17" s="290">
        <f t="shared" si="1"/>
        <v>15104.7619</v>
      </c>
      <c r="AJ17" s="290">
        <f t="shared" si="1"/>
        <v>14717.46032</v>
      </c>
      <c r="AK17" s="290">
        <f t="shared" si="1"/>
        <v>14330.15873</v>
      </c>
      <c r="AL17" s="290">
        <f t="shared" si="1"/>
        <v>13942.85714</v>
      </c>
      <c r="AM17" s="290">
        <f t="shared" si="1"/>
        <v>13555.55556</v>
      </c>
      <c r="AN17" s="290">
        <f t="shared" si="1"/>
        <v>13168.25397</v>
      </c>
      <c r="AO17" s="290">
        <f t="shared" si="1"/>
        <v>12780.95238</v>
      </c>
      <c r="AP17" s="290">
        <f t="shared" si="1"/>
        <v>12393.65079</v>
      </c>
      <c r="AQ17" s="290">
        <f t="shared" si="1"/>
        <v>12006.34921</v>
      </c>
      <c r="AR17" s="290">
        <f t="shared" si="1"/>
        <v>11619.04762</v>
      </c>
      <c r="AS17" s="290">
        <f t="shared" si="1"/>
        <v>11231.74603</v>
      </c>
      <c r="AT17" s="290">
        <f t="shared" si="1"/>
        <v>10844.44444</v>
      </c>
      <c r="AU17" s="290">
        <f t="shared" si="1"/>
        <v>10457.14286</v>
      </c>
      <c r="AV17" s="290">
        <f t="shared" si="1"/>
        <v>10069.84127</v>
      </c>
      <c r="AW17" s="290">
        <f t="shared" si="1"/>
        <v>9682.539683</v>
      </c>
      <c r="AX17" s="290">
        <f t="shared" si="1"/>
        <v>9295.238095</v>
      </c>
      <c r="AY17" s="290">
        <f t="shared" si="1"/>
        <v>8907.936508</v>
      </c>
      <c r="AZ17" s="290">
        <f t="shared" si="1"/>
        <v>8520.634921</v>
      </c>
      <c r="BA17" s="290">
        <f t="shared" si="1"/>
        <v>8133.333333</v>
      </c>
      <c r="BB17" s="290">
        <f t="shared" si="1"/>
        <v>7746.031746</v>
      </c>
      <c r="BC17" s="290">
        <f t="shared" si="1"/>
        <v>7358.730159</v>
      </c>
      <c r="BD17" s="290">
        <f t="shared" si="1"/>
        <v>6971.428571</v>
      </c>
      <c r="BE17" s="290">
        <f t="shared" si="1"/>
        <v>6584.126984</v>
      </c>
      <c r="BF17" s="290">
        <f t="shared" si="1"/>
        <v>6196.825397</v>
      </c>
      <c r="BG17" s="290">
        <f t="shared" si="1"/>
        <v>5809.52381</v>
      </c>
      <c r="BH17" s="290">
        <f t="shared" si="1"/>
        <v>5422.222222</v>
      </c>
      <c r="BI17" s="290">
        <f t="shared" si="1"/>
        <v>5034.920635</v>
      </c>
      <c r="BJ17" s="290">
        <f t="shared" si="1"/>
        <v>4647.619048</v>
      </c>
      <c r="BK17" s="290">
        <f t="shared" si="1"/>
        <v>4260.31746</v>
      </c>
      <c r="BL17" s="290">
        <f t="shared" si="1"/>
        <v>3873.015873</v>
      </c>
      <c r="BM17" s="290">
        <f t="shared" si="1"/>
        <v>3485.714286</v>
      </c>
      <c r="BN17" s="290">
        <f t="shared" si="1"/>
        <v>3098.412698</v>
      </c>
      <c r="BO17" s="290">
        <f t="shared" si="1"/>
        <v>2711.111111</v>
      </c>
      <c r="BP17" s="290">
        <f t="shared" si="1"/>
        <v>2323.809524</v>
      </c>
      <c r="BQ17" s="290">
        <f t="shared" si="1"/>
        <v>1936.507937</v>
      </c>
      <c r="BR17" s="290">
        <f t="shared" si="1"/>
        <v>1549.206349</v>
      </c>
      <c r="BS17" s="290">
        <f t="shared" si="1"/>
        <v>1161.904762</v>
      </c>
      <c r="BT17" s="290">
        <f t="shared" si="1"/>
        <v>774.6031746</v>
      </c>
      <c r="BU17" s="290">
        <f t="shared" si="1"/>
        <v>387.3015873</v>
      </c>
      <c r="BV17" s="290">
        <f t="shared" si="1"/>
        <v>0</v>
      </c>
      <c r="BW17" s="290">
        <f t="shared" si="1"/>
        <v>0</v>
      </c>
      <c r="BX17" s="290">
        <f t="shared" si="1"/>
        <v>0</v>
      </c>
      <c r="BY17" s="290">
        <f t="shared" si="1"/>
        <v>0</v>
      </c>
      <c r="BZ17" s="290">
        <f t="shared" si="1"/>
        <v>0</v>
      </c>
      <c r="CA17" s="290">
        <f t="shared" si="1"/>
        <v>0</v>
      </c>
      <c r="CB17" s="290">
        <f t="shared" si="1"/>
        <v>0</v>
      </c>
      <c r="CC17" s="290">
        <f t="shared" si="1"/>
        <v>0</v>
      </c>
      <c r="CD17" s="290">
        <f t="shared" si="1"/>
        <v>0</v>
      </c>
      <c r="CE17" s="290">
        <f t="shared" si="1"/>
        <v>0</v>
      </c>
      <c r="CF17" s="290">
        <f t="shared" si="1"/>
        <v>0</v>
      </c>
      <c r="CG17" s="290">
        <f t="shared" si="1"/>
        <v>0</v>
      </c>
      <c r="CH17" s="290">
        <f t="shared" si="1"/>
        <v>0</v>
      </c>
      <c r="CI17" s="290">
        <f t="shared" si="1"/>
        <v>0</v>
      </c>
      <c r="CJ17" s="290">
        <f t="shared" si="1"/>
        <v>0</v>
      </c>
      <c r="CK17" s="290">
        <f t="shared" si="1"/>
        <v>0</v>
      </c>
      <c r="CL17" s="290">
        <f t="shared" si="1"/>
        <v>0</v>
      </c>
      <c r="CM17" s="290">
        <f t="shared" si="1"/>
        <v>0</v>
      </c>
      <c r="CN17" s="290">
        <f t="shared" si="1"/>
        <v>0</v>
      </c>
      <c r="CO17" s="1"/>
    </row>
    <row r="18" ht="18.75" customHeight="1" outlineLevel="1">
      <c r="A18" s="1"/>
      <c r="B18" s="402" t="s">
        <v>198</v>
      </c>
      <c r="C18" s="300" t="s">
        <v>276</v>
      </c>
      <c r="D18" s="283"/>
      <c r="E18" s="282"/>
      <c r="F18" s="283"/>
      <c r="G18" s="383" t="s">
        <v>41</v>
      </c>
      <c r="H18" s="384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3"/>
      <c r="BH18" s="283"/>
      <c r="BI18" s="283"/>
      <c r="BJ18" s="283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83"/>
      <c r="BV18" s="283"/>
      <c r="BW18" s="283"/>
      <c r="BX18" s="283"/>
      <c r="BY18" s="283"/>
      <c r="BZ18" s="283"/>
      <c r="CA18" s="283"/>
      <c r="CB18" s="283"/>
      <c r="CC18" s="283"/>
      <c r="CD18" s="283"/>
      <c r="CE18" s="283"/>
      <c r="CF18" s="283"/>
      <c r="CG18" s="283"/>
      <c r="CH18" s="283"/>
      <c r="CI18" s="283"/>
      <c r="CJ18" s="283"/>
      <c r="CK18" s="283"/>
      <c r="CL18" s="283"/>
      <c r="CM18" s="283"/>
      <c r="CN18" s="283"/>
      <c r="CO18" s="1"/>
    </row>
    <row r="19" ht="18.75" customHeight="1" outlineLevel="1">
      <c r="A19" s="1"/>
      <c r="B19" s="402" t="s">
        <v>199</v>
      </c>
      <c r="C19" s="300" t="s">
        <v>275</v>
      </c>
      <c r="D19" s="283"/>
      <c r="E19" s="282"/>
      <c r="F19" s="283"/>
      <c r="G19" s="383" t="s">
        <v>41</v>
      </c>
      <c r="H19" s="384"/>
      <c r="I19" s="283">
        <f>Other!I30</f>
        <v>0</v>
      </c>
      <c r="J19" s="283">
        <f>Other!J30</f>
        <v>0</v>
      </c>
      <c r="K19" s="283">
        <f>Other!K30</f>
        <v>0</v>
      </c>
      <c r="L19" s="283">
        <f>Other!L30</f>
        <v>0</v>
      </c>
      <c r="M19" s="283">
        <f>Other!M30</f>
        <v>0</v>
      </c>
      <c r="N19" s="283">
        <f>Other!N30</f>
        <v>23238.09524</v>
      </c>
      <c r="O19" s="283">
        <f>Other!O30</f>
        <v>22850.79365</v>
      </c>
      <c r="P19" s="283">
        <f>Other!P30</f>
        <v>22463.49206</v>
      </c>
      <c r="Q19" s="283">
        <f>Other!Q30</f>
        <v>22076.19048</v>
      </c>
      <c r="R19" s="283">
        <f>Other!R30</f>
        <v>21688.88889</v>
      </c>
      <c r="S19" s="283">
        <f>Other!S30</f>
        <v>21301.5873</v>
      </c>
      <c r="T19" s="283">
        <f>Other!T30</f>
        <v>20914.28571</v>
      </c>
      <c r="U19" s="283">
        <f>Other!U30</f>
        <v>20526.98413</v>
      </c>
      <c r="V19" s="283">
        <f>Other!V30</f>
        <v>20139.68254</v>
      </c>
      <c r="W19" s="283">
        <f>Other!W30</f>
        <v>19752.38095</v>
      </c>
      <c r="X19" s="283">
        <f>Other!X30</f>
        <v>19365.07937</v>
      </c>
      <c r="Y19" s="283">
        <f>Other!Y30</f>
        <v>18977.77778</v>
      </c>
      <c r="Z19" s="283">
        <f>Other!Z30</f>
        <v>18590.47619</v>
      </c>
      <c r="AA19" s="283">
        <f>Other!AA30</f>
        <v>18203.1746</v>
      </c>
      <c r="AB19" s="283">
        <f>Other!AB30</f>
        <v>17815.87302</v>
      </c>
      <c r="AC19" s="283">
        <f>Other!AC30</f>
        <v>17428.57143</v>
      </c>
      <c r="AD19" s="283">
        <f>Other!AD30</f>
        <v>17041.26984</v>
      </c>
      <c r="AE19" s="283">
        <f>Other!AE30</f>
        <v>16653.96825</v>
      </c>
      <c r="AF19" s="283">
        <f>Other!AF30</f>
        <v>16266.66667</v>
      </c>
      <c r="AG19" s="283">
        <f>Other!AG30</f>
        <v>15879.36508</v>
      </c>
      <c r="AH19" s="283">
        <f>Other!AH30</f>
        <v>15492.06349</v>
      </c>
      <c r="AI19" s="283">
        <f>Other!AI30</f>
        <v>15104.7619</v>
      </c>
      <c r="AJ19" s="283">
        <f>Other!AJ30</f>
        <v>14717.46032</v>
      </c>
      <c r="AK19" s="283">
        <f>Other!AK30</f>
        <v>14330.15873</v>
      </c>
      <c r="AL19" s="283">
        <f>Other!AL30</f>
        <v>13942.85714</v>
      </c>
      <c r="AM19" s="283">
        <f>Other!AM30</f>
        <v>13555.55556</v>
      </c>
      <c r="AN19" s="283">
        <f>Other!AN30</f>
        <v>13168.25397</v>
      </c>
      <c r="AO19" s="283">
        <f>Other!AO30</f>
        <v>12780.95238</v>
      </c>
      <c r="AP19" s="283">
        <f>Other!AP30</f>
        <v>12393.65079</v>
      </c>
      <c r="AQ19" s="283">
        <f>Other!AQ30</f>
        <v>12006.34921</v>
      </c>
      <c r="AR19" s="283">
        <f>Other!AR30</f>
        <v>11619.04762</v>
      </c>
      <c r="AS19" s="283">
        <f>Other!AS30</f>
        <v>11231.74603</v>
      </c>
      <c r="AT19" s="283">
        <f>Other!AT30</f>
        <v>10844.44444</v>
      </c>
      <c r="AU19" s="283">
        <f>Other!AU30</f>
        <v>10457.14286</v>
      </c>
      <c r="AV19" s="283">
        <f>Other!AV30</f>
        <v>10069.84127</v>
      </c>
      <c r="AW19" s="283">
        <f>Other!AW30</f>
        <v>9682.539683</v>
      </c>
      <c r="AX19" s="283">
        <f>Other!AX30</f>
        <v>9295.238095</v>
      </c>
      <c r="AY19" s="283">
        <f>Other!AY30</f>
        <v>8907.936508</v>
      </c>
      <c r="AZ19" s="283">
        <f>Other!AZ30</f>
        <v>8520.634921</v>
      </c>
      <c r="BA19" s="283">
        <f>Other!BA30</f>
        <v>8133.333333</v>
      </c>
      <c r="BB19" s="283">
        <f>Other!BB30</f>
        <v>7746.031746</v>
      </c>
      <c r="BC19" s="283">
        <f>Other!BC30</f>
        <v>7358.730159</v>
      </c>
      <c r="BD19" s="283">
        <f>Other!BD30</f>
        <v>6971.428571</v>
      </c>
      <c r="BE19" s="283">
        <f>Other!BE30</f>
        <v>6584.126984</v>
      </c>
      <c r="BF19" s="283">
        <f>Other!BF30</f>
        <v>6196.825397</v>
      </c>
      <c r="BG19" s="283">
        <f>Other!BG30</f>
        <v>5809.52381</v>
      </c>
      <c r="BH19" s="283">
        <f>Other!BH30</f>
        <v>5422.222222</v>
      </c>
      <c r="BI19" s="283">
        <f>Other!BI30</f>
        <v>5034.920635</v>
      </c>
      <c r="BJ19" s="283">
        <f>Other!BJ30</f>
        <v>4647.619048</v>
      </c>
      <c r="BK19" s="283">
        <f>Other!BK30</f>
        <v>4260.31746</v>
      </c>
      <c r="BL19" s="283">
        <f>Other!BL30</f>
        <v>3873.015873</v>
      </c>
      <c r="BM19" s="283">
        <f>Other!BM30</f>
        <v>3485.714286</v>
      </c>
      <c r="BN19" s="283">
        <f>Other!BN30</f>
        <v>3098.412698</v>
      </c>
      <c r="BO19" s="283">
        <f>Other!BO30</f>
        <v>2711.111111</v>
      </c>
      <c r="BP19" s="283">
        <f>Other!BP30</f>
        <v>2323.809524</v>
      </c>
      <c r="BQ19" s="283">
        <f>Other!BQ30</f>
        <v>1936.507937</v>
      </c>
      <c r="BR19" s="283">
        <f>Other!BR30</f>
        <v>1549.206349</v>
      </c>
      <c r="BS19" s="283">
        <f>Other!BS30</f>
        <v>1161.904762</v>
      </c>
      <c r="BT19" s="283">
        <f>Other!BT30</f>
        <v>774.6031746</v>
      </c>
      <c r="BU19" s="283">
        <f>Other!BU30</f>
        <v>387.3015873</v>
      </c>
      <c r="BV19" s="283">
        <f>Other!BV30</f>
        <v>0</v>
      </c>
      <c r="BW19" s="283">
        <f>Other!BW30</f>
        <v>0</v>
      </c>
      <c r="BX19" s="283">
        <f>Other!BX30</f>
        <v>0</v>
      </c>
      <c r="BY19" s="283">
        <f>Other!BY30</f>
        <v>0</v>
      </c>
      <c r="BZ19" s="283">
        <f>Other!BZ30</f>
        <v>0</v>
      </c>
      <c r="CA19" s="283">
        <f>Other!CA30</f>
        <v>0</v>
      </c>
      <c r="CB19" s="283">
        <f>Other!CB30</f>
        <v>0</v>
      </c>
      <c r="CC19" s="283">
        <f>Other!CC30</f>
        <v>0</v>
      </c>
      <c r="CD19" s="283">
        <f>Other!CD30</f>
        <v>0</v>
      </c>
      <c r="CE19" s="283">
        <f>Other!CE30</f>
        <v>0</v>
      </c>
      <c r="CF19" s="283">
        <f>Other!CF30</f>
        <v>0</v>
      </c>
      <c r="CG19" s="283">
        <f>Other!CG30</f>
        <v>0</v>
      </c>
      <c r="CH19" s="283">
        <f>Other!CH30</f>
        <v>0</v>
      </c>
      <c r="CI19" s="283">
        <f>Other!CI30</f>
        <v>0</v>
      </c>
      <c r="CJ19" s="283">
        <f>Other!CJ30</f>
        <v>0</v>
      </c>
      <c r="CK19" s="283">
        <f>Other!CK30</f>
        <v>0</v>
      </c>
      <c r="CL19" s="283">
        <f>Other!CL30</f>
        <v>0</v>
      </c>
      <c r="CM19" s="283">
        <f>Other!CM30</f>
        <v>0</v>
      </c>
      <c r="CN19" s="283">
        <f>Other!CN30</f>
        <v>0</v>
      </c>
      <c r="CO19" s="1"/>
    </row>
    <row r="20" ht="18.75" customHeight="1" outlineLevel="1">
      <c r="A20" s="1"/>
      <c r="B20" s="402" t="s">
        <v>206</v>
      </c>
      <c r="C20" s="300" t="s">
        <v>277</v>
      </c>
      <c r="D20" s="283"/>
      <c r="E20" s="282"/>
      <c r="F20" s="283"/>
      <c r="G20" s="383" t="s">
        <v>41</v>
      </c>
      <c r="H20" s="384"/>
      <c r="I20" s="283">
        <f>Other!I27</f>
        <v>4761.904762</v>
      </c>
      <c r="J20" s="283">
        <f>Other!J27</f>
        <v>9523.809524</v>
      </c>
      <c r="K20" s="283">
        <f>Other!K27</f>
        <v>14285.71429</v>
      </c>
      <c r="L20" s="283">
        <f>Other!L27</f>
        <v>19047.61905</v>
      </c>
      <c r="M20" s="283">
        <f>Other!M27</f>
        <v>23238.09524</v>
      </c>
      <c r="N20" s="283">
        <f>Other!N27</f>
        <v>0</v>
      </c>
      <c r="O20" s="283">
        <f>Other!O27</f>
        <v>0</v>
      </c>
      <c r="P20" s="283">
        <f>Other!P27</f>
        <v>0</v>
      </c>
      <c r="Q20" s="283">
        <f>Other!Q27</f>
        <v>0</v>
      </c>
      <c r="R20" s="283">
        <f>Other!R27</f>
        <v>0</v>
      </c>
      <c r="S20" s="283">
        <f>Other!S27</f>
        <v>0</v>
      </c>
      <c r="T20" s="283">
        <f>Other!T27</f>
        <v>0</v>
      </c>
      <c r="U20" s="283">
        <f>Other!U27</f>
        <v>0</v>
      </c>
      <c r="V20" s="283">
        <f>Other!V27</f>
        <v>0</v>
      </c>
      <c r="W20" s="283">
        <f>Other!W27</f>
        <v>0</v>
      </c>
      <c r="X20" s="283">
        <f>Other!X27</f>
        <v>0</v>
      </c>
      <c r="Y20" s="283">
        <f>Other!Y27</f>
        <v>0</v>
      </c>
      <c r="Z20" s="283">
        <f>Other!Z27</f>
        <v>0</v>
      </c>
      <c r="AA20" s="283">
        <f>Other!AA27</f>
        <v>0</v>
      </c>
      <c r="AB20" s="283">
        <f>Other!AB27</f>
        <v>0</v>
      </c>
      <c r="AC20" s="283">
        <f>Other!AC27</f>
        <v>0</v>
      </c>
      <c r="AD20" s="283">
        <f>Other!AD27</f>
        <v>0</v>
      </c>
      <c r="AE20" s="283">
        <f>Other!AE27</f>
        <v>0</v>
      </c>
      <c r="AF20" s="283">
        <f>Other!AF27</f>
        <v>0</v>
      </c>
      <c r="AG20" s="283">
        <f>Other!AG27</f>
        <v>0</v>
      </c>
      <c r="AH20" s="283">
        <f>Other!AH27</f>
        <v>0</v>
      </c>
      <c r="AI20" s="283">
        <f>Other!AI27</f>
        <v>0</v>
      </c>
      <c r="AJ20" s="283">
        <f>Other!AJ27</f>
        <v>0</v>
      </c>
      <c r="AK20" s="283">
        <f>Other!AK27</f>
        <v>0</v>
      </c>
      <c r="AL20" s="283">
        <f>Other!AL27</f>
        <v>0</v>
      </c>
      <c r="AM20" s="283">
        <f>Other!AM27</f>
        <v>0</v>
      </c>
      <c r="AN20" s="283">
        <f>Other!AN27</f>
        <v>0</v>
      </c>
      <c r="AO20" s="283">
        <f>Other!AO27</f>
        <v>0</v>
      </c>
      <c r="AP20" s="283">
        <f>Other!AP27</f>
        <v>0</v>
      </c>
      <c r="AQ20" s="283">
        <f>Other!AQ27</f>
        <v>0</v>
      </c>
      <c r="AR20" s="283">
        <f>Other!AR27</f>
        <v>0</v>
      </c>
      <c r="AS20" s="283">
        <f>Other!AS27</f>
        <v>0</v>
      </c>
      <c r="AT20" s="283">
        <f>Other!AT27</f>
        <v>0</v>
      </c>
      <c r="AU20" s="283">
        <f>Other!AU27</f>
        <v>0</v>
      </c>
      <c r="AV20" s="283">
        <f>Other!AV27</f>
        <v>0</v>
      </c>
      <c r="AW20" s="283">
        <f>Other!AW27</f>
        <v>0</v>
      </c>
      <c r="AX20" s="283">
        <f>Other!AX27</f>
        <v>0</v>
      </c>
      <c r="AY20" s="283">
        <f>Other!AY27</f>
        <v>0</v>
      </c>
      <c r="AZ20" s="283">
        <f>Other!AZ27</f>
        <v>0</v>
      </c>
      <c r="BA20" s="283">
        <f>Other!BA27</f>
        <v>0</v>
      </c>
      <c r="BB20" s="283">
        <f>Other!BB27</f>
        <v>0</v>
      </c>
      <c r="BC20" s="283">
        <f>Other!BC27</f>
        <v>0</v>
      </c>
      <c r="BD20" s="283">
        <f>Other!BD27</f>
        <v>0</v>
      </c>
      <c r="BE20" s="283">
        <f>Other!BE27</f>
        <v>0</v>
      </c>
      <c r="BF20" s="283">
        <f>Other!BF27</f>
        <v>0</v>
      </c>
      <c r="BG20" s="283">
        <f>Other!BG27</f>
        <v>0</v>
      </c>
      <c r="BH20" s="283">
        <f>Other!BH27</f>
        <v>0</v>
      </c>
      <c r="BI20" s="283">
        <f>Other!BI27</f>
        <v>0</v>
      </c>
      <c r="BJ20" s="283">
        <f>Other!BJ27</f>
        <v>0</v>
      </c>
      <c r="BK20" s="283">
        <f>Other!BK27</f>
        <v>0</v>
      </c>
      <c r="BL20" s="283">
        <f>Other!BL27</f>
        <v>0</v>
      </c>
      <c r="BM20" s="283">
        <f>Other!BM27</f>
        <v>0</v>
      </c>
      <c r="BN20" s="283">
        <f>Other!BN27</f>
        <v>0</v>
      </c>
      <c r="BO20" s="283">
        <f>Other!BO27</f>
        <v>0</v>
      </c>
      <c r="BP20" s="283">
        <f>Other!BP27</f>
        <v>0</v>
      </c>
      <c r="BQ20" s="283">
        <f>Other!BQ27</f>
        <v>0</v>
      </c>
      <c r="BR20" s="283">
        <f>Other!BR27</f>
        <v>0</v>
      </c>
      <c r="BS20" s="283">
        <f>Other!BS27</f>
        <v>0</v>
      </c>
      <c r="BT20" s="283">
        <f>Other!BT27</f>
        <v>0</v>
      </c>
      <c r="BU20" s="283">
        <f>Other!BU27</f>
        <v>0</v>
      </c>
      <c r="BV20" s="283">
        <f>Other!BV27</f>
        <v>0</v>
      </c>
      <c r="BW20" s="283">
        <f>Other!BW27</f>
        <v>0</v>
      </c>
      <c r="BX20" s="283">
        <f>Other!BX27</f>
        <v>0</v>
      </c>
      <c r="BY20" s="283">
        <f>Other!BY27</f>
        <v>0</v>
      </c>
      <c r="BZ20" s="283">
        <f>Other!BZ27</f>
        <v>0</v>
      </c>
      <c r="CA20" s="283">
        <f>Other!CA27</f>
        <v>0</v>
      </c>
      <c r="CB20" s="283">
        <f>Other!CB27</f>
        <v>0</v>
      </c>
      <c r="CC20" s="283">
        <f>Other!CC27</f>
        <v>0</v>
      </c>
      <c r="CD20" s="283">
        <f>Other!CD27</f>
        <v>0</v>
      </c>
      <c r="CE20" s="283">
        <f>Other!CE27</f>
        <v>0</v>
      </c>
      <c r="CF20" s="283">
        <f>Other!CF27</f>
        <v>0</v>
      </c>
      <c r="CG20" s="283">
        <f>Other!CG27</f>
        <v>0</v>
      </c>
      <c r="CH20" s="283">
        <f>Other!CH27</f>
        <v>0</v>
      </c>
      <c r="CI20" s="283">
        <f>Other!CI27</f>
        <v>0</v>
      </c>
      <c r="CJ20" s="283">
        <f>Other!CJ27</f>
        <v>0</v>
      </c>
      <c r="CK20" s="283">
        <f>Other!CK27</f>
        <v>0</v>
      </c>
      <c r="CL20" s="283">
        <f>Other!CL27</f>
        <v>0</v>
      </c>
      <c r="CM20" s="283">
        <f>Other!CM27</f>
        <v>0</v>
      </c>
      <c r="CN20" s="283">
        <f>Other!CN27</f>
        <v>0</v>
      </c>
      <c r="CO20" s="1"/>
    </row>
    <row r="21" ht="18.75" customHeight="1" outlineLevel="1">
      <c r="A21" s="1"/>
      <c r="B21" s="402" t="s">
        <v>278</v>
      </c>
      <c r="C21" s="300" t="s">
        <v>279</v>
      </c>
      <c r="D21" s="283"/>
      <c r="E21" s="282"/>
      <c r="F21" s="283"/>
      <c r="G21" s="383" t="s">
        <v>41</v>
      </c>
      <c r="H21" s="384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T21" s="283"/>
      <c r="AU21" s="283"/>
      <c r="AV21" s="283"/>
      <c r="AW21" s="283"/>
      <c r="AX21" s="283"/>
      <c r="AY21" s="283"/>
      <c r="AZ21" s="283"/>
      <c r="BA21" s="283"/>
      <c r="BB21" s="283"/>
      <c r="BC21" s="283"/>
      <c r="BD21" s="283"/>
      <c r="BE21" s="283"/>
      <c r="BF21" s="283"/>
      <c r="BG21" s="283"/>
      <c r="BH21" s="283"/>
      <c r="BI21" s="283"/>
      <c r="BJ21" s="283"/>
      <c r="BK21" s="283"/>
      <c r="BL21" s="283"/>
      <c r="BM21" s="283"/>
      <c r="BN21" s="283"/>
      <c r="BO21" s="283"/>
      <c r="BP21" s="283"/>
      <c r="BQ21" s="283"/>
      <c r="BR21" s="283"/>
      <c r="BS21" s="283"/>
      <c r="BT21" s="283"/>
      <c r="BU21" s="283"/>
      <c r="BV21" s="283"/>
      <c r="BW21" s="283"/>
      <c r="BX21" s="283"/>
      <c r="BY21" s="283"/>
      <c r="BZ21" s="283"/>
      <c r="CA21" s="283"/>
      <c r="CB21" s="283"/>
      <c r="CC21" s="283"/>
      <c r="CD21" s="283"/>
      <c r="CE21" s="283"/>
      <c r="CF21" s="283"/>
      <c r="CG21" s="283"/>
      <c r="CH21" s="283"/>
      <c r="CI21" s="283"/>
      <c r="CJ21" s="283"/>
      <c r="CK21" s="283"/>
      <c r="CL21" s="283"/>
      <c r="CM21" s="283"/>
      <c r="CN21" s="283"/>
      <c r="CO21" s="1"/>
    </row>
    <row r="22" ht="18.75" customHeight="1" outlineLevel="1">
      <c r="A22" s="1"/>
      <c r="B22" s="402" t="s">
        <v>280</v>
      </c>
      <c r="C22" s="300" t="s">
        <v>281</v>
      </c>
      <c r="D22" s="283"/>
      <c r="E22" s="282"/>
      <c r="F22" s="283"/>
      <c r="G22" s="383" t="s">
        <v>41</v>
      </c>
      <c r="H22" s="384"/>
      <c r="I22" s="283">
        <f>Other!I112</f>
        <v>302.3809524</v>
      </c>
      <c r="J22" s="283">
        <f>Other!J112</f>
        <v>604.7619048</v>
      </c>
      <c r="K22" s="283">
        <f>Other!K112</f>
        <v>907.1428571</v>
      </c>
      <c r="L22" s="283">
        <f>Other!L112</f>
        <v>1209.52381</v>
      </c>
      <c r="M22" s="283">
        <f>Other!M112</f>
        <v>1483.333333</v>
      </c>
      <c r="N22" s="283">
        <f>Other!N112</f>
        <v>1547.619048</v>
      </c>
      <c r="O22" s="283">
        <f>Other!O112</f>
        <v>1611.904762</v>
      </c>
      <c r="P22" s="283">
        <f>Other!P112</f>
        <v>1676.190476</v>
      </c>
      <c r="Q22" s="283">
        <f>Other!Q112</f>
        <v>1740.47619</v>
      </c>
      <c r="R22" s="283">
        <f>Other!R112</f>
        <v>1804.761905</v>
      </c>
      <c r="S22" s="283">
        <f>Other!S112</f>
        <v>1869.047619</v>
      </c>
      <c r="T22" s="283">
        <f>Other!T112</f>
        <v>1933.333333</v>
      </c>
      <c r="U22" s="283">
        <f>Other!U112</f>
        <v>0</v>
      </c>
      <c r="V22" s="283">
        <f>Other!V112</f>
        <v>0</v>
      </c>
      <c r="W22" s="283">
        <f>Other!W112</f>
        <v>0</v>
      </c>
      <c r="X22" s="283">
        <f>Other!X112</f>
        <v>0</v>
      </c>
      <c r="Y22" s="283">
        <f>Other!Y112</f>
        <v>0</v>
      </c>
      <c r="Z22" s="283">
        <f>Other!Z112</f>
        <v>0</v>
      </c>
      <c r="AA22" s="283">
        <f>Other!AA112</f>
        <v>0</v>
      </c>
      <c r="AB22" s="283">
        <f>Other!AB112</f>
        <v>0</v>
      </c>
      <c r="AC22" s="283">
        <f>Other!AC112</f>
        <v>0</v>
      </c>
      <c r="AD22" s="283">
        <f>Other!AD112</f>
        <v>0</v>
      </c>
      <c r="AE22" s="283">
        <f>Other!AE112</f>
        <v>0</v>
      </c>
      <c r="AF22" s="283">
        <f>Other!AF112</f>
        <v>0</v>
      </c>
      <c r="AG22" s="283">
        <f>Other!AG112</f>
        <v>0</v>
      </c>
      <c r="AH22" s="283">
        <f>Other!AH112</f>
        <v>0</v>
      </c>
      <c r="AI22" s="283">
        <f>Other!AI112</f>
        <v>0</v>
      </c>
      <c r="AJ22" s="283">
        <f>Other!AJ112</f>
        <v>0</v>
      </c>
      <c r="AK22" s="283">
        <f>Other!AK112</f>
        <v>0</v>
      </c>
      <c r="AL22" s="283">
        <f>Other!AL112</f>
        <v>0</v>
      </c>
      <c r="AM22" s="283">
        <f>Other!AM112</f>
        <v>0</v>
      </c>
      <c r="AN22" s="283">
        <f>Other!AN112</f>
        <v>0</v>
      </c>
      <c r="AO22" s="283">
        <f>Other!AO112</f>
        <v>0</v>
      </c>
      <c r="AP22" s="283">
        <f>Other!AP112</f>
        <v>0</v>
      </c>
      <c r="AQ22" s="283">
        <f>Other!AQ112</f>
        <v>0</v>
      </c>
      <c r="AR22" s="283">
        <f>Other!AR112</f>
        <v>0</v>
      </c>
      <c r="AS22" s="283">
        <f>Other!AS112</f>
        <v>0</v>
      </c>
      <c r="AT22" s="283">
        <f>Other!AT112</f>
        <v>0</v>
      </c>
      <c r="AU22" s="283">
        <f>Other!AU112</f>
        <v>0</v>
      </c>
      <c r="AV22" s="283">
        <f>Other!AV112</f>
        <v>0</v>
      </c>
      <c r="AW22" s="283">
        <f>Other!AW112</f>
        <v>0</v>
      </c>
      <c r="AX22" s="283">
        <f>Other!AX112</f>
        <v>0</v>
      </c>
      <c r="AY22" s="283">
        <f>Other!AY112</f>
        <v>0</v>
      </c>
      <c r="AZ22" s="283">
        <f>Other!AZ112</f>
        <v>0</v>
      </c>
      <c r="BA22" s="283">
        <f>Other!BA112</f>
        <v>0</v>
      </c>
      <c r="BB22" s="283">
        <f>Other!BB112</f>
        <v>0</v>
      </c>
      <c r="BC22" s="283">
        <f>Other!BC112</f>
        <v>0</v>
      </c>
      <c r="BD22" s="283">
        <f>Other!BD112</f>
        <v>0</v>
      </c>
      <c r="BE22" s="283">
        <f>Other!BE112</f>
        <v>0</v>
      </c>
      <c r="BF22" s="283">
        <f>Other!BF112</f>
        <v>0</v>
      </c>
      <c r="BG22" s="283">
        <f>Other!BG112</f>
        <v>0</v>
      </c>
      <c r="BH22" s="283">
        <f>Other!BH112</f>
        <v>0</v>
      </c>
      <c r="BI22" s="283">
        <f>Other!BI112</f>
        <v>0</v>
      </c>
      <c r="BJ22" s="283">
        <f>Other!BJ112</f>
        <v>0</v>
      </c>
      <c r="BK22" s="283">
        <f>Other!BK112</f>
        <v>0</v>
      </c>
      <c r="BL22" s="283">
        <f>Other!BL112</f>
        <v>0</v>
      </c>
      <c r="BM22" s="283">
        <f>Other!BM112</f>
        <v>0</v>
      </c>
      <c r="BN22" s="283">
        <f>Other!BN112</f>
        <v>0</v>
      </c>
      <c r="BO22" s="283">
        <f>Other!BO112</f>
        <v>0</v>
      </c>
      <c r="BP22" s="283">
        <f>Other!BP112</f>
        <v>0</v>
      </c>
      <c r="BQ22" s="283">
        <f>Other!BQ112</f>
        <v>0</v>
      </c>
      <c r="BR22" s="283">
        <f>Other!BR112</f>
        <v>0</v>
      </c>
      <c r="BS22" s="283">
        <f>Other!BS112</f>
        <v>0</v>
      </c>
      <c r="BT22" s="283">
        <f>Other!BT112</f>
        <v>0</v>
      </c>
      <c r="BU22" s="283">
        <f>Other!BU112</f>
        <v>0</v>
      </c>
      <c r="BV22" s="283">
        <f>Other!BV112</f>
        <v>0</v>
      </c>
      <c r="BW22" s="283">
        <f>Other!BW112</f>
        <v>0</v>
      </c>
      <c r="BX22" s="283">
        <f>Other!BX112</f>
        <v>0</v>
      </c>
      <c r="BY22" s="283">
        <f>Other!BY112</f>
        <v>0</v>
      </c>
      <c r="BZ22" s="283">
        <f>Other!BZ112</f>
        <v>0</v>
      </c>
      <c r="CA22" s="283">
        <f>Other!CA112</f>
        <v>0</v>
      </c>
      <c r="CB22" s="283">
        <f>Other!CB112</f>
        <v>0</v>
      </c>
      <c r="CC22" s="283">
        <f>Other!CC112</f>
        <v>0</v>
      </c>
      <c r="CD22" s="283">
        <f>Other!CD112</f>
        <v>0</v>
      </c>
      <c r="CE22" s="283">
        <f>Other!CE112</f>
        <v>0</v>
      </c>
      <c r="CF22" s="283">
        <f>Other!CF112</f>
        <v>0</v>
      </c>
      <c r="CG22" s="283">
        <f>Other!CG112</f>
        <v>0</v>
      </c>
      <c r="CH22" s="283">
        <f>Other!CH112</f>
        <v>0</v>
      </c>
      <c r="CI22" s="283">
        <f>Other!CI112</f>
        <v>0</v>
      </c>
      <c r="CJ22" s="283">
        <f>Other!CJ112</f>
        <v>0</v>
      </c>
      <c r="CK22" s="283">
        <f>Other!CK112</f>
        <v>0</v>
      </c>
      <c r="CL22" s="283">
        <f>Other!CL112</f>
        <v>0</v>
      </c>
      <c r="CM22" s="283">
        <f>Other!CM112</f>
        <v>0</v>
      </c>
      <c r="CN22" s="283">
        <f>Other!CN112</f>
        <v>0</v>
      </c>
      <c r="CO22" s="1"/>
    </row>
    <row r="23" ht="18.75" customHeight="1" outlineLevel="1">
      <c r="A23" s="1"/>
      <c r="B23" s="402" t="s">
        <v>282</v>
      </c>
      <c r="C23" s="300" t="s">
        <v>283</v>
      </c>
      <c r="D23" s="283"/>
      <c r="E23" s="282"/>
      <c r="F23" s="283"/>
      <c r="G23" s="383" t="s">
        <v>41</v>
      </c>
      <c r="H23" s="384"/>
      <c r="I23" s="283">
        <f>Other!I121</f>
        <v>970.7142857</v>
      </c>
      <c r="J23" s="283">
        <f>Other!J121</f>
        <v>1941.428571</v>
      </c>
      <c r="K23" s="283">
        <f>Other!K121</f>
        <v>2912.142857</v>
      </c>
      <c r="L23" s="283">
        <f>Other!L121</f>
        <v>3882.857143</v>
      </c>
      <c r="M23" s="283">
        <f>Other!M121</f>
        <v>4853.571429</v>
      </c>
      <c r="N23" s="283">
        <f>Other!N121</f>
        <v>5923.285714</v>
      </c>
      <c r="O23" s="283">
        <f>Other!O121</f>
        <v>7027.857143</v>
      </c>
      <c r="P23" s="283">
        <f>Other!P121</f>
        <v>8132.428571</v>
      </c>
      <c r="Q23" s="283">
        <f>Other!Q121</f>
        <v>9237</v>
      </c>
      <c r="R23" s="283">
        <f>Other!R121</f>
        <v>10341.57143</v>
      </c>
      <c r="S23" s="283">
        <f>Other!S121</f>
        <v>11446.14286</v>
      </c>
      <c r="T23" s="283">
        <f>Other!T121</f>
        <v>12550.71429</v>
      </c>
      <c r="U23" s="283">
        <f>Other!U121</f>
        <v>6898.954286</v>
      </c>
      <c r="V23" s="283">
        <f>Other!V121</f>
        <v>1247.194286</v>
      </c>
      <c r="W23" s="283">
        <f>Other!W121</f>
        <v>0</v>
      </c>
      <c r="X23" s="283">
        <f>Other!X121</f>
        <v>0</v>
      </c>
      <c r="Y23" s="283">
        <f>Other!Y121</f>
        <v>0</v>
      </c>
      <c r="Z23" s="283">
        <f>Other!Z121</f>
        <v>0</v>
      </c>
      <c r="AA23" s="283">
        <f>Other!AA121</f>
        <v>0</v>
      </c>
      <c r="AB23" s="283">
        <f>Other!AB121</f>
        <v>0</v>
      </c>
      <c r="AC23" s="283">
        <f>Other!AC121</f>
        <v>0</v>
      </c>
      <c r="AD23" s="283">
        <f>Other!AD121</f>
        <v>0</v>
      </c>
      <c r="AE23" s="283">
        <f>Other!AE121</f>
        <v>0</v>
      </c>
      <c r="AF23" s="283">
        <f>Other!AF121</f>
        <v>0</v>
      </c>
      <c r="AG23" s="283">
        <f>Other!AG121</f>
        <v>0</v>
      </c>
      <c r="AH23" s="283">
        <f>Other!AH121</f>
        <v>0</v>
      </c>
      <c r="AI23" s="283">
        <f>Other!AI121</f>
        <v>0</v>
      </c>
      <c r="AJ23" s="283">
        <f>Other!AJ121</f>
        <v>0</v>
      </c>
      <c r="AK23" s="283">
        <f>Other!AK121</f>
        <v>0</v>
      </c>
      <c r="AL23" s="283">
        <f>Other!AL121</f>
        <v>0</v>
      </c>
      <c r="AM23" s="283">
        <f>Other!AM121</f>
        <v>0</v>
      </c>
      <c r="AN23" s="283">
        <f>Other!AN121</f>
        <v>0</v>
      </c>
      <c r="AO23" s="283">
        <f>Other!AO121</f>
        <v>0</v>
      </c>
      <c r="AP23" s="283">
        <f>Other!AP121</f>
        <v>0</v>
      </c>
      <c r="AQ23" s="283">
        <f>Other!AQ121</f>
        <v>0</v>
      </c>
      <c r="AR23" s="283">
        <f>Other!AR121</f>
        <v>0</v>
      </c>
      <c r="AS23" s="283">
        <f>Other!AS121</f>
        <v>0</v>
      </c>
      <c r="AT23" s="283">
        <f>Other!AT121</f>
        <v>0</v>
      </c>
      <c r="AU23" s="283">
        <f>Other!AU121</f>
        <v>0</v>
      </c>
      <c r="AV23" s="283">
        <f>Other!AV121</f>
        <v>0</v>
      </c>
      <c r="AW23" s="283">
        <f>Other!AW121</f>
        <v>0</v>
      </c>
      <c r="AX23" s="283">
        <f>Other!AX121</f>
        <v>0</v>
      </c>
      <c r="AY23" s="283">
        <f>Other!AY121</f>
        <v>0</v>
      </c>
      <c r="AZ23" s="283">
        <f>Other!AZ121</f>
        <v>0</v>
      </c>
      <c r="BA23" s="283">
        <f>Other!BA121</f>
        <v>0</v>
      </c>
      <c r="BB23" s="283">
        <f>Other!BB121</f>
        <v>0</v>
      </c>
      <c r="BC23" s="283">
        <f>Other!BC121</f>
        <v>0</v>
      </c>
      <c r="BD23" s="283">
        <f>Other!BD121</f>
        <v>0</v>
      </c>
      <c r="BE23" s="283">
        <f>Other!BE121</f>
        <v>0</v>
      </c>
      <c r="BF23" s="283">
        <f>Other!BF121</f>
        <v>0</v>
      </c>
      <c r="BG23" s="283">
        <f>Other!BG121</f>
        <v>0</v>
      </c>
      <c r="BH23" s="283">
        <f>Other!BH121</f>
        <v>0</v>
      </c>
      <c r="BI23" s="283">
        <f>Other!BI121</f>
        <v>0</v>
      </c>
      <c r="BJ23" s="283">
        <f>Other!BJ121</f>
        <v>0</v>
      </c>
      <c r="BK23" s="283">
        <f>Other!BK121</f>
        <v>0</v>
      </c>
      <c r="BL23" s="283">
        <f>Other!BL121</f>
        <v>0</v>
      </c>
      <c r="BM23" s="283">
        <f>Other!BM121</f>
        <v>0</v>
      </c>
      <c r="BN23" s="283">
        <f>Other!BN121</f>
        <v>0</v>
      </c>
      <c r="BO23" s="283">
        <f>Other!BO121</f>
        <v>0</v>
      </c>
      <c r="BP23" s="283">
        <f>Other!BP121</f>
        <v>0</v>
      </c>
      <c r="BQ23" s="283">
        <f>Other!BQ121</f>
        <v>0</v>
      </c>
      <c r="BR23" s="283">
        <f>Other!BR121</f>
        <v>0</v>
      </c>
      <c r="BS23" s="283">
        <f>Other!BS121</f>
        <v>0</v>
      </c>
      <c r="BT23" s="283">
        <f>Other!BT121</f>
        <v>0</v>
      </c>
      <c r="BU23" s="283">
        <f>Other!BU121</f>
        <v>0</v>
      </c>
      <c r="BV23" s="283">
        <f>Other!BV121</f>
        <v>0</v>
      </c>
      <c r="BW23" s="283">
        <f>Other!BW121</f>
        <v>0</v>
      </c>
      <c r="BX23" s="283">
        <f>Other!BX121</f>
        <v>0</v>
      </c>
      <c r="BY23" s="283">
        <f>Other!BY121</f>
        <v>0</v>
      </c>
      <c r="BZ23" s="283">
        <f>Other!BZ121</f>
        <v>0</v>
      </c>
      <c r="CA23" s="283">
        <f>Other!CA121</f>
        <v>0</v>
      </c>
      <c r="CB23" s="283">
        <f>Other!CB121</f>
        <v>0</v>
      </c>
      <c r="CC23" s="283">
        <f>Other!CC121</f>
        <v>0</v>
      </c>
      <c r="CD23" s="283">
        <f>Other!CD121</f>
        <v>0</v>
      </c>
      <c r="CE23" s="283">
        <f>Other!CE121</f>
        <v>0</v>
      </c>
      <c r="CF23" s="283">
        <f>Other!CF121</f>
        <v>0</v>
      </c>
      <c r="CG23" s="283">
        <f>Other!CG121</f>
        <v>0</v>
      </c>
      <c r="CH23" s="283">
        <f>Other!CH121</f>
        <v>0</v>
      </c>
      <c r="CI23" s="283">
        <f>Other!CI121</f>
        <v>0</v>
      </c>
      <c r="CJ23" s="283">
        <f>Other!CJ121</f>
        <v>0</v>
      </c>
      <c r="CK23" s="283">
        <f>Other!CK121</f>
        <v>0</v>
      </c>
      <c r="CL23" s="283">
        <f>Other!CL121</f>
        <v>0</v>
      </c>
      <c r="CM23" s="283">
        <f>Other!CM121</f>
        <v>0</v>
      </c>
      <c r="CN23" s="283">
        <f>Other!CN121</f>
        <v>0</v>
      </c>
      <c r="CO23" s="1"/>
    </row>
    <row r="24" ht="18.75" customHeight="1">
      <c r="A24" s="1"/>
      <c r="B24" s="416">
        <v>2.0</v>
      </c>
      <c r="C24" s="342" t="s">
        <v>284</v>
      </c>
      <c r="D24" s="290"/>
      <c r="E24" s="288"/>
      <c r="F24" s="290"/>
      <c r="G24" s="399" t="s">
        <v>41</v>
      </c>
      <c r="H24" s="391"/>
      <c r="I24" s="290">
        <f t="shared" ref="I24:CN24" si="2">SUM(I25:I28)</f>
        <v>0</v>
      </c>
      <c r="J24" s="290">
        <f t="shared" si="2"/>
        <v>0</v>
      </c>
      <c r="K24" s="290">
        <f t="shared" si="2"/>
        <v>0</v>
      </c>
      <c r="L24" s="290">
        <f t="shared" si="2"/>
        <v>0</v>
      </c>
      <c r="M24" s="290">
        <f t="shared" si="2"/>
        <v>0</v>
      </c>
      <c r="N24" s="290">
        <f t="shared" si="2"/>
        <v>0</v>
      </c>
      <c r="O24" s="290">
        <f t="shared" si="2"/>
        <v>0</v>
      </c>
      <c r="P24" s="290">
        <f t="shared" si="2"/>
        <v>0</v>
      </c>
      <c r="Q24" s="290">
        <f t="shared" si="2"/>
        <v>0</v>
      </c>
      <c r="R24" s="290">
        <f t="shared" si="2"/>
        <v>0</v>
      </c>
      <c r="S24" s="290">
        <f t="shared" si="2"/>
        <v>0</v>
      </c>
      <c r="T24" s="290">
        <f t="shared" si="2"/>
        <v>0</v>
      </c>
      <c r="U24" s="290">
        <f t="shared" si="2"/>
        <v>65117.96825</v>
      </c>
      <c r="V24" s="290">
        <f t="shared" si="2"/>
        <v>128302.6032</v>
      </c>
      <c r="W24" s="290">
        <f t="shared" si="2"/>
        <v>187082.6724</v>
      </c>
      <c r="X24" s="290">
        <f t="shared" si="2"/>
        <v>244615.5473</v>
      </c>
      <c r="Y24" s="290">
        <f t="shared" si="2"/>
        <v>302148.4222</v>
      </c>
      <c r="Z24" s="290">
        <f t="shared" si="2"/>
        <v>359681.2971</v>
      </c>
      <c r="AA24" s="290">
        <f t="shared" si="2"/>
        <v>417214.1721</v>
      </c>
      <c r="AB24" s="290">
        <f t="shared" si="2"/>
        <v>474747.047</v>
      </c>
      <c r="AC24" s="290">
        <f t="shared" si="2"/>
        <v>532279.9219</v>
      </c>
      <c r="AD24" s="290">
        <f t="shared" si="2"/>
        <v>589812.7968</v>
      </c>
      <c r="AE24" s="290">
        <f t="shared" si="2"/>
        <v>647345.6717</v>
      </c>
      <c r="AF24" s="290">
        <f t="shared" si="2"/>
        <v>704878.5467</v>
      </c>
      <c r="AG24" s="290">
        <f t="shared" si="2"/>
        <v>332103.4465</v>
      </c>
      <c r="AH24" s="290">
        <f t="shared" si="2"/>
        <v>392588.2401</v>
      </c>
      <c r="AI24" s="290">
        <f t="shared" si="2"/>
        <v>453073.0337</v>
      </c>
      <c r="AJ24" s="290">
        <f t="shared" si="2"/>
        <v>513557.8273</v>
      </c>
      <c r="AK24" s="290">
        <f t="shared" si="2"/>
        <v>574042.6209</v>
      </c>
      <c r="AL24" s="290">
        <f t="shared" si="2"/>
        <v>634527.4145</v>
      </c>
      <c r="AM24" s="290">
        <f t="shared" si="2"/>
        <v>695012.208</v>
      </c>
      <c r="AN24" s="290">
        <f t="shared" si="2"/>
        <v>755497.0016</v>
      </c>
      <c r="AO24" s="290">
        <f t="shared" si="2"/>
        <v>815981.7952</v>
      </c>
      <c r="AP24" s="290">
        <f t="shared" si="2"/>
        <v>876466.5888</v>
      </c>
      <c r="AQ24" s="290">
        <f t="shared" si="2"/>
        <v>936951.3824</v>
      </c>
      <c r="AR24" s="290">
        <f t="shared" si="2"/>
        <v>997436.176</v>
      </c>
      <c r="AS24" s="290">
        <f t="shared" si="2"/>
        <v>424053.923</v>
      </c>
      <c r="AT24" s="290">
        <f t="shared" si="2"/>
        <v>487638.2312</v>
      </c>
      <c r="AU24" s="290">
        <f t="shared" si="2"/>
        <v>551222.5394</v>
      </c>
      <c r="AV24" s="290">
        <f t="shared" si="2"/>
        <v>614806.8476</v>
      </c>
      <c r="AW24" s="290">
        <f t="shared" si="2"/>
        <v>678391.1558</v>
      </c>
      <c r="AX24" s="290">
        <f t="shared" si="2"/>
        <v>741975.464</v>
      </c>
      <c r="AY24" s="290">
        <f t="shared" si="2"/>
        <v>805559.7722</v>
      </c>
      <c r="AZ24" s="290">
        <f t="shared" si="2"/>
        <v>869144.0803</v>
      </c>
      <c r="BA24" s="290">
        <f t="shared" si="2"/>
        <v>932728.3885</v>
      </c>
      <c r="BB24" s="290">
        <f t="shared" si="2"/>
        <v>996312.6967</v>
      </c>
      <c r="BC24" s="290">
        <f t="shared" si="2"/>
        <v>1059897.005</v>
      </c>
      <c r="BD24" s="290">
        <f t="shared" si="2"/>
        <v>1123481.313</v>
      </c>
      <c r="BE24" s="290">
        <f t="shared" si="2"/>
        <v>466097.1446</v>
      </c>
      <c r="BF24" s="290">
        <f t="shared" si="2"/>
        <v>532935.9431</v>
      </c>
      <c r="BG24" s="290">
        <f t="shared" si="2"/>
        <v>599774.7416</v>
      </c>
      <c r="BH24" s="290">
        <f t="shared" si="2"/>
        <v>666613.5401</v>
      </c>
      <c r="BI24" s="290">
        <f t="shared" si="2"/>
        <v>733452.3387</v>
      </c>
      <c r="BJ24" s="290">
        <f t="shared" si="2"/>
        <v>800291.1372</v>
      </c>
      <c r="BK24" s="290">
        <f t="shared" si="2"/>
        <v>867129.9357</v>
      </c>
      <c r="BL24" s="290">
        <f t="shared" si="2"/>
        <v>933968.7342</v>
      </c>
      <c r="BM24" s="290">
        <f t="shared" si="2"/>
        <v>1000807.533</v>
      </c>
      <c r="BN24" s="290">
        <f t="shared" si="2"/>
        <v>1067646.331</v>
      </c>
      <c r="BO24" s="290">
        <f t="shared" si="2"/>
        <v>1134485.13</v>
      </c>
      <c r="BP24" s="290">
        <f t="shared" si="2"/>
        <v>1201323.928</v>
      </c>
      <c r="BQ24" s="290">
        <f t="shared" si="2"/>
        <v>493728.4269</v>
      </c>
      <c r="BR24" s="290">
        <f t="shared" si="2"/>
        <v>563984.4403</v>
      </c>
      <c r="BS24" s="290">
        <f t="shared" si="2"/>
        <v>634240.4537</v>
      </c>
      <c r="BT24" s="290">
        <f t="shared" si="2"/>
        <v>704496.467</v>
      </c>
      <c r="BU24" s="290">
        <f t="shared" si="2"/>
        <v>774752.4804</v>
      </c>
      <c r="BV24" s="290">
        <f t="shared" si="2"/>
        <v>845008.4938</v>
      </c>
      <c r="BW24" s="290">
        <f t="shared" si="2"/>
        <v>915229.65</v>
      </c>
      <c r="BX24" s="290">
        <f t="shared" si="2"/>
        <v>985450.8062</v>
      </c>
      <c r="BY24" s="290">
        <f t="shared" si="2"/>
        <v>1055671.962</v>
      </c>
      <c r="BZ24" s="290">
        <f t="shared" si="2"/>
        <v>1125893.119</v>
      </c>
      <c r="CA24" s="290">
        <f t="shared" si="2"/>
        <v>1196114.275</v>
      </c>
      <c r="CB24" s="290">
        <f t="shared" si="2"/>
        <v>1266335.431</v>
      </c>
      <c r="CC24" s="290">
        <f t="shared" si="2"/>
        <v>515653.3989</v>
      </c>
      <c r="CD24" s="290">
        <f t="shared" si="2"/>
        <v>589462.6307</v>
      </c>
      <c r="CE24" s="290">
        <f t="shared" si="2"/>
        <v>663271.8625</v>
      </c>
      <c r="CF24" s="290">
        <f t="shared" si="2"/>
        <v>737081.0943</v>
      </c>
      <c r="CG24" s="290">
        <f t="shared" si="2"/>
        <v>810890.3261</v>
      </c>
      <c r="CH24" s="290">
        <f t="shared" si="2"/>
        <v>884699.5579</v>
      </c>
      <c r="CI24" s="290">
        <f t="shared" si="2"/>
        <v>958508.7897</v>
      </c>
      <c r="CJ24" s="290">
        <f t="shared" si="2"/>
        <v>1032318.022</v>
      </c>
      <c r="CK24" s="290">
        <f t="shared" si="2"/>
        <v>1106127.253</v>
      </c>
      <c r="CL24" s="290">
        <f t="shared" si="2"/>
        <v>1179936.485</v>
      </c>
      <c r="CM24" s="290">
        <f t="shared" si="2"/>
        <v>1253745.717</v>
      </c>
      <c r="CN24" s="290">
        <f t="shared" si="2"/>
        <v>0</v>
      </c>
      <c r="CO24" s="1"/>
    </row>
    <row r="25" ht="18.75" customHeight="1" outlineLevel="1">
      <c r="A25" s="1"/>
      <c r="B25" s="402" t="s">
        <v>200</v>
      </c>
      <c r="C25" s="300" t="s">
        <v>285</v>
      </c>
      <c r="D25" s="283"/>
      <c r="E25" s="282"/>
      <c r="F25" s="283"/>
      <c r="G25" s="383" t="s">
        <v>41</v>
      </c>
      <c r="H25" s="384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  <c r="AO25" s="283"/>
      <c r="AP25" s="283"/>
      <c r="AQ25" s="283"/>
      <c r="AR25" s="283"/>
      <c r="AS25" s="283"/>
      <c r="AT25" s="283"/>
      <c r="AU25" s="283"/>
      <c r="AV25" s="283"/>
      <c r="AW25" s="283"/>
      <c r="AX25" s="283"/>
      <c r="AY25" s="283"/>
      <c r="AZ25" s="283"/>
      <c r="BA25" s="283"/>
      <c r="BB25" s="283"/>
      <c r="BC25" s="283"/>
      <c r="BD25" s="283"/>
      <c r="BE25" s="283"/>
      <c r="BF25" s="283"/>
      <c r="BG25" s="283"/>
      <c r="BH25" s="283"/>
      <c r="BI25" s="283"/>
      <c r="BJ25" s="283"/>
      <c r="BK25" s="283"/>
      <c r="BL25" s="283"/>
      <c r="BM25" s="283"/>
      <c r="BN25" s="283"/>
      <c r="BO25" s="283"/>
      <c r="BP25" s="283"/>
      <c r="BQ25" s="283"/>
      <c r="BR25" s="283"/>
      <c r="BS25" s="283"/>
      <c r="BT25" s="283"/>
      <c r="BU25" s="283"/>
      <c r="BV25" s="283"/>
      <c r="BW25" s="283"/>
      <c r="BX25" s="283"/>
      <c r="BY25" s="283"/>
      <c r="BZ25" s="283"/>
      <c r="CA25" s="283"/>
      <c r="CB25" s="283"/>
      <c r="CC25" s="283"/>
      <c r="CD25" s="283"/>
      <c r="CE25" s="283"/>
      <c r="CF25" s="283"/>
      <c r="CG25" s="283"/>
      <c r="CH25" s="283"/>
      <c r="CI25" s="283"/>
      <c r="CJ25" s="283"/>
      <c r="CK25" s="283"/>
      <c r="CL25" s="283"/>
      <c r="CM25" s="283"/>
      <c r="CN25" s="283"/>
      <c r="CO25" s="1"/>
    </row>
    <row r="26" ht="18.75" customHeight="1" outlineLevel="1">
      <c r="A26" s="1"/>
      <c r="B26" s="402" t="s">
        <v>201</v>
      </c>
      <c r="C26" s="300" t="s">
        <v>286</v>
      </c>
      <c r="D26" s="283"/>
      <c r="E26" s="282"/>
      <c r="F26" s="283"/>
      <c r="G26" s="383" t="s">
        <v>41</v>
      </c>
      <c r="H26" s="384"/>
      <c r="I26" s="283"/>
      <c r="J26" s="283"/>
      <c r="K26" s="283"/>
      <c r="L26" s="283"/>
      <c r="M26" s="283"/>
      <c r="N26" s="417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283"/>
      <c r="BF26" s="283"/>
      <c r="BG26" s="283"/>
      <c r="BH26" s="283"/>
      <c r="BI26" s="283"/>
      <c r="BJ26" s="283"/>
      <c r="BK26" s="283"/>
      <c r="BL26" s="283"/>
      <c r="BM26" s="283"/>
      <c r="BN26" s="283"/>
      <c r="BO26" s="283"/>
      <c r="BP26" s="283"/>
      <c r="BQ26" s="283"/>
      <c r="BR26" s="283"/>
      <c r="BS26" s="283"/>
      <c r="BT26" s="283"/>
      <c r="BU26" s="283"/>
      <c r="BV26" s="283"/>
      <c r="BW26" s="283"/>
      <c r="BX26" s="283"/>
      <c r="BY26" s="283"/>
      <c r="BZ26" s="283"/>
      <c r="CA26" s="283"/>
      <c r="CB26" s="283"/>
      <c r="CC26" s="283"/>
      <c r="CD26" s="283"/>
      <c r="CE26" s="283"/>
      <c r="CF26" s="283"/>
      <c r="CG26" s="283"/>
      <c r="CH26" s="283"/>
      <c r="CI26" s="283"/>
      <c r="CJ26" s="283"/>
      <c r="CK26" s="283"/>
      <c r="CL26" s="283"/>
      <c r="CM26" s="283"/>
      <c r="CN26" s="283"/>
      <c r="CO26" s="1"/>
    </row>
    <row r="27" ht="18.75" customHeight="1" outlineLevel="1">
      <c r="A27" s="1"/>
      <c r="B27" s="402" t="s">
        <v>225</v>
      </c>
      <c r="C27" s="300" t="s">
        <v>287</v>
      </c>
      <c r="D27" s="283"/>
      <c r="E27" s="282"/>
      <c r="F27" s="283"/>
      <c r="G27" s="383" t="s">
        <v>41</v>
      </c>
      <c r="H27" s="384"/>
      <c r="I27" s="283">
        <f>CF!I76</f>
        <v>0</v>
      </c>
      <c r="J27" s="283">
        <f>CF!J76</f>
        <v>0</v>
      </c>
      <c r="K27" s="283">
        <f>CF!K76</f>
        <v>0</v>
      </c>
      <c r="L27" s="283">
        <f>CF!L76</f>
        <v>0</v>
      </c>
      <c r="M27" s="283">
        <f>CF!M76</f>
        <v>0</v>
      </c>
      <c r="N27" s="283">
        <f>CF!N76</f>
        <v>0</v>
      </c>
      <c r="O27" s="283">
        <f>CF!O76</f>
        <v>0</v>
      </c>
      <c r="P27" s="283">
        <f>CF!P76</f>
        <v>0</v>
      </c>
      <c r="Q27" s="283">
        <f>CF!Q76</f>
        <v>0</v>
      </c>
      <c r="R27" s="283">
        <f>CF!R76</f>
        <v>0</v>
      </c>
      <c r="S27" s="283">
        <f>CF!S76</f>
        <v>0</v>
      </c>
      <c r="T27" s="283">
        <f>CF!T76</f>
        <v>0</v>
      </c>
      <c r="U27" s="283">
        <f>CF!U76</f>
        <v>65117.96825</v>
      </c>
      <c r="V27" s="283">
        <f>CF!V76</f>
        <v>128302.6032</v>
      </c>
      <c r="W27" s="283">
        <f>CF!W76</f>
        <v>187082.6724</v>
      </c>
      <c r="X27" s="283">
        <f>CF!X76</f>
        <v>244615.5473</v>
      </c>
      <c r="Y27" s="283">
        <f>CF!Y76</f>
        <v>302148.4222</v>
      </c>
      <c r="Z27" s="283">
        <f>CF!Z76</f>
        <v>359681.2971</v>
      </c>
      <c r="AA27" s="283">
        <f>CF!AA76</f>
        <v>417214.1721</v>
      </c>
      <c r="AB27" s="283">
        <f>CF!AB76</f>
        <v>474747.047</v>
      </c>
      <c r="AC27" s="283">
        <f>CF!AC76</f>
        <v>532279.9219</v>
      </c>
      <c r="AD27" s="283">
        <f>CF!AD76</f>
        <v>589812.7968</v>
      </c>
      <c r="AE27" s="283">
        <f>CF!AE76</f>
        <v>647345.6717</v>
      </c>
      <c r="AF27" s="283">
        <f>CF!AF76</f>
        <v>704878.5467</v>
      </c>
      <c r="AG27" s="283">
        <f>CF!AG76</f>
        <v>332103.4465</v>
      </c>
      <c r="AH27" s="283">
        <f>CF!AH76</f>
        <v>392588.2401</v>
      </c>
      <c r="AI27" s="283">
        <f>CF!AI76</f>
        <v>453073.0337</v>
      </c>
      <c r="AJ27" s="283">
        <f>CF!AJ76</f>
        <v>513557.8273</v>
      </c>
      <c r="AK27" s="283">
        <f>CF!AK76</f>
        <v>574042.6209</v>
      </c>
      <c r="AL27" s="283">
        <f>CF!AL76</f>
        <v>634527.4145</v>
      </c>
      <c r="AM27" s="283">
        <f>CF!AM76</f>
        <v>695012.208</v>
      </c>
      <c r="AN27" s="283">
        <f>CF!AN76</f>
        <v>755497.0016</v>
      </c>
      <c r="AO27" s="283">
        <f>CF!AO76</f>
        <v>815981.7952</v>
      </c>
      <c r="AP27" s="283">
        <f>CF!AP76</f>
        <v>876466.5888</v>
      </c>
      <c r="AQ27" s="283">
        <f>CF!AQ76</f>
        <v>936951.3824</v>
      </c>
      <c r="AR27" s="283">
        <f>CF!AR76</f>
        <v>997436.176</v>
      </c>
      <c r="AS27" s="283">
        <f>CF!AS76</f>
        <v>424053.923</v>
      </c>
      <c r="AT27" s="283">
        <f>CF!AT76</f>
        <v>487638.2312</v>
      </c>
      <c r="AU27" s="283">
        <f>CF!AU76</f>
        <v>551222.5394</v>
      </c>
      <c r="AV27" s="283">
        <f>CF!AV76</f>
        <v>614806.8476</v>
      </c>
      <c r="AW27" s="283">
        <f>CF!AW76</f>
        <v>678391.1558</v>
      </c>
      <c r="AX27" s="283">
        <f>CF!AX76</f>
        <v>741975.464</v>
      </c>
      <c r="AY27" s="283">
        <f>CF!AY76</f>
        <v>805559.7722</v>
      </c>
      <c r="AZ27" s="283">
        <f>CF!AZ76</f>
        <v>869144.0803</v>
      </c>
      <c r="BA27" s="283">
        <f>CF!BA76</f>
        <v>932728.3885</v>
      </c>
      <c r="BB27" s="283">
        <f>CF!BB76</f>
        <v>996312.6967</v>
      </c>
      <c r="BC27" s="283">
        <f>CF!BC76</f>
        <v>1059897.005</v>
      </c>
      <c r="BD27" s="283">
        <f>CF!BD76</f>
        <v>1123481.313</v>
      </c>
      <c r="BE27" s="283">
        <f>CF!BE76</f>
        <v>466097.1446</v>
      </c>
      <c r="BF27" s="283">
        <f>CF!BF76</f>
        <v>532935.9431</v>
      </c>
      <c r="BG27" s="283">
        <f>CF!BG76</f>
        <v>599774.7416</v>
      </c>
      <c r="BH27" s="283">
        <f>CF!BH76</f>
        <v>666613.5401</v>
      </c>
      <c r="BI27" s="283">
        <f>CF!BI76</f>
        <v>733452.3387</v>
      </c>
      <c r="BJ27" s="283">
        <f>CF!BJ76</f>
        <v>800291.1372</v>
      </c>
      <c r="BK27" s="283">
        <f>CF!BK76</f>
        <v>867129.9357</v>
      </c>
      <c r="BL27" s="283">
        <f>CF!BL76</f>
        <v>933968.7342</v>
      </c>
      <c r="BM27" s="283">
        <f>CF!BM76</f>
        <v>1000807.533</v>
      </c>
      <c r="BN27" s="283">
        <f>CF!BN76</f>
        <v>1067646.331</v>
      </c>
      <c r="BO27" s="283">
        <f>CF!BO76</f>
        <v>1134485.13</v>
      </c>
      <c r="BP27" s="283">
        <f>CF!BP76</f>
        <v>1201323.928</v>
      </c>
      <c r="BQ27" s="283">
        <f>CF!BQ76</f>
        <v>493728.4269</v>
      </c>
      <c r="BR27" s="283">
        <f>CF!BR76</f>
        <v>563984.4403</v>
      </c>
      <c r="BS27" s="283">
        <f>CF!BS76</f>
        <v>634240.4537</v>
      </c>
      <c r="BT27" s="283">
        <f>CF!BT76</f>
        <v>704496.467</v>
      </c>
      <c r="BU27" s="283">
        <f>CF!BU76</f>
        <v>774752.4804</v>
      </c>
      <c r="BV27" s="283">
        <f>CF!BV76</f>
        <v>845008.4938</v>
      </c>
      <c r="BW27" s="283">
        <f>CF!BW76</f>
        <v>915229.65</v>
      </c>
      <c r="BX27" s="283">
        <f>CF!BX76</f>
        <v>985450.8062</v>
      </c>
      <c r="BY27" s="283">
        <f>CF!BY76</f>
        <v>1055671.962</v>
      </c>
      <c r="BZ27" s="283">
        <f>CF!BZ76</f>
        <v>1125893.119</v>
      </c>
      <c r="CA27" s="283">
        <f>CF!CA76</f>
        <v>1196114.275</v>
      </c>
      <c r="CB27" s="283">
        <f>CF!CB76</f>
        <v>1266335.431</v>
      </c>
      <c r="CC27" s="283">
        <f>CF!CC76</f>
        <v>515653.3989</v>
      </c>
      <c r="CD27" s="283">
        <f>CF!CD76</f>
        <v>589462.6307</v>
      </c>
      <c r="CE27" s="283">
        <f>CF!CE76</f>
        <v>663271.8625</v>
      </c>
      <c r="CF27" s="283">
        <f>CF!CF76</f>
        <v>737081.0943</v>
      </c>
      <c r="CG27" s="283">
        <f>CF!CG76</f>
        <v>810890.3261</v>
      </c>
      <c r="CH27" s="283">
        <f>CF!CH76</f>
        <v>884699.5579</v>
      </c>
      <c r="CI27" s="283">
        <f>CF!CI76</f>
        <v>958508.7897</v>
      </c>
      <c r="CJ27" s="283">
        <f>CF!CJ76</f>
        <v>1032318.022</v>
      </c>
      <c r="CK27" s="283">
        <f>CF!CK76</f>
        <v>1106127.253</v>
      </c>
      <c r="CL27" s="283">
        <f>CF!CL76</f>
        <v>1179936.485</v>
      </c>
      <c r="CM27" s="283">
        <f>CF!CM76</f>
        <v>1253745.717</v>
      </c>
      <c r="CN27" s="283">
        <f>CF!CN76</f>
        <v>0</v>
      </c>
      <c r="CO27" s="1"/>
    </row>
    <row r="28" ht="18.75" customHeight="1" outlineLevel="1">
      <c r="A28" s="1"/>
      <c r="B28" s="402" t="s">
        <v>288</v>
      </c>
      <c r="C28" s="300" t="s">
        <v>289</v>
      </c>
      <c r="D28" s="283"/>
      <c r="E28" s="282"/>
      <c r="F28" s="283"/>
      <c r="G28" s="383" t="s">
        <v>41</v>
      </c>
      <c r="H28" s="384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1"/>
    </row>
    <row r="29" ht="18.75" customHeight="1">
      <c r="A29" s="1"/>
      <c r="B29" s="385"/>
      <c r="C29" s="285" t="s">
        <v>290</v>
      </c>
      <c r="D29" s="286"/>
      <c r="E29" s="285"/>
      <c r="F29" s="286"/>
      <c r="G29" s="387" t="s">
        <v>41</v>
      </c>
      <c r="H29" s="388"/>
      <c r="I29" s="286">
        <f t="shared" ref="I29:CN29" si="3">I24+I17</f>
        <v>6035</v>
      </c>
      <c r="J29" s="286">
        <f t="shared" si="3"/>
        <v>12070</v>
      </c>
      <c r="K29" s="286">
        <f t="shared" si="3"/>
        <v>18105</v>
      </c>
      <c r="L29" s="286">
        <f t="shared" si="3"/>
        <v>24140</v>
      </c>
      <c r="M29" s="286">
        <f t="shared" si="3"/>
        <v>29575</v>
      </c>
      <c r="N29" s="286">
        <f t="shared" si="3"/>
        <v>30709</v>
      </c>
      <c r="O29" s="286">
        <f t="shared" si="3"/>
        <v>31490.55556</v>
      </c>
      <c r="P29" s="286">
        <f t="shared" si="3"/>
        <v>32272.11111</v>
      </c>
      <c r="Q29" s="286">
        <f t="shared" si="3"/>
        <v>33053.66667</v>
      </c>
      <c r="R29" s="286">
        <f t="shared" si="3"/>
        <v>33835.22222</v>
      </c>
      <c r="S29" s="286">
        <f t="shared" si="3"/>
        <v>34616.77778</v>
      </c>
      <c r="T29" s="286">
        <f t="shared" si="3"/>
        <v>35398.33333</v>
      </c>
      <c r="U29" s="286">
        <f t="shared" si="3"/>
        <v>92543.90667</v>
      </c>
      <c r="V29" s="286">
        <f t="shared" si="3"/>
        <v>149689.48</v>
      </c>
      <c r="W29" s="286">
        <f t="shared" si="3"/>
        <v>206835.0533</v>
      </c>
      <c r="X29" s="286">
        <f t="shared" si="3"/>
        <v>263980.6267</v>
      </c>
      <c r="Y29" s="286">
        <f t="shared" si="3"/>
        <v>321126.2</v>
      </c>
      <c r="Z29" s="286">
        <f t="shared" si="3"/>
        <v>378271.7733</v>
      </c>
      <c r="AA29" s="286">
        <f t="shared" si="3"/>
        <v>435417.3467</v>
      </c>
      <c r="AB29" s="286">
        <f t="shared" si="3"/>
        <v>492562.92</v>
      </c>
      <c r="AC29" s="286">
        <f t="shared" si="3"/>
        <v>549708.4933</v>
      </c>
      <c r="AD29" s="286">
        <f t="shared" si="3"/>
        <v>606854.0667</v>
      </c>
      <c r="AE29" s="286">
        <f t="shared" si="3"/>
        <v>663999.64</v>
      </c>
      <c r="AF29" s="286">
        <f t="shared" si="3"/>
        <v>721145.2133</v>
      </c>
      <c r="AG29" s="286">
        <f t="shared" si="3"/>
        <v>347982.8116</v>
      </c>
      <c r="AH29" s="286">
        <f t="shared" si="3"/>
        <v>408080.3036</v>
      </c>
      <c r="AI29" s="286">
        <f t="shared" si="3"/>
        <v>468177.7956</v>
      </c>
      <c r="AJ29" s="286">
        <f t="shared" si="3"/>
        <v>528275.2876</v>
      </c>
      <c r="AK29" s="286">
        <f t="shared" si="3"/>
        <v>588372.7796</v>
      </c>
      <c r="AL29" s="286">
        <f t="shared" si="3"/>
        <v>648470.2716</v>
      </c>
      <c r="AM29" s="286">
        <f t="shared" si="3"/>
        <v>708567.7636</v>
      </c>
      <c r="AN29" s="286">
        <f t="shared" si="3"/>
        <v>768665.2556</v>
      </c>
      <c r="AO29" s="286">
        <f t="shared" si="3"/>
        <v>828762.7476</v>
      </c>
      <c r="AP29" s="286">
        <f t="shared" si="3"/>
        <v>888860.2396</v>
      </c>
      <c r="AQ29" s="286">
        <f t="shared" si="3"/>
        <v>948957.7316</v>
      </c>
      <c r="AR29" s="286">
        <f t="shared" si="3"/>
        <v>1009055.224</v>
      </c>
      <c r="AS29" s="286">
        <f t="shared" si="3"/>
        <v>435285.6691</v>
      </c>
      <c r="AT29" s="286">
        <f t="shared" si="3"/>
        <v>498482.6757</v>
      </c>
      <c r="AU29" s="286">
        <f t="shared" si="3"/>
        <v>561679.6823</v>
      </c>
      <c r="AV29" s="286">
        <f t="shared" si="3"/>
        <v>624876.6889</v>
      </c>
      <c r="AW29" s="286">
        <f t="shared" si="3"/>
        <v>688073.6955</v>
      </c>
      <c r="AX29" s="286">
        <f t="shared" si="3"/>
        <v>751270.7021</v>
      </c>
      <c r="AY29" s="286">
        <f t="shared" si="3"/>
        <v>814467.7087</v>
      </c>
      <c r="AZ29" s="286">
        <f t="shared" si="3"/>
        <v>877664.7153</v>
      </c>
      <c r="BA29" s="286">
        <f t="shared" si="3"/>
        <v>940861.7219</v>
      </c>
      <c r="BB29" s="286">
        <f t="shared" si="3"/>
        <v>1004058.728</v>
      </c>
      <c r="BC29" s="286">
        <f t="shared" si="3"/>
        <v>1067255.735</v>
      </c>
      <c r="BD29" s="286">
        <f t="shared" si="3"/>
        <v>1130452.742</v>
      </c>
      <c r="BE29" s="286">
        <f t="shared" si="3"/>
        <v>472681.2716</v>
      </c>
      <c r="BF29" s="286">
        <f t="shared" si="3"/>
        <v>539132.7685</v>
      </c>
      <c r="BG29" s="286">
        <f t="shared" si="3"/>
        <v>605584.2654</v>
      </c>
      <c r="BH29" s="286">
        <f t="shared" si="3"/>
        <v>672035.7624</v>
      </c>
      <c r="BI29" s="286">
        <f t="shared" si="3"/>
        <v>738487.2593</v>
      </c>
      <c r="BJ29" s="286">
        <f t="shared" si="3"/>
        <v>804938.7562</v>
      </c>
      <c r="BK29" s="286">
        <f t="shared" si="3"/>
        <v>871390.2532</v>
      </c>
      <c r="BL29" s="286">
        <f t="shared" si="3"/>
        <v>937841.7501</v>
      </c>
      <c r="BM29" s="286">
        <f t="shared" si="3"/>
        <v>1004293.247</v>
      </c>
      <c r="BN29" s="286">
        <f t="shared" si="3"/>
        <v>1070744.744</v>
      </c>
      <c r="BO29" s="286">
        <f t="shared" si="3"/>
        <v>1137196.241</v>
      </c>
      <c r="BP29" s="286">
        <f t="shared" si="3"/>
        <v>1203647.738</v>
      </c>
      <c r="BQ29" s="286">
        <f t="shared" si="3"/>
        <v>495664.9349</v>
      </c>
      <c r="BR29" s="286">
        <f t="shared" si="3"/>
        <v>565533.6467</v>
      </c>
      <c r="BS29" s="286">
        <f t="shared" si="3"/>
        <v>635402.3584</v>
      </c>
      <c r="BT29" s="286">
        <f t="shared" si="3"/>
        <v>705271.0702</v>
      </c>
      <c r="BU29" s="286">
        <f t="shared" si="3"/>
        <v>775139.782</v>
      </c>
      <c r="BV29" s="286">
        <f t="shared" si="3"/>
        <v>845008.4938</v>
      </c>
      <c r="BW29" s="286">
        <f t="shared" si="3"/>
        <v>915229.65</v>
      </c>
      <c r="BX29" s="286">
        <f t="shared" si="3"/>
        <v>985450.8062</v>
      </c>
      <c r="BY29" s="286">
        <f t="shared" si="3"/>
        <v>1055671.962</v>
      </c>
      <c r="BZ29" s="286">
        <f t="shared" si="3"/>
        <v>1125893.119</v>
      </c>
      <c r="CA29" s="286">
        <f t="shared" si="3"/>
        <v>1196114.275</v>
      </c>
      <c r="CB29" s="286">
        <f t="shared" si="3"/>
        <v>1266335.431</v>
      </c>
      <c r="CC29" s="286">
        <f t="shared" si="3"/>
        <v>515653.3989</v>
      </c>
      <c r="CD29" s="286">
        <f t="shared" si="3"/>
        <v>589462.6307</v>
      </c>
      <c r="CE29" s="286">
        <f t="shared" si="3"/>
        <v>663271.8625</v>
      </c>
      <c r="CF29" s="286">
        <f t="shared" si="3"/>
        <v>737081.0943</v>
      </c>
      <c r="CG29" s="286">
        <f t="shared" si="3"/>
        <v>810890.3261</v>
      </c>
      <c r="CH29" s="286">
        <f t="shared" si="3"/>
        <v>884699.5579</v>
      </c>
      <c r="CI29" s="286">
        <f t="shared" si="3"/>
        <v>958508.7897</v>
      </c>
      <c r="CJ29" s="286">
        <f t="shared" si="3"/>
        <v>1032318.022</v>
      </c>
      <c r="CK29" s="286">
        <f t="shared" si="3"/>
        <v>1106127.253</v>
      </c>
      <c r="CL29" s="286">
        <f t="shared" si="3"/>
        <v>1179936.485</v>
      </c>
      <c r="CM29" s="286">
        <f t="shared" si="3"/>
        <v>1253745.717</v>
      </c>
      <c r="CN29" s="286">
        <f t="shared" si="3"/>
        <v>0</v>
      </c>
      <c r="CO29" s="1"/>
    </row>
    <row r="30" ht="18.75" customHeight="1">
      <c r="A30" s="1"/>
      <c r="B30" s="2"/>
      <c r="C30" s="1"/>
      <c r="D30" s="44"/>
      <c r="E30" s="1"/>
      <c r="F30" s="44"/>
      <c r="G30" s="60"/>
      <c r="H30" s="38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</row>
    <row r="31" ht="18.75" customHeight="1">
      <c r="A31" s="1"/>
      <c r="B31" s="2"/>
      <c r="C31" s="1"/>
      <c r="D31" s="44"/>
      <c r="E31" s="1"/>
      <c r="F31" s="44"/>
      <c r="G31" s="60"/>
      <c r="H31" s="38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</row>
    <row r="32" ht="18.75" customHeight="1">
      <c r="A32" s="1"/>
      <c r="B32" s="89" t="s">
        <v>7</v>
      </c>
      <c r="C32" s="183" t="s">
        <v>291</v>
      </c>
      <c r="D32" s="44"/>
      <c r="E32" s="1"/>
      <c r="F32" s="44"/>
      <c r="G32" s="60"/>
      <c r="H32" s="38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1"/>
    </row>
    <row r="33" ht="18.75" customHeight="1">
      <c r="A33" s="1"/>
      <c r="B33" s="2"/>
      <c r="C33" s="1"/>
      <c r="D33" s="44"/>
      <c r="E33" s="1"/>
      <c r="F33" s="44"/>
      <c r="G33" s="60"/>
      <c r="H33" s="38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</row>
    <row r="34" ht="18.75" customHeight="1">
      <c r="A34" s="1"/>
      <c r="B34" s="416">
        <v>3.0</v>
      </c>
      <c r="C34" s="342" t="s">
        <v>292</v>
      </c>
      <c r="D34" s="290"/>
      <c r="E34" s="288"/>
      <c r="F34" s="290"/>
      <c r="G34" s="399" t="s">
        <v>41</v>
      </c>
      <c r="H34" s="391"/>
      <c r="I34" s="290">
        <f t="shared" ref="I34:CN34" si="4">I35+I38</f>
        <v>6035</v>
      </c>
      <c r="J34" s="290">
        <f t="shared" si="4"/>
        <v>12070</v>
      </c>
      <c r="K34" s="290">
        <f t="shared" si="4"/>
        <v>18105</v>
      </c>
      <c r="L34" s="290">
        <f t="shared" si="4"/>
        <v>24140</v>
      </c>
      <c r="M34" s="290">
        <f t="shared" si="4"/>
        <v>29575</v>
      </c>
      <c r="N34" s="290">
        <f t="shared" si="4"/>
        <v>30709</v>
      </c>
      <c r="O34" s="290">
        <f t="shared" si="4"/>
        <v>31490.55556</v>
      </c>
      <c r="P34" s="290">
        <f t="shared" si="4"/>
        <v>32272.11111</v>
      </c>
      <c r="Q34" s="290">
        <f t="shared" si="4"/>
        <v>33053.66667</v>
      </c>
      <c r="R34" s="290">
        <f t="shared" si="4"/>
        <v>33835.22222</v>
      </c>
      <c r="S34" s="290">
        <f t="shared" si="4"/>
        <v>34616.77778</v>
      </c>
      <c r="T34" s="290">
        <f t="shared" si="4"/>
        <v>35398.33333</v>
      </c>
      <c r="U34" s="290">
        <f t="shared" si="4"/>
        <v>92543.90667</v>
      </c>
      <c r="V34" s="290">
        <f t="shared" si="4"/>
        <v>149689.48</v>
      </c>
      <c r="W34" s="290">
        <f t="shared" si="4"/>
        <v>206835.0533</v>
      </c>
      <c r="X34" s="290">
        <f t="shared" si="4"/>
        <v>263980.6267</v>
      </c>
      <c r="Y34" s="290">
        <f t="shared" si="4"/>
        <v>321126.2</v>
      </c>
      <c r="Z34" s="290">
        <f t="shared" si="4"/>
        <v>378271.7733</v>
      </c>
      <c r="AA34" s="290">
        <f t="shared" si="4"/>
        <v>435417.3467</v>
      </c>
      <c r="AB34" s="290">
        <f t="shared" si="4"/>
        <v>492562.92</v>
      </c>
      <c r="AC34" s="290">
        <f t="shared" si="4"/>
        <v>549708.4933</v>
      </c>
      <c r="AD34" s="290">
        <f t="shared" si="4"/>
        <v>606854.0667</v>
      </c>
      <c r="AE34" s="290">
        <f t="shared" si="4"/>
        <v>663999.64</v>
      </c>
      <c r="AF34" s="290">
        <f t="shared" si="4"/>
        <v>721145.2133</v>
      </c>
      <c r="AG34" s="290">
        <f t="shared" si="4"/>
        <v>347982.8116</v>
      </c>
      <c r="AH34" s="290">
        <f t="shared" si="4"/>
        <v>408080.3036</v>
      </c>
      <c r="AI34" s="290">
        <f t="shared" si="4"/>
        <v>468177.7956</v>
      </c>
      <c r="AJ34" s="290">
        <f t="shared" si="4"/>
        <v>528275.2876</v>
      </c>
      <c r="AK34" s="290">
        <f t="shared" si="4"/>
        <v>588372.7796</v>
      </c>
      <c r="AL34" s="290">
        <f t="shared" si="4"/>
        <v>648470.2716</v>
      </c>
      <c r="AM34" s="290">
        <f t="shared" si="4"/>
        <v>708567.7636</v>
      </c>
      <c r="AN34" s="290">
        <f t="shared" si="4"/>
        <v>768665.2556</v>
      </c>
      <c r="AO34" s="290">
        <f t="shared" si="4"/>
        <v>828762.7476</v>
      </c>
      <c r="AP34" s="290">
        <f t="shared" si="4"/>
        <v>888860.2396</v>
      </c>
      <c r="AQ34" s="290">
        <f t="shared" si="4"/>
        <v>948957.7316</v>
      </c>
      <c r="AR34" s="290">
        <f t="shared" si="4"/>
        <v>1009055.224</v>
      </c>
      <c r="AS34" s="290">
        <f t="shared" si="4"/>
        <v>435285.6691</v>
      </c>
      <c r="AT34" s="290">
        <f t="shared" si="4"/>
        <v>498482.6757</v>
      </c>
      <c r="AU34" s="290">
        <f t="shared" si="4"/>
        <v>561679.6823</v>
      </c>
      <c r="AV34" s="290">
        <f t="shared" si="4"/>
        <v>624876.6889</v>
      </c>
      <c r="AW34" s="290">
        <f t="shared" si="4"/>
        <v>688073.6955</v>
      </c>
      <c r="AX34" s="290">
        <f t="shared" si="4"/>
        <v>751270.7021</v>
      </c>
      <c r="AY34" s="290">
        <f t="shared" si="4"/>
        <v>814467.7087</v>
      </c>
      <c r="AZ34" s="290">
        <f t="shared" si="4"/>
        <v>877664.7153</v>
      </c>
      <c r="BA34" s="290">
        <f t="shared" si="4"/>
        <v>940861.7219</v>
      </c>
      <c r="BB34" s="290">
        <f t="shared" si="4"/>
        <v>1004058.728</v>
      </c>
      <c r="BC34" s="290">
        <f t="shared" si="4"/>
        <v>1067255.735</v>
      </c>
      <c r="BD34" s="290">
        <f t="shared" si="4"/>
        <v>1130452.742</v>
      </c>
      <c r="BE34" s="290">
        <f t="shared" si="4"/>
        <v>472681.2716</v>
      </c>
      <c r="BF34" s="290">
        <f t="shared" si="4"/>
        <v>539132.7685</v>
      </c>
      <c r="BG34" s="290">
        <f t="shared" si="4"/>
        <v>605584.2654</v>
      </c>
      <c r="BH34" s="290">
        <f t="shared" si="4"/>
        <v>672035.7624</v>
      </c>
      <c r="BI34" s="290">
        <f t="shared" si="4"/>
        <v>738487.2593</v>
      </c>
      <c r="BJ34" s="290">
        <f t="shared" si="4"/>
        <v>804938.7562</v>
      </c>
      <c r="BK34" s="290">
        <f t="shared" si="4"/>
        <v>871390.2532</v>
      </c>
      <c r="BL34" s="290">
        <f t="shared" si="4"/>
        <v>937841.7501</v>
      </c>
      <c r="BM34" s="290">
        <f t="shared" si="4"/>
        <v>1004293.247</v>
      </c>
      <c r="BN34" s="290">
        <f t="shared" si="4"/>
        <v>1070744.744</v>
      </c>
      <c r="BO34" s="290">
        <f t="shared" si="4"/>
        <v>1137196.241</v>
      </c>
      <c r="BP34" s="290">
        <f t="shared" si="4"/>
        <v>1203647.738</v>
      </c>
      <c r="BQ34" s="290">
        <f t="shared" si="4"/>
        <v>495664.9349</v>
      </c>
      <c r="BR34" s="290">
        <f t="shared" si="4"/>
        <v>565533.6467</v>
      </c>
      <c r="BS34" s="290">
        <f t="shared" si="4"/>
        <v>635402.3584</v>
      </c>
      <c r="BT34" s="290">
        <f t="shared" si="4"/>
        <v>705271.0702</v>
      </c>
      <c r="BU34" s="290">
        <f t="shared" si="4"/>
        <v>775139.782</v>
      </c>
      <c r="BV34" s="290">
        <f t="shared" si="4"/>
        <v>845008.4938</v>
      </c>
      <c r="BW34" s="290">
        <f t="shared" si="4"/>
        <v>915229.65</v>
      </c>
      <c r="BX34" s="290">
        <f t="shared" si="4"/>
        <v>985450.8062</v>
      </c>
      <c r="BY34" s="290">
        <f t="shared" si="4"/>
        <v>1055671.962</v>
      </c>
      <c r="BZ34" s="290">
        <f t="shared" si="4"/>
        <v>1125893.119</v>
      </c>
      <c r="CA34" s="290">
        <f t="shared" si="4"/>
        <v>1196114.275</v>
      </c>
      <c r="CB34" s="290">
        <f t="shared" si="4"/>
        <v>1266335.431</v>
      </c>
      <c r="CC34" s="290">
        <f t="shared" si="4"/>
        <v>515653.3989</v>
      </c>
      <c r="CD34" s="290">
        <f t="shared" si="4"/>
        <v>589462.6307</v>
      </c>
      <c r="CE34" s="290">
        <f t="shared" si="4"/>
        <v>663271.8625</v>
      </c>
      <c r="CF34" s="290">
        <f t="shared" si="4"/>
        <v>737081.0943</v>
      </c>
      <c r="CG34" s="290">
        <f t="shared" si="4"/>
        <v>810890.3261</v>
      </c>
      <c r="CH34" s="290">
        <f t="shared" si="4"/>
        <v>884699.5579</v>
      </c>
      <c r="CI34" s="290">
        <f t="shared" si="4"/>
        <v>958508.7897</v>
      </c>
      <c r="CJ34" s="290">
        <f t="shared" si="4"/>
        <v>1032318.022</v>
      </c>
      <c r="CK34" s="290">
        <f t="shared" si="4"/>
        <v>1106127.253</v>
      </c>
      <c r="CL34" s="290">
        <f t="shared" si="4"/>
        <v>1179936.485</v>
      </c>
      <c r="CM34" s="290">
        <f t="shared" si="4"/>
        <v>1253745.717</v>
      </c>
      <c r="CN34" s="290">
        <f t="shared" si="4"/>
        <v>0</v>
      </c>
      <c r="CO34" s="1"/>
    </row>
    <row r="35" ht="18.75" customHeight="1" outlineLevel="1">
      <c r="A35" s="1"/>
      <c r="B35" s="402" t="s">
        <v>44</v>
      </c>
      <c r="C35" s="300" t="s">
        <v>293</v>
      </c>
      <c r="D35" s="283"/>
      <c r="E35" s="282"/>
      <c r="F35" s="283"/>
      <c r="G35" s="383" t="s">
        <v>41</v>
      </c>
      <c r="H35" s="384"/>
      <c r="I35" s="283">
        <f t="shared" ref="I35:CN35" si="5">sum(I36:I37)</f>
        <v>15850</v>
      </c>
      <c r="J35" s="283">
        <f t="shared" si="5"/>
        <v>31700</v>
      </c>
      <c r="K35" s="283">
        <f t="shared" si="5"/>
        <v>47550</v>
      </c>
      <c r="L35" s="283">
        <f t="shared" si="5"/>
        <v>63400</v>
      </c>
      <c r="M35" s="283">
        <f t="shared" si="5"/>
        <v>78650</v>
      </c>
      <c r="N35" s="283">
        <f t="shared" si="5"/>
        <v>90600</v>
      </c>
      <c r="O35" s="283">
        <f t="shared" si="5"/>
        <v>102550</v>
      </c>
      <c r="P35" s="283">
        <f t="shared" si="5"/>
        <v>114500</v>
      </c>
      <c r="Q35" s="283">
        <f t="shared" si="5"/>
        <v>126450</v>
      </c>
      <c r="R35" s="283">
        <f t="shared" si="5"/>
        <v>138400</v>
      </c>
      <c r="S35" s="283">
        <f t="shared" si="5"/>
        <v>150350</v>
      </c>
      <c r="T35" s="283">
        <f t="shared" si="5"/>
        <v>162300</v>
      </c>
      <c r="U35" s="283">
        <f t="shared" si="5"/>
        <v>162300</v>
      </c>
      <c r="V35" s="283">
        <f t="shared" si="5"/>
        <v>162300</v>
      </c>
      <c r="W35" s="283">
        <f t="shared" si="5"/>
        <v>162300</v>
      </c>
      <c r="X35" s="283">
        <f t="shared" si="5"/>
        <v>162300</v>
      </c>
      <c r="Y35" s="283">
        <f t="shared" si="5"/>
        <v>162300</v>
      </c>
      <c r="Z35" s="283">
        <f t="shared" si="5"/>
        <v>162300</v>
      </c>
      <c r="AA35" s="283">
        <f t="shared" si="5"/>
        <v>162300</v>
      </c>
      <c r="AB35" s="283">
        <f t="shared" si="5"/>
        <v>162300</v>
      </c>
      <c r="AC35" s="283">
        <f t="shared" si="5"/>
        <v>162300</v>
      </c>
      <c r="AD35" s="283">
        <f t="shared" si="5"/>
        <v>162300</v>
      </c>
      <c r="AE35" s="283">
        <f t="shared" si="5"/>
        <v>162300</v>
      </c>
      <c r="AF35" s="283">
        <f t="shared" si="5"/>
        <v>162300</v>
      </c>
      <c r="AG35" s="283">
        <f t="shared" si="5"/>
        <v>162300</v>
      </c>
      <c r="AH35" s="283">
        <f t="shared" si="5"/>
        <v>162300</v>
      </c>
      <c r="AI35" s="283">
        <f t="shared" si="5"/>
        <v>162300</v>
      </c>
      <c r="AJ35" s="283">
        <f t="shared" si="5"/>
        <v>162300</v>
      </c>
      <c r="AK35" s="283">
        <f t="shared" si="5"/>
        <v>162300</v>
      </c>
      <c r="AL35" s="283">
        <f t="shared" si="5"/>
        <v>162300</v>
      </c>
      <c r="AM35" s="283">
        <f t="shared" si="5"/>
        <v>162300</v>
      </c>
      <c r="AN35" s="283">
        <f t="shared" si="5"/>
        <v>162300</v>
      </c>
      <c r="AO35" s="283">
        <f t="shared" si="5"/>
        <v>162300</v>
      </c>
      <c r="AP35" s="283">
        <f t="shared" si="5"/>
        <v>162300</v>
      </c>
      <c r="AQ35" s="283">
        <f t="shared" si="5"/>
        <v>162300</v>
      </c>
      <c r="AR35" s="283">
        <f t="shared" si="5"/>
        <v>162300</v>
      </c>
      <c r="AS35" s="283">
        <f t="shared" si="5"/>
        <v>162300</v>
      </c>
      <c r="AT35" s="283">
        <f t="shared" si="5"/>
        <v>162300</v>
      </c>
      <c r="AU35" s="283">
        <f t="shared" si="5"/>
        <v>162300</v>
      </c>
      <c r="AV35" s="283">
        <f t="shared" si="5"/>
        <v>162300</v>
      </c>
      <c r="AW35" s="283">
        <f t="shared" si="5"/>
        <v>162300</v>
      </c>
      <c r="AX35" s="283">
        <f t="shared" si="5"/>
        <v>162300</v>
      </c>
      <c r="AY35" s="283">
        <f t="shared" si="5"/>
        <v>162300</v>
      </c>
      <c r="AZ35" s="283">
        <f t="shared" si="5"/>
        <v>162300</v>
      </c>
      <c r="BA35" s="283">
        <f t="shared" si="5"/>
        <v>162300</v>
      </c>
      <c r="BB35" s="283">
        <f t="shared" si="5"/>
        <v>162300</v>
      </c>
      <c r="BC35" s="283">
        <f t="shared" si="5"/>
        <v>162300</v>
      </c>
      <c r="BD35" s="283">
        <f t="shared" si="5"/>
        <v>162300</v>
      </c>
      <c r="BE35" s="283">
        <f t="shared" si="5"/>
        <v>162300</v>
      </c>
      <c r="BF35" s="283">
        <f t="shared" si="5"/>
        <v>162300</v>
      </c>
      <c r="BG35" s="283">
        <f t="shared" si="5"/>
        <v>162300</v>
      </c>
      <c r="BH35" s="283">
        <f t="shared" si="5"/>
        <v>162300</v>
      </c>
      <c r="BI35" s="283">
        <f t="shared" si="5"/>
        <v>162300</v>
      </c>
      <c r="BJ35" s="283">
        <f t="shared" si="5"/>
        <v>162300</v>
      </c>
      <c r="BK35" s="283">
        <f t="shared" si="5"/>
        <v>162300</v>
      </c>
      <c r="BL35" s="283">
        <f t="shared" si="5"/>
        <v>162300</v>
      </c>
      <c r="BM35" s="283">
        <f t="shared" si="5"/>
        <v>162300</v>
      </c>
      <c r="BN35" s="283">
        <f t="shared" si="5"/>
        <v>162300</v>
      </c>
      <c r="BO35" s="283">
        <f t="shared" si="5"/>
        <v>162300</v>
      </c>
      <c r="BP35" s="283">
        <f t="shared" si="5"/>
        <v>162300</v>
      </c>
      <c r="BQ35" s="283">
        <f t="shared" si="5"/>
        <v>162300</v>
      </c>
      <c r="BR35" s="283">
        <f t="shared" si="5"/>
        <v>162300</v>
      </c>
      <c r="BS35" s="283">
        <f t="shared" si="5"/>
        <v>162300</v>
      </c>
      <c r="BT35" s="283">
        <f t="shared" si="5"/>
        <v>162300</v>
      </c>
      <c r="BU35" s="283">
        <f t="shared" si="5"/>
        <v>162300</v>
      </c>
      <c r="BV35" s="283">
        <f t="shared" si="5"/>
        <v>162300</v>
      </c>
      <c r="BW35" s="283">
        <f t="shared" si="5"/>
        <v>162300</v>
      </c>
      <c r="BX35" s="283">
        <f t="shared" si="5"/>
        <v>162300</v>
      </c>
      <c r="BY35" s="283">
        <f t="shared" si="5"/>
        <v>162300</v>
      </c>
      <c r="BZ35" s="283">
        <f t="shared" si="5"/>
        <v>162300</v>
      </c>
      <c r="CA35" s="283">
        <f t="shared" si="5"/>
        <v>162300</v>
      </c>
      <c r="CB35" s="283">
        <f t="shared" si="5"/>
        <v>162300</v>
      </c>
      <c r="CC35" s="283">
        <f t="shared" si="5"/>
        <v>162300</v>
      </c>
      <c r="CD35" s="283">
        <f t="shared" si="5"/>
        <v>162300</v>
      </c>
      <c r="CE35" s="283">
        <f t="shared" si="5"/>
        <v>162300</v>
      </c>
      <c r="CF35" s="283">
        <f t="shared" si="5"/>
        <v>162300</v>
      </c>
      <c r="CG35" s="283">
        <f t="shared" si="5"/>
        <v>162300</v>
      </c>
      <c r="CH35" s="283">
        <f t="shared" si="5"/>
        <v>162300</v>
      </c>
      <c r="CI35" s="283">
        <f t="shared" si="5"/>
        <v>162300</v>
      </c>
      <c r="CJ35" s="283">
        <f t="shared" si="5"/>
        <v>162300</v>
      </c>
      <c r="CK35" s="283">
        <f t="shared" si="5"/>
        <v>162300</v>
      </c>
      <c r="CL35" s="283">
        <f t="shared" si="5"/>
        <v>162300</v>
      </c>
      <c r="CM35" s="283">
        <f t="shared" si="5"/>
        <v>162300</v>
      </c>
      <c r="CN35" s="283">
        <f t="shared" si="5"/>
        <v>0</v>
      </c>
      <c r="CO35" s="1"/>
    </row>
    <row r="36" ht="18.75" customHeight="1" outlineLevel="1">
      <c r="A36" s="418"/>
      <c r="B36" s="419" t="s">
        <v>294</v>
      </c>
      <c r="C36" s="420" t="str">
        <f>CF!C65</f>
        <v>Founders' funds</v>
      </c>
      <c r="D36" s="421"/>
      <c r="E36" s="422"/>
      <c r="F36" s="421"/>
      <c r="G36" s="423" t="s">
        <v>41</v>
      </c>
      <c r="H36" s="424"/>
      <c r="I36" s="421">
        <f>sum(CF!$H65:I65)</f>
        <v>9510</v>
      </c>
      <c r="J36" s="421">
        <f>sum(CF!$H65:J65)</f>
        <v>19020</v>
      </c>
      <c r="K36" s="421">
        <f>sum(CF!$H65:K65)</f>
        <v>28530</v>
      </c>
      <c r="L36" s="421">
        <f>sum(CF!$H65:L65)</f>
        <v>38040</v>
      </c>
      <c r="M36" s="421">
        <f>sum(CF!$H65:M65)</f>
        <v>47190</v>
      </c>
      <c r="N36" s="421">
        <f>sum(CF!$H65:N65)</f>
        <v>54360</v>
      </c>
      <c r="O36" s="421">
        <f>sum(CF!$H65:O65)</f>
        <v>61530</v>
      </c>
      <c r="P36" s="421">
        <f>sum(CF!$H65:P65)</f>
        <v>68700</v>
      </c>
      <c r="Q36" s="421">
        <f>sum(CF!$H65:Q65)</f>
        <v>75870</v>
      </c>
      <c r="R36" s="421">
        <f>sum(CF!$H65:R65)</f>
        <v>83040</v>
      </c>
      <c r="S36" s="421">
        <f>sum(CF!$H65:S65)</f>
        <v>90210</v>
      </c>
      <c r="T36" s="421">
        <f>sum(CF!$H65:T65)</f>
        <v>97380</v>
      </c>
      <c r="U36" s="421">
        <f>sum(CF!$H65:U65)</f>
        <v>97380</v>
      </c>
      <c r="V36" s="421">
        <f>sum(CF!$H65:V65)</f>
        <v>97380</v>
      </c>
      <c r="W36" s="421">
        <f>sum(CF!$H65:W65)</f>
        <v>97380</v>
      </c>
      <c r="X36" s="421">
        <f>sum(CF!$H65:X65)</f>
        <v>97380</v>
      </c>
      <c r="Y36" s="421">
        <f>sum(CF!$H65:Y65)</f>
        <v>97380</v>
      </c>
      <c r="Z36" s="421">
        <f>sum(CF!$H65:Z65)</f>
        <v>97380</v>
      </c>
      <c r="AA36" s="421">
        <f>sum(CF!$H65:AA65)</f>
        <v>97380</v>
      </c>
      <c r="AB36" s="421">
        <f>sum(CF!$H65:AB65)</f>
        <v>97380</v>
      </c>
      <c r="AC36" s="421">
        <f>sum(CF!$H65:AC65)</f>
        <v>97380</v>
      </c>
      <c r="AD36" s="421">
        <f>sum(CF!$H65:AD65)</f>
        <v>97380</v>
      </c>
      <c r="AE36" s="421">
        <f>sum(CF!$H65:AE65)</f>
        <v>97380</v>
      </c>
      <c r="AF36" s="421">
        <f>sum(CF!$H65:AF65)</f>
        <v>97380</v>
      </c>
      <c r="AG36" s="421">
        <f>sum(CF!$H65:AG65)</f>
        <v>97380</v>
      </c>
      <c r="AH36" s="421">
        <f>sum(CF!$H65:AH65)</f>
        <v>97380</v>
      </c>
      <c r="AI36" s="421">
        <f>sum(CF!$H65:AI65)</f>
        <v>97380</v>
      </c>
      <c r="AJ36" s="421">
        <f>sum(CF!$H65:AJ65)</f>
        <v>97380</v>
      </c>
      <c r="AK36" s="421">
        <f>sum(CF!$H65:AK65)</f>
        <v>97380</v>
      </c>
      <c r="AL36" s="421">
        <f>sum(CF!$H65:AL65)</f>
        <v>97380</v>
      </c>
      <c r="AM36" s="421">
        <f>sum(CF!$H65:AM65)</f>
        <v>97380</v>
      </c>
      <c r="AN36" s="421">
        <f>sum(CF!$H65:AN65)</f>
        <v>97380</v>
      </c>
      <c r="AO36" s="421">
        <f>sum(CF!$H65:AO65)</f>
        <v>97380</v>
      </c>
      <c r="AP36" s="421">
        <f>sum(CF!$H65:AP65)</f>
        <v>97380</v>
      </c>
      <c r="AQ36" s="421">
        <f>sum(CF!$H65:AQ65)</f>
        <v>97380</v>
      </c>
      <c r="AR36" s="421">
        <f>sum(CF!$H65:AR65)</f>
        <v>97380</v>
      </c>
      <c r="AS36" s="421">
        <f>sum(CF!$H65:AS65)</f>
        <v>97380</v>
      </c>
      <c r="AT36" s="421">
        <f>sum(CF!$H65:AT65)</f>
        <v>97380</v>
      </c>
      <c r="AU36" s="421">
        <f>sum(CF!$H65:AU65)</f>
        <v>97380</v>
      </c>
      <c r="AV36" s="421">
        <f>sum(CF!$H65:AV65)</f>
        <v>97380</v>
      </c>
      <c r="AW36" s="421">
        <f>sum(CF!$H65:AW65)</f>
        <v>97380</v>
      </c>
      <c r="AX36" s="421">
        <f>sum(CF!$H65:AX65)</f>
        <v>97380</v>
      </c>
      <c r="AY36" s="421">
        <f>sum(CF!$H65:AY65)</f>
        <v>97380</v>
      </c>
      <c r="AZ36" s="421">
        <f>sum(CF!$H65:AZ65)</f>
        <v>97380</v>
      </c>
      <c r="BA36" s="421">
        <f>sum(CF!$H65:BA65)</f>
        <v>97380</v>
      </c>
      <c r="BB36" s="421">
        <f>sum(CF!$H65:BB65)</f>
        <v>97380</v>
      </c>
      <c r="BC36" s="421">
        <f>sum(CF!$H65:BC65)</f>
        <v>97380</v>
      </c>
      <c r="BD36" s="421">
        <f>sum(CF!$H65:BD65)</f>
        <v>97380</v>
      </c>
      <c r="BE36" s="421">
        <f>sum(CF!$H65:BE65)</f>
        <v>97380</v>
      </c>
      <c r="BF36" s="421">
        <f>sum(CF!$H65:BF65)</f>
        <v>97380</v>
      </c>
      <c r="BG36" s="421">
        <f>sum(CF!$H65:BG65)</f>
        <v>97380</v>
      </c>
      <c r="BH36" s="421">
        <f>sum(CF!$H65:BH65)</f>
        <v>97380</v>
      </c>
      <c r="BI36" s="421">
        <f>sum(CF!$H65:BI65)</f>
        <v>97380</v>
      </c>
      <c r="BJ36" s="421">
        <f>sum(CF!$H65:BJ65)</f>
        <v>97380</v>
      </c>
      <c r="BK36" s="421">
        <f>sum(CF!$H65:BK65)</f>
        <v>97380</v>
      </c>
      <c r="BL36" s="421">
        <f>sum(CF!$H65:BL65)</f>
        <v>97380</v>
      </c>
      <c r="BM36" s="421">
        <f>sum(CF!$H65:BM65)</f>
        <v>97380</v>
      </c>
      <c r="BN36" s="421">
        <f>sum(CF!$H65:BN65)</f>
        <v>97380</v>
      </c>
      <c r="BO36" s="421">
        <f>sum(CF!$H65:BO65)</f>
        <v>97380</v>
      </c>
      <c r="BP36" s="421">
        <f>sum(CF!$H65:BP65)</f>
        <v>97380</v>
      </c>
      <c r="BQ36" s="421">
        <f>sum(CF!$H65:BQ65)</f>
        <v>97380</v>
      </c>
      <c r="BR36" s="421">
        <f>sum(CF!$H65:BR65)</f>
        <v>97380</v>
      </c>
      <c r="BS36" s="421">
        <f>sum(CF!$H65:BS65)</f>
        <v>97380</v>
      </c>
      <c r="BT36" s="421">
        <f>sum(CF!$H65:BT65)</f>
        <v>97380</v>
      </c>
      <c r="BU36" s="421">
        <f>sum(CF!$H65:BU65)</f>
        <v>97380</v>
      </c>
      <c r="BV36" s="421">
        <f>sum(CF!$H65:BV65)</f>
        <v>97380</v>
      </c>
      <c r="BW36" s="421">
        <f>sum(CF!$H65:BW65)</f>
        <v>97380</v>
      </c>
      <c r="BX36" s="421">
        <f>sum(CF!$H65:BX65)</f>
        <v>97380</v>
      </c>
      <c r="BY36" s="421">
        <f>sum(CF!$H65:BY65)</f>
        <v>97380</v>
      </c>
      <c r="BZ36" s="421">
        <f>sum(CF!$H65:BZ65)</f>
        <v>97380</v>
      </c>
      <c r="CA36" s="421">
        <f>sum(CF!$H65:CA65)</f>
        <v>97380</v>
      </c>
      <c r="CB36" s="421">
        <f>sum(CF!$H65:CB65)</f>
        <v>97380</v>
      </c>
      <c r="CC36" s="421">
        <f>sum(CF!$H65:CC65)</f>
        <v>97380</v>
      </c>
      <c r="CD36" s="421">
        <f>sum(CF!$H65:CD65)</f>
        <v>97380</v>
      </c>
      <c r="CE36" s="421">
        <f>sum(CF!$H65:CE65)</f>
        <v>97380</v>
      </c>
      <c r="CF36" s="421">
        <f>sum(CF!$H65:CF65)</f>
        <v>97380</v>
      </c>
      <c r="CG36" s="421">
        <f>sum(CF!$H65:CG65)</f>
        <v>97380</v>
      </c>
      <c r="CH36" s="421">
        <f>sum(CF!$H65:CH65)</f>
        <v>97380</v>
      </c>
      <c r="CI36" s="421">
        <f>sum(CF!$H65:CI65)</f>
        <v>97380</v>
      </c>
      <c r="CJ36" s="421">
        <f>sum(CF!$H65:CJ65)</f>
        <v>97380</v>
      </c>
      <c r="CK36" s="421">
        <f>sum(CF!$H65:CK65)</f>
        <v>97380</v>
      </c>
      <c r="CL36" s="421">
        <f>sum(CF!$H65:CL65)</f>
        <v>97380</v>
      </c>
      <c r="CM36" s="421">
        <f>sum(CF!$H65:CM65)</f>
        <v>97380</v>
      </c>
      <c r="CN36" s="421">
        <f>sum(CF!$H65:CN65)</f>
        <v>0</v>
      </c>
      <c r="CO36" s="418"/>
    </row>
    <row r="37" ht="18.75" customHeight="1" outlineLevel="1">
      <c r="A37" s="418"/>
      <c r="B37" s="419" t="s">
        <v>295</v>
      </c>
      <c r="C37" s="420" t="str">
        <f>CF!C68</f>
        <v>Investor's funds</v>
      </c>
      <c r="D37" s="421"/>
      <c r="E37" s="422"/>
      <c r="F37" s="421"/>
      <c r="G37" s="423" t="s">
        <v>41</v>
      </c>
      <c r="H37" s="424"/>
      <c r="I37" s="421">
        <f>sum(CF!$H68:I68)</f>
        <v>6340</v>
      </c>
      <c r="J37" s="421">
        <f>sum(CF!$H68:J68)</f>
        <v>12680</v>
      </c>
      <c r="K37" s="421">
        <f>sum(CF!$H68:K68)</f>
        <v>19020</v>
      </c>
      <c r="L37" s="421">
        <f>sum(CF!$H68:L68)</f>
        <v>25360</v>
      </c>
      <c r="M37" s="421">
        <f>sum(CF!$H68:M68)</f>
        <v>31460</v>
      </c>
      <c r="N37" s="421">
        <f>sum(CF!$H68:N68)</f>
        <v>36240</v>
      </c>
      <c r="O37" s="421">
        <f>sum(CF!$H68:O68)</f>
        <v>41020</v>
      </c>
      <c r="P37" s="421">
        <f>sum(CF!$H68:P68)</f>
        <v>45800</v>
      </c>
      <c r="Q37" s="421">
        <f>sum(CF!$H68:Q68)</f>
        <v>50580</v>
      </c>
      <c r="R37" s="421">
        <f>sum(CF!$H68:R68)</f>
        <v>55360</v>
      </c>
      <c r="S37" s="421">
        <f>sum(CF!$H68:S68)</f>
        <v>60140</v>
      </c>
      <c r="T37" s="421">
        <f>sum(CF!$H68:T68)</f>
        <v>64920</v>
      </c>
      <c r="U37" s="421">
        <f>sum(CF!$H68:U68)</f>
        <v>64920</v>
      </c>
      <c r="V37" s="421">
        <f>sum(CF!$H68:V68)</f>
        <v>64920</v>
      </c>
      <c r="W37" s="421">
        <f>sum(CF!$H68:W68)</f>
        <v>64920</v>
      </c>
      <c r="X37" s="421">
        <f>sum(CF!$H68:X68)</f>
        <v>64920</v>
      </c>
      <c r="Y37" s="421">
        <f>sum(CF!$H68:Y68)</f>
        <v>64920</v>
      </c>
      <c r="Z37" s="421">
        <f>sum(CF!$H68:Z68)</f>
        <v>64920</v>
      </c>
      <c r="AA37" s="421">
        <f>sum(CF!$H68:AA68)</f>
        <v>64920</v>
      </c>
      <c r="AB37" s="421">
        <f>sum(CF!$H68:AB68)</f>
        <v>64920</v>
      </c>
      <c r="AC37" s="421">
        <f>sum(CF!$H68:AC68)</f>
        <v>64920</v>
      </c>
      <c r="AD37" s="421">
        <f>sum(CF!$H68:AD68)</f>
        <v>64920</v>
      </c>
      <c r="AE37" s="421">
        <f>sum(CF!$H68:AE68)</f>
        <v>64920</v>
      </c>
      <c r="AF37" s="421">
        <f>sum(CF!$H68:AF68)</f>
        <v>64920</v>
      </c>
      <c r="AG37" s="421">
        <f>sum(CF!$H68:AG68)</f>
        <v>64920</v>
      </c>
      <c r="AH37" s="421">
        <f>sum(CF!$H68:AH68)</f>
        <v>64920</v>
      </c>
      <c r="AI37" s="421">
        <f>sum(CF!$H68:AI68)</f>
        <v>64920</v>
      </c>
      <c r="AJ37" s="421">
        <f>sum(CF!$H68:AJ68)</f>
        <v>64920</v>
      </c>
      <c r="AK37" s="421">
        <f>sum(CF!$H68:AK68)</f>
        <v>64920</v>
      </c>
      <c r="AL37" s="421">
        <f>sum(CF!$H68:AL68)</f>
        <v>64920</v>
      </c>
      <c r="AM37" s="421">
        <f>sum(CF!$H68:AM68)</f>
        <v>64920</v>
      </c>
      <c r="AN37" s="421">
        <f>sum(CF!$H68:AN68)</f>
        <v>64920</v>
      </c>
      <c r="AO37" s="421">
        <f>sum(CF!$H68:AO68)</f>
        <v>64920</v>
      </c>
      <c r="AP37" s="421">
        <f>sum(CF!$H68:AP68)</f>
        <v>64920</v>
      </c>
      <c r="AQ37" s="421">
        <f>sum(CF!$H68:AQ68)</f>
        <v>64920</v>
      </c>
      <c r="AR37" s="421">
        <f>sum(CF!$H68:AR68)</f>
        <v>64920</v>
      </c>
      <c r="AS37" s="421">
        <f>sum(CF!$H68:AS68)</f>
        <v>64920</v>
      </c>
      <c r="AT37" s="421">
        <f>sum(CF!$H68:AT68)</f>
        <v>64920</v>
      </c>
      <c r="AU37" s="421">
        <f>sum(CF!$H68:AU68)</f>
        <v>64920</v>
      </c>
      <c r="AV37" s="421">
        <f>sum(CF!$H68:AV68)</f>
        <v>64920</v>
      </c>
      <c r="AW37" s="421">
        <f>sum(CF!$H68:AW68)</f>
        <v>64920</v>
      </c>
      <c r="AX37" s="421">
        <f>sum(CF!$H68:AX68)</f>
        <v>64920</v>
      </c>
      <c r="AY37" s="421">
        <f>sum(CF!$H68:AY68)</f>
        <v>64920</v>
      </c>
      <c r="AZ37" s="421">
        <f>sum(CF!$H68:AZ68)</f>
        <v>64920</v>
      </c>
      <c r="BA37" s="421">
        <f>sum(CF!$H68:BA68)</f>
        <v>64920</v>
      </c>
      <c r="BB37" s="421">
        <f>sum(CF!$H68:BB68)</f>
        <v>64920</v>
      </c>
      <c r="BC37" s="421">
        <f>sum(CF!$H68:BC68)</f>
        <v>64920</v>
      </c>
      <c r="BD37" s="421">
        <f>sum(CF!$H68:BD68)</f>
        <v>64920</v>
      </c>
      <c r="BE37" s="421">
        <f>sum(CF!$H68:BE68)</f>
        <v>64920</v>
      </c>
      <c r="BF37" s="421">
        <f>sum(CF!$H68:BF68)</f>
        <v>64920</v>
      </c>
      <c r="BG37" s="421">
        <f>sum(CF!$H68:BG68)</f>
        <v>64920</v>
      </c>
      <c r="BH37" s="421">
        <f>sum(CF!$H68:BH68)</f>
        <v>64920</v>
      </c>
      <c r="BI37" s="421">
        <f>sum(CF!$H68:BI68)</f>
        <v>64920</v>
      </c>
      <c r="BJ37" s="421">
        <f>sum(CF!$H68:BJ68)</f>
        <v>64920</v>
      </c>
      <c r="BK37" s="421">
        <f>sum(CF!$H68:BK68)</f>
        <v>64920</v>
      </c>
      <c r="BL37" s="421">
        <f>sum(CF!$H68:BL68)</f>
        <v>64920</v>
      </c>
      <c r="BM37" s="421">
        <f>sum(CF!$H68:BM68)</f>
        <v>64920</v>
      </c>
      <c r="BN37" s="421">
        <f>sum(CF!$H68:BN68)</f>
        <v>64920</v>
      </c>
      <c r="BO37" s="421">
        <f>sum(CF!$H68:BO68)</f>
        <v>64920</v>
      </c>
      <c r="BP37" s="421">
        <f>sum(CF!$H68:BP68)</f>
        <v>64920</v>
      </c>
      <c r="BQ37" s="421">
        <f>sum(CF!$H68:BQ68)</f>
        <v>64920</v>
      </c>
      <c r="BR37" s="421">
        <f>sum(CF!$H68:BR68)</f>
        <v>64920</v>
      </c>
      <c r="BS37" s="421">
        <f>sum(CF!$H68:BS68)</f>
        <v>64920</v>
      </c>
      <c r="BT37" s="421">
        <f>sum(CF!$H68:BT68)</f>
        <v>64920</v>
      </c>
      <c r="BU37" s="421">
        <f>sum(CF!$H68:BU68)</f>
        <v>64920</v>
      </c>
      <c r="BV37" s="421">
        <f>sum(CF!$H68:BV68)</f>
        <v>64920</v>
      </c>
      <c r="BW37" s="421">
        <f>sum(CF!$H68:BW68)</f>
        <v>64920</v>
      </c>
      <c r="BX37" s="421">
        <f>sum(CF!$H68:BX68)</f>
        <v>64920</v>
      </c>
      <c r="BY37" s="421">
        <f>sum(CF!$H68:BY68)</f>
        <v>64920</v>
      </c>
      <c r="BZ37" s="421">
        <f>sum(CF!$H68:BZ68)</f>
        <v>64920</v>
      </c>
      <c r="CA37" s="421">
        <f>sum(CF!$H68:CA68)</f>
        <v>64920</v>
      </c>
      <c r="CB37" s="421">
        <f>sum(CF!$H68:CB68)</f>
        <v>64920</v>
      </c>
      <c r="CC37" s="421">
        <f>sum(CF!$H68:CC68)</f>
        <v>64920</v>
      </c>
      <c r="CD37" s="421">
        <f>sum(CF!$H68:CD68)</f>
        <v>64920</v>
      </c>
      <c r="CE37" s="421">
        <f>sum(CF!$H68:CE68)</f>
        <v>64920</v>
      </c>
      <c r="CF37" s="421">
        <f>sum(CF!$H68:CF68)</f>
        <v>64920</v>
      </c>
      <c r="CG37" s="421">
        <f>sum(CF!$H68:CG68)</f>
        <v>64920</v>
      </c>
      <c r="CH37" s="421">
        <f>sum(CF!$H68:CH68)</f>
        <v>64920</v>
      </c>
      <c r="CI37" s="421">
        <f>sum(CF!$H68:CI68)</f>
        <v>64920</v>
      </c>
      <c r="CJ37" s="421">
        <f>sum(CF!$H68:CJ68)</f>
        <v>64920</v>
      </c>
      <c r="CK37" s="421">
        <f>sum(CF!$H68:CK68)</f>
        <v>64920</v>
      </c>
      <c r="CL37" s="421">
        <f>sum(CF!$H68:CL68)</f>
        <v>64920</v>
      </c>
      <c r="CM37" s="421">
        <f>sum(CF!$H68:CM68)</f>
        <v>64920</v>
      </c>
      <c r="CN37" s="421">
        <f>sum(CF!$H68:CN68)</f>
        <v>0</v>
      </c>
      <c r="CO37" s="418"/>
    </row>
    <row r="38" ht="18.75" customHeight="1" outlineLevel="1">
      <c r="A38" s="1"/>
      <c r="B38" s="402" t="s">
        <v>50</v>
      </c>
      <c r="C38" s="300" t="s">
        <v>296</v>
      </c>
      <c r="D38" s="283"/>
      <c r="E38" s="282"/>
      <c r="F38" s="283"/>
      <c r="G38" s="383" t="s">
        <v>41</v>
      </c>
      <c r="H38" s="384"/>
      <c r="I38" s="283">
        <f>PL!I58</f>
        <v>-9815</v>
      </c>
      <c r="J38" s="283">
        <f>PL!J58</f>
        <v>-19630</v>
      </c>
      <c r="K38" s="283">
        <f>PL!K58</f>
        <v>-29445</v>
      </c>
      <c r="L38" s="283">
        <f>PL!L58</f>
        <v>-39260</v>
      </c>
      <c r="M38" s="283">
        <f>PL!M58</f>
        <v>-49075</v>
      </c>
      <c r="N38" s="283">
        <f>PL!N58</f>
        <v>-59891</v>
      </c>
      <c r="O38" s="283">
        <f>PL!O58</f>
        <v>-71059.44444</v>
      </c>
      <c r="P38" s="283">
        <f>PL!P58</f>
        <v>-82227.88889</v>
      </c>
      <c r="Q38" s="283">
        <f>PL!Q58</f>
        <v>-93396.33333</v>
      </c>
      <c r="R38" s="283">
        <f>PL!R58</f>
        <v>-104564.7778</v>
      </c>
      <c r="S38" s="283">
        <f>PL!S58</f>
        <v>-115733.2222</v>
      </c>
      <c r="T38" s="283">
        <f>PL!T58</f>
        <v>-126901.6667</v>
      </c>
      <c r="U38" s="283">
        <f>PL!U58</f>
        <v>-69756.09333</v>
      </c>
      <c r="V38" s="283">
        <f>PL!V58</f>
        <v>-12610.52</v>
      </c>
      <c r="W38" s="283">
        <f>PL!W58</f>
        <v>44535.05333</v>
      </c>
      <c r="X38" s="283">
        <f>PL!X58</f>
        <v>101680.6267</v>
      </c>
      <c r="Y38" s="283">
        <f>PL!Y58</f>
        <v>158826.2</v>
      </c>
      <c r="Z38" s="283">
        <f>PL!Z58</f>
        <v>215971.7733</v>
      </c>
      <c r="AA38" s="283">
        <f>PL!AA58</f>
        <v>273117.3467</v>
      </c>
      <c r="AB38" s="283">
        <f>PL!AB58</f>
        <v>330262.92</v>
      </c>
      <c r="AC38" s="283">
        <f>PL!AC58</f>
        <v>387408.4933</v>
      </c>
      <c r="AD38" s="283">
        <f>PL!AD58</f>
        <v>444554.0667</v>
      </c>
      <c r="AE38" s="283">
        <f>PL!AE58</f>
        <v>501699.64</v>
      </c>
      <c r="AF38" s="283">
        <f>PL!AF58</f>
        <v>558845.2133</v>
      </c>
      <c r="AG38" s="283">
        <f>PL!AG58</f>
        <v>185682.8116</v>
      </c>
      <c r="AH38" s="283">
        <f>PL!AH58</f>
        <v>245780.3036</v>
      </c>
      <c r="AI38" s="283">
        <f>PL!AI58</f>
        <v>305877.7956</v>
      </c>
      <c r="AJ38" s="283">
        <f>PL!AJ58</f>
        <v>365975.2876</v>
      </c>
      <c r="AK38" s="283">
        <f>PL!AK58</f>
        <v>426072.7796</v>
      </c>
      <c r="AL38" s="283">
        <f>PL!AL58</f>
        <v>486170.2716</v>
      </c>
      <c r="AM38" s="283">
        <f>PL!AM58</f>
        <v>546267.7636</v>
      </c>
      <c r="AN38" s="283">
        <f>PL!AN58</f>
        <v>606365.2556</v>
      </c>
      <c r="AO38" s="283">
        <f>PL!AO58</f>
        <v>666462.7476</v>
      </c>
      <c r="AP38" s="283">
        <f>PL!AP58</f>
        <v>726560.2396</v>
      </c>
      <c r="AQ38" s="283">
        <f>PL!AQ58</f>
        <v>786657.7316</v>
      </c>
      <c r="AR38" s="283">
        <f>PL!AR58</f>
        <v>846755.2236</v>
      </c>
      <c r="AS38" s="283">
        <f>PL!AS58</f>
        <v>272985.6691</v>
      </c>
      <c r="AT38" s="283">
        <f>PL!AT58</f>
        <v>336182.6757</v>
      </c>
      <c r="AU38" s="283">
        <f>PL!AU58</f>
        <v>399379.6823</v>
      </c>
      <c r="AV38" s="283">
        <f>PL!AV58</f>
        <v>462576.6889</v>
      </c>
      <c r="AW38" s="283">
        <f>PL!AW58</f>
        <v>525773.6955</v>
      </c>
      <c r="AX38" s="283">
        <f>PL!AX58</f>
        <v>588970.7021</v>
      </c>
      <c r="AY38" s="283">
        <f>PL!AY58</f>
        <v>652167.7087</v>
      </c>
      <c r="AZ38" s="283">
        <f>PL!AZ58</f>
        <v>715364.7153</v>
      </c>
      <c r="BA38" s="283">
        <f>PL!BA58</f>
        <v>778561.7219</v>
      </c>
      <c r="BB38" s="283">
        <f>PL!BB58</f>
        <v>841758.7285</v>
      </c>
      <c r="BC38" s="283">
        <f>PL!BC58</f>
        <v>904955.7351</v>
      </c>
      <c r="BD38" s="283">
        <f>PL!BD58</f>
        <v>968152.7417</v>
      </c>
      <c r="BE38" s="283">
        <f>PL!BE58</f>
        <v>310381.2716</v>
      </c>
      <c r="BF38" s="283">
        <f>PL!BF58</f>
        <v>376832.7685</v>
      </c>
      <c r="BG38" s="283">
        <f>PL!BG58</f>
        <v>443284.2654</v>
      </c>
      <c r="BH38" s="283">
        <f>PL!BH58</f>
        <v>509735.7624</v>
      </c>
      <c r="BI38" s="283">
        <f>PL!BI58</f>
        <v>576187.2593</v>
      </c>
      <c r="BJ38" s="283">
        <f>PL!BJ58</f>
        <v>642638.7562</v>
      </c>
      <c r="BK38" s="283">
        <f>PL!BK58</f>
        <v>709090.2532</v>
      </c>
      <c r="BL38" s="283">
        <f>PL!BL58</f>
        <v>775541.7501</v>
      </c>
      <c r="BM38" s="283">
        <f>PL!BM58</f>
        <v>841993.247</v>
      </c>
      <c r="BN38" s="283">
        <f>PL!BN58</f>
        <v>908444.7439</v>
      </c>
      <c r="BO38" s="283">
        <f>PL!BO58</f>
        <v>974896.2409</v>
      </c>
      <c r="BP38" s="283">
        <f>PL!BP58</f>
        <v>1041347.738</v>
      </c>
      <c r="BQ38" s="283">
        <f>PL!BQ58</f>
        <v>333364.9349</v>
      </c>
      <c r="BR38" s="283">
        <f>PL!BR58</f>
        <v>403233.6467</v>
      </c>
      <c r="BS38" s="283">
        <f>PL!BS58</f>
        <v>473102.3584</v>
      </c>
      <c r="BT38" s="283">
        <f>PL!BT58</f>
        <v>542971.0702</v>
      </c>
      <c r="BU38" s="283">
        <f>PL!BU58</f>
        <v>612839.782</v>
      </c>
      <c r="BV38" s="283">
        <f>PL!BV58</f>
        <v>682708.4938</v>
      </c>
      <c r="BW38" s="283">
        <f>PL!BW58</f>
        <v>752929.65</v>
      </c>
      <c r="BX38" s="283">
        <f>PL!BX58</f>
        <v>823150.8062</v>
      </c>
      <c r="BY38" s="283">
        <f>PL!BY58</f>
        <v>893371.9624</v>
      </c>
      <c r="BZ38" s="283">
        <f>PL!BZ58</f>
        <v>963593.1186</v>
      </c>
      <c r="CA38" s="283">
        <f>PL!CA58</f>
        <v>1033814.275</v>
      </c>
      <c r="CB38" s="283">
        <f>PL!CB58</f>
        <v>1104035.431</v>
      </c>
      <c r="CC38" s="283">
        <f>PL!CC58</f>
        <v>353353.3989</v>
      </c>
      <c r="CD38" s="283">
        <f>PL!CD58</f>
        <v>427162.6307</v>
      </c>
      <c r="CE38" s="283">
        <f>PL!CE58</f>
        <v>500971.8625</v>
      </c>
      <c r="CF38" s="283">
        <f>PL!CF58</f>
        <v>574781.0943</v>
      </c>
      <c r="CG38" s="283">
        <f>PL!CG58</f>
        <v>648590.3261</v>
      </c>
      <c r="CH38" s="283">
        <f>PL!CH58</f>
        <v>722399.5579</v>
      </c>
      <c r="CI38" s="283">
        <f>PL!CI58</f>
        <v>796208.7897</v>
      </c>
      <c r="CJ38" s="283">
        <f>PL!CJ58</f>
        <v>870018.0215</v>
      </c>
      <c r="CK38" s="283">
        <f>PL!CK58</f>
        <v>943827.2533</v>
      </c>
      <c r="CL38" s="283">
        <f>PL!CL58</f>
        <v>1017636.485</v>
      </c>
      <c r="CM38" s="283">
        <f>PL!CM58</f>
        <v>1091445.717</v>
      </c>
      <c r="CN38" s="283">
        <f>PL!CN58</f>
        <v>0</v>
      </c>
      <c r="CO38" s="1"/>
    </row>
    <row r="39" ht="18.75" customHeight="1">
      <c r="A39" s="1"/>
      <c r="B39" s="416">
        <v>4.0</v>
      </c>
      <c r="C39" s="342" t="s">
        <v>297</v>
      </c>
      <c r="D39" s="290"/>
      <c r="E39" s="288"/>
      <c r="F39" s="290"/>
      <c r="G39" s="399" t="s">
        <v>41</v>
      </c>
      <c r="H39" s="391"/>
      <c r="I39" s="290">
        <f t="shared" ref="I39:CN39" si="6">SUM(I40:I42)</f>
        <v>0</v>
      </c>
      <c r="J39" s="290">
        <f t="shared" si="6"/>
        <v>0</v>
      </c>
      <c r="K39" s="290">
        <f t="shared" si="6"/>
        <v>0</v>
      </c>
      <c r="L39" s="290">
        <f t="shared" si="6"/>
        <v>0</v>
      </c>
      <c r="M39" s="290">
        <f t="shared" si="6"/>
        <v>0</v>
      </c>
      <c r="N39" s="290">
        <f t="shared" si="6"/>
        <v>0</v>
      </c>
      <c r="O39" s="290">
        <f t="shared" si="6"/>
        <v>0</v>
      </c>
      <c r="P39" s="290">
        <f t="shared" si="6"/>
        <v>0</v>
      </c>
      <c r="Q39" s="290">
        <f t="shared" si="6"/>
        <v>0</v>
      </c>
      <c r="R39" s="290">
        <f t="shared" si="6"/>
        <v>0</v>
      </c>
      <c r="S39" s="290">
        <f t="shared" si="6"/>
        <v>0</v>
      </c>
      <c r="T39" s="290">
        <f t="shared" si="6"/>
        <v>0</v>
      </c>
      <c r="U39" s="290">
        <f t="shared" si="6"/>
        <v>0</v>
      </c>
      <c r="V39" s="290">
        <f t="shared" si="6"/>
        <v>0</v>
      </c>
      <c r="W39" s="290">
        <f t="shared" si="6"/>
        <v>0</v>
      </c>
      <c r="X39" s="290">
        <f t="shared" si="6"/>
        <v>0</v>
      </c>
      <c r="Y39" s="290">
        <f t="shared" si="6"/>
        <v>0</v>
      </c>
      <c r="Z39" s="290">
        <f t="shared" si="6"/>
        <v>0</v>
      </c>
      <c r="AA39" s="290">
        <f t="shared" si="6"/>
        <v>0</v>
      </c>
      <c r="AB39" s="290">
        <f t="shared" si="6"/>
        <v>0</v>
      </c>
      <c r="AC39" s="290">
        <f t="shared" si="6"/>
        <v>0</v>
      </c>
      <c r="AD39" s="290">
        <f t="shared" si="6"/>
        <v>0</v>
      </c>
      <c r="AE39" s="290">
        <f t="shared" si="6"/>
        <v>0</v>
      </c>
      <c r="AF39" s="290">
        <f t="shared" si="6"/>
        <v>0</v>
      </c>
      <c r="AG39" s="290">
        <f t="shared" si="6"/>
        <v>0</v>
      </c>
      <c r="AH39" s="290">
        <f t="shared" si="6"/>
        <v>0</v>
      </c>
      <c r="AI39" s="290">
        <f t="shared" si="6"/>
        <v>0</v>
      </c>
      <c r="AJ39" s="290">
        <f t="shared" si="6"/>
        <v>0</v>
      </c>
      <c r="AK39" s="290">
        <f t="shared" si="6"/>
        <v>0</v>
      </c>
      <c r="AL39" s="290">
        <f t="shared" si="6"/>
        <v>0</v>
      </c>
      <c r="AM39" s="290">
        <f t="shared" si="6"/>
        <v>0</v>
      </c>
      <c r="AN39" s="290">
        <f t="shared" si="6"/>
        <v>0</v>
      </c>
      <c r="AO39" s="290">
        <f t="shared" si="6"/>
        <v>0</v>
      </c>
      <c r="AP39" s="290">
        <f t="shared" si="6"/>
        <v>0</v>
      </c>
      <c r="AQ39" s="290">
        <f t="shared" si="6"/>
        <v>0</v>
      </c>
      <c r="AR39" s="290">
        <f t="shared" si="6"/>
        <v>0</v>
      </c>
      <c r="AS39" s="290">
        <f t="shared" si="6"/>
        <v>0</v>
      </c>
      <c r="AT39" s="290">
        <f t="shared" si="6"/>
        <v>0</v>
      </c>
      <c r="AU39" s="290">
        <f t="shared" si="6"/>
        <v>0</v>
      </c>
      <c r="AV39" s="290">
        <f t="shared" si="6"/>
        <v>0</v>
      </c>
      <c r="AW39" s="290">
        <f t="shared" si="6"/>
        <v>0</v>
      </c>
      <c r="AX39" s="290">
        <f t="shared" si="6"/>
        <v>0</v>
      </c>
      <c r="AY39" s="290">
        <f t="shared" si="6"/>
        <v>0</v>
      </c>
      <c r="AZ39" s="290">
        <f t="shared" si="6"/>
        <v>0</v>
      </c>
      <c r="BA39" s="290">
        <f t="shared" si="6"/>
        <v>0</v>
      </c>
      <c r="BB39" s="290">
        <f t="shared" si="6"/>
        <v>0</v>
      </c>
      <c r="BC39" s="290">
        <f t="shared" si="6"/>
        <v>0</v>
      </c>
      <c r="BD39" s="290">
        <f t="shared" si="6"/>
        <v>0</v>
      </c>
      <c r="BE39" s="290">
        <f t="shared" si="6"/>
        <v>0</v>
      </c>
      <c r="BF39" s="290">
        <f t="shared" si="6"/>
        <v>0</v>
      </c>
      <c r="BG39" s="290">
        <f t="shared" si="6"/>
        <v>0</v>
      </c>
      <c r="BH39" s="290">
        <f t="shared" si="6"/>
        <v>0</v>
      </c>
      <c r="BI39" s="290">
        <f t="shared" si="6"/>
        <v>0</v>
      </c>
      <c r="BJ39" s="290">
        <f t="shared" si="6"/>
        <v>0</v>
      </c>
      <c r="BK39" s="290">
        <f t="shared" si="6"/>
        <v>0</v>
      </c>
      <c r="BL39" s="290">
        <f t="shared" si="6"/>
        <v>0</v>
      </c>
      <c r="BM39" s="290">
        <f t="shared" si="6"/>
        <v>0</v>
      </c>
      <c r="BN39" s="290">
        <f t="shared" si="6"/>
        <v>0</v>
      </c>
      <c r="BO39" s="290">
        <f t="shared" si="6"/>
        <v>0</v>
      </c>
      <c r="BP39" s="290">
        <f t="shared" si="6"/>
        <v>0</v>
      </c>
      <c r="BQ39" s="290">
        <f t="shared" si="6"/>
        <v>0</v>
      </c>
      <c r="BR39" s="290">
        <f t="shared" si="6"/>
        <v>0</v>
      </c>
      <c r="BS39" s="290">
        <f t="shared" si="6"/>
        <v>0</v>
      </c>
      <c r="BT39" s="290">
        <f t="shared" si="6"/>
        <v>0</v>
      </c>
      <c r="BU39" s="290">
        <f t="shared" si="6"/>
        <v>0</v>
      </c>
      <c r="BV39" s="290">
        <f t="shared" si="6"/>
        <v>0</v>
      </c>
      <c r="BW39" s="290">
        <f t="shared" si="6"/>
        <v>0</v>
      </c>
      <c r="BX39" s="290">
        <f t="shared" si="6"/>
        <v>0</v>
      </c>
      <c r="BY39" s="290">
        <f t="shared" si="6"/>
        <v>0</v>
      </c>
      <c r="BZ39" s="290">
        <f t="shared" si="6"/>
        <v>0</v>
      </c>
      <c r="CA39" s="290">
        <f t="shared" si="6"/>
        <v>0</v>
      </c>
      <c r="CB39" s="290">
        <f t="shared" si="6"/>
        <v>0</v>
      </c>
      <c r="CC39" s="290">
        <f t="shared" si="6"/>
        <v>0</v>
      </c>
      <c r="CD39" s="290">
        <f t="shared" si="6"/>
        <v>0</v>
      </c>
      <c r="CE39" s="290">
        <f t="shared" si="6"/>
        <v>0</v>
      </c>
      <c r="CF39" s="290">
        <f t="shared" si="6"/>
        <v>0</v>
      </c>
      <c r="CG39" s="290">
        <f t="shared" si="6"/>
        <v>0</v>
      </c>
      <c r="CH39" s="290">
        <f t="shared" si="6"/>
        <v>0</v>
      </c>
      <c r="CI39" s="290">
        <f t="shared" si="6"/>
        <v>0</v>
      </c>
      <c r="CJ39" s="290">
        <f t="shared" si="6"/>
        <v>0</v>
      </c>
      <c r="CK39" s="290">
        <f t="shared" si="6"/>
        <v>0</v>
      </c>
      <c r="CL39" s="290">
        <f t="shared" si="6"/>
        <v>0</v>
      </c>
      <c r="CM39" s="290">
        <f t="shared" si="6"/>
        <v>0</v>
      </c>
      <c r="CN39" s="290">
        <f t="shared" si="6"/>
        <v>0</v>
      </c>
      <c r="CO39" s="1"/>
    </row>
    <row r="40" ht="18.75" customHeight="1" outlineLevel="1">
      <c r="A40" s="1"/>
      <c r="B40" s="402" t="s">
        <v>228</v>
      </c>
      <c r="C40" s="300" t="s">
        <v>298</v>
      </c>
      <c r="D40" s="283"/>
      <c r="E40" s="282"/>
      <c r="F40" s="283"/>
      <c r="G40" s="383" t="s">
        <v>41</v>
      </c>
      <c r="H40" s="384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3"/>
      <c r="BK40" s="283"/>
      <c r="BL40" s="283"/>
      <c r="BM40" s="283"/>
      <c r="BN40" s="283"/>
      <c r="BO40" s="283"/>
      <c r="BP40" s="283"/>
      <c r="BQ40" s="283"/>
      <c r="BR40" s="283"/>
      <c r="BS40" s="283"/>
      <c r="BT40" s="283"/>
      <c r="BU40" s="283"/>
      <c r="BV40" s="283"/>
      <c r="BW40" s="283"/>
      <c r="BX40" s="283"/>
      <c r="BY40" s="283"/>
      <c r="BZ40" s="283"/>
      <c r="CA40" s="283"/>
      <c r="CB40" s="283"/>
      <c r="CC40" s="283"/>
      <c r="CD40" s="283"/>
      <c r="CE40" s="283"/>
      <c r="CF40" s="283"/>
      <c r="CG40" s="283"/>
      <c r="CH40" s="283"/>
      <c r="CI40" s="283"/>
      <c r="CJ40" s="283"/>
      <c r="CK40" s="283"/>
      <c r="CL40" s="283"/>
      <c r="CM40" s="283"/>
      <c r="CN40" s="283"/>
      <c r="CO40" s="1"/>
    </row>
    <row r="41" ht="18.75" customHeight="1" outlineLevel="1">
      <c r="A41" s="1"/>
      <c r="B41" s="402" t="s">
        <v>229</v>
      </c>
      <c r="C41" s="300" t="s">
        <v>299</v>
      </c>
      <c r="D41" s="283"/>
      <c r="E41" s="282"/>
      <c r="F41" s="283"/>
      <c r="G41" s="383" t="s">
        <v>41</v>
      </c>
      <c r="H41" s="384"/>
      <c r="I41" s="283"/>
      <c r="J41" s="283"/>
      <c r="K41" s="283"/>
      <c r="L41" s="283"/>
      <c r="M41" s="283"/>
      <c r="N41" s="283"/>
      <c r="O41" s="283"/>
      <c r="P41" s="283"/>
      <c r="Q41" s="283"/>
      <c r="R41" s="283"/>
      <c r="S41" s="283"/>
      <c r="T41" s="283"/>
      <c r="U41" s="283"/>
      <c r="V41" s="283"/>
      <c r="W41" s="283"/>
      <c r="X41" s="283"/>
      <c r="Y41" s="283"/>
      <c r="Z41" s="283"/>
      <c r="AA41" s="283"/>
      <c r="AB41" s="283"/>
      <c r="AC41" s="283"/>
      <c r="AD41" s="283"/>
      <c r="AE41" s="283"/>
      <c r="AF41" s="283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3"/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3"/>
      <c r="BK41" s="283"/>
      <c r="BL41" s="283"/>
      <c r="BM41" s="283"/>
      <c r="BN41" s="283"/>
      <c r="BO41" s="283"/>
      <c r="BP41" s="283"/>
      <c r="BQ41" s="283"/>
      <c r="BR41" s="283"/>
      <c r="BS41" s="283"/>
      <c r="BT41" s="283"/>
      <c r="BU41" s="283"/>
      <c r="BV41" s="283"/>
      <c r="BW41" s="283"/>
      <c r="BX41" s="283"/>
      <c r="BY41" s="283"/>
      <c r="BZ41" s="283"/>
      <c r="CA41" s="283"/>
      <c r="CB41" s="283"/>
      <c r="CC41" s="283"/>
      <c r="CD41" s="283"/>
      <c r="CE41" s="283"/>
      <c r="CF41" s="283"/>
      <c r="CG41" s="283"/>
      <c r="CH41" s="283"/>
      <c r="CI41" s="283"/>
      <c r="CJ41" s="283"/>
      <c r="CK41" s="283"/>
      <c r="CL41" s="283"/>
      <c r="CM41" s="283"/>
      <c r="CN41" s="283"/>
      <c r="CO41" s="1"/>
    </row>
    <row r="42" ht="18.75" customHeight="1" outlineLevel="1">
      <c r="A42" s="1"/>
      <c r="B42" s="402" t="s">
        <v>230</v>
      </c>
      <c r="C42" s="300" t="s">
        <v>300</v>
      </c>
      <c r="D42" s="283"/>
      <c r="E42" s="282"/>
      <c r="F42" s="283"/>
      <c r="G42" s="383" t="s">
        <v>41</v>
      </c>
      <c r="H42" s="384"/>
      <c r="I42" s="283"/>
      <c r="J42" s="417"/>
      <c r="K42" s="283"/>
      <c r="L42" s="417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283"/>
      <c r="BL42" s="283"/>
      <c r="BM42" s="283"/>
      <c r="BN42" s="283"/>
      <c r="BO42" s="283"/>
      <c r="BP42" s="283"/>
      <c r="BQ42" s="283"/>
      <c r="BR42" s="283"/>
      <c r="BS42" s="283"/>
      <c r="BT42" s="283"/>
      <c r="BU42" s="283"/>
      <c r="BV42" s="283"/>
      <c r="BW42" s="283"/>
      <c r="BX42" s="283"/>
      <c r="BY42" s="283"/>
      <c r="BZ42" s="283"/>
      <c r="CA42" s="283"/>
      <c r="CB42" s="283"/>
      <c r="CC42" s="283"/>
      <c r="CD42" s="283"/>
      <c r="CE42" s="283"/>
      <c r="CF42" s="283"/>
      <c r="CG42" s="283"/>
      <c r="CH42" s="283"/>
      <c r="CI42" s="283"/>
      <c r="CJ42" s="283"/>
      <c r="CK42" s="283"/>
      <c r="CL42" s="283"/>
      <c r="CM42" s="283"/>
      <c r="CN42" s="283"/>
      <c r="CO42" s="1"/>
    </row>
    <row r="43" ht="18.75" customHeight="1">
      <c r="A43" s="1"/>
      <c r="B43" s="416">
        <v>5.0</v>
      </c>
      <c r="C43" s="342" t="s">
        <v>301</v>
      </c>
      <c r="D43" s="290"/>
      <c r="E43" s="288"/>
      <c r="F43" s="290"/>
      <c r="G43" s="399" t="s">
        <v>41</v>
      </c>
      <c r="H43" s="391"/>
      <c r="I43" s="290">
        <f t="shared" ref="I43:CN43" si="7">SUM(I44:I46)</f>
        <v>0</v>
      </c>
      <c r="J43" s="290">
        <f t="shared" si="7"/>
        <v>0</v>
      </c>
      <c r="K43" s="290">
        <f t="shared" si="7"/>
        <v>0</v>
      </c>
      <c r="L43" s="290">
        <f t="shared" si="7"/>
        <v>0</v>
      </c>
      <c r="M43" s="290">
        <f t="shared" si="7"/>
        <v>0</v>
      </c>
      <c r="N43" s="290">
        <f t="shared" si="7"/>
        <v>0</v>
      </c>
      <c r="O43" s="290">
        <f t="shared" si="7"/>
        <v>0</v>
      </c>
      <c r="P43" s="290">
        <f t="shared" si="7"/>
        <v>0</v>
      </c>
      <c r="Q43" s="290">
        <f t="shared" si="7"/>
        <v>0</v>
      </c>
      <c r="R43" s="290">
        <f t="shared" si="7"/>
        <v>0</v>
      </c>
      <c r="S43" s="290">
        <f t="shared" si="7"/>
        <v>0</v>
      </c>
      <c r="T43" s="290">
        <f t="shared" si="7"/>
        <v>0</v>
      </c>
      <c r="U43" s="290">
        <f t="shared" si="7"/>
        <v>0</v>
      </c>
      <c r="V43" s="290">
        <f t="shared" si="7"/>
        <v>0</v>
      </c>
      <c r="W43" s="290">
        <f t="shared" si="7"/>
        <v>0</v>
      </c>
      <c r="X43" s="290">
        <f t="shared" si="7"/>
        <v>0</v>
      </c>
      <c r="Y43" s="290">
        <f t="shared" si="7"/>
        <v>0</v>
      </c>
      <c r="Z43" s="290">
        <f t="shared" si="7"/>
        <v>0</v>
      </c>
      <c r="AA43" s="290">
        <f t="shared" si="7"/>
        <v>0</v>
      </c>
      <c r="AB43" s="290">
        <f t="shared" si="7"/>
        <v>0</v>
      </c>
      <c r="AC43" s="290">
        <f t="shared" si="7"/>
        <v>0</v>
      </c>
      <c r="AD43" s="290">
        <f t="shared" si="7"/>
        <v>0</v>
      </c>
      <c r="AE43" s="290">
        <f t="shared" si="7"/>
        <v>0</v>
      </c>
      <c r="AF43" s="290">
        <f t="shared" si="7"/>
        <v>0</v>
      </c>
      <c r="AG43" s="290">
        <f t="shared" si="7"/>
        <v>0</v>
      </c>
      <c r="AH43" s="290">
        <f t="shared" si="7"/>
        <v>0</v>
      </c>
      <c r="AI43" s="290">
        <f t="shared" si="7"/>
        <v>0</v>
      </c>
      <c r="AJ43" s="290">
        <f t="shared" si="7"/>
        <v>0</v>
      </c>
      <c r="AK43" s="290">
        <f t="shared" si="7"/>
        <v>0</v>
      </c>
      <c r="AL43" s="290">
        <f t="shared" si="7"/>
        <v>0</v>
      </c>
      <c r="AM43" s="290">
        <f t="shared" si="7"/>
        <v>0</v>
      </c>
      <c r="AN43" s="290">
        <f t="shared" si="7"/>
        <v>0</v>
      </c>
      <c r="AO43" s="290">
        <f t="shared" si="7"/>
        <v>0</v>
      </c>
      <c r="AP43" s="290">
        <f t="shared" si="7"/>
        <v>0</v>
      </c>
      <c r="AQ43" s="290">
        <f t="shared" si="7"/>
        <v>0</v>
      </c>
      <c r="AR43" s="290">
        <f t="shared" si="7"/>
        <v>0</v>
      </c>
      <c r="AS43" s="290">
        <f t="shared" si="7"/>
        <v>0</v>
      </c>
      <c r="AT43" s="290">
        <f t="shared" si="7"/>
        <v>0</v>
      </c>
      <c r="AU43" s="290">
        <f t="shared" si="7"/>
        <v>0</v>
      </c>
      <c r="AV43" s="290">
        <f t="shared" si="7"/>
        <v>0</v>
      </c>
      <c r="AW43" s="290">
        <f t="shared" si="7"/>
        <v>0</v>
      </c>
      <c r="AX43" s="290">
        <f t="shared" si="7"/>
        <v>0</v>
      </c>
      <c r="AY43" s="290">
        <f t="shared" si="7"/>
        <v>0</v>
      </c>
      <c r="AZ43" s="290">
        <f t="shared" si="7"/>
        <v>0</v>
      </c>
      <c r="BA43" s="290">
        <f t="shared" si="7"/>
        <v>0</v>
      </c>
      <c r="BB43" s="290">
        <f t="shared" si="7"/>
        <v>0</v>
      </c>
      <c r="BC43" s="290">
        <f t="shared" si="7"/>
        <v>0</v>
      </c>
      <c r="BD43" s="290">
        <f t="shared" si="7"/>
        <v>0</v>
      </c>
      <c r="BE43" s="290">
        <f t="shared" si="7"/>
        <v>0</v>
      </c>
      <c r="BF43" s="290">
        <f t="shared" si="7"/>
        <v>0</v>
      </c>
      <c r="BG43" s="290">
        <f t="shared" si="7"/>
        <v>0</v>
      </c>
      <c r="BH43" s="290">
        <f t="shared" si="7"/>
        <v>0</v>
      </c>
      <c r="BI43" s="290">
        <f t="shared" si="7"/>
        <v>0</v>
      </c>
      <c r="BJ43" s="290">
        <f t="shared" si="7"/>
        <v>0</v>
      </c>
      <c r="BK43" s="290">
        <f t="shared" si="7"/>
        <v>0</v>
      </c>
      <c r="BL43" s="290">
        <f t="shared" si="7"/>
        <v>0</v>
      </c>
      <c r="BM43" s="290">
        <f t="shared" si="7"/>
        <v>0</v>
      </c>
      <c r="BN43" s="290">
        <f t="shared" si="7"/>
        <v>0</v>
      </c>
      <c r="BO43" s="290">
        <f t="shared" si="7"/>
        <v>0</v>
      </c>
      <c r="BP43" s="290">
        <f t="shared" si="7"/>
        <v>0</v>
      </c>
      <c r="BQ43" s="290">
        <f t="shared" si="7"/>
        <v>0</v>
      </c>
      <c r="BR43" s="290">
        <f t="shared" si="7"/>
        <v>0</v>
      </c>
      <c r="BS43" s="290">
        <f t="shared" si="7"/>
        <v>0</v>
      </c>
      <c r="BT43" s="290">
        <f t="shared" si="7"/>
        <v>0</v>
      </c>
      <c r="BU43" s="290">
        <f t="shared" si="7"/>
        <v>0</v>
      </c>
      <c r="BV43" s="290">
        <f t="shared" si="7"/>
        <v>0</v>
      </c>
      <c r="BW43" s="290">
        <f t="shared" si="7"/>
        <v>0</v>
      </c>
      <c r="BX43" s="290">
        <f t="shared" si="7"/>
        <v>0</v>
      </c>
      <c r="BY43" s="290">
        <f t="shared" si="7"/>
        <v>0</v>
      </c>
      <c r="BZ43" s="290">
        <f t="shared" si="7"/>
        <v>0</v>
      </c>
      <c r="CA43" s="290">
        <f t="shared" si="7"/>
        <v>0</v>
      </c>
      <c r="CB43" s="290">
        <f t="shared" si="7"/>
        <v>0</v>
      </c>
      <c r="CC43" s="290">
        <f t="shared" si="7"/>
        <v>0</v>
      </c>
      <c r="CD43" s="290">
        <f t="shared" si="7"/>
        <v>0</v>
      </c>
      <c r="CE43" s="290">
        <f t="shared" si="7"/>
        <v>0</v>
      </c>
      <c r="CF43" s="290">
        <f t="shared" si="7"/>
        <v>0</v>
      </c>
      <c r="CG43" s="290">
        <f t="shared" si="7"/>
        <v>0</v>
      </c>
      <c r="CH43" s="290">
        <f t="shared" si="7"/>
        <v>0</v>
      </c>
      <c r="CI43" s="290">
        <f t="shared" si="7"/>
        <v>0</v>
      </c>
      <c r="CJ43" s="290">
        <f t="shared" si="7"/>
        <v>0</v>
      </c>
      <c r="CK43" s="290">
        <f t="shared" si="7"/>
        <v>0</v>
      </c>
      <c r="CL43" s="290">
        <f t="shared" si="7"/>
        <v>0</v>
      </c>
      <c r="CM43" s="290">
        <f t="shared" si="7"/>
        <v>0</v>
      </c>
      <c r="CN43" s="290">
        <f t="shared" si="7"/>
        <v>0</v>
      </c>
      <c r="CO43" s="1"/>
    </row>
    <row r="44" ht="18.75" customHeight="1" outlineLevel="1">
      <c r="A44" s="1"/>
      <c r="B44" s="402" t="s">
        <v>237</v>
      </c>
      <c r="C44" s="300" t="s">
        <v>302</v>
      </c>
      <c r="D44" s="283"/>
      <c r="E44" s="282"/>
      <c r="F44" s="283"/>
      <c r="G44" s="383" t="s">
        <v>41</v>
      </c>
      <c r="H44" s="384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3"/>
      <c r="AT44" s="283"/>
      <c r="AU44" s="283"/>
      <c r="AV44" s="283"/>
      <c r="AW44" s="283"/>
      <c r="AX44" s="283"/>
      <c r="AY44" s="283"/>
      <c r="AZ44" s="283"/>
      <c r="BA44" s="283"/>
      <c r="BB44" s="283"/>
      <c r="BC44" s="283"/>
      <c r="BD44" s="283"/>
      <c r="BE44" s="283"/>
      <c r="BF44" s="283"/>
      <c r="BG44" s="283"/>
      <c r="BH44" s="283"/>
      <c r="BI44" s="283"/>
      <c r="BJ44" s="283"/>
      <c r="BK44" s="283"/>
      <c r="BL44" s="283"/>
      <c r="BM44" s="283"/>
      <c r="BN44" s="283"/>
      <c r="BO44" s="283"/>
      <c r="BP44" s="283"/>
      <c r="BQ44" s="283"/>
      <c r="BR44" s="283"/>
      <c r="BS44" s="283"/>
      <c r="BT44" s="283"/>
      <c r="BU44" s="283"/>
      <c r="BV44" s="283"/>
      <c r="BW44" s="283"/>
      <c r="BX44" s="283"/>
      <c r="BY44" s="283"/>
      <c r="BZ44" s="283"/>
      <c r="CA44" s="283"/>
      <c r="CB44" s="283"/>
      <c r="CC44" s="283"/>
      <c r="CD44" s="283"/>
      <c r="CE44" s="283"/>
      <c r="CF44" s="283"/>
      <c r="CG44" s="283"/>
      <c r="CH44" s="283"/>
      <c r="CI44" s="283"/>
      <c r="CJ44" s="283"/>
      <c r="CK44" s="283"/>
      <c r="CL44" s="283"/>
      <c r="CM44" s="283"/>
      <c r="CN44" s="283"/>
      <c r="CO44" s="1"/>
    </row>
    <row r="45" ht="18.75" customHeight="1" outlineLevel="1">
      <c r="A45" s="1"/>
      <c r="B45" s="402" t="s">
        <v>238</v>
      </c>
      <c r="C45" s="300" t="s">
        <v>303</v>
      </c>
      <c r="D45" s="283"/>
      <c r="E45" s="282"/>
      <c r="F45" s="283"/>
      <c r="G45" s="383" t="s">
        <v>41</v>
      </c>
      <c r="H45" s="384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3"/>
      <c r="AI45" s="283"/>
      <c r="AJ45" s="283"/>
      <c r="AK45" s="283"/>
      <c r="AL45" s="283"/>
      <c r="AM45" s="283"/>
      <c r="AN45" s="283"/>
      <c r="AO45" s="283"/>
      <c r="AP45" s="283"/>
      <c r="AQ45" s="283"/>
      <c r="AR45" s="283"/>
      <c r="AS45" s="283"/>
      <c r="AT45" s="283"/>
      <c r="AU45" s="283"/>
      <c r="AV45" s="283"/>
      <c r="AW45" s="283"/>
      <c r="AX45" s="283"/>
      <c r="AY45" s="283"/>
      <c r="AZ45" s="283"/>
      <c r="BA45" s="283"/>
      <c r="BB45" s="283"/>
      <c r="BC45" s="283"/>
      <c r="BD45" s="283"/>
      <c r="BE45" s="283"/>
      <c r="BF45" s="283"/>
      <c r="BG45" s="283"/>
      <c r="BH45" s="283"/>
      <c r="BI45" s="283"/>
      <c r="BJ45" s="283"/>
      <c r="BK45" s="283"/>
      <c r="BL45" s="283"/>
      <c r="BM45" s="283"/>
      <c r="BN45" s="283"/>
      <c r="BO45" s="283"/>
      <c r="BP45" s="283"/>
      <c r="BQ45" s="283"/>
      <c r="BR45" s="283"/>
      <c r="BS45" s="283"/>
      <c r="BT45" s="283"/>
      <c r="BU45" s="283"/>
      <c r="BV45" s="283"/>
      <c r="BW45" s="283"/>
      <c r="BX45" s="283"/>
      <c r="BY45" s="283"/>
      <c r="BZ45" s="283"/>
      <c r="CA45" s="283"/>
      <c r="CB45" s="283"/>
      <c r="CC45" s="283"/>
      <c r="CD45" s="283"/>
      <c r="CE45" s="283"/>
      <c r="CF45" s="283"/>
      <c r="CG45" s="283"/>
      <c r="CH45" s="283"/>
      <c r="CI45" s="283"/>
      <c r="CJ45" s="283"/>
      <c r="CK45" s="283"/>
      <c r="CL45" s="283"/>
      <c r="CM45" s="283"/>
      <c r="CN45" s="283"/>
      <c r="CO45" s="1"/>
    </row>
    <row r="46" ht="18.75" customHeight="1" outlineLevel="1">
      <c r="A46" s="1"/>
      <c r="B46" s="402" t="s">
        <v>239</v>
      </c>
      <c r="C46" s="300" t="s">
        <v>304</v>
      </c>
      <c r="D46" s="283"/>
      <c r="E46" s="282"/>
      <c r="F46" s="283"/>
      <c r="G46" s="383" t="s">
        <v>41</v>
      </c>
      <c r="H46" s="384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3"/>
      <c r="AT46" s="283"/>
      <c r="AU46" s="283"/>
      <c r="AV46" s="283"/>
      <c r="AW46" s="283"/>
      <c r="AX46" s="283"/>
      <c r="AY46" s="283"/>
      <c r="AZ46" s="283"/>
      <c r="BA46" s="283"/>
      <c r="BB46" s="283"/>
      <c r="BC46" s="283"/>
      <c r="BD46" s="283"/>
      <c r="BE46" s="283"/>
      <c r="BF46" s="283"/>
      <c r="BG46" s="283"/>
      <c r="BH46" s="283"/>
      <c r="BI46" s="283"/>
      <c r="BJ46" s="283"/>
      <c r="BK46" s="283"/>
      <c r="BL46" s="283"/>
      <c r="BM46" s="283"/>
      <c r="BN46" s="283"/>
      <c r="BO46" s="283"/>
      <c r="BP46" s="283"/>
      <c r="BQ46" s="283"/>
      <c r="BR46" s="283"/>
      <c r="BS46" s="283"/>
      <c r="BT46" s="283"/>
      <c r="BU46" s="283"/>
      <c r="BV46" s="283"/>
      <c r="BW46" s="283"/>
      <c r="BX46" s="283"/>
      <c r="BY46" s="283"/>
      <c r="BZ46" s="283"/>
      <c r="CA46" s="283"/>
      <c r="CB46" s="283"/>
      <c r="CC46" s="283"/>
      <c r="CD46" s="283"/>
      <c r="CE46" s="283"/>
      <c r="CF46" s="283"/>
      <c r="CG46" s="283"/>
      <c r="CH46" s="283"/>
      <c r="CI46" s="283"/>
      <c r="CJ46" s="283"/>
      <c r="CK46" s="283"/>
      <c r="CL46" s="283"/>
      <c r="CM46" s="283"/>
      <c r="CN46" s="283"/>
      <c r="CO46" s="1"/>
    </row>
    <row r="47" ht="18.75" customHeight="1">
      <c r="A47" s="1"/>
      <c r="B47" s="385"/>
      <c r="C47" s="285" t="s">
        <v>305</v>
      </c>
      <c r="D47" s="286"/>
      <c r="E47" s="285"/>
      <c r="F47" s="286"/>
      <c r="G47" s="387" t="s">
        <v>41</v>
      </c>
      <c r="H47" s="388"/>
      <c r="I47" s="286">
        <f t="shared" ref="I47:CN47" si="8">I43+I39+I34</f>
        <v>6035</v>
      </c>
      <c r="J47" s="286">
        <f t="shared" si="8"/>
        <v>12070</v>
      </c>
      <c r="K47" s="286">
        <f t="shared" si="8"/>
        <v>18105</v>
      </c>
      <c r="L47" s="286">
        <f t="shared" si="8"/>
        <v>24140</v>
      </c>
      <c r="M47" s="286">
        <f t="shared" si="8"/>
        <v>29575</v>
      </c>
      <c r="N47" s="286">
        <f t="shared" si="8"/>
        <v>30709</v>
      </c>
      <c r="O47" s="286">
        <f t="shared" si="8"/>
        <v>31490.55556</v>
      </c>
      <c r="P47" s="286">
        <f t="shared" si="8"/>
        <v>32272.11111</v>
      </c>
      <c r="Q47" s="286">
        <f t="shared" si="8"/>
        <v>33053.66667</v>
      </c>
      <c r="R47" s="286">
        <f t="shared" si="8"/>
        <v>33835.22222</v>
      </c>
      <c r="S47" s="286">
        <f t="shared" si="8"/>
        <v>34616.77778</v>
      </c>
      <c r="T47" s="286">
        <f t="shared" si="8"/>
        <v>35398.33333</v>
      </c>
      <c r="U47" s="286">
        <f t="shared" si="8"/>
        <v>92543.90667</v>
      </c>
      <c r="V47" s="286">
        <f t="shared" si="8"/>
        <v>149689.48</v>
      </c>
      <c r="W47" s="286">
        <f t="shared" si="8"/>
        <v>206835.0533</v>
      </c>
      <c r="X47" s="286">
        <f t="shared" si="8"/>
        <v>263980.6267</v>
      </c>
      <c r="Y47" s="286">
        <f t="shared" si="8"/>
        <v>321126.2</v>
      </c>
      <c r="Z47" s="286">
        <f t="shared" si="8"/>
        <v>378271.7733</v>
      </c>
      <c r="AA47" s="286">
        <f t="shared" si="8"/>
        <v>435417.3467</v>
      </c>
      <c r="AB47" s="286">
        <f t="shared" si="8"/>
        <v>492562.92</v>
      </c>
      <c r="AC47" s="286">
        <f t="shared" si="8"/>
        <v>549708.4933</v>
      </c>
      <c r="AD47" s="286">
        <f t="shared" si="8"/>
        <v>606854.0667</v>
      </c>
      <c r="AE47" s="286">
        <f t="shared" si="8"/>
        <v>663999.64</v>
      </c>
      <c r="AF47" s="286">
        <f t="shared" si="8"/>
        <v>721145.2133</v>
      </c>
      <c r="AG47" s="286">
        <f t="shared" si="8"/>
        <v>347982.8116</v>
      </c>
      <c r="AH47" s="286">
        <f t="shared" si="8"/>
        <v>408080.3036</v>
      </c>
      <c r="AI47" s="286">
        <f t="shared" si="8"/>
        <v>468177.7956</v>
      </c>
      <c r="AJ47" s="286">
        <f t="shared" si="8"/>
        <v>528275.2876</v>
      </c>
      <c r="AK47" s="286">
        <f t="shared" si="8"/>
        <v>588372.7796</v>
      </c>
      <c r="AL47" s="286">
        <f t="shared" si="8"/>
        <v>648470.2716</v>
      </c>
      <c r="AM47" s="286">
        <f t="shared" si="8"/>
        <v>708567.7636</v>
      </c>
      <c r="AN47" s="286">
        <f t="shared" si="8"/>
        <v>768665.2556</v>
      </c>
      <c r="AO47" s="286">
        <f t="shared" si="8"/>
        <v>828762.7476</v>
      </c>
      <c r="AP47" s="286">
        <f t="shared" si="8"/>
        <v>888860.2396</v>
      </c>
      <c r="AQ47" s="286">
        <f t="shared" si="8"/>
        <v>948957.7316</v>
      </c>
      <c r="AR47" s="286">
        <f t="shared" si="8"/>
        <v>1009055.224</v>
      </c>
      <c r="AS47" s="286">
        <f t="shared" si="8"/>
        <v>435285.6691</v>
      </c>
      <c r="AT47" s="286">
        <f t="shared" si="8"/>
        <v>498482.6757</v>
      </c>
      <c r="AU47" s="286">
        <f t="shared" si="8"/>
        <v>561679.6823</v>
      </c>
      <c r="AV47" s="286">
        <f t="shared" si="8"/>
        <v>624876.6889</v>
      </c>
      <c r="AW47" s="286">
        <f t="shared" si="8"/>
        <v>688073.6955</v>
      </c>
      <c r="AX47" s="286">
        <f t="shared" si="8"/>
        <v>751270.7021</v>
      </c>
      <c r="AY47" s="286">
        <f t="shared" si="8"/>
        <v>814467.7087</v>
      </c>
      <c r="AZ47" s="286">
        <f t="shared" si="8"/>
        <v>877664.7153</v>
      </c>
      <c r="BA47" s="286">
        <f t="shared" si="8"/>
        <v>940861.7219</v>
      </c>
      <c r="BB47" s="286">
        <f t="shared" si="8"/>
        <v>1004058.728</v>
      </c>
      <c r="BC47" s="286">
        <f t="shared" si="8"/>
        <v>1067255.735</v>
      </c>
      <c r="BD47" s="286">
        <f t="shared" si="8"/>
        <v>1130452.742</v>
      </c>
      <c r="BE47" s="286">
        <f t="shared" si="8"/>
        <v>472681.2716</v>
      </c>
      <c r="BF47" s="286">
        <f t="shared" si="8"/>
        <v>539132.7685</v>
      </c>
      <c r="BG47" s="286">
        <f t="shared" si="8"/>
        <v>605584.2654</v>
      </c>
      <c r="BH47" s="286">
        <f t="shared" si="8"/>
        <v>672035.7624</v>
      </c>
      <c r="BI47" s="286">
        <f t="shared" si="8"/>
        <v>738487.2593</v>
      </c>
      <c r="BJ47" s="286">
        <f t="shared" si="8"/>
        <v>804938.7562</v>
      </c>
      <c r="BK47" s="286">
        <f t="shared" si="8"/>
        <v>871390.2532</v>
      </c>
      <c r="BL47" s="286">
        <f t="shared" si="8"/>
        <v>937841.7501</v>
      </c>
      <c r="BM47" s="286">
        <f t="shared" si="8"/>
        <v>1004293.247</v>
      </c>
      <c r="BN47" s="286">
        <f t="shared" si="8"/>
        <v>1070744.744</v>
      </c>
      <c r="BO47" s="286">
        <f t="shared" si="8"/>
        <v>1137196.241</v>
      </c>
      <c r="BP47" s="286">
        <f t="shared" si="8"/>
        <v>1203647.738</v>
      </c>
      <c r="BQ47" s="286">
        <f t="shared" si="8"/>
        <v>495664.9349</v>
      </c>
      <c r="BR47" s="286">
        <f t="shared" si="8"/>
        <v>565533.6467</v>
      </c>
      <c r="BS47" s="286">
        <f t="shared" si="8"/>
        <v>635402.3584</v>
      </c>
      <c r="BT47" s="286">
        <f t="shared" si="8"/>
        <v>705271.0702</v>
      </c>
      <c r="BU47" s="286">
        <f t="shared" si="8"/>
        <v>775139.782</v>
      </c>
      <c r="BV47" s="286">
        <f t="shared" si="8"/>
        <v>845008.4938</v>
      </c>
      <c r="BW47" s="286">
        <f t="shared" si="8"/>
        <v>915229.65</v>
      </c>
      <c r="BX47" s="286">
        <f t="shared" si="8"/>
        <v>985450.8062</v>
      </c>
      <c r="BY47" s="286">
        <f t="shared" si="8"/>
        <v>1055671.962</v>
      </c>
      <c r="BZ47" s="286">
        <f t="shared" si="8"/>
        <v>1125893.119</v>
      </c>
      <c r="CA47" s="286">
        <f t="shared" si="8"/>
        <v>1196114.275</v>
      </c>
      <c r="CB47" s="286">
        <f t="shared" si="8"/>
        <v>1266335.431</v>
      </c>
      <c r="CC47" s="286">
        <f t="shared" si="8"/>
        <v>515653.3989</v>
      </c>
      <c r="CD47" s="286">
        <f t="shared" si="8"/>
        <v>589462.6307</v>
      </c>
      <c r="CE47" s="286">
        <f t="shared" si="8"/>
        <v>663271.8625</v>
      </c>
      <c r="CF47" s="286">
        <f t="shared" si="8"/>
        <v>737081.0943</v>
      </c>
      <c r="CG47" s="286">
        <f t="shared" si="8"/>
        <v>810890.3261</v>
      </c>
      <c r="CH47" s="286">
        <f t="shared" si="8"/>
        <v>884699.5579</v>
      </c>
      <c r="CI47" s="286">
        <f t="shared" si="8"/>
        <v>958508.7897</v>
      </c>
      <c r="CJ47" s="286">
        <f t="shared" si="8"/>
        <v>1032318.022</v>
      </c>
      <c r="CK47" s="286">
        <f t="shared" si="8"/>
        <v>1106127.253</v>
      </c>
      <c r="CL47" s="286">
        <f t="shared" si="8"/>
        <v>1179936.485</v>
      </c>
      <c r="CM47" s="286">
        <f t="shared" si="8"/>
        <v>1253745.717</v>
      </c>
      <c r="CN47" s="286">
        <f t="shared" si="8"/>
        <v>0</v>
      </c>
      <c r="CO47" s="1"/>
    </row>
    <row r="48" ht="18.75" customHeight="1">
      <c r="A48" s="1"/>
      <c r="B48" s="2"/>
      <c r="C48" s="117" t="str">
        <f>IF(SUM(I48:CN48)=0,"Ok","Fls")</f>
        <v>Ok</v>
      </c>
      <c r="D48" s="44"/>
      <c r="E48" s="1"/>
      <c r="F48" s="44"/>
      <c r="G48" s="60"/>
      <c r="H48" s="381"/>
      <c r="I48" s="44">
        <f t="shared" ref="I48:CN48" si="9">IF(ROUND(I47-I29,0)=0,0,I47-I29)</f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9"/>
        <v>0</v>
      </c>
      <c r="O48" s="44">
        <f t="shared" si="9"/>
        <v>0</v>
      </c>
      <c r="P48" s="44">
        <f t="shared" si="9"/>
        <v>0</v>
      </c>
      <c r="Q48" s="44">
        <f t="shared" si="9"/>
        <v>0</v>
      </c>
      <c r="R48" s="44">
        <f t="shared" si="9"/>
        <v>0</v>
      </c>
      <c r="S48" s="44">
        <f t="shared" si="9"/>
        <v>0</v>
      </c>
      <c r="T48" s="44">
        <f t="shared" si="9"/>
        <v>0</v>
      </c>
      <c r="U48" s="44">
        <f t="shared" si="9"/>
        <v>0</v>
      </c>
      <c r="V48" s="44">
        <f t="shared" si="9"/>
        <v>0</v>
      </c>
      <c r="W48" s="44">
        <f t="shared" si="9"/>
        <v>0</v>
      </c>
      <c r="X48" s="44">
        <f t="shared" si="9"/>
        <v>0</v>
      </c>
      <c r="Y48" s="44">
        <f t="shared" si="9"/>
        <v>0</v>
      </c>
      <c r="Z48" s="44">
        <f t="shared" si="9"/>
        <v>0</v>
      </c>
      <c r="AA48" s="44">
        <f t="shared" si="9"/>
        <v>0</v>
      </c>
      <c r="AB48" s="44">
        <f t="shared" si="9"/>
        <v>0</v>
      </c>
      <c r="AC48" s="44">
        <f t="shared" si="9"/>
        <v>0</v>
      </c>
      <c r="AD48" s="44">
        <f t="shared" si="9"/>
        <v>0</v>
      </c>
      <c r="AE48" s="44">
        <f t="shared" si="9"/>
        <v>0</v>
      </c>
      <c r="AF48" s="44">
        <f t="shared" si="9"/>
        <v>0</v>
      </c>
      <c r="AG48" s="44">
        <f t="shared" si="9"/>
        <v>0</v>
      </c>
      <c r="AH48" s="44">
        <f t="shared" si="9"/>
        <v>0</v>
      </c>
      <c r="AI48" s="44">
        <f t="shared" si="9"/>
        <v>0</v>
      </c>
      <c r="AJ48" s="44">
        <f t="shared" si="9"/>
        <v>0</v>
      </c>
      <c r="AK48" s="44">
        <f t="shared" si="9"/>
        <v>0</v>
      </c>
      <c r="AL48" s="44">
        <f t="shared" si="9"/>
        <v>0</v>
      </c>
      <c r="AM48" s="44">
        <f t="shared" si="9"/>
        <v>0</v>
      </c>
      <c r="AN48" s="44">
        <f t="shared" si="9"/>
        <v>0</v>
      </c>
      <c r="AO48" s="44">
        <f t="shared" si="9"/>
        <v>0</v>
      </c>
      <c r="AP48" s="44">
        <f t="shared" si="9"/>
        <v>0</v>
      </c>
      <c r="AQ48" s="44">
        <f t="shared" si="9"/>
        <v>0</v>
      </c>
      <c r="AR48" s="44">
        <f t="shared" si="9"/>
        <v>0</v>
      </c>
      <c r="AS48" s="44">
        <f t="shared" si="9"/>
        <v>0</v>
      </c>
      <c r="AT48" s="44">
        <f t="shared" si="9"/>
        <v>0</v>
      </c>
      <c r="AU48" s="44">
        <f t="shared" si="9"/>
        <v>0</v>
      </c>
      <c r="AV48" s="44">
        <f t="shared" si="9"/>
        <v>0</v>
      </c>
      <c r="AW48" s="44">
        <f t="shared" si="9"/>
        <v>0</v>
      </c>
      <c r="AX48" s="44">
        <f t="shared" si="9"/>
        <v>0</v>
      </c>
      <c r="AY48" s="44">
        <f t="shared" si="9"/>
        <v>0</v>
      </c>
      <c r="AZ48" s="44">
        <f t="shared" si="9"/>
        <v>0</v>
      </c>
      <c r="BA48" s="44">
        <f t="shared" si="9"/>
        <v>0</v>
      </c>
      <c r="BB48" s="44">
        <f t="shared" si="9"/>
        <v>0</v>
      </c>
      <c r="BC48" s="44">
        <f t="shared" si="9"/>
        <v>0</v>
      </c>
      <c r="BD48" s="44">
        <f t="shared" si="9"/>
        <v>0</v>
      </c>
      <c r="BE48" s="44">
        <f t="shared" si="9"/>
        <v>0</v>
      </c>
      <c r="BF48" s="44">
        <f t="shared" si="9"/>
        <v>0</v>
      </c>
      <c r="BG48" s="44">
        <f t="shared" si="9"/>
        <v>0</v>
      </c>
      <c r="BH48" s="44">
        <f t="shared" si="9"/>
        <v>0</v>
      </c>
      <c r="BI48" s="44">
        <f t="shared" si="9"/>
        <v>0</v>
      </c>
      <c r="BJ48" s="44">
        <f t="shared" si="9"/>
        <v>0</v>
      </c>
      <c r="BK48" s="44">
        <f t="shared" si="9"/>
        <v>0</v>
      </c>
      <c r="BL48" s="44">
        <f t="shared" si="9"/>
        <v>0</v>
      </c>
      <c r="BM48" s="44">
        <f t="shared" si="9"/>
        <v>0</v>
      </c>
      <c r="BN48" s="44">
        <f t="shared" si="9"/>
        <v>0</v>
      </c>
      <c r="BO48" s="44">
        <f t="shared" si="9"/>
        <v>0</v>
      </c>
      <c r="BP48" s="44">
        <f t="shared" si="9"/>
        <v>0</v>
      </c>
      <c r="BQ48" s="44">
        <f t="shared" si="9"/>
        <v>0</v>
      </c>
      <c r="BR48" s="44">
        <f t="shared" si="9"/>
        <v>0</v>
      </c>
      <c r="BS48" s="44">
        <f t="shared" si="9"/>
        <v>0</v>
      </c>
      <c r="BT48" s="44">
        <f t="shared" si="9"/>
        <v>0</v>
      </c>
      <c r="BU48" s="44">
        <f t="shared" si="9"/>
        <v>0</v>
      </c>
      <c r="BV48" s="44">
        <f t="shared" si="9"/>
        <v>0</v>
      </c>
      <c r="BW48" s="44">
        <f t="shared" si="9"/>
        <v>0</v>
      </c>
      <c r="BX48" s="44">
        <f t="shared" si="9"/>
        <v>0</v>
      </c>
      <c r="BY48" s="44">
        <f t="shared" si="9"/>
        <v>0</v>
      </c>
      <c r="BZ48" s="44">
        <f t="shared" si="9"/>
        <v>0</v>
      </c>
      <c r="CA48" s="44">
        <f t="shared" si="9"/>
        <v>0</v>
      </c>
      <c r="CB48" s="44">
        <f t="shared" si="9"/>
        <v>0</v>
      </c>
      <c r="CC48" s="44">
        <f t="shared" si="9"/>
        <v>0</v>
      </c>
      <c r="CD48" s="44">
        <f t="shared" si="9"/>
        <v>0</v>
      </c>
      <c r="CE48" s="44">
        <f t="shared" si="9"/>
        <v>0</v>
      </c>
      <c r="CF48" s="44">
        <f t="shared" si="9"/>
        <v>0</v>
      </c>
      <c r="CG48" s="44">
        <f t="shared" si="9"/>
        <v>0</v>
      </c>
      <c r="CH48" s="44">
        <f t="shared" si="9"/>
        <v>0</v>
      </c>
      <c r="CI48" s="44">
        <f t="shared" si="9"/>
        <v>0</v>
      </c>
      <c r="CJ48" s="44">
        <f t="shared" si="9"/>
        <v>0</v>
      </c>
      <c r="CK48" s="44">
        <f t="shared" si="9"/>
        <v>0</v>
      </c>
      <c r="CL48" s="44">
        <f t="shared" si="9"/>
        <v>0</v>
      </c>
      <c r="CM48" s="44">
        <f t="shared" si="9"/>
        <v>0</v>
      </c>
      <c r="CN48" s="44">
        <f t="shared" si="9"/>
        <v>0</v>
      </c>
      <c r="CO48" s="1"/>
    </row>
    <row r="49" ht="18.75" customHeight="1">
      <c r="A49" s="1"/>
      <c r="B49" s="2"/>
      <c r="C49" s="1"/>
      <c r="D49" s="44"/>
      <c r="E49" s="1"/>
      <c r="F49" s="44"/>
      <c r="G49" s="60"/>
      <c r="H49" s="381"/>
      <c r="I49" s="1"/>
      <c r="J49" s="1"/>
      <c r="K49" s="1"/>
      <c r="L49" s="44"/>
      <c r="M49" s="44"/>
      <c r="N49" s="44"/>
      <c r="O49" s="1"/>
      <c r="P49" s="1"/>
      <c r="Q49" s="1"/>
      <c r="R49" s="1"/>
      <c r="S49" s="44"/>
      <c r="T49" s="44"/>
      <c r="U49" s="44"/>
      <c r="V49" s="44"/>
      <c r="W49" s="44"/>
      <c r="X49" s="44"/>
      <c r="Y49" s="44"/>
      <c r="Z49" s="44"/>
      <c r="AA49" s="44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</row>
    <row r="50" ht="18.75" customHeight="1">
      <c r="A50" s="1"/>
      <c r="B50" s="2"/>
      <c r="C50" s="1"/>
      <c r="D50" s="44"/>
      <c r="E50" s="1"/>
      <c r="F50" s="44"/>
      <c r="G50" s="60"/>
      <c r="H50" s="38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</row>
    <row r="51" ht="18.75" customHeight="1">
      <c r="A51" s="1"/>
      <c r="B51" s="2"/>
      <c r="C51" s="1"/>
      <c r="D51" s="44"/>
      <c r="E51" s="1"/>
      <c r="F51" s="44"/>
      <c r="G51" s="60"/>
      <c r="H51" s="38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</row>
    <row r="52" ht="18.75" customHeight="1">
      <c r="A52" s="1"/>
      <c r="B52" s="2"/>
      <c r="C52" s="1"/>
      <c r="D52" s="44"/>
      <c r="E52" s="1"/>
      <c r="F52" s="44"/>
      <c r="G52" s="60"/>
      <c r="H52" s="38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</row>
    <row r="53" ht="18.75" customHeight="1">
      <c r="A53" s="1"/>
      <c r="B53" s="2"/>
      <c r="C53" s="1"/>
      <c r="D53" s="44"/>
      <c r="E53" s="1"/>
      <c r="F53" s="44"/>
      <c r="G53" s="60"/>
      <c r="H53" s="38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</row>
    <row r="54" ht="18.75" customHeight="1">
      <c r="A54" s="1"/>
      <c r="B54" s="2"/>
      <c r="C54" s="1"/>
      <c r="D54" s="44"/>
      <c r="E54" s="1"/>
      <c r="F54" s="44"/>
      <c r="G54" s="60"/>
      <c r="H54" s="38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</row>
    <row r="55" ht="18.75" customHeight="1">
      <c r="A55" s="1"/>
      <c r="B55" s="2"/>
      <c r="C55" s="1"/>
      <c r="D55" s="44"/>
      <c r="E55" s="1"/>
      <c r="F55" s="44"/>
      <c r="G55" s="60"/>
      <c r="H55" s="38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</row>
    <row r="56" ht="18.75" customHeight="1">
      <c r="A56" s="1"/>
      <c r="B56" s="2"/>
      <c r="C56" s="1"/>
      <c r="D56" s="44"/>
      <c r="E56" s="1"/>
      <c r="F56" s="44"/>
      <c r="G56" s="60"/>
      <c r="H56" s="38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</row>
    <row r="57" ht="18.75" customHeight="1">
      <c r="A57" s="1"/>
      <c r="B57" s="2"/>
      <c r="C57" s="1"/>
      <c r="D57" s="44"/>
      <c r="E57" s="1"/>
      <c r="F57" s="44"/>
      <c r="G57" s="60"/>
      <c r="H57" s="38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</row>
    <row r="58" ht="18.75" customHeight="1">
      <c r="A58" s="1"/>
      <c r="B58" s="2"/>
      <c r="C58" s="1"/>
      <c r="D58" s="44"/>
      <c r="E58" s="1"/>
      <c r="F58" s="44"/>
      <c r="G58" s="60"/>
      <c r="H58" s="38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ht="18.75" customHeight="1">
      <c r="A59" s="1"/>
      <c r="B59" s="2"/>
      <c r="C59" s="1"/>
      <c r="D59" s="44"/>
      <c r="E59" s="1"/>
      <c r="F59" s="44"/>
      <c r="G59" s="60"/>
      <c r="H59" s="38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</row>
    <row r="60" ht="18.75" customHeight="1">
      <c r="A60" s="1"/>
      <c r="B60" s="2"/>
      <c r="C60" s="1"/>
      <c r="D60" s="44"/>
      <c r="E60" s="1"/>
      <c r="F60" s="44"/>
      <c r="G60" s="60"/>
      <c r="H60" s="38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</row>
    <row r="61" ht="18.75" customHeight="1">
      <c r="A61" s="1"/>
      <c r="B61" s="2"/>
      <c r="C61" s="1"/>
      <c r="D61" s="44"/>
      <c r="E61" s="1"/>
      <c r="F61" s="44"/>
      <c r="G61" s="60"/>
      <c r="H61" s="38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</row>
    <row r="62" ht="18.75" customHeight="1">
      <c r="A62" s="1"/>
      <c r="B62" s="2"/>
      <c r="C62" s="1"/>
      <c r="D62" s="44"/>
      <c r="E62" s="1"/>
      <c r="F62" s="44"/>
      <c r="G62" s="60"/>
      <c r="H62" s="38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</row>
    <row r="63" ht="18.75" customHeight="1">
      <c r="A63" s="1"/>
      <c r="B63" s="2"/>
      <c r="C63" s="1"/>
      <c r="D63" s="44"/>
      <c r="E63" s="1"/>
      <c r="F63" s="44"/>
      <c r="G63" s="60"/>
      <c r="H63" s="38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ht="18.75" customHeight="1">
      <c r="A65" s="1"/>
      <c r="B65" s="2"/>
      <c r="C65" s="1"/>
      <c r="D65" s="44"/>
      <c r="E65" s="1"/>
      <c r="F65" s="44"/>
      <c r="G65" s="60"/>
      <c r="H65" s="38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ht="18.75" customHeight="1">
      <c r="A66" s="1"/>
      <c r="B66" s="2"/>
      <c r="C66" s="1"/>
      <c r="D66" s="44"/>
      <c r="E66" s="1"/>
      <c r="F66" s="44"/>
      <c r="G66" s="60"/>
      <c r="H66" s="38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</row>
    <row r="67" ht="18.75" customHeight="1">
      <c r="A67" s="1"/>
      <c r="B67" s="2"/>
      <c r="C67" s="1"/>
      <c r="D67" s="44"/>
      <c r="E67" s="1"/>
      <c r="F67" s="44"/>
      <c r="G67" s="60"/>
      <c r="H67" s="38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</row>
    <row r="68" ht="18.75" customHeight="1">
      <c r="A68" s="1"/>
      <c r="B68" s="2"/>
      <c r="C68" s="1"/>
      <c r="D68" s="44"/>
      <c r="E68" s="1"/>
      <c r="F68" s="44"/>
      <c r="G68" s="60"/>
      <c r="H68" s="3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ht="18.75" customHeight="1">
      <c r="A69" s="1"/>
      <c r="B69" s="2"/>
      <c r="C69" s="1"/>
      <c r="D69" s="44"/>
      <c r="E69" s="1"/>
      <c r="F69" s="44"/>
      <c r="G69" s="60"/>
      <c r="H69" s="38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ht="18.75" customHeight="1">
      <c r="A70" s="1"/>
      <c r="B70" s="2"/>
      <c r="C70" s="1"/>
      <c r="D70" s="44"/>
      <c r="E70" s="1"/>
      <c r="F70" s="44"/>
      <c r="G70" s="60"/>
      <c r="H70" s="38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ht="18.75" customHeight="1">
      <c r="A71" s="1"/>
      <c r="B71" s="2"/>
      <c r="C71" s="1"/>
      <c r="D71" s="44"/>
      <c r="E71" s="1"/>
      <c r="F71" s="44"/>
      <c r="G71" s="60"/>
      <c r="H71" s="38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2"/>
      <c r="C72" s="1"/>
      <c r="D72" s="44"/>
      <c r="E72" s="1"/>
      <c r="F72" s="44"/>
      <c r="G72" s="60"/>
      <c r="H72" s="38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ht="18.75" customHeight="1">
      <c r="A73" s="1"/>
      <c r="B73" s="2"/>
      <c r="C73" s="1"/>
      <c r="D73" s="44"/>
      <c r="E73" s="1"/>
      <c r="F73" s="44"/>
      <c r="G73" s="60"/>
      <c r="H73" s="38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ht="18.75" customHeight="1">
      <c r="A74" s="1"/>
      <c r="B74" s="2"/>
      <c r="C74" s="1"/>
      <c r="D74" s="44"/>
      <c r="E74" s="1"/>
      <c r="F74" s="44"/>
      <c r="G74" s="60"/>
      <c r="H74" s="38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ht="18.75" customHeight="1">
      <c r="A75" s="1"/>
      <c r="B75" s="2"/>
      <c r="C75" s="1"/>
      <c r="D75" s="44"/>
      <c r="E75" s="1"/>
      <c r="F75" s="44"/>
      <c r="G75" s="60"/>
      <c r="H75" s="38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ht="18.75" customHeight="1">
      <c r="A76" s="1"/>
      <c r="B76" s="2"/>
      <c r="C76" s="1"/>
      <c r="D76" s="44"/>
      <c r="E76" s="1"/>
      <c r="F76" s="44"/>
      <c r="G76" s="60"/>
      <c r="H76" s="38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"/>
      <c r="B88" s="2"/>
      <c r="C88" s="1"/>
      <c r="D88" s="44"/>
      <c r="E88" s="1"/>
      <c r="F88" s="44"/>
      <c r="G88" s="60"/>
      <c r="H88" s="3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2"/>
      <c r="C90" s="1"/>
      <c r="D90" s="44"/>
      <c r="E90" s="1"/>
      <c r="F90" s="44"/>
      <c r="G90" s="60"/>
      <c r="H90" s="3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</row>
    <row r="91" ht="18.75" customHeight="1">
      <c r="A91" s="1"/>
      <c r="B91" s="2"/>
      <c r="C91" s="1"/>
      <c r="D91" s="44"/>
      <c r="E91" s="1"/>
      <c r="F91" s="44"/>
      <c r="G91" s="60"/>
      <c r="H91" s="3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</row>
    <row r="92" ht="18.75" customHeight="1">
      <c r="A92" s="1"/>
      <c r="B92" s="2"/>
      <c r="C92" s="1"/>
      <c r="D92" s="44"/>
      <c r="E92" s="1"/>
      <c r="F92" s="44"/>
      <c r="G92" s="60"/>
      <c r="H92" s="3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ht="18.75" customHeight="1">
      <c r="A93" s="1"/>
      <c r="B93" s="2"/>
      <c r="C93" s="1"/>
      <c r="D93" s="44"/>
      <c r="E93" s="1"/>
      <c r="F93" s="44"/>
      <c r="G93" s="60"/>
      <c r="H93" s="3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</row>
    <row r="94" ht="18.75" customHeight="1">
      <c r="A94" s="1"/>
      <c r="B94" s="2"/>
      <c r="C94" s="1"/>
      <c r="D94" s="44"/>
      <c r="E94" s="1"/>
      <c r="F94" s="44"/>
      <c r="G94" s="60"/>
      <c r="H94" s="3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</row>
    <row r="95" ht="18.75" customHeight="1">
      <c r="A95" s="1"/>
      <c r="B95" s="2"/>
      <c r="C95" s="1"/>
      <c r="D95" s="44"/>
      <c r="E95" s="1"/>
      <c r="F95" s="44"/>
      <c r="G95" s="60"/>
      <c r="H95" s="3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</row>
    <row r="96" ht="18.75" customHeight="1">
      <c r="A96" s="1"/>
      <c r="B96" s="2"/>
      <c r="C96" s="1"/>
      <c r="D96" s="44"/>
      <c r="E96" s="1"/>
      <c r="F96" s="44"/>
      <c r="G96" s="60"/>
      <c r="H96" s="3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2"/>
      <c r="C101" s="1"/>
      <c r="D101" s="44"/>
      <c r="E101" s="1"/>
      <c r="F101" s="44"/>
      <c r="G101" s="60"/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2"/>
      <c r="C106" s="1"/>
      <c r="D106" s="44"/>
      <c r="E106" s="1"/>
      <c r="F106" s="44"/>
      <c r="G106" s="60"/>
      <c r="H106" s="3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"/>
      <c r="B108" s="2"/>
      <c r="C108" s="1"/>
      <c r="D108" s="44"/>
      <c r="E108" s="1"/>
      <c r="F108" s="44"/>
      <c r="G108" s="60"/>
      <c r="H108" s="3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1"/>
      <c r="B110" s="2"/>
      <c r="C110" s="1"/>
      <c r="D110" s="44"/>
      <c r="E110" s="1"/>
      <c r="F110" s="44"/>
      <c r="G110" s="60"/>
      <c r="H110" s="3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ht="18.75" customHeight="1">
      <c r="A112" s="1"/>
      <c r="B112" s="2"/>
      <c r="C112" s="1"/>
      <c r="D112" s="44"/>
      <c r="E112" s="1"/>
      <c r="F112" s="44"/>
      <c r="G112" s="60"/>
      <c r="H112" s="3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  <row r="989" ht="18.75" customHeight="1">
      <c r="A989" s="1"/>
      <c r="B989" s="2"/>
      <c r="C989" s="1"/>
      <c r="D989" s="44"/>
      <c r="E989" s="1"/>
      <c r="F989" s="44"/>
      <c r="G989" s="60"/>
      <c r="H989" s="38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</row>
    <row r="990" ht="18.75" customHeight="1">
      <c r="A990" s="1"/>
      <c r="B990" s="2"/>
      <c r="C990" s="1"/>
      <c r="D990" s="44"/>
      <c r="E990" s="1"/>
      <c r="F990" s="44"/>
      <c r="G990" s="60"/>
      <c r="H990" s="38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</row>
    <row r="991" ht="18.75" customHeight="1">
      <c r="A991" s="1"/>
      <c r="B991" s="2"/>
      <c r="C991" s="1"/>
      <c r="D991" s="44"/>
      <c r="E991" s="1"/>
      <c r="F991" s="44"/>
      <c r="G991" s="60"/>
      <c r="H991" s="38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</row>
    <row r="992" ht="18.75" customHeight="1">
      <c r="A992" s="1"/>
      <c r="B992" s="2"/>
      <c r="C992" s="1"/>
      <c r="D992" s="44"/>
      <c r="E992" s="1"/>
      <c r="F992" s="44"/>
      <c r="G992" s="60"/>
      <c r="H992" s="38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</row>
    <row r="993" ht="18.75" customHeight="1">
      <c r="A993" s="1"/>
      <c r="B993" s="2"/>
      <c r="C993" s="1"/>
      <c r="D993" s="44"/>
      <c r="E993" s="1"/>
      <c r="F993" s="44"/>
      <c r="G993" s="60"/>
      <c r="H993" s="38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</row>
    <row r="994" ht="18.75" customHeight="1">
      <c r="A994" s="1"/>
      <c r="B994" s="2"/>
      <c r="C994" s="1"/>
      <c r="D994" s="44"/>
      <c r="E994" s="1"/>
      <c r="F994" s="44"/>
      <c r="G994" s="60"/>
      <c r="H994" s="38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</row>
    <row r="995" ht="18.75" customHeight="1">
      <c r="A995" s="1"/>
      <c r="B995" s="2"/>
      <c r="C995" s="1"/>
      <c r="D995" s="44"/>
      <c r="E995" s="1"/>
      <c r="F995" s="44"/>
      <c r="G995" s="60"/>
      <c r="H995" s="38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</row>
    <row r="996" ht="18.75" customHeight="1">
      <c r="A996" s="1"/>
      <c r="B996" s="2"/>
      <c r="C996" s="1"/>
      <c r="D996" s="44"/>
      <c r="E996" s="1"/>
      <c r="F996" s="44"/>
      <c r="G996" s="60"/>
      <c r="H996" s="38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</row>
    <row r="997" ht="18.75" customHeight="1">
      <c r="A997" s="1"/>
      <c r="B997" s="2"/>
      <c r="C997" s="1"/>
      <c r="D997" s="44"/>
      <c r="E997" s="1"/>
      <c r="F997" s="44"/>
      <c r="G997" s="60"/>
      <c r="H997" s="38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</row>
    <row r="998" ht="18.75" customHeight="1">
      <c r="A998" s="1"/>
      <c r="B998" s="2"/>
      <c r="C998" s="1"/>
      <c r="D998" s="44"/>
      <c r="E998" s="1"/>
      <c r="F998" s="44"/>
      <c r="G998" s="60"/>
      <c r="H998" s="38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</row>
    <row r="999" ht="18.75" customHeight="1">
      <c r="A999" s="1"/>
      <c r="B999" s="2"/>
      <c r="C999" s="1"/>
      <c r="D999" s="44"/>
      <c r="E999" s="1"/>
      <c r="F999" s="44"/>
      <c r="G999" s="60"/>
      <c r="H999" s="38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</row>
    <row r="1000" ht="18.75" customHeight="1">
      <c r="A1000" s="1"/>
      <c r="B1000" s="2"/>
      <c r="C1000" s="1"/>
      <c r="D1000" s="44"/>
      <c r="E1000" s="1"/>
      <c r="F1000" s="44"/>
      <c r="G1000" s="60"/>
      <c r="H1000" s="38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</row>
    <row r="1001" ht="18.75" customHeight="1">
      <c r="A1001" s="1"/>
      <c r="B1001" s="2"/>
      <c r="C1001" s="1"/>
      <c r="D1001" s="44"/>
      <c r="E1001" s="1"/>
      <c r="F1001" s="44"/>
      <c r="G1001" s="60"/>
      <c r="H1001" s="38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</row>
    <row r="1002" ht="18.75" customHeight="1">
      <c r="A1002" s="1"/>
      <c r="B1002" s="2"/>
      <c r="C1002" s="1"/>
      <c r="D1002" s="44"/>
      <c r="E1002" s="1"/>
      <c r="F1002" s="44"/>
      <c r="G1002" s="60"/>
      <c r="H1002" s="38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</row>
  </sheetData>
  <conditionalFormatting sqref="A1:A2">
    <cfRule type="containsText" dxfId="1" priority="1" operator="containsText" text="fls">
      <formula>NOT(ISERROR(SEARCH(("fls"),(A1))))</formula>
    </cfRule>
  </conditionalFormatting>
  <conditionalFormatting sqref="C48">
    <cfRule type="containsText" dxfId="1" priority="2" operator="containsText" text="fls">
      <formula>NOT(ISERROR(SEARCH(("fls"),(C48))))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customHeight="1" collapsed="1">
      <c r="A10" s="1"/>
      <c r="B10" s="2"/>
      <c r="C10" s="1"/>
      <c r="D10" s="44"/>
      <c r="E10" s="378"/>
      <c r="F10" s="44"/>
      <c r="G10" s="60"/>
      <c r="H10" s="379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  <c r="BW10" s="378"/>
      <c r="BX10" s="378"/>
      <c r="BY10" s="378"/>
      <c r="BZ10" s="378"/>
      <c r="CA10" s="378"/>
      <c r="CB10" s="378"/>
      <c r="CC10" s="378"/>
      <c r="CD10" s="378"/>
      <c r="CE10" s="378"/>
      <c r="CF10" s="378"/>
      <c r="CG10" s="378"/>
      <c r="CH10" s="378"/>
      <c r="CI10" s="378"/>
      <c r="CJ10" s="378"/>
      <c r="CK10" s="378"/>
      <c r="CL10" s="378"/>
      <c r="CM10" s="378"/>
      <c r="CN10" s="378"/>
      <c r="CO10" s="1"/>
    </row>
    <row r="11" ht="18.75" customHeight="1">
      <c r="A11" s="1"/>
      <c r="B11" s="152"/>
      <c r="C11" s="425" t="s">
        <v>306</v>
      </c>
      <c r="D11" s="44"/>
      <c r="E11" s="1"/>
      <c r="F11" s="44"/>
      <c r="G11" s="60"/>
      <c r="H11" s="381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1"/>
    </row>
    <row r="12" ht="18.75" customHeight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1"/>
      <c r="B13" s="152">
        <v>1.0</v>
      </c>
      <c r="C13" s="153" t="s">
        <v>307</v>
      </c>
      <c r="D13" s="44"/>
      <c r="E13" s="1"/>
      <c r="F13" s="44"/>
      <c r="G13" s="60"/>
      <c r="H13" s="381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97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342" t="s">
        <v>4</v>
      </c>
      <c r="C15" s="288" t="s">
        <v>308</v>
      </c>
      <c r="D15" s="290"/>
      <c r="E15" s="288"/>
      <c r="F15" s="345"/>
      <c r="G15" s="401" t="s">
        <v>22</v>
      </c>
      <c r="H15" s="391"/>
      <c r="I15" s="345">
        <f t="shared" ref="I15:CN15" si="1">IFERROR(I16/I17,0)</f>
        <v>-1.626346313</v>
      </c>
      <c r="J15" s="345">
        <f t="shared" si="1"/>
        <v>-0.8131731566</v>
      </c>
      <c r="K15" s="345">
        <f t="shared" si="1"/>
        <v>-0.5421154377</v>
      </c>
      <c r="L15" s="345">
        <f t="shared" si="1"/>
        <v>-0.4065865783</v>
      </c>
      <c r="M15" s="345">
        <f t="shared" si="1"/>
        <v>-0.3318681319</v>
      </c>
      <c r="N15" s="345">
        <f t="shared" si="1"/>
        <v>-0.35220945</v>
      </c>
      <c r="O15" s="345">
        <f t="shared" si="1"/>
        <v>-0.3546601274</v>
      </c>
      <c r="P15" s="345">
        <f t="shared" si="1"/>
        <v>-0.346071083</v>
      </c>
      <c r="Q15" s="345">
        <f t="shared" si="1"/>
        <v>-0.3378882155</v>
      </c>
      <c r="R15" s="345">
        <f t="shared" si="1"/>
        <v>-0.3300833779</v>
      </c>
      <c r="S15" s="345">
        <f t="shared" si="1"/>
        <v>-0.3226309657</v>
      </c>
      <c r="T15" s="345">
        <f t="shared" si="1"/>
        <v>-0.3155076353</v>
      </c>
      <c r="U15" s="345">
        <f t="shared" si="1"/>
        <v>0.6174968768</v>
      </c>
      <c r="V15" s="345">
        <f t="shared" si="1"/>
        <v>0.3817607846</v>
      </c>
      <c r="W15" s="345">
        <f t="shared" si="1"/>
        <v>0.2762857282</v>
      </c>
      <c r="X15" s="345">
        <f t="shared" si="1"/>
        <v>0.2164763909</v>
      </c>
      <c r="Y15" s="345">
        <f t="shared" si="1"/>
        <v>0.1779536311</v>
      </c>
      <c r="Z15" s="345">
        <f t="shared" si="1"/>
        <v>0.1510701495</v>
      </c>
      <c r="AA15" s="345">
        <f t="shared" si="1"/>
        <v>0.131243217</v>
      </c>
      <c r="AB15" s="345">
        <f t="shared" si="1"/>
        <v>0.1160167991</v>
      </c>
      <c r="AC15" s="345">
        <f t="shared" si="1"/>
        <v>0.1039561404</v>
      </c>
      <c r="AD15" s="345">
        <f t="shared" si="1"/>
        <v>0.09416691174</v>
      </c>
      <c r="AE15" s="345">
        <f t="shared" si="1"/>
        <v>0.0860626571</v>
      </c>
      <c r="AF15" s="345">
        <f t="shared" si="1"/>
        <v>0.07924281029</v>
      </c>
      <c r="AG15" s="345">
        <f t="shared" si="1"/>
        <v>0.1727024726</v>
      </c>
      <c r="AH15" s="345">
        <f t="shared" si="1"/>
        <v>0.1472687887</v>
      </c>
      <c r="AI15" s="345">
        <f t="shared" si="1"/>
        <v>0.128364678</v>
      </c>
      <c r="AJ15" s="345">
        <f t="shared" si="1"/>
        <v>0.1137616947</v>
      </c>
      <c r="AK15" s="345">
        <f t="shared" si="1"/>
        <v>0.1021418633</v>
      </c>
      <c r="AL15" s="345">
        <f t="shared" si="1"/>
        <v>0.09267578582</v>
      </c>
      <c r="AM15" s="345">
        <f t="shared" si="1"/>
        <v>0.08481544757</v>
      </c>
      <c r="AN15" s="345">
        <f t="shared" si="1"/>
        <v>0.07818421811</v>
      </c>
      <c r="AO15" s="345">
        <f t="shared" si="1"/>
        <v>0.07251471205</v>
      </c>
      <c r="AP15" s="345">
        <f t="shared" si="1"/>
        <v>0.06761185766</v>
      </c>
      <c r="AQ15" s="345">
        <f t="shared" si="1"/>
        <v>0.0633299988</v>
      </c>
      <c r="AR15" s="345">
        <f t="shared" si="1"/>
        <v>0.05955817937</v>
      </c>
      <c r="AS15" s="345">
        <f t="shared" si="1"/>
        <v>0.1451851303</v>
      </c>
      <c r="AT15" s="345">
        <f t="shared" si="1"/>
        <v>0.1267787421</v>
      </c>
      <c r="AU15" s="345">
        <f t="shared" si="1"/>
        <v>0.1125143184</v>
      </c>
      <c r="AV15" s="345">
        <f t="shared" si="1"/>
        <v>0.1011351643</v>
      </c>
      <c r="AW15" s="345">
        <f t="shared" si="1"/>
        <v>0.09184627608</v>
      </c>
      <c r="AX15" s="345">
        <f t="shared" si="1"/>
        <v>0.08412015326</v>
      </c>
      <c r="AY15" s="345">
        <f t="shared" si="1"/>
        <v>0.0775930168</v>
      </c>
      <c r="AZ15" s="345">
        <f t="shared" si="1"/>
        <v>0.07200586454</v>
      </c>
      <c r="BA15" s="345">
        <f t="shared" si="1"/>
        <v>0.0671692823</v>
      </c>
      <c r="BB15" s="345">
        <f t="shared" si="1"/>
        <v>0.06294154396</v>
      </c>
      <c r="BC15" s="345">
        <f t="shared" si="1"/>
        <v>0.05921449239</v>
      </c>
      <c r="BD15" s="345">
        <f t="shared" si="1"/>
        <v>0.05590415616</v>
      </c>
      <c r="BE15" s="345">
        <f t="shared" si="1"/>
        <v>0.1405841545</v>
      </c>
      <c r="BF15" s="345">
        <f t="shared" si="1"/>
        <v>0.1232562753</v>
      </c>
      <c r="BG15" s="345">
        <f t="shared" si="1"/>
        <v>0.1097312145</v>
      </c>
      <c r="BH15" s="345">
        <f t="shared" si="1"/>
        <v>0.09888089392</v>
      </c>
      <c r="BI15" s="345">
        <f t="shared" si="1"/>
        <v>0.08998326795</v>
      </c>
      <c r="BJ15" s="345">
        <f t="shared" si="1"/>
        <v>0.08255472409</v>
      </c>
      <c r="BK15" s="345">
        <f t="shared" si="1"/>
        <v>0.0762591694</v>
      </c>
      <c r="BL15" s="345">
        <f t="shared" si="1"/>
        <v>0.07085576743</v>
      </c>
      <c r="BM15" s="345">
        <f t="shared" si="1"/>
        <v>0.06616742383</v>
      </c>
      <c r="BN15" s="345">
        <f t="shared" si="1"/>
        <v>0.06206100689</v>
      </c>
      <c r="BO15" s="345">
        <f t="shared" si="1"/>
        <v>0.05843450281</v>
      </c>
      <c r="BP15" s="345">
        <f t="shared" si="1"/>
        <v>0.05520842589</v>
      </c>
      <c r="BQ15" s="345">
        <f t="shared" si="1"/>
        <v>0.1409595613</v>
      </c>
      <c r="BR15" s="345">
        <f t="shared" si="1"/>
        <v>0.1235447479</v>
      </c>
      <c r="BS15" s="345">
        <f t="shared" si="1"/>
        <v>0.109959793</v>
      </c>
      <c r="BT15" s="345">
        <f t="shared" si="1"/>
        <v>0.09906646498</v>
      </c>
      <c r="BU15" s="345">
        <f t="shared" si="1"/>
        <v>0.09013691904</v>
      </c>
      <c r="BV15" s="345">
        <f t="shared" si="1"/>
        <v>0.08268403489</v>
      </c>
      <c r="BW15" s="345">
        <f t="shared" si="1"/>
        <v>0.07672517627</v>
      </c>
      <c r="BX15" s="345">
        <f t="shared" si="1"/>
        <v>0.07125790124</v>
      </c>
      <c r="BY15" s="345">
        <f t="shared" si="1"/>
        <v>0.06651797028</v>
      </c>
      <c r="BZ15" s="345">
        <f t="shared" si="1"/>
        <v>0.06236929159</v>
      </c>
      <c r="CA15" s="345">
        <f t="shared" si="1"/>
        <v>0.05870773194</v>
      </c>
      <c r="CB15" s="345">
        <f t="shared" si="1"/>
        <v>0.05545225577</v>
      </c>
      <c r="CC15" s="345">
        <f t="shared" si="1"/>
        <v>0.1431372933</v>
      </c>
      <c r="CD15" s="345">
        <f t="shared" si="1"/>
        <v>0.1252144376</v>
      </c>
      <c r="CE15" s="345">
        <f t="shared" si="1"/>
        <v>0.111280511</v>
      </c>
      <c r="CF15" s="345">
        <f t="shared" si="1"/>
        <v>0.100137193</v>
      </c>
      <c r="CG15" s="345">
        <f t="shared" si="1"/>
        <v>0.09102245943</v>
      </c>
      <c r="CH15" s="345">
        <f t="shared" si="1"/>
        <v>0.08342858448</v>
      </c>
      <c r="CI15" s="345">
        <f t="shared" si="1"/>
        <v>0.07700423053</v>
      </c>
      <c r="CJ15" s="345">
        <f t="shared" si="1"/>
        <v>0.07149854044</v>
      </c>
      <c r="CK15" s="345">
        <f t="shared" si="1"/>
        <v>0.06672761347</v>
      </c>
      <c r="CL15" s="345">
        <f t="shared" si="1"/>
        <v>0.06255356347</v>
      </c>
      <c r="CM15" s="345">
        <f t="shared" si="1"/>
        <v>0.05887097424</v>
      </c>
      <c r="CN15" s="345">
        <f t="shared" si="1"/>
        <v>0</v>
      </c>
      <c r="CO15" s="1"/>
    </row>
    <row r="16" ht="18.75" customHeight="1" outlineLevel="1">
      <c r="A16" s="1"/>
      <c r="B16" s="300"/>
      <c r="C16" s="300" t="s">
        <v>269</v>
      </c>
      <c r="D16" s="283"/>
      <c r="E16" s="282"/>
      <c r="F16" s="283">
        <f>PL!F55</f>
        <v>4562047.149</v>
      </c>
      <c r="G16" s="383" t="s">
        <v>41</v>
      </c>
      <c r="H16" s="384"/>
      <c r="I16" s="283">
        <f>PL!I55</f>
        <v>-9815</v>
      </c>
      <c r="J16" s="283">
        <f>PL!J55</f>
        <v>-9815</v>
      </c>
      <c r="K16" s="283">
        <f>PL!K55</f>
        <v>-9815</v>
      </c>
      <c r="L16" s="283">
        <f>PL!L55</f>
        <v>-9815</v>
      </c>
      <c r="M16" s="283">
        <f>PL!M55</f>
        <v>-9815</v>
      </c>
      <c r="N16" s="283">
        <f>PL!N55</f>
        <v>-10816</v>
      </c>
      <c r="O16" s="283">
        <f>PL!O55</f>
        <v>-11168.44444</v>
      </c>
      <c r="P16" s="283">
        <f>PL!P55</f>
        <v>-11168.44444</v>
      </c>
      <c r="Q16" s="283">
        <f>PL!Q55</f>
        <v>-11168.44444</v>
      </c>
      <c r="R16" s="283">
        <f>PL!R55</f>
        <v>-11168.44444</v>
      </c>
      <c r="S16" s="283">
        <f>PL!S55</f>
        <v>-11168.44444</v>
      </c>
      <c r="T16" s="283">
        <f>PL!T55</f>
        <v>-11168.44444</v>
      </c>
      <c r="U16" s="283">
        <f>PL!U55</f>
        <v>57145.57333</v>
      </c>
      <c r="V16" s="283">
        <f>PL!V55</f>
        <v>57145.57333</v>
      </c>
      <c r="W16" s="283">
        <f>PL!W55</f>
        <v>57145.57333</v>
      </c>
      <c r="X16" s="283">
        <f>PL!X55</f>
        <v>57145.57333</v>
      </c>
      <c r="Y16" s="283">
        <f>PL!Y55</f>
        <v>57145.57333</v>
      </c>
      <c r="Z16" s="283">
        <f>PL!Z55</f>
        <v>57145.57333</v>
      </c>
      <c r="AA16" s="283">
        <f>PL!AA55</f>
        <v>57145.57333</v>
      </c>
      <c r="AB16" s="283">
        <f>PL!AB55</f>
        <v>57145.57333</v>
      </c>
      <c r="AC16" s="283">
        <f>PL!AC55</f>
        <v>57145.57333</v>
      </c>
      <c r="AD16" s="283">
        <f>PL!AD55</f>
        <v>57145.57333</v>
      </c>
      <c r="AE16" s="283">
        <f>PL!AE55</f>
        <v>57145.57333</v>
      </c>
      <c r="AF16" s="283">
        <f>PL!AF55</f>
        <v>57145.57333</v>
      </c>
      <c r="AG16" s="283">
        <f>PL!AG55</f>
        <v>60097.492</v>
      </c>
      <c r="AH16" s="283">
        <f>PL!AH55</f>
        <v>60097.492</v>
      </c>
      <c r="AI16" s="283">
        <f>PL!AI55</f>
        <v>60097.492</v>
      </c>
      <c r="AJ16" s="283">
        <f>PL!AJ55</f>
        <v>60097.492</v>
      </c>
      <c r="AK16" s="283">
        <f>PL!AK55</f>
        <v>60097.492</v>
      </c>
      <c r="AL16" s="283">
        <f>PL!AL55</f>
        <v>60097.492</v>
      </c>
      <c r="AM16" s="283">
        <f>PL!AM55</f>
        <v>60097.492</v>
      </c>
      <c r="AN16" s="283">
        <f>PL!AN55</f>
        <v>60097.492</v>
      </c>
      <c r="AO16" s="283">
        <f>PL!AO55</f>
        <v>60097.492</v>
      </c>
      <c r="AP16" s="283">
        <f>PL!AP55</f>
        <v>60097.492</v>
      </c>
      <c r="AQ16" s="283">
        <f>PL!AQ55</f>
        <v>60097.492</v>
      </c>
      <c r="AR16" s="283">
        <f>PL!AR55</f>
        <v>60097.492</v>
      </c>
      <c r="AS16" s="283">
        <f>PL!AS55</f>
        <v>63197.0066</v>
      </c>
      <c r="AT16" s="283">
        <f>PL!AT55</f>
        <v>63197.0066</v>
      </c>
      <c r="AU16" s="283">
        <f>PL!AU55</f>
        <v>63197.0066</v>
      </c>
      <c r="AV16" s="283">
        <f>PL!AV55</f>
        <v>63197.0066</v>
      </c>
      <c r="AW16" s="283">
        <f>PL!AW55</f>
        <v>63197.0066</v>
      </c>
      <c r="AX16" s="283">
        <f>PL!AX55</f>
        <v>63197.0066</v>
      </c>
      <c r="AY16" s="283">
        <f>PL!AY55</f>
        <v>63197.0066</v>
      </c>
      <c r="AZ16" s="283">
        <f>PL!AZ55</f>
        <v>63197.0066</v>
      </c>
      <c r="BA16" s="283">
        <f>PL!BA55</f>
        <v>63197.0066</v>
      </c>
      <c r="BB16" s="283">
        <f>PL!BB55</f>
        <v>63197.0066</v>
      </c>
      <c r="BC16" s="283">
        <f>PL!BC55</f>
        <v>63197.0066</v>
      </c>
      <c r="BD16" s="283">
        <f>PL!BD55</f>
        <v>63197.0066</v>
      </c>
      <c r="BE16" s="283">
        <f>PL!BE55</f>
        <v>66451.49693</v>
      </c>
      <c r="BF16" s="283">
        <f>PL!BF55</f>
        <v>66451.49693</v>
      </c>
      <c r="BG16" s="283">
        <f>PL!BG55</f>
        <v>66451.49693</v>
      </c>
      <c r="BH16" s="283">
        <f>PL!BH55</f>
        <v>66451.49693</v>
      </c>
      <c r="BI16" s="283">
        <f>PL!BI55</f>
        <v>66451.49693</v>
      </c>
      <c r="BJ16" s="283">
        <f>PL!BJ55</f>
        <v>66451.49693</v>
      </c>
      <c r="BK16" s="283">
        <f>PL!BK55</f>
        <v>66451.49693</v>
      </c>
      <c r="BL16" s="283">
        <f>PL!BL55</f>
        <v>66451.49693</v>
      </c>
      <c r="BM16" s="283">
        <f>PL!BM55</f>
        <v>66451.49693</v>
      </c>
      <c r="BN16" s="283">
        <f>PL!BN55</f>
        <v>66451.49693</v>
      </c>
      <c r="BO16" s="283">
        <f>PL!BO55</f>
        <v>66451.49693</v>
      </c>
      <c r="BP16" s="283">
        <f>PL!BP55</f>
        <v>66451.49693</v>
      </c>
      <c r="BQ16" s="283">
        <f>PL!BQ55</f>
        <v>69868.71178</v>
      </c>
      <c r="BR16" s="283">
        <f>PL!BR55</f>
        <v>69868.71178</v>
      </c>
      <c r="BS16" s="283">
        <f>PL!BS55</f>
        <v>69868.71178</v>
      </c>
      <c r="BT16" s="283">
        <f>PL!BT55</f>
        <v>69868.71178</v>
      </c>
      <c r="BU16" s="283">
        <f>PL!BU55</f>
        <v>69868.71178</v>
      </c>
      <c r="BV16" s="283">
        <f>PL!BV55</f>
        <v>69868.71178</v>
      </c>
      <c r="BW16" s="283">
        <f>PL!BW55</f>
        <v>70221.15622</v>
      </c>
      <c r="BX16" s="283">
        <f>PL!BX55</f>
        <v>70221.15622</v>
      </c>
      <c r="BY16" s="283">
        <f>PL!BY55</f>
        <v>70221.15622</v>
      </c>
      <c r="BZ16" s="283">
        <f>PL!BZ55</f>
        <v>70221.15622</v>
      </c>
      <c r="CA16" s="283">
        <f>PL!CA55</f>
        <v>70221.15622</v>
      </c>
      <c r="CB16" s="283">
        <f>PL!CB55</f>
        <v>70221.15622</v>
      </c>
      <c r="CC16" s="283">
        <f>PL!CC55</f>
        <v>73809.23181</v>
      </c>
      <c r="CD16" s="283">
        <f>PL!CD55</f>
        <v>73809.23181</v>
      </c>
      <c r="CE16" s="283">
        <f>PL!CE55</f>
        <v>73809.23181</v>
      </c>
      <c r="CF16" s="283">
        <f>PL!CF55</f>
        <v>73809.23181</v>
      </c>
      <c r="CG16" s="283">
        <f>PL!CG55</f>
        <v>73809.23181</v>
      </c>
      <c r="CH16" s="283">
        <f>PL!CH55</f>
        <v>73809.23181</v>
      </c>
      <c r="CI16" s="283">
        <f>PL!CI55</f>
        <v>73809.23181</v>
      </c>
      <c r="CJ16" s="283">
        <f>PL!CJ55</f>
        <v>73809.23181</v>
      </c>
      <c r="CK16" s="283">
        <f>PL!CK55</f>
        <v>73809.23181</v>
      </c>
      <c r="CL16" s="283">
        <f>PL!CL55</f>
        <v>73809.23181</v>
      </c>
      <c r="CM16" s="283">
        <f>PL!CM55</f>
        <v>73809.23181</v>
      </c>
      <c r="CN16" s="283">
        <f>PL!CN55</f>
        <v>73809.23181</v>
      </c>
      <c r="CO16" s="1"/>
    </row>
    <row r="17" ht="18.75" customHeight="1" outlineLevel="1">
      <c r="A17" s="1"/>
      <c r="B17" s="300"/>
      <c r="C17" s="300" t="s">
        <v>274</v>
      </c>
      <c r="D17" s="283"/>
      <c r="E17" s="282"/>
      <c r="F17" s="283"/>
      <c r="G17" s="426" t="str">
        <f>G16</f>
        <v>$</v>
      </c>
      <c r="H17" s="384"/>
      <c r="I17" s="283">
        <f>BS!I29</f>
        <v>6035</v>
      </c>
      <c r="J17" s="283">
        <f>BS!J29</f>
        <v>12070</v>
      </c>
      <c r="K17" s="283">
        <f>BS!K29</f>
        <v>18105</v>
      </c>
      <c r="L17" s="283">
        <f>BS!L29</f>
        <v>24140</v>
      </c>
      <c r="M17" s="283">
        <f>BS!M29</f>
        <v>29575</v>
      </c>
      <c r="N17" s="283">
        <f>BS!N29</f>
        <v>30709</v>
      </c>
      <c r="O17" s="283">
        <f>BS!O29</f>
        <v>31490.55556</v>
      </c>
      <c r="P17" s="283">
        <f>BS!P29</f>
        <v>32272.11111</v>
      </c>
      <c r="Q17" s="283">
        <f>BS!Q29</f>
        <v>33053.66667</v>
      </c>
      <c r="R17" s="283">
        <f>BS!R29</f>
        <v>33835.22222</v>
      </c>
      <c r="S17" s="283">
        <f>BS!S29</f>
        <v>34616.77778</v>
      </c>
      <c r="T17" s="283">
        <f>BS!T29</f>
        <v>35398.33333</v>
      </c>
      <c r="U17" s="283">
        <f>BS!U29</f>
        <v>92543.90667</v>
      </c>
      <c r="V17" s="283">
        <f>BS!V29</f>
        <v>149689.48</v>
      </c>
      <c r="W17" s="283">
        <f>BS!W29</f>
        <v>206835.0533</v>
      </c>
      <c r="X17" s="283">
        <f>BS!X29</f>
        <v>263980.6267</v>
      </c>
      <c r="Y17" s="283">
        <f>BS!Y29</f>
        <v>321126.2</v>
      </c>
      <c r="Z17" s="283">
        <f>BS!Z29</f>
        <v>378271.7733</v>
      </c>
      <c r="AA17" s="283">
        <f>BS!AA29</f>
        <v>435417.3467</v>
      </c>
      <c r="AB17" s="283">
        <f>BS!AB29</f>
        <v>492562.92</v>
      </c>
      <c r="AC17" s="283">
        <f>BS!AC29</f>
        <v>549708.4933</v>
      </c>
      <c r="AD17" s="283">
        <f>BS!AD29</f>
        <v>606854.0667</v>
      </c>
      <c r="AE17" s="283">
        <f>BS!AE29</f>
        <v>663999.64</v>
      </c>
      <c r="AF17" s="283">
        <f>BS!AF29</f>
        <v>721145.2133</v>
      </c>
      <c r="AG17" s="283">
        <f>BS!AG29</f>
        <v>347982.8116</v>
      </c>
      <c r="AH17" s="283">
        <f>BS!AH29</f>
        <v>408080.3036</v>
      </c>
      <c r="AI17" s="283">
        <f>BS!AI29</f>
        <v>468177.7956</v>
      </c>
      <c r="AJ17" s="283">
        <f>BS!AJ29</f>
        <v>528275.2876</v>
      </c>
      <c r="AK17" s="283">
        <f>BS!AK29</f>
        <v>588372.7796</v>
      </c>
      <c r="AL17" s="283">
        <f>BS!AL29</f>
        <v>648470.2716</v>
      </c>
      <c r="AM17" s="283">
        <f>BS!AM29</f>
        <v>708567.7636</v>
      </c>
      <c r="AN17" s="283">
        <f>BS!AN29</f>
        <v>768665.2556</v>
      </c>
      <c r="AO17" s="283">
        <f>BS!AO29</f>
        <v>828762.7476</v>
      </c>
      <c r="AP17" s="283">
        <f>BS!AP29</f>
        <v>888860.2396</v>
      </c>
      <c r="AQ17" s="283">
        <f>BS!AQ29</f>
        <v>948957.7316</v>
      </c>
      <c r="AR17" s="283">
        <f>BS!AR29</f>
        <v>1009055.224</v>
      </c>
      <c r="AS17" s="283">
        <f>BS!AS29</f>
        <v>435285.6691</v>
      </c>
      <c r="AT17" s="283">
        <f>BS!AT29</f>
        <v>498482.6757</v>
      </c>
      <c r="AU17" s="283">
        <f>BS!AU29</f>
        <v>561679.6823</v>
      </c>
      <c r="AV17" s="283">
        <f>BS!AV29</f>
        <v>624876.6889</v>
      </c>
      <c r="AW17" s="283">
        <f>BS!AW29</f>
        <v>688073.6955</v>
      </c>
      <c r="AX17" s="283">
        <f>BS!AX29</f>
        <v>751270.7021</v>
      </c>
      <c r="AY17" s="283">
        <f>BS!AY29</f>
        <v>814467.7087</v>
      </c>
      <c r="AZ17" s="283">
        <f>BS!AZ29</f>
        <v>877664.7153</v>
      </c>
      <c r="BA17" s="283">
        <f>BS!BA29</f>
        <v>940861.7219</v>
      </c>
      <c r="BB17" s="283">
        <f>BS!BB29</f>
        <v>1004058.728</v>
      </c>
      <c r="BC17" s="283">
        <f>BS!BC29</f>
        <v>1067255.735</v>
      </c>
      <c r="BD17" s="283">
        <f>BS!BD29</f>
        <v>1130452.742</v>
      </c>
      <c r="BE17" s="283">
        <f>BS!BE29</f>
        <v>472681.2716</v>
      </c>
      <c r="BF17" s="283">
        <f>BS!BF29</f>
        <v>539132.7685</v>
      </c>
      <c r="BG17" s="283">
        <f>BS!BG29</f>
        <v>605584.2654</v>
      </c>
      <c r="BH17" s="283">
        <f>BS!BH29</f>
        <v>672035.7624</v>
      </c>
      <c r="BI17" s="283">
        <f>BS!BI29</f>
        <v>738487.2593</v>
      </c>
      <c r="BJ17" s="283">
        <f>BS!BJ29</f>
        <v>804938.7562</v>
      </c>
      <c r="BK17" s="283">
        <f>BS!BK29</f>
        <v>871390.2532</v>
      </c>
      <c r="BL17" s="283">
        <f>BS!BL29</f>
        <v>937841.7501</v>
      </c>
      <c r="BM17" s="283">
        <f>BS!BM29</f>
        <v>1004293.247</v>
      </c>
      <c r="BN17" s="283">
        <f>BS!BN29</f>
        <v>1070744.744</v>
      </c>
      <c r="BO17" s="283">
        <f>BS!BO29</f>
        <v>1137196.241</v>
      </c>
      <c r="BP17" s="283">
        <f>BS!BP29</f>
        <v>1203647.738</v>
      </c>
      <c r="BQ17" s="283">
        <f>BS!BQ29</f>
        <v>495664.9349</v>
      </c>
      <c r="BR17" s="283">
        <f>BS!BR29</f>
        <v>565533.6467</v>
      </c>
      <c r="BS17" s="283">
        <f>BS!BS29</f>
        <v>635402.3584</v>
      </c>
      <c r="BT17" s="283">
        <f>BS!BT29</f>
        <v>705271.0702</v>
      </c>
      <c r="BU17" s="283">
        <f>BS!BU29</f>
        <v>775139.782</v>
      </c>
      <c r="BV17" s="283">
        <f>BS!BV29</f>
        <v>845008.4938</v>
      </c>
      <c r="BW17" s="283">
        <f>BS!BW29</f>
        <v>915229.65</v>
      </c>
      <c r="BX17" s="283">
        <f>BS!BX29</f>
        <v>985450.8062</v>
      </c>
      <c r="BY17" s="283">
        <f>BS!BY29</f>
        <v>1055671.962</v>
      </c>
      <c r="BZ17" s="283">
        <f>BS!BZ29</f>
        <v>1125893.119</v>
      </c>
      <c r="CA17" s="283">
        <f>BS!CA29</f>
        <v>1196114.275</v>
      </c>
      <c r="CB17" s="283">
        <f>BS!CB29</f>
        <v>1266335.431</v>
      </c>
      <c r="CC17" s="283">
        <f>BS!CC29</f>
        <v>515653.3989</v>
      </c>
      <c r="CD17" s="283">
        <f>BS!CD29</f>
        <v>589462.6307</v>
      </c>
      <c r="CE17" s="283">
        <f>BS!CE29</f>
        <v>663271.8625</v>
      </c>
      <c r="CF17" s="283">
        <f>BS!CF29</f>
        <v>737081.0943</v>
      </c>
      <c r="CG17" s="283">
        <f>BS!CG29</f>
        <v>810890.3261</v>
      </c>
      <c r="CH17" s="283">
        <f>BS!CH29</f>
        <v>884699.5579</v>
      </c>
      <c r="CI17" s="283">
        <f>BS!CI29</f>
        <v>958508.7897</v>
      </c>
      <c r="CJ17" s="283">
        <f>BS!CJ29</f>
        <v>1032318.022</v>
      </c>
      <c r="CK17" s="283">
        <f>BS!CK29</f>
        <v>1106127.253</v>
      </c>
      <c r="CL17" s="283">
        <f>BS!CL29</f>
        <v>1179936.485</v>
      </c>
      <c r="CM17" s="283">
        <f>BS!CM29</f>
        <v>1253745.717</v>
      </c>
      <c r="CN17" s="283">
        <f>BS!CN29</f>
        <v>0</v>
      </c>
      <c r="CO17" s="1"/>
    </row>
    <row r="18" ht="18.75" customHeight="1">
      <c r="A18" s="1"/>
      <c r="B18" s="342" t="s">
        <v>7</v>
      </c>
      <c r="C18" s="288" t="s">
        <v>309</v>
      </c>
      <c r="D18" s="290"/>
      <c r="E18" s="288"/>
      <c r="F18" s="345"/>
      <c r="G18" s="401" t="str">
        <f>G15</f>
        <v>%</v>
      </c>
      <c r="H18" s="391"/>
      <c r="I18" s="345">
        <f t="shared" ref="I18:CN18" si="2">IFERROR(I19/I20,0)</f>
        <v>-1.626346313</v>
      </c>
      <c r="J18" s="345">
        <f t="shared" si="2"/>
        <v>-0.8131731566</v>
      </c>
      <c r="K18" s="345">
        <f t="shared" si="2"/>
        <v>-0.5421154377</v>
      </c>
      <c r="L18" s="345">
        <f t="shared" si="2"/>
        <v>-0.4065865783</v>
      </c>
      <c r="M18" s="345">
        <f t="shared" si="2"/>
        <v>-0.3318681319</v>
      </c>
      <c r="N18" s="345">
        <f t="shared" si="2"/>
        <v>-0.35220945</v>
      </c>
      <c r="O18" s="345">
        <f t="shared" si="2"/>
        <v>-0.3546601274</v>
      </c>
      <c r="P18" s="345">
        <f t="shared" si="2"/>
        <v>-0.346071083</v>
      </c>
      <c r="Q18" s="345">
        <f t="shared" si="2"/>
        <v>-0.3378882155</v>
      </c>
      <c r="R18" s="345">
        <f t="shared" si="2"/>
        <v>-0.3300833779</v>
      </c>
      <c r="S18" s="345">
        <f t="shared" si="2"/>
        <v>-0.3226309657</v>
      </c>
      <c r="T18" s="345">
        <f t="shared" si="2"/>
        <v>-0.3155076353</v>
      </c>
      <c r="U18" s="345">
        <f t="shared" si="2"/>
        <v>0.6174968768</v>
      </c>
      <c r="V18" s="345">
        <f t="shared" si="2"/>
        <v>0.3817607846</v>
      </c>
      <c r="W18" s="345">
        <f t="shared" si="2"/>
        <v>0.2762857282</v>
      </c>
      <c r="X18" s="345">
        <f t="shared" si="2"/>
        <v>0.2164763909</v>
      </c>
      <c r="Y18" s="345">
        <f t="shared" si="2"/>
        <v>0.1779536311</v>
      </c>
      <c r="Z18" s="345">
        <f t="shared" si="2"/>
        <v>0.1510701495</v>
      </c>
      <c r="AA18" s="345">
        <f t="shared" si="2"/>
        <v>0.131243217</v>
      </c>
      <c r="AB18" s="345">
        <f t="shared" si="2"/>
        <v>0.1160167991</v>
      </c>
      <c r="AC18" s="345">
        <f t="shared" si="2"/>
        <v>0.1039561404</v>
      </c>
      <c r="AD18" s="345">
        <f t="shared" si="2"/>
        <v>0.09416691174</v>
      </c>
      <c r="AE18" s="345">
        <f t="shared" si="2"/>
        <v>0.0860626571</v>
      </c>
      <c r="AF18" s="345">
        <f t="shared" si="2"/>
        <v>0.07924281029</v>
      </c>
      <c r="AG18" s="345">
        <f t="shared" si="2"/>
        <v>0.1727024726</v>
      </c>
      <c r="AH18" s="345">
        <f t="shared" si="2"/>
        <v>0.1472687887</v>
      </c>
      <c r="AI18" s="345">
        <f t="shared" si="2"/>
        <v>0.128364678</v>
      </c>
      <c r="AJ18" s="345">
        <f t="shared" si="2"/>
        <v>0.1137616947</v>
      </c>
      <c r="AK18" s="345">
        <f t="shared" si="2"/>
        <v>0.1021418633</v>
      </c>
      <c r="AL18" s="345">
        <f t="shared" si="2"/>
        <v>0.09267578582</v>
      </c>
      <c r="AM18" s="345">
        <f t="shared" si="2"/>
        <v>0.08481544757</v>
      </c>
      <c r="AN18" s="345">
        <f t="shared" si="2"/>
        <v>0.07818421811</v>
      </c>
      <c r="AO18" s="345">
        <f t="shared" si="2"/>
        <v>0.07251471205</v>
      </c>
      <c r="AP18" s="345">
        <f t="shared" si="2"/>
        <v>0.06761185766</v>
      </c>
      <c r="AQ18" s="345">
        <f t="shared" si="2"/>
        <v>0.0633299988</v>
      </c>
      <c r="AR18" s="345">
        <f t="shared" si="2"/>
        <v>0.05955817937</v>
      </c>
      <c r="AS18" s="345">
        <f t="shared" si="2"/>
        <v>0.1451851303</v>
      </c>
      <c r="AT18" s="345">
        <f t="shared" si="2"/>
        <v>0.1267787421</v>
      </c>
      <c r="AU18" s="345">
        <f t="shared" si="2"/>
        <v>0.1125143184</v>
      </c>
      <c r="AV18" s="345">
        <f t="shared" si="2"/>
        <v>0.1011351643</v>
      </c>
      <c r="AW18" s="345">
        <f t="shared" si="2"/>
        <v>0.09184627608</v>
      </c>
      <c r="AX18" s="345">
        <f t="shared" si="2"/>
        <v>0.08412015326</v>
      </c>
      <c r="AY18" s="345">
        <f t="shared" si="2"/>
        <v>0.0775930168</v>
      </c>
      <c r="AZ18" s="345">
        <f t="shared" si="2"/>
        <v>0.07200586454</v>
      </c>
      <c r="BA18" s="345">
        <f t="shared" si="2"/>
        <v>0.0671692823</v>
      </c>
      <c r="BB18" s="345">
        <f t="shared" si="2"/>
        <v>0.06294154396</v>
      </c>
      <c r="BC18" s="345">
        <f t="shared" si="2"/>
        <v>0.05921449239</v>
      </c>
      <c r="BD18" s="345">
        <f t="shared" si="2"/>
        <v>0.05590415616</v>
      </c>
      <c r="BE18" s="345">
        <f t="shared" si="2"/>
        <v>0.1405841545</v>
      </c>
      <c r="BF18" s="345">
        <f t="shared" si="2"/>
        <v>0.1232562753</v>
      </c>
      <c r="BG18" s="345">
        <f t="shared" si="2"/>
        <v>0.1097312145</v>
      </c>
      <c r="BH18" s="345">
        <f t="shared" si="2"/>
        <v>0.09888089392</v>
      </c>
      <c r="BI18" s="345">
        <f t="shared" si="2"/>
        <v>0.08998326795</v>
      </c>
      <c r="BJ18" s="345">
        <f t="shared" si="2"/>
        <v>0.08255472409</v>
      </c>
      <c r="BK18" s="345">
        <f t="shared" si="2"/>
        <v>0.0762591694</v>
      </c>
      <c r="BL18" s="345">
        <f t="shared" si="2"/>
        <v>0.07085576743</v>
      </c>
      <c r="BM18" s="345">
        <f t="shared" si="2"/>
        <v>0.06616742383</v>
      </c>
      <c r="BN18" s="345">
        <f t="shared" si="2"/>
        <v>0.06206100689</v>
      </c>
      <c r="BO18" s="345">
        <f t="shared" si="2"/>
        <v>0.05843450281</v>
      </c>
      <c r="BP18" s="345">
        <f t="shared" si="2"/>
        <v>0.05520842589</v>
      </c>
      <c r="BQ18" s="345">
        <f t="shared" si="2"/>
        <v>0.1409595613</v>
      </c>
      <c r="BR18" s="345">
        <f t="shared" si="2"/>
        <v>0.1235447479</v>
      </c>
      <c r="BS18" s="345">
        <f t="shared" si="2"/>
        <v>0.109959793</v>
      </c>
      <c r="BT18" s="345">
        <f t="shared" si="2"/>
        <v>0.09906646498</v>
      </c>
      <c r="BU18" s="345">
        <f t="shared" si="2"/>
        <v>0.09013691904</v>
      </c>
      <c r="BV18" s="345">
        <f t="shared" si="2"/>
        <v>0.08268403489</v>
      </c>
      <c r="BW18" s="345">
        <f t="shared" si="2"/>
        <v>0.07672517627</v>
      </c>
      <c r="BX18" s="345">
        <f t="shared" si="2"/>
        <v>0.07125790124</v>
      </c>
      <c r="BY18" s="345">
        <f t="shared" si="2"/>
        <v>0.06651797028</v>
      </c>
      <c r="BZ18" s="345">
        <f t="shared" si="2"/>
        <v>0.06236929159</v>
      </c>
      <c r="CA18" s="345">
        <f t="shared" si="2"/>
        <v>0.05870773194</v>
      </c>
      <c r="CB18" s="345">
        <f t="shared" si="2"/>
        <v>0.05545225577</v>
      </c>
      <c r="CC18" s="345">
        <f t="shared" si="2"/>
        <v>0.1431372933</v>
      </c>
      <c r="CD18" s="345">
        <f t="shared" si="2"/>
        <v>0.1252144376</v>
      </c>
      <c r="CE18" s="345">
        <f t="shared" si="2"/>
        <v>0.111280511</v>
      </c>
      <c r="CF18" s="345">
        <f t="shared" si="2"/>
        <v>0.100137193</v>
      </c>
      <c r="CG18" s="345">
        <f t="shared" si="2"/>
        <v>0.09102245943</v>
      </c>
      <c r="CH18" s="345">
        <f t="shared" si="2"/>
        <v>0.08342858448</v>
      </c>
      <c r="CI18" s="345">
        <f t="shared" si="2"/>
        <v>0.07700423053</v>
      </c>
      <c r="CJ18" s="345">
        <f t="shared" si="2"/>
        <v>0.07149854044</v>
      </c>
      <c r="CK18" s="345">
        <f t="shared" si="2"/>
        <v>0.06672761347</v>
      </c>
      <c r="CL18" s="345">
        <f t="shared" si="2"/>
        <v>0.06255356347</v>
      </c>
      <c r="CM18" s="345">
        <f t="shared" si="2"/>
        <v>0.05887097424</v>
      </c>
      <c r="CN18" s="345">
        <f t="shared" si="2"/>
        <v>0</v>
      </c>
      <c r="CO18" s="1"/>
    </row>
    <row r="19" ht="18.75" customHeight="1" outlineLevel="1">
      <c r="A19" s="1"/>
      <c r="B19" s="300"/>
      <c r="C19" s="300" t="s">
        <v>269</v>
      </c>
      <c r="D19" s="283"/>
      <c r="E19" s="282"/>
      <c r="F19" s="283">
        <f t="shared" ref="F19:G19" si="3">F16</f>
        <v>4562047.149</v>
      </c>
      <c r="G19" s="426" t="str">
        <f t="shared" si="3"/>
        <v>$</v>
      </c>
      <c r="H19" s="384"/>
      <c r="I19" s="283">
        <f t="shared" ref="I19:CN19" si="4">I16</f>
        <v>-9815</v>
      </c>
      <c r="J19" s="283">
        <f t="shared" si="4"/>
        <v>-9815</v>
      </c>
      <c r="K19" s="283">
        <f t="shared" si="4"/>
        <v>-9815</v>
      </c>
      <c r="L19" s="283">
        <f t="shared" si="4"/>
        <v>-9815</v>
      </c>
      <c r="M19" s="283">
        <f t="shared" si="4"/>
        <v>-9815</v>
      </c>
      <c r="N19" s="283">
        <f t="shared" si="4"/>
        <v>-10816</v>
      </c>
      <c r="O19" s="283">
        <f t="shared" si="4"/>
        <v>-11168.44444</v>
      </c>
      <c r="P19" s="283">
        <f t="shared" si="4"/>
        <v>-11168.44444</v>
      </c>
      <c r="Q19" s="283">
        <f t="shared" si="4"/>
        <v>-11168.44444</v>
      </c>
      <c r="R19" s="283">
        <f t="shared" si="4"/>
        <v>-11168.44444</v>
      </c>
      <c r="S19" s="283">
        <f t="shared" si="4"/>
        <v>-11168.44444</v>
      </c>
      <c r="T19" s="283">
        <f t="shared" si="4"/>
        <v>-11168.44444</v>
      </c>
      <c r="U19" s="283">
        <f t="shared" si="4"/>
        <v>57145.57333</v>
      </c>
      <c r="V19" s="283">
        <f t="shared" si="4"/>
        <v>57145.57333</v>
      </c>
      <c r="W19" s="283">
        <f t="shared" si="4"/>
        <v>57145.57333</v>
      </c>
      <c r="X19" s="283">
        <f t="shared" si="4"/>
        <v>57145.57333</v>
      </c>
      <c r="Y19" s="283">
        <f t="shared" si="4"/>
        <v>57145.57333</v>
      </c>
      <c r="Z19" s="283">
        <f t="shared" si="4"/>
        <v>57145.57333</v>
      </c>
      <c r="AA19" s="283">
        <f t="shared" si="4"/>
        <v>57145.57333</v>
      </c>
      <c r="AB19" s="283">
        <f t="shared" si="4"/>
        <v>57145.57333</v>
      </c>
      <c r="AC19" s="283">
        <f t="shared" si="4"/>
        <v>57145.57333</v>
      </c>
      <c r="AD19" s="283">
        <f t="shared" si="4"/>
        <v>57145.57333</v>
      </c>
      <c r="AE19" s="283">
        <f t="shared" si="4"/>
        <v>57145.57333</v>
      </c>
      <c r="AF19" s="283">
        <f t="shared" si="4"/>
        <v>57145.57333</v>
      </c>
      <c r="AG19" s="283">
        <f t="shared" si="4"/>
        <v>60097.492</v>
      </c>
      <c r="AH19" s="283">
        <f t="shared" si="4"/>
        <v>60097.492</v>
      </c>
      <c r="AI19" s="283">
        <f t="shared" si="4"/>
        <v>60097.492</v>
      </c>
      <c r="AJ19" s="283">
        <f t="shared" si="4"/>
        <v>60097.492</v>
      </c>
      <c r="AK19" s="283">
        <f t="shared" si="4"/>
        <v>60097.492</v>
      </c>
      <c r="AL19" s="283">
        <f t="shared" si="4"/>
        <v>60097.492</v>
      </c>
      <c r="AM19" s="283">
        <f t="shared" si="4"/>
        <v>60097.492</v>
      </c>
      <c r="AN19" s="283">
        <f t="shared" si="4"/>
        <v>60097.492</v>
      </c>
      <c r="AO19" s="283">
        <f t="shared" si="4"/>
        <v>60097.492</v>
      </c>
      <c r="AP19" s="283">
        <f t="shared" si="4"/>
        <v>60097.492</v>
      </c>
      <c r="AQ19" s="283">
        <f t="shared" si="4"/>
        <v>60097.492</v>
      </c>
      <c r="AR19" s="283">
        <f t="shared" si="4"/>
        <v>60097.492</v>
      </c>
      <c r="AS19" s="283">
        <f t="shared" si="4"/>
        <v>63197.0066</v>
      </c>
      <c r="AT19" s="283">
        <f t="shared" si="4"/>
        <v>63197.0066</v>
      </c>
      <c r="AU19" s="283">
        <f t="shared" si="4"/>
        <v>63197.0066</v>
      </c>
      <c r="AV19" s="283">
        <f t="shared" si="4"/>
        <v>63197.0066</v>
      </c>
      <c r="AW19" s="283">
        <f t="shared" si="4"/>
        <v>63197.0066</v>
      </c>
      <c r="AX19" s="283">
        <f t="shared" si="4"/>
        <v>63197.0066</v>
      </c>
      <c r="AY19" s="283">
        <f t="shared" si="4"/>
        <v>63197.0066</v>
      </c>
      <c r="AZ19" s="283">
        <f t="shared" si="4"/>
        <v>63197.0066</v>
      </c>
      <c r="BA19" s="283">
        <f t="shared" si="4"/>
        <v>63197.0066</v>
      </c>
      <c r="BB19" s="283">
        <f t="shared" si="4"/>
        <v>63197.0066</v>
      </c>
      <c r="BC19" s="283">
        <f t="shared" si="4"/>
        <v>63197.0066</v>
      </c>
      <c r="BD19" s="283">
        <f t="shared" si="4"/>
        <v>63197.0066</v>
      </c>
      <c r="BE19" s="283">
        <f t="shared" si="4"/>
        <v>66451.49693</v>
      </c>
      <c r="BF19" s="283">
        <f t="shared" si="4"/>
        <v>66451.49693</v>
      </c>
      <c r="BG19" s="283">
        <f t="shared" si="4"/>
        <v>66451.49693</v>
      </c>
      <c r="BH19" s="283">
        <f t="shared" si="4"/>
        <v>66451.49693</v>
      </c>
      <c r="BI19" s="283">
        <f t="shared" si="4"/>
        <v>66451.49693</v>
      </c>
      <c r="BJ19" s="283">
        <f t="shared" si="4"/>
        <v>66451.49693</v>
      </c>
      <c r="BK19" s="283">
        <f t="shared" si="4"/>
        <v>66451.49693</v>
      </c>
      <c r="BL19" s="283">
        <f t="shared" si="4"/>
        <v>66451.49693</v>
      </c>
      <c r="BM19" s="283">
        <f t="shared" si="4"/>
        <v>66451.49693</v>
      </c>
      <c r="BN19" s="283">
        <f t="shared" si="4"/>
        <v>66451.49693</v>
      </c>
      <c r="BO19" s="283">
        <f t="shared" si="4"/>
        <v>66451.49693</v>
      </c>
      <c r="BP19" s="283">
        <f t="shared" si="4"/>
        <v>66451.49693</v>
      </c>
      <c r="BQ19" s="283">
        <f t="shared" si="4"/>
        <v>69868.71178</v>
      </c>
      <c r="BR19" s="283">
        <f t="shared" si="4"/>
        <v>69868.71178</v>
      </c>
      <c r="BS19" s="283">
        <f t="shared" si="4"/>
        <v>69868.71178</v>
      </c>
      <c r="BT19" s="283">
        <f t="shared" si="4"/>
        <v>69868.71178</v>
      </c>
      <c r="BU19" s="283">
        <f t="shared" si="4"/>
        <v>69868.71178</v>
      </c>
      <c r="BV19" s="283">
        <f t="shared" si="4"/>
        <v>69868.71178</v>
      </c>
      <c r="BW19" s="283">
        <f t="shared" si="4"/>
        <v>70221.15622</v>
      </c>
      <c r="BX19" s="283">
        <f t="shared" si="4"/>
        <v>70221.15622</v>
      </c>
      <c r="BY19" s="283">
        <f t="shared" si="4"/>
        <v>70221.15622</v>
      </c>
      <c r="BZ19" s="283">
        <f t="shared" si="4"/>
        <v>70221.15622</v>
      </c>
      <c r="CA19" s="283">
        <f t="shared" si="4"/>
        <v>70221.15622</v>
      </c>
      <c r="CB19" s="283">
        <f t="shared" si="4"/>
        <v>70221.15622</v>
      </c>
      <c r="CC19" s="283">
        <f t="shared" si="4"/>
        <v>73809.23181</v>
      </c>
      <c r="CD19" s="283">
        <f t="shared" si="4"/>
        <v>73809.23181</v>
      </c>
      <c r="CE19" s="283">
        <f t="shared" si="4"/>
        <v>73809.23181</v>
      </c>
      <c r="CF19" s="283">
        <f t="shared" si="4"/>
        <v>73809.23181</v>
      </c>
      <c r="CG19" s="283">
        <f t="shared" si="4"/>
        <v>73809.23181</v>
      </c>
      <c r="CH19" s="283">
        <f t="shared" si="4"/>
        <v>73809.23181</v>
      </c>
      <c r="CI19" s="283">
        <f t="shared" si="4"/>
        <v>73809.23181</v>
      </c>
      <c r="CJ19" s="283">
        <f t="shared" si="4"/>
        <v>73809.23181</v>
      </c>
      <c r="CK19" s="283">
        <f t="shared" si="4"/>
        <v>73809.23181</v>
      </c>
      <c r="CL19" s="283">
        <f t="shared" si="4"/>
        <v>73809.23181</v>
      </c>
      <c r="CM19" s="283">
        <f t="shared" si="4"/>
        <v>73809.23181</v>
      </c>
      <c r="CN19" s="283">
        <f t="shared" si="4"/>
        <v>73809.23181</v>
      </c>
      <c r="CO19" s="1"/>
    </row>
    <row r="20" ht="18.75" customHeight="1" outlineLevel="1">
      <c r="A20" s="1"/>
      <c r="B20" s="300"/>
      <c r="C20" s="300" t="s">
        <v>310</v>
      </c>
      <c r="D20" s="283"/>
      <c r="E20" s="282"/>
      <c r="F20" s="283"/>
      <c r="G20" s="426" t="str">
        <f t="shared" ref="G20:G23" si="5">G17</f>
        <v>$</v>
      </c>
      <c r="H20" s="384"/>
      <c r="I20" s="283">
        <f>BS!I34</f>
        <v>6035</v>
      </c>
      <c r="J20" s="283">
        <f>BS!J34</f>
        <v>12070</v>
      </c>
      <c r="K20" s="283">
        <f>BS!K34</f>
        <v>18105</v>
      </c>
      <c r="L20" s="283">
        <f>BS!L34</f>
        <v>24140</v>
      </c>
      <c r="M20" s="283">
        <f>BS!M34</f>
        <v>29575</v>
      </c>
      <c r="N20" s="283">
        <f>BS!N34</f>
        <v>30709</v>
      </c>
      <c r="O20" s="283">
        <f>BS!O34</f>
        <v>31490.55556</v>
      </c>
      <c r="P20" s="283">
        <f>BS!P34</f>
        <v>32272.11111</v>
      </c>
      <c r="Q20" s="283">
        <f>BS!Q34</f>
        <v>33053.66667</v>
      </c>
      <c r="R20" s="283">
        <f>BS!R34</f>
        <v>33835.22222</v>
      </c>
      <c r="S20" s="283">
        <f>BS!S34</f>
        <v>34616.77778</v>
      </c>
      <c r="T20" s="283">
        <f>BS!T34</f>
        <v>35398.33333</v>
      </c>
      <c r="U20" s="283">
        <f>BS!U34</f>
        <v>92543.90667</v>
      </c>
      <c r="V20" s="283">
        <f>BS!V34</f>
        <v>149689.48</v>
      </c>
      <c r="W20" s="283">
        <f>BS!W34</f>
        <v>206835.0533</v>
      </c>
      <c r="X20" s="283">
        <f>BS!X34</f>
        <v>263980.6267</v>
      </c>
      <c r="Y20" s="283">
        <f>BS!Y34</f>
        <v>321126.2</v>
      </c>
      <c r="Z20" s="283">
        <f>BS!Z34</f>
        <v>378271.7733</v>
      </c>
      <c r="AA20" s="283">
        <f>BS!AA34</f>
        <v>435417.3467</v>
      </c>
      <c r="AB20" s="283">
        <f>BS!AB34</f>
        <v>492562.92</v>
      </c>
      <c r="AC20" s="283">
        <f>BS!AC34</f>
        <v>549708.4933</v>
      </c>
      <c r="AD20" s="283">
        <f>BS!AD34</f>
        <v>606854.0667</v>
      </c>
      <c r="AE20" s="283">
        <f>BS!AE34</f>
        <v>663999.64</v>
      </c>
      <c r="AF20" s="283">
        <f>BS!AF34</f>
        <v>721145.2133</v>
      </c>
      <c r="AG20" s="283">
        <f>BS!AG34</f>
        <v>347982.8116</v>
      </c>
      <c r="AH20" s="283">
        <f>BS!AH34</f>
        <v>408080.3036</v>
      </c>
      <c r="AI20" s="283">
        <f>BS!AI34</f>
        <v>468177.7956</v>
      </c>
      <c r="AJ20" s="283">
        <f>BS!AJ34</f>
        <v>528275.2876</v>
      </c>
      <c r="AK20" s="283">
        <f>BS!AK34</f>
        <v>588372.7796</v>
      </c>
      <c r="AL20" s="283">
        <f>BS!AL34</f>
        <v>648470.2716</v>
      </c>
      <c r="AM20" s="283">
        <f>BS!AM34</f>
        <v>708567.7636</v>
      </c>
      <c r="AN20" s="283">
        <f>BS!AN34</f>
        <v>768665.2556</v>
      </c>
      <c r="AO20" s="283">
        <f>BS!AO34</f>
        <v>828762.7476</v>
      </c>
      <c r="AP20" s="283">
        <f>BS!AP34</f>
        <v>888860.2396</v>
      </c>
      <c r="AQ20" s="283">
        <f>BS!AQ34</f>
        <v>948957.7316</v>
      </c>
      <c r="AR20" s="283">
        <f>BS!AR34</f>
        <v>1009055.224</v>
      </c>
      <c r="AS20" s="283">
        <f>BS!AS34</f>
        <v>435285.6691</v>
      </c>
      <c r="AT20" s="283">
        <f>BS!AT34</f>
        <v>498482.6757</v>
      </c>
      <c r="AU20" s="283">
        <f>BS!AU34</f>
        <v>561679.6823</v>
      </c>
      <c r="AV20" s="283">
        <f>BS!AV34</f>
        <v>624876.6889</v>
      </c>
      <c r="AW20" s="283">
        <f>BS!AW34</f>
        <v>688073.6955</v>
      </c>
      <c r="AX20" s="283">
        <f>BS!AX34</f>
        <v>751270.7021</v>
      </c>
      <c r="AY20" s="283">
        <f>BS!AY34</f>
        <v>814467.7087</v>
      </c>
      <c r="AZ20" s="283">
        <f>BS!AZ34</f>
        <v>877664.7153</v>
      </c>
      <c r="BA20" s="283">
        <f>BS!BA34</f>
        <v>940861.7219</v>
      </c>
      <c r="BB20" s="283">
        <f>BS!BB34</f>
        <v>1004058.728</v>
      </c>
      <c r="BC20" s="283">
        <f>BS!BC34</f>
        <v>1067255.735</v>
      </c>
      <c r="BD20" s="283">
        <f>BS!BD34</f>
        <v>1130452.742</v>
      </c>
      <c r="BE20" s="283">
        <f>BS!BE34</f>
        <v>472681.2716</v>
      </c>
      <c r="BF20" s="283">
        <f>BS!BF34</f>
        <v>539132.7685</v>
      </c>
      <c r="BG20" s="283">
        <f>BS!BG34</f>
        <v>605584.2654</v>
      </c>
      <c r="BH20" s="283">
        <f>BS!BH34</f>
        <v>672035.7624</v>
      </c>
      <c r="BI20" s="283">
        <f>BS!BI34</f>
        <v>738487.2593</v>
      </c>
      <c r="BJ20" s="283">
        <f>BS!BJ34</f>
        <v>804938.7562</v>
      </c>
      <c r="BK20" s="283">
        <f>BS!BK34</f>
        <v>871390.2532</v>
      </c>
      <c r="BL20" s="283">
        <f>BS!BL34</f>
        <v>937841.7501</v>
      </c>
      <c r="BM20" s="283">
        <f>BS!BM34</f>
        <v>1004293.247</v>
      </c>
      <c r="BN20" s="283">
        <f>BS!BN34</f>
        <v>1070744.744</v>
      </c>
      <c r="BO20" s="283">
        <f>BS!BO34</f>
        <v>1137196.241</v>
      </c>
      <c r="BP20" s="283">
        <f>BS!BP34</f>
        <v>1203647.738</v>
      </c>
      <c r="BQ20" s="283">
        <f>BS!BQ34</f>
        <v>495664.9349</v>
      </c>
      <c r="BR20" s="283">
        <f>BS!BR34</f>
        <v>565533.6467</v>
      </c>
      <c r="BS20" s="283">
        <f>BS!BS34</f>
        <v>635402.3584</v>
      </c>
      <c r="BT20" s="283">
        <f>BS!BT34</f>
        <v>705271.0702</v>
      </c>
      <c r="BU20" s="283">
        <f>BS!BU34</f>
        <v>775139.782</v>
      </c>
      <c r="BV20" s="283">
        <f>BS!BV34</f>
        <v>845008.4938</v>
      </c>
      <c r="BW20" s="283">
        <f>BS!BW34</f>
        <v>915229.65</v>
      </c>
      <c r="BX20" s="283">
        <f>BS!BX34</f>
        <v>985450.8062</v>
      </c>
      <c r="BY20" s="283">
        <f>BS!BY34</f>
        <v>1055671.962</v>
      </c>
      <c r="BZ20" s="283">
        <f>BS!BZ34</f>
        <v>1125893.119</v>
      </c>
      <c r="CA20" s="283">
        <f>BS!CA34</f>
        <v>1196114.275</v>
      </c>
      <c r="CB20" s="283">
        <f>BS!CB34</f>
        <v>1266335.431</v>
      </c>
      <c r="CC20" s="283">
        <f>BS!CC34</f>
        <v>515653.3989</v>
      </c>
      <c r="CD20" s="283">
        <f>BS!CD34</f>
        <v>589462.6307</v>
      </c>
      <c r="CE20" s="283">
        <f>BS!CE34</f>
        <v>663271.8625</v>
      </c>
      <c r="CF20" s="283">
        <f>BS!CF34</f>
        <v>737081.0943</v>
      </c>
      <c r="CG20" s="283">
        <f>BS!CG34</f>
        <v>810890.3261</v>
      </c>
      <c r="CH20" s="283">
        <f>BS!CH34</f>
        <v>884699.5579</v>
      </c>
      <c r="CI20" s="283">
        <f>BS!CI34</f>
        <v>958508.7897</v>
      </c>
      <c r="CJ20" s="283">
        <f>BS!CJ34</f>
        <v>1032318.022</v>
      </c>
      <c r="CK20" s="283">
        <f>BS!CK34</f>
        <v>1106127.253</v>
      </c>
      <c r="CL20" s="283">
        <f>BS!CL34</f>
        <v>1179936.485</v>
      </c>
      <c r="CM20" s="283">
        <f>BS!CM34</f>
        <v>1253745.717</v>
      </c>
      <c r="CN20" s="283">
        <f>BS!CN34</f>
        <v>0</v>
      </c>
      <c r="CO20" s="1"/>
    </row>
    <row r="21" ht="18.75" customHeight="1">
      <c r="A21" s="1"/>
      <c r="B21" s="342" t="s">
        <v>9</v>
      </c>
      <c r="C21" s="390" t="s">
        <v>311</v>
      </c>
      <c r="D21" s="290"/>
      <c r="E21" s="288"/>
      <c r="F21" s="345">
        <f>IFERROR(F22/F23,0)</f>
        <v>0.8582848837</v>
      </c>
      <c r="G21" s="401" t="str">
        <f t="shared" si="5"/>
        <v>%</v>
      </c>
      <c r="H21" s="391"/>
      <c r="I21" s="345">
        <f t="shared" ref="I21:CN21" si="6">IFERROR(I22/I23,0)</f>
        <v>0</v>
      </c>
      <c r="J21" s="345">
        <f t="shared" si="6"/>
        <v>0</v>
      </c>
      <c r="K21" s="345">
        <f t="shared" si="6"/>
        <v>0</v>
      </c>
      <c r="L21" s="345">
        <f t="shared" si="6"/>
        <v>0</v>
      </c>
      <c r="M21" s="345">
        <f t="shared" si="6"/>
        <v>0</v>
      </c>
      <c r="N21" s="345">
        <f t="shared" si="6"/>
        <v>0</v>
      </c>
      <c r="O21" s="345">
        <f t="shared" si="6"/>
        <v>0</v>
      </c>
      <c r="P21" s="345">
        <f t="shared" si="6"/>
        <v>0</v>
      </c>
      <c r="Q21" s="345">
        <f t="shared" si="6"/>
        <v>0</v>
      </c>
      <c r="R21" s="345">
        <f t="shared" si="6"/>
        <v>0</v>
      </c>
      <c r="S21" s="345">
        <f t="shared" si="6"/>
        <v>0</v>
      </c>
      <c r="T21" s="345">
        <f t="shared" si="6"/>
        <v>0</v>
      </c>
      <c r="U21" s="345">
        <f t="shared" si="6"/>
        <v>0.8582848837</v>
      </c>
      <c r="V21" s="345">
        <f t="shared" si="6"/>
        <v>0.8582848837</v>
      </c>
      <c r="W21" s="345">
        <f t="shared" si="6"/>
        <v>0.8582848837</v>
      </c>
      <c r="X21" s="345">
        <f t="shared" si="6"/>
        <v>0.8582848837</v>
      </c>
      <c r="Y21" s="345">
        <f t="shared" si="6"/>
        <v>0.8582848837</v>
      </c>
      <c r="Z21" s="345">
        <f t="shared" si="6"/>
        <v>0.8582848837</v>
      </c>
      <c r="AA21" s="345">
        <f t="shared" si="6"/>
        <v>0.8582848837</v>
      </c>
      <c r="AB21" s="345">
        <f t="shared" si="6"/>
        <v>0.8582848837</v>
      </c>
      <c r="AC21" s="345">
        <f t="shared" si="6"/>
        <v>0.8582848837</v>
      </c>
      <c r="AD21" s="345">
        <f t="shared" si="6"/>
        <v>0.8582848837</v>
      </c>
      <c r="AE21" s="345">
        <f t="shared" si="6"/>
        <v>0.8582848837</v>
      </c>
      <c r="AF21" s="345">
        <f t="shared" si="6"/>
        <v>0.8582848837</v>
      </c>
      <c r="AG21" s="345">
        <f t="shared" si="6"/>
        <v>0.8582848837</v>
      </c>
      <c r="AH21" s="345">
        <f t="shared" si="6"/>
        <v>0.8582848837</v>
      </c>
      <c r="AI21" s="345">
        <f t="shared" si="6"/>
        <v>0.8582848837</v>
      </c>
      <c r="AJ21" s="345">
        <f t="shared" si="6"/>
        <v>0.8582848837</v>
      </c>
      <c r="AK21" s="345">
        <f t="shared" si="6"/>
        <v>0.8582848837</v>
      </c>
      <c r="AL21" s="345">
        <f t="shared" si="6"/>
        <v>0.8582848837</v>
      </c>
      <c r="AM21" s="345">
        <f t="shared" si="6"/>
        <v>0.8582848837</v>
      </c>
      <c r="AN21" s="345">
        <f t="shared" si="6"/>
        <v>0.8582848837</v>
      </c>
      <c r="AO21" s="345">
        <f t="shared" si="6"/>
        <v>0.8582848837</v>
      </c>
      <c r="AP21" s="345">
        <f t="shared" si="6"/>
        <v>0.8582848837</v>
      </c>
      <c r="AQ21" s="345">
        <f t="shared" si="6"/>
        <v>0.8582848837</v>
      </c>
      <c r="AR21" s="345">
        <f t="shared" si="6"/>
        <v>0.8582848837</v>
      </c>
      <c r="AS21" s="345">
        <f t="shared" si="6"/>
        <v>0.8582848837</v>
      </c>
      <c r="AT21" s="345">
        <f t="shared" si="6"/>
        <v>0.8582848837</v>
      </c>
      <c r="AU21" s="345">
        <f t="shared" si="6"/>
        <v>0.8582848837</v>
      </c>
      <c r="AV21" s="345">
        <f t="shared" si="6"/>
        <v>0.8582848837</v>
      </c>
      <c r="AW21" s="345">
        <f t="shared" si="6"/>
        <v>0.8582848837</v>
      </c>
      <c r="AX21" s="345">
        <f t="shared" si="6"/>
        <v>0.8582848837</v>
      </c>
      <c r="AY21" s="345">
        <f t="shared" si="6"/>
        <v>0.8582848837</v>
      </c>
      <c r="AZ21" s="345">
        <f t="shared" si="6"/>
        <v>0.8582848837</v>
      </c>
      <c r="BA21" s="345">
        <f t="shared" si="6"/>
        <v>0.8582848837</v>
      </c>
      <c r="BB21" s="345">
        <f t="shared" si="6"/>
        <v>0.8582848837</v>
      </c>
      <c r="BC21" s="345">
        <f t="shared" si="6"/>
        <v>0.8582848837</v>
      </c>
      <c r="BD21" s="345">
        <f t="shared" si="6"/>
        <v>0.8582848837</v>
      </c>
      <c r="BE21" s="345">
        <f t="shared" si="6"/>
        <v>0.8582848837</v>
      </c>
      <c r="BF21" s="345">
        <f t="shared" si="6"/>
        <v>0.8582848837</v>
      </c>
      <c r="BG21" s="345">
        <f t="shared" si="6"/>
        <v>0.8582848837</v>
      </c>
      <c r="BH21" s="345">
        <f t="shared" si="6"/>
        <v>0.8582848837</v>
      </c>
      <c r="BI21" s="345">
        <f t="shared" si="6"/>
        <v>0.8582848837</v>
      </c>
      <c r="BJ21" s="345">
        <f t="shared" si="6"/>
        <v>0.8582848837</v>
      </c>
      <c r="BK21" s="345">
        <f t="shared" si="6"/>
        <v>0.8582848837</v>
      </c>
      <c r="BL21" s="345">
        <f t="shared" si="6"/>
        <v>0.8582848837</v>
      </c>
      <c r="BM21" s="345">
        <f t="shared" si="6"/>
        <v>0.8582848837</v>
      </c>
      <c r="BN21" s="345">
        <f t="shared" si="6"/>
        <v>0.8582848837</v>
      </c>
      <c r="BO21" s="345">
        <f t="shared" si="6"/>
        <v>0.8582848837</v>
      </c>
      <c r="BP21" s="345">
        <f t="shared" si="6"/>
        <v>0.8582848837</v>
      </c>
      <c r="BQ21" s="345">
        <f t="shared" si="6"/>
        <v>0.8582848837</v>
      </c>
      <c r="BR21" s="345">
        <f t="shared" si="6"/>
        <v>0.8582848837</v>
      </c>
      <c r="BS21" s="345">
        <f t="shared" si="6"/>
        <v>0.8582848837</v>
      </c>
      <c r="BT21" s="345">
        <f t="shared" si="6"/>
        <v>0.8582848837</v>
      </c>
      <c r="BU21" s="345">
        <f t="shared" si="6"/>
        <v>0.8582848837</v>
      </c>
      <c r="BV21" s="345">
        <f t="shared" si="6"/>
        <v>0.8582848837</v>
      </c>
      <c r="BW21" s="345">
        <f t="shared" si="6"/>
        <v>0.8582848837</v>
      </c>
      <c r="BX21" s="345">
        <f t="shared" si="6"/>
        <v>0.8582848837</v>
      </c>
      <c r="BY21" s="345">
        <f t="shared" si="6"/>
        <v>0.8582848837</v>
      </c>
      <c r="BZ21" s="345">
        <f t="shared" si="6"/>
        <v>0.8582848837</v>
      </c>
      <c r="CA21" s="345">
        <f t="shared" si="6"/>
        <v>0.8582848837</v>
      </c>
      <c r="CB21" s="345">
        <f t="shared" si="6"/>
        <v>0.8582848837</v>
      </c>
      <c r="CC21" s="345">
        <f t="shared" si="6"/>
        <v>0.8582848837</v>
      </c>
      <c r="CD21" s="345">
        <f t="shared" si="6"/>
        <v>0.8582848837</v>
      </c>
      <c r="CE21" s="345">
        <f t="shared" si="6"/>
        <v>0.8582848837</v>
      </c>
      <c r="CF21" s="345">
        <f t="shared" si="6"/>
        <v>0.8582848837</v>
      </c>
      <c r="CG21" s="345">
        <f t="shared" si="6"/>
        <v>0.8582848837</v>
      </c>
      <c r="CH21" s="345">
        <f t="shared" si="6"/>
        <v>0.8582848837</v>
      </c>
      <c r="CI21" s="345">
        <f t="shared" si="6"/>
        <v>0.8582848837</v>
      </c>
      <c r="CJ21" s="345">
        <f t="shared" si="6"/>
        <v>0.8582848837</v>
      </c>
      <c r="CK21" s="345">
        <f t="shared" si="6"/>
        <v>0.8582848837</v>
      </c>
      <c r="CL21" s="345">
        <f t="shared" si="6"/>
        <v>0.8582848837</v>
      </c>
      <c r="CM21" s="345">
        <f t="shared" si="6"/>
        <v>0.8582848837</v>
      </c>
      <c r="CN21" s="345">
        <f t="shared" si="6"/>
        <v>0.8582848837</v>
      </c>
      <c r="CO21" s="1"/>
    </row>
    <row r="22" ht="18.75" customHeight="1" outlineLevel="1">
      <c r="A22" s="1"/>
      <c r="B22" s="300"/>
      <c r="C22" s="300" t="str">
        <f>PL!C21</f>
        <v>Gross profit</v>
      </c>
      <c r="D22" s="283"/>
      <c r="E22" s="282"/>
      <c r="F22" s="283">
        <f>PL!F21</f>
        <v>6426447.225</v>
      </c>
      <c r="G22" s="426" t="str">
        <f t="shared" si="5"/>
        <v>$</v>
      </c>
      <c r="H22" s="384"/>
      <c r="I22" s="283">
        <f>PL!I21</f>
        <v>0</v>
      </c>
      <c r="J22" s="283">
        <f>PL!J21</f>
        <v>0</v>
      </c>
      <c r="K22" s="283">
        <f>PL!K21</f>
        <v>0</v>
      </c>
      <c r="L22" s="283">
        <f>PL!L21</f>
        <v>0</v>
      </c>
      <c r="M22" s="283">
        <f>PL!M21</f>
        <v>0</v>
      </c>
      <c r="N22" s="283">
        <f>PL!N21</f>
        <v>0</v>
      </c>
      <c r="O22" s="283">
        <f>PL!O21</f>
        <v>0</v>
      </c>
      <c r="P22" s="283">
        <f>PL!P21</f>
        <v>0</v>
      </c>
      <c r="Q22" s="283">
        <f>PL!Q21</f>
        <v>0</v>
      </c>
      <c r="R22" s="283">
        <f>PL!R21</f>
        <v>0</v>
      </c>
      <c r="S22" s="283">
        <f>PL!S21</f>
        <v>0</v>
      </c>
      <c r="T22" s="283">
        <f>PL!T21</f>
        <v>0</v>
      </c>
      <c r="U22" s="283">
        <f>PL!U21</f>
        <v>78733.33333</v>
      </c>
      <c r="V22" s="283">
        <f>PL!V21</f>
        <v>78733.33333</v>
      </c>
      <c r="W22" s="283">
        <f>PL!W21</f>
        <v>78733.33333</v>
      </c>
      <c r="X22" s="283">
        <f>PL!X21</f>
        <v>78733.33333</v>
      </c>
      <c r="Y22" s="283">
        <f>PL!Y21</f>
        <v>78733.33333</v>
      </c>
      <c r="Z22" s="283">
        <f>PL!Z21</f>
        <v>78733.33333</v>
      </c>
      <c r="AA22" s="283">
        <f>PL!AA21</f>
        <v>78733.33333</v>
      </c>
      <c r="AB22" s="283">
        <f>PL!AB21</f>
        <v>78733.33333</v>
      </c>
      <c r="AC22" s="283">
        <f>PL!AC21</f>
        <v>78733.33333</v>
      </c>
      <c r="AD22" s="283">
        <f>PL!AD21</f>
        <v>78733.33333</v>
      </c>
      <c r="AE22" s="283">
        <f>PL!AE21</f>
        <v>78733.33333</v>
      </c>
      <c r="AF22" s="283">
        <f>PL!AF21</f>
        <v>78733.33333</v>
      </c>
      <c r="AG22" s="283">
        <f>PL!AG21</f>
        <v>82670</v>
      </c>
      <c r="AH22" s="283">
        <f>PL!AH21</f>
        <v>82670</v>
      </c>
      <c r="AI22" s="283">
        <f>PL!AI21</f>
        <v>82670</v>
      </c>
      <c r="AJ22" s="283">
        <f>PL!AJ21</f>
        <v>82670</v>
      </c>
      <c r="AK22" s="283">
        <f>PL!AK21</f>
        <v>82670</v>
      </c>
      <c r="AL22" s="283">
        <f>PL!AL21</f>
        <v>82670</v>
      </c>
      <c r="AM22" s="283">
        <f>PL!AM21</f>
        <v>82670</v>
      </c>
      <c r="AN22" s="283">
        <f>PL!AN21</f>
        <v>82670</v>
      </c>
      <c r="AO22" s="283">
        <f>PL!AO21</f>
        <v>82670</v>
      </c>
      <c r="AP22" s="283">
        <f>PL!AP21</f>
        <v>82670</v>
      </c>
      <c r="AQ22" s="283">
        <f>PL!AQ21</f>
        <v>82670</v>
      </c>
      <c r="AR22" s="283">
        <f>PL!AR21</f>
        <v>82670</v>
      </c>
      <c r="AS22" s="283">
        <f>PL!AS21</f>
        <v>86803.5</v>
      </c>
      <c r="AT22" s="283">
        <f>PL!AT21</f>
        <v>86803.5</v>
      </c>
      <c r="AU22" s="283">
        <f>PL!AU21</f>
        <v>86803.5</v>
      </c>
      <c r="AV22" s="283">
        <f>PL!AV21</f>
        <v>86803.5</v>
      </c>
      <c r="AW22" s="283">
        <f>PL!AW21</f>
        <v>86803.5</v>
      </c>
      <c r="AX22" s="283">
        <f>PL!AX21</f>
        <v>86803.5</v>
      </c>
      <c r="AY22" s="283">
        <f>PL!AY21</f>
        <v>86803.5</v>
      </c>
      <c r="AZ22" s="283">
        <f>PL!AZ21</f>
        <v>86803.5</v>
      </c>
      <c r="BA22" s="283">
        <f>PL!BA21</f>
        <v>86803.5</v>
      </c>
      <c r="BB22" s="283">
        <f>PL!BB21</f>
        <v>86803.5</v>
      </c>
      <c r="BC22" s="283">
        <f>PL!BC21</f>
        <v>86803.5</v>
      </c>
      <c r="BD22" s="283">
        <f>PL!BD21</f>
        <v>86803.5</v>
      </c>
      <c r="BE22" s="283">
        <f>PL!BE21</f>
        <v>91143.675</v>
      </c>
      <c r="BF22" s="283">
        <f>PL!BF21</f>
        <v>91143.675</v>
      </c>
      <c r="BG22" s="283">
        <f>PL!BG21</f>
        <v>91143.675</v>
      </c>
      <c r="BH22" s="283">
        <f>PL!BH21</f>
        <v>91143.675</v>
      </c>
      <c r="BI22" s="283">
        <f>PL!BI21</f>
        <v>91143.675</v>
      </c>
      <c r="BJ22" s="283">
        <f>PL!BJ21</f>
        <v>91143.675</v>
      </c>
      <c r="BK22" s="283">
        <f>PL!BK21</f>
        <v>91143.675</v>
      </c>
      <c r="BL22" s="283">
        <f>PL!BL21</f>
        <v>91143.675</v>
      </c>
      <c r="BM22" s="283">
        <f>PL!BM21</f>
        <v>91143.675</v>
      </c>
      <c r="BN22" s="283">
        <f>PL!BN21</f>
        <v>91143.675</v>
      </c>
      <c r="BO22" s="283">
        <f>PL!BO21</f>
        <v>91143.675</v>
      </c>
      <c r="BP22" s="283">
        <f>PL!BP21</f>
        <v>91143.675</v>
      </c>
      <c r="BQ22" s="283">
        <f>PL!BQ21</f>
        <v>95700.85875</v>
      </c>
      <c r="BR22" s="283">
        <f>PL!BR21</f>
        <v>95700.85875</v>
      </c>
      <c r="BS22" s="283">
        <f>PL!BS21</f>
        <v>95700.85875</v>
      </c>
      <c r="BT22" s="283">
        <f>PL!BT21</f>
        <v>95700.85875</v>
      </c>
      <c r="BU22" s="283">
        <f>PL!BU21</f>
        <v>95700.85875</v>
      </c>
      <c r="BV22" s="283">
        <f>PL!BV21</f>
        <v>95700.85875</v>
      </c>
      <c r="BW22" s="283">
        <f>PL!BW21</f>
        <v>95700.85875</v>
      </c>
      <c r="BX22" s="283">
        <f>PL!BX21</f>
        <v>95700.85875</v>
      </c>
      <c r="BY22" s="283">
        <f>PL!BY21</f>
        <v>95700.85875</v>
      </c>
      <c r="BZ22" s="283">
        <f>PL!BZ21</f>
        <v>95700.85875</v>
      </c>
      <c r="CA22" s="283">
        <f>PL!CA21</f>
        <v>95700.85875</v>
      </c>
      <c r="CB22" s="283">
        <f>PL!CB21</f>
        <v>95700.85875</v>
      </c>
      <c r="CC22" s="283">
        <f>PL!CC21</f>
        <v>100485.9017</v>
      </c>
      <c r="CD22" s="283">
        <f>PL!CD21</f>
        <v>100485.9017</v>
      </c>
      <c r="CE22" s="283">
        <f>PL!CE21</f>
        <v>100485.9017</v>
      </c>
      <c r="CF22" s="283">
        <f>PL!CF21</f>
        <v>100485.9017</v>
      </c>
      <c r="CG22" s="283">
        <f>PL!CG21</f>
        <v>100485.9017</v>
      </c>
      <c r="CH22" s="283">
        <f>PL!CH21</f>
        <v>100485.9017</v>
      </c>
      <c r="CI22" s="283">
        <f>PL!CI21</f>
        <v>100485.9017</v>
      </c>
      <c r="CJ22" s="283">
        <f>PL!CJ21</f>
        <v>100485.9017</v>
      </c>
      <c r="CK22" s="283">
        <f>PL!CK21</f>
        <v>100485.9017</v>
      </c>
      <c r="CL22" s="283">
        <f>PL!CL21</f>
        <v>100485.9017</v>
      </c>
      <c r="CM22" s="283">
        <f>PL!CM21</f>
        <v>100485.9017</v>
      </c>
      <c r="CN22" s="283">
        <f>PL!CN21</f>
        <v>100485.9017</v>
      </c>
      <c r="CO22" s="1"/>
    </row>
    <row r="23" ht="18.75" customHeight="1" outlineLevel="1">
      <c r="A23" s="1"/>
      <c r="B23" s="300"/>
      <c r="C23" s="300" t="s">
        <v>84</v>
      </c>
      <c r="D23" s="283"/>
      <c r="E23" s="282"/>
      <c r="F23" s="283">
        <f>PL!F15</f>
        <v>7487545.624</v>
      </c>
      <c r="G23" s="426" t="str">
        <f t="shared" si="5"/>
        <v>$</v>
      </c>
      <c r="H23" s="384"/>
      <c r="I23" s="283">
        <f>PL!I15</f>
        <v>0</v>
      </c>
      <c r="J23" s="283">
        <f>PL!J15</f>
        <v>0</v>
      </c>
      <c r="K23" s="283">
        <f>PL!K15</f>
        <v>0</v>
      </c>
      <c r="L23" s="283">
        <f>PL!L15</f>
        <v>0</v>
      </c>
      <c r="M23" s="283">
        <f>PL!M15</f>
        <v>0</v>
      </c>
      <c r="N23" s="283">
        <f>PL!N15</f>
        <v>0</v>
      </c>
      <c r="O23" s="283">
        <f>PL!O15</f>
        <v>0</v>
      </c>
      <c r="P23" s="283">
        <f>PL!P15</f>
        <v>0</v>
      </c>
      <c r="Q23" s="283">
        <f>PL!Q15</f>
        <v>0</v>
      </c>
      <c r="R23" s="283">
        <f>PL!R15</f>
        <v>0</v>
      </c>
      <c r="S23" s="283">
        <f>PL!S15</f>
        <v>0</v>
      </c>
      <c r="T23" s="283">
        <f>PL!T15</f>
        <v>0</v>
      </c>
      <c r="U23" s="283">
        <f>PL!U15</f>
        <v>91733.33333</v>
      </c>
      <c r="V23" s="283">
        <f>PL!V15</f>
        <v>91733.33333</v>
      </c>
      <c r="W23" s="283">
        <f>PL!W15</f>
        <v>91733.33333</v>
      </c>
      <c r="X23" s="283">
        <f>PL!X15</f>
        <v>91733.33333</v>
      </c>
      <c r="Y23" s="283">
        <f>PL!Y15</f>
        <v>91733.33333</v>
      </c>
      <c r="Z23" s="283">
        <f>PL!Z15</f>
        <v>91733.33333</v>
      </c>
      <c r="AA23" s="283">
        <f>PL!AA15</f>
        <v>91733.33333</v>
      </c>
      <c r="AB23" s="283">
        <f>PL!AB15</f>
        <v>91733.33333</v>
      </c>
      <c r="AC23" s="283">
        <f>PL!AC15</f>
        <v>91733.33333</v>
      </c>
      <c r="AD23" s="283">
        <f>PL!AD15</f>
        <v>91733.33333</v>
      </c>
      <c r="AE23" s="283">
        <f>PL!AE15</f>
        <v>91733.33333</v>
      </c>
      <c r="AF23" s="283">
        <f>PL!AF15</f>
        <v>91733.33333</v>
      </c>
      <c r="AG23" s="283">
        <f>PL!AG15</f>
        <v>96320</v>
      </c>
      <c r="AH23" s="283">
        <f>PL!AH15</f>
        <v>96320</v>
      </c>
      <c r="AI23" s="283">
        <f>PL!AI15</f>
        <v>96320</v>
      </c>
      <c r="AJ23" s="283">
        <f>PL!AJ15</f>
        <v>96320</v>
      </c>
      <c r="AK23" s="283">
        <f>PL!AK15</f>
        <v>96320</v>
      </c>
      <c r="AL23" s="283">
        <f>PL!AL15</f>
        <v>96320</v>
      </c>
      <c r="AM23" s="283">
        <f>PL!AM15</f>
        <v>96320</v>
      </c>
      <c r="AN23" s="283">
        <f>PL!AN15</f>
        <v>96320</v>
      </c>
      <c r="AO23" s="283">
        <f>PL!AO15</f>
        <v>96320</v>
      </c>
      <c r="AP23" s="283">
        <f>PL!AP15</f>
        <v>96320</v>
      </c>
      <c r="AQ23" s="283">
        <f>PL!AQ15</f>
        <v>96320</v>
      </c>
      <c r="AR23" s="283">
        <f>PL!AR15</f>
        <v>96320</v>
      </c>
      <c r="AS23" s="283">
        <f>PL!AS15</f>
        <v>101136</v>
      </c>
      <c r="AT23" s="283">
        <f>PL!AT15</f>
        <v>101136</v>
      </c>
      <c r="AU23" s="283">
        <f>PL!AU15</f>
        <v>101136</v>
      </c>
      <c r="AV23" s="283">
        <f>PL!AV15</f>
        <v>101136</v>
      </c>
      <c r="AW23" s="283">
        <f>PL!AW15</f>
        <v>101136</v>
      </c>
      <c r="AX23" s="283">
        <f>PL!AX15</f>
        <v>101136</v>
      </c>
      <c r="AY23" s="283">
        <f>PL!AY15</f>
        <v>101136</v>
      </c>
      <c r="AZ23" s="283">
        <f>PL!AZ15</f>
        <v>101136</v>
      </c>
      <c r="BA23" s="283">
        <f>PL!BA15</f>
        <v>101136</v>
      </c>
      <c r="BB23" s="283">
        <f>PL!BB15</f>
        <v>101136</v>
      </c>
      <c r="BC23" s="283">
        <f>PL!BC15</f>
        <v>101136</v>
      </c>
      <c r="BD23" s="283">
        <f>PL!BD15</f>
        <v>101136</v>
      </c>
      <c r="BE23" s="283">
        <f>PL!BE15</f>
        <v>106192.8</v>
      </c>
      <c r="BF23" s="283">
        <f>PL!BF15</f>
        <v>106192.8</v>
      </c>
      <c r="BG23" s="283">
        <f>PL!BG15</f>
        <v>106192.8</v>
      </c>
      <c r="BH23" s="283">
        <f>PL!BH15</f>
        <v>106192.8</v>
      </c>
      <c r="BI23" s="283">
        <f>PL!BI15</f>
        <v>106192.8</v>
      </c>
      <c r="BJ23" s="283">
        <f>PL!BJ15</f>
        <v>106192.8</v>
      </c>
      <c r="BK23" s="283">
        <f>PL!BK15</f>
        <v>106192.8</v>
      </c>
      <c r="BL23" s="283">
        <f>PL!BL15</f>
        <v>106192.8</v>
      </c>
      <c r="BM23" s="283">
        <f>PL!BM15</f>
        <v>106192.8</v>
      </c>
      <c r="BN23" s="283">
        <f>PL!BN15</f>
        <v>106192.8</v>
      </c>
      <c r="BO23" s="283">
        <f>PL!BO15</f>
        <v>106192.8</v>
      </c>
      <c r="BP23" s="283">
        <f>PL!BP15</f>
        <v>106192.8</v>
      </c>
      <c r="BQ23" s="283">
        <f>PL!BQ15</f>
        <v>111502.44</v>
      </c>
      <c r="BR23" s="283">
        <f>PL!BR15</f>
        <v>111502.44</v>
      </c>
      <c r="BS23" s="283">
        <f>PL!BS15</f>
        <v>111502.44</v>
      </c>
      <c r="BT23" s="283">
        <f>PL!BT15</f>
        <v>111502.44</v>
      </c>
      <c r="BU23" s="283">
        <f>PL!BU15</f>
        <v>111502.44</v>
      </c>
      <c r="BV23" s="283">
        <f>PL!BV15</f>
        <v>111502.44</v>
      </c>
      <c r="BW23" s="283">
        <f>PL!BW15</f>
        <v>111502.44</v>
      </c>
      <c r="BX23" s="283">
        <f>PL!BX15</f>
        <v>111502.44</v>
      </c>
      <c r="BY23" s="283">
        <f>PL!BY15</f>
        <v>111502.44</v>
      </c>
      <c r="BZ23" s="283">
        <f>PL!BZ15</f>
        <v>111502.44</v>
      </c>
      <c r="CA23" s="283">
        <f>PL!CA15</f>
        <v>111502.44</v>
      </c>
      <c r="CB23" s="283">
        <f>PL!CB15</f>
        <v>111502.44</v>
      </c>
      <c r="CC23" s="283">
        <f>PL!CC15</f>
        <v>117077.562</v>
      </c>
      <c r="CD23" s="283">
        <f>PL!CD15</f>
        <v>117077.562</v>
      </c>
      <c r="CE23" s="283">
        <f>PL!CE15</f>
        <v>117077.562</v>
      </c>
      <c r="CF23" s="283">
        <f>PL!CF15</f>
        <v>117077.562</v>
      </c>
      <c r="CG23" s="283">
        <f>PL!CG15</f>
        <v>117077.562</v>
      </c>
      <c r="CH23" s="283">
        <f>PL!CH15</f>
        <v>117077.562</v>
      </c>
      <c r="CI23" s="283">
        <f>PL!CI15</f>
        <v>117077.562</v>
      </c>
      <c r="CJ23" s="283">
        <f>PL!CJ15</f>
        <v>117077.562</v>
      </c>
      <c r="CK23" s="283">
        <f>PL!CK15</f>
        <v>117077.562</v>
      </c>
      <c r="CL23" s="283">
        <f>PL!CL15</f>
        <v>117077.562</v>
      </c>
      <c r="CM23" s="283">
        <f>PL!CM15</f>
        <v>117077.562</v>
      </c>
      <c r="CN23" s="283">
        <f>PL!CN15</f>
        <v>117077.562</v>
      </c>
      <c r="CO23" s="1"/>
    </row>
    <row r="24" ht="18.75" customHeight="1">
      <c r="A24" s="1"/>
      <c r="B24" s="2"/>
      <c r="C24" s="1"/>
      <c r="D24" s="44"/>
      <c r="E24" s="1"/>
      <c r="F24" s="44"/>
      <c r="G24" s="60"/>
      <c r="H24" s="38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</row>
    <row r="25" ht="18.75" customHeight="1">
      <c r="A25" s="1"/>
      <c r="B25" s="2"/>
      <c r="C25" s="1"/>
      <c r="D25" s="44"/>
      <c r="E25" s="1"/>
      <c r="F25" s="44"/>
      <c r="G25" s="60"/>
      <c r="H25" s="38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</row>
    <row r="26" ht="18.75" customHeight="1">
      <c r="A26" s="1"/>
      <c r="B26" s="2"/>
      <c r="C26" s="1"/>
      <c r="D26" s="44"/>
      <c r="E26" s="1"/>
      <c r="F26" s="44"/>
      <c r="G26" s="60"/>
      <c r="H26" s="38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ht="18.75" customHeight="1">
      <c r="A27" s="1"/>
      <c r="B27" s="152">
        <v>2.0</v>
      </c>
      <c r="C27" s="153" t="s">
        <v>312</v>
      </c>
      <c r="D27" s="44"/>
      <c r="E27" s="1"/>
      <c r="F27" s="44"/>
      <c r="G27" s="60"/>
      <c r="H27" s="38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1"/>
    </row>
    <row r="28" ht="18.75" customHeight="1">
      <c r="A28" s="1"/>
      <c r="B28" s="2"/>
      <c r="C28" s="1"/>
      <c r="D28" s="44"/>
      <c r="E28" s="1"/>
      <c r="F28" s="44"/>
      <c r="G28" s="60"/>
      <c r="H28" s="38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</row>
    <row r="29" ht="18.75" customHeight="1">
      <c r="A29" s="1"/>
      <c r="B29" s="89" t="s">
        <v>200</v>
      </c>
      <c r="C29" s="183" t="s">
        <v>313</v>
      </c>
      <c r="D29" s="44"/>
      <c r="E29" s="1"/>
      <c r="F29" s="44"/>
      <c r="G29" s="60"/>
      <c r="H29" s="38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1"/>
    </row>
    <row r="30" ht="18.75" customHeight="1">
      <c r="A30" s="1"/>
      <c r="B30" s="2"/>
      <c r="C30" s="1"/>
      <c r="D30" s="44"/>
      <c r="E30" s="1"/>
      <c r="F30" s="44"/>
      <c r="G30" s="60"/>
      <c r="H30" s="38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</row>
    <row r="31" ht="18.75" customHeight="1">
      <c r="A31" s="1"/>
      <c r="B31" s="342" t="s">
        <v>4</v>
      </c>
      <c r="C31" s="288" t="s">
        <v>314</v>
      </c>
      <c r="D31" s="290"/>
      <c r="E31" s="288"/>
      <c r="F31" s="290">
        <f t="shared" ref="F31:F35" si="8">SUM(I31:CN31)</f>
        <v>16512</v>
      </c>
      <c r="G31" s="401" t="s">
        <v>315</v>
      </c>
      <c r="H31" s="391"/>
      <c r="I31" s="290">
        <f t="shared" ref="I31:CN31" si="7">I2</f>
        <v>0</v>
      </c>
      <c r="J31" s="290">
        <f t="shared" si="7"/>
        <v>0</v>
      </c>
      <c r="K31" s="290">
        <f t="shared" si="7"/>
        <v>0</v>
      </c>
      <c r="L31" s="290">
        <f t="shared" si="7"/>
        <v>0</v>
      </c>
      <c r="M31" s="290">
        <f t="shared" si="7"/>
        <v>0</v>
      </c>
      <c r="N31" s="290">
        <f t="shared" si="7"/>
        <v>0</v>
      </c>
      <c r="O31" s="290">
        <f t="shared" si="7"/>
        <v>0</v>
      </c>
      <c r="P31" s="290">
        <f t="shared" si="7"/>
        <v>0</v>
      </c>
      <c r="Q31" s="290">
        <f t="shared" si="7"/>
        <v>0</v>
      </c>
      <c r="R31" s="290">
        <f t="shared" si="7"/>
        <v>0</v>
      </c>
      <c r="S31" s="290">
        <f t="shared" si="7"/>
        <v>0</v>
      </c>
      <c r="T31" s="290">
        <f t="shared" si="7"/>
        <v>0</v>
      </c>
      <c r="U31" s="290">
        <f t="shared" si="7"/>
        <v>229.3333333</v>
      </c>
      <c r="V31" s="290">
        <f t="shared" si="7"/>
        <v>229.3333333</v>
      </c>
      <c r="W31" s="290">
        <f t="shared" si="7"/>
        <v>229.3333333</v>
      </c>
      <c r="X31" s="290">
        <f t="shared" si="7"/>
        <v>229.3333333</v>
      </c>
      <c r="Y31" s="290">
        <f t="shared" si="7"/>
        <v>229.3333333</v>
      </c>
      <c r="Z31" s="290">
        <f t="shared" si="7"/>
        <v>229.3333333</v>
      </c>
      <c r="AA31" s="290">
        <f t="shared" si="7"/>
        <v>229.3333333</v>
      </c>
      <c r="AB31" s="290">
        <f t="shared" si="7"/>
        <v>229.3333333</v>
      </c>
      <c r="AC31" s="290">
        <f t="shared" si="7"/>
        <v>229.3333333</v>
      </c>
      <c r="AD31" s="290">
        <f t="shared" si="7"/>
        <v>229.3333333</v>
      </c>
      <c r="AE31" s="290">
        <f t="shared" si="7"/>
        <v>229.3333333</v>
      </c>
      <c r="AF31" s="290">
        <f t="shared" si="7"/>
        <v>229.3333333</v>
      </c>
      <c r="AG31" s="290">
        <f t="shared" si="7"/>
        <v>229.3333333</v>
      </c>
      <c r="AH31" s="290">
        <f t="shared" si="7"/>
        <v>229.3333333</v>
      </c>
      <c r="AI31" s="290">
        <f t="shared" si="7"/>
        <v>229.3333333</v>
      </c>
      <c r="AJ31" s="290">
        <f t="shared" si="7"/>
        <v>229.3333333</v>
      </c>
      <c r="AK31" s="290">
        <f t="shared" si="7"/>
        <v>229.3333333</v>
      </c>
      <c r="AL31" s="290">
        <f t="shared" si="7"/>
        <v>229.3333333</v>
      </c>
      <c r="AM31" s="290">
        <f t="shared" si="7"/>
        <v>229.3333333</v>
      </c>
      <c r="AN31" s="290">
        <f t="shared" si="7"/>
        <v>229.3333333</v>
      </c>
      <c r="AO31" s="290">
        <f t="shared" si="7"/>
        <v>229.3333333</v>
      </c>
      <c r="AP31" s="290">
        <f t="shared" si="7"/>
        <v>229.3333333</v>
      </c>
      <c r="AQ31" s="290">
        <f t="shared" si="7"/>
        <v>229.3333333</v>
      </c>
      <c r="AR31" s="290">
        <f t="shared" si="7"/>
        <v>229.3333333</v>
      </c>
      <c r="AS31" s="290">
        <f t="shared" si="7"/>
        <v>229.3333333</v>
      </c>
      <c r="AT31" s="290">
        <f t="shared" si="7"/>
        <v>229.3333333</v>
      </c>
      <c r="AU31" s="290">
        <f t="shared" si="7"/>
        <v>229.3333333</v>
      </c>
      <c r="AV31" s="290">
        <f t="shared" si="7"/>
        <v>229.3333333</v>
      </c>
      <c r="AW31" s="290">
        <f t="shared" si="7"/>
        <v>229.3333333</v>
      </c>
      <c r="AX31" s="290">
        <f t="shared" si="7"/>
        <v>229.3333333</v>
      </c>
      <c r="AY31" s="290">
        <f t="shared" si="7"/>
        <v>229.3333333</v>
      </c>
      <c r="AZ31" s="290">
        <f t="shared" si="7"/>
        <v>229.3333333</v>
      </c>
      <c r="BA31" s="290">
        <f t="shared" si="7"/>
        <v>229.3333333</v>
      </c>
      <c r="BB31" s="290">
        <f t="shared" si="7"/>
        <v>229.3333333</v>
      </c>
      <c r="BC31" s="290">
        <f t="shared" si="7"/>
        <v>229.3333333</v>
      </c>
      <c r="BD31" s="290">
        <f t="shared" si="7"/>
        <v>229.3333333</v>
      </c>
      <c r="BE31" s="290">
        <f t="shared" si="7"/>
        <v>229.3333333</v>
      </c>
      <c r="BF31" s="290">
        <f t="shared" si="7"/>
        <v>229.3333333</v>
      </c>
      <c r="BG31" s="290">
        <f t="shared" si="7"/>
        <v>229.3333333</v>
      </c>
      <c r="BH31" s="290">
        <f t="shared" si="7"/>
        <v>229.3333333</v>
      </c>
      <c r="BI31" s="290">
        <f t="shared" si="7"/>
        <v>229.3333333</v>
      </c>
      <c r="BJ31" s="290">
        <f t="shared" si="7"/>
        <v>229.3333333</v>
      </c>
      <c r="BK31" s="290">
        <f t="shared" si="7"/>
        <v>229.3333333</v>
      </c>
      <c r="BL31" s="290">
        <f t="shared" si="7"/>
        <v>229.3333333</v>
      </c>
      <c r="BM31" s="290">
        <f t="shared" si="7"/>
        <v>229.3333333</v>
      </c>
      <c r="BN31" s="290">
        <f t="shared" si="7"/>
        <v>229.3333333</v>
      </c>
      <c r="BO31" s="290">
        <f t="shared" si="7"/>
        <v>229.3333333</v>
      </c>
      <c r="BP31" s="290">
        <f t="shared" si="7"/>
        <v>229.3333333</v>
      </c>
      <c r="BQ31" s="290">
        <f t="shared" si="7"/>
        <v>229.3333333</v>
      </c>
      <c r="BR31" s="290">
        <f t="shared" si="7"/>
        <v>229.3333333</v>
      </c>
      <c r="BS31" s="290">
        <f t="shared" si="7"/>
        <v>229.3333333</v>
      </c>
      <c r="BT31" s="290">
        <f t="shared" si="7"/>
        <v>229.3333333</v>
      </c>
      <c r="BU31" s="290">
        <f t="shared" si="7"/>
        <v>229.3333333</v>
      </c>
      <c r="BV31" s="290">
        <f t="shared" si="7"/>
        <v>229.3333333</v>
      </c>
      <c r="BW31" s="290">
        <f t="shared" si="7"/>
        <v>229.3333333</v>
      </c>
      <c r="BX31" s="290">
        <f t="shared" si="7"/>
        <v>229.3333333</v>
      </c>
      <c r="BY31" s="290">
        <f t="shared" si="7"/>
        <v>229.3333333</v>
      </c>
      <c r="BZ31" s="290">
        <f t="shared" si="7"/>
        <v>229.3333333</v>
      </c>
      <c r="CA31" s="290">
        <f t="shared" si="7"/>
        <v>229.3333333</v>
      </c>
      <c r="CB31" s="290">
        <f t="shared" si="7"/>
        <v>229.3333333</v>
      </c>
      <c r="CC31" s="290">
        <f t="shared" si="7"/>
        <v>229.3333333</v>
      </c>
      <c r="CD31" s="290">
        <f t="shared" si="7"/>
        <v>229.3333333</v>
      </c>
      <c r="CE31" s="290">
        <f t="shared" si="7"/>
        <v>229.3333333</v>
      </c>
      <c r="CF31" s="290">
        <f t="shared" si="7"/>
        <v>229.3333333</v>
      </c>
      <c r="CG31" s="290">
        <f t="shared" si="7"/>
        <v>229.3333333</v>
      </c>
      <c r="CH31" s="290">
        <f t="shared" si="7"/>
        <v>229.3333333</v>
      </c>
      <c r="CI31" s="290">
        <f t="shared" si="7"/>
        <v>229.3333333</v>
      </c>
      <c r="CJ31" s="290">
        <f t="shared" si="7"/>
        <v>229.3333333</v>
      </c>
      <c r="CK31" s="290">
        <f t="shared" si="7"/>
        <v>229.3333333</v>
      </c>
      <c r="CL31" s="290">
        <f t="shared" si="7"/>
        <v>229.3333333</v>
      </c>
      <c r="CM31" s="290">
        <f t="shared" si="7"/>
        <v>229.3333333</v>
      </c>
      <c r="CN31" s="290">
        <f t="shared" si="7"/>
        <v>229.3333333</v>
      </c>
      <c r="CO31" s="1"/>
    </row>
    <row r="32" ht="18.75" customHeight="1">
      <c r="A32" s="1"/>
      <c r="B32" s="300" t="s">
        <v>7</v>
      </c>
      <c r="C32" s="282" t="s">
        <v>84</v>
      </c>
      <c r="D32" s="283"/>
      <c r="E32" s="282"/>
      <c r="F32" s="283">
        <f t="shared" si="8"/>
        <v>7487545.624</v>
      </c>
      <c r="G32" s="426" t="str">
        <f>G22</f>
        <v>$</v>
      </c>
      <c r="H32" s="384"/>
      <c r="I32" s="283">
        <f>PL!I15</f>
        <v>0</v>
      </c>
      <c r="J32" s="283">
        <f>PL!J15</f>
        <v>0</v>
      </c>
      <c r="K32" s="283">
        <f>PL!K15</f>
        <v>0</v>
      </c>
      <c r="L32" s="283">
        <f>PL!L15</f>
        <v>0</v>
      </c>
      <c r="M32" s="283">
        <f>PL!M15</f>
        <v>0</v>
      </c>
      <c r="N32" s="283">
        <f>PL!N15</f>
        <v>0</v>
      </c>
      <c r="O32" s="283">
        <f>PL!O15</f>
        <v>0</v>
      </c>
      <c r="P32" s="283">
        <f>PL!P15</f>
        <v>0</v>
      </c>
      <c r="Q32" s="283">
        <f>PL!Q15</f>
        <v>0</v>
      </c>
      <c r="R32" s="283">
        <f>PL!R15</f>
        <v>0</v>
      </c>
      <c r="S32" s="283">
        <f>PL!S15</f>
        <v>0</v>
      </c>
      <c r="T32" s="283">
        <f>PL!T15</f>
        <v>0</v>
      </c>
      <c r="U32" s="283">
        <f>PL!U15</f>
        <v>91733.33333</v>
      </c>
      <c r="V32" s="283">
        <f>PL!V15</f>
        <v>91733.33333</v>
      </c>
      <c r="W32" s="283">
        <f>PL!W15</f>
        <v>91733.33333</v>
      </c>
      <c r="X32" s="283">
        <f>PL!X15</f>
        <v>91733.33333</v>
      </c>
      <c r="Y32" s="283">
        <f>PL!Y15</f>
        <v>91733.33333</v>
      </c>
      <c r="Z32" s="283">
        <f>PL!Z15</f>
        <v>91733.33333</v>
      </c>
      <c r="AA32" s="283">
        <f>PL!AA15</f>
        <v>91733.33333</v>
      </c>
      <c r="AB32" s="283">
        <f>PL!AB15</f>
        <v>91733.33333</v>
      </c>
      <c r="AC32" s="283">
        <f>PL!AC15</f>
        <v>91733.33333</v>
      </c>
      <c r="AD32" s="283">
        <f>PL!AD15</f>
        <v>91733.33333</v>
      </c>
      <c r="AE32" s="283">
        <f>PL!AE15</f>
        <v>91733.33333</v>
      </c>
      <c r="AF32" s="283">
        <f>PL!AF15</f>
        <v>91733.33333</v>
      </c>
      <c r="AG32" s="283">
        <f>PL!AG15</f>
        <v>96320</v>
      </c>
      <c r="AH32" s="283">
        <f>PL!AH15</f>
        <v>96320</v>
      </c>
      <c r="AI32" s="283">
        <f>PL!AI15</f>
        <v>96320</v>
      </c>
      <c r="AJ32" s="283">
        <f>PL!AJ15</f>
        <v>96320</v>
      </c>
      <c r="AK32" s="283">
        <f>PL!AK15</f>
        <v>96320</v>
      </c>
      <c r="AL32" s="283">
        <f>PL!AL15</f>
        <v>96320</v>
      </c>
      <c r="AM32" s="283">
        <f>PL!AM15</f>
        <v>96320</v>
      </c>
      <c r="AN32" s="283">
        <f>PL!AN15</f>
        <v>96320</v>
      </c>
      <c r="AO32" s="283">
        <f>PL!AO15</f>
        <v>96320</v>
      </c>
      <c r="AP32" s="283">
        <f>PL!AP15</f>
        <v>96320</v>
      </c>
      <c r="AQ32" s="283">
        <f>PL!AQ15</f>
        <v>96320</v>
      </c>
      <c r="AR32" s="283">
        <f>PL!AR15</f>
        <v>96320</v>
      </c>
      <c r="AS32" s="283">
        <f>PL!AS15</f>
        <v>101136</v>
      </c>
      <c r="AT32" s="283">
        <f>PL!AT15</f>
        <v>101136</v>
      </c>
      <c r="AU32" s="283">
        <f>PL!AU15</f>
        <v>101136</v>
      </c>
      <c r="AV32" s="283">
        <f>PL!AV15</f>
        <v>101136</v>
      </c>
      <c r="AW32" s="283">
        <f>PL!AW15</f>
        <v>101136</v>
      </c>
      <c r="AX32" s="283">
        <f>PL!AX15</f>
        <v>101136</v>
      </c>
      <c r="AY32" s="283">
        <f>PL!AY15</f>
        <v>101136</v>
      </c>
      <c r="AZ32" s="283">
        <f>PL!AZ15</f>
        <v>101136</v>
      </c>
      <c r="BA32" s="283">
        <f>PL!BA15</f>
        <v>101136</v>
      </c>
      <c r="BB32" s="283">
        <f>PL!BB15</f>
        <v>101136</v>
      </c>
      <c r="BC32" s="283">
        <f>PL!BC15</f>
        <v>101136</v>
      </c>
      <c r="BD32" s="283">
        <f>PL!BD15</f>
        <v>101136</v>
      </c>
      <c r="BE32" s="283">
        <f>PL!BE15</f>
        <v>106192.8</v>
      </c>
      <c r="BF32" s="283">
        <f>PL!BF15</f>
        <v>106192.8</v>
      </c>
      <c r="BG32" s="283">
        <f>PL!BG15</f>
        <v>106192.8</v>
      </c>
      <c r="BH32" s="283">
        <f>PL!BH15</f>
        <v>106192.8</v>
      </c>
      <c r="BI32" s="283">
        <f>PL!BI15</f>
        <v>106192.8</v>
      </c>
      <c r="BJ32" s="283">
        <f>PL!BJ15</f>
        <v>106192.8</v>
      </c>
      <c r="BK32" s="283">
        <f>PL!BK15</f>
        <v>106192.8</v>
      </c>
      <c r="BL32" s="283">
        <f>PL!BL15</f>
        <v>106192.8</v>
      </c>
      <c r="BM32" s="283">
        <f>PL!BM15</f>
        <v>106192.8</v>
      </c>
      <c r="BN32" s="283">
        <f>PL!BN15</f>
        <v>106192.8</v>
      </c>
      <c r="BO32" s="283">
        <f>PL!BO15</f>
        <v>106192.8</v>
      </c>
      <c r="BP32" s="283">
        <f>PL!BP15</f>
        <v>106192.8</v>
      </c>
      <c r="BQ32" s="283">
        <f>PL!BQ15</f>
        <v>111502.44</v>
      </c>
      <c r="BR32" s="283">
        <f>PL!BR15</f>
        <v>111502.44</v>
      </c>
      <c r="BS32" s="283">
        <f>PL!BS15</f>
        <v>111502.44</v>
      </c>
      <c r="BT32" s="283">
        <f>PL!BT15</f>
        <v>111502.44</v>
      </c>
      <c r="BU32" s="283">
        <f>PL!BU15</f>
        <v>111502.44</v>
      </c>
      <c r="BV32" s="283">
        <f>PL!BV15</f>
        <v>111502.44</v>
      </c>
      <c r="BW32" s="283">
        <f>PL!BW15</f>
        <v>111502.44</v>
      </c>
      <c r="BX32" s="283">
        <f>PL!BX15</f>
        <v>111502.44</v>
      </c>
      <c r="BY32" s="283">
        <f>PL!BY15</f>
        <v>111502.44</v>
      </c>
      <c r="BZ32" s="283">
        <f>PL!BZ15</f>
        <v>111502.44</v>
      </c>
      <c r="CA32" s="283">
        <f>PL!CA15</f>
        <v>111502.44</v>
      </c>
      <c r="CB32" s="283">
        <f>PL!CB15</f>
        <v>111502.44</v>
      </c>
      <c r="CC32" s="283">
        <f>PL!CC15</f>
        <v>117077.562</v>
      </c>
      <c r="CD32" s="283">
        <f>PL!CD15</f>
        <v>117077.562</v>
      </c>
      <c r="CE32" s="283">
        <f>PL!CE15</f>
        <v>117077.562</v>
      </c>
      <c r="CF32" s="283">
        <f>PL!CF15</f>
        <v>117077.562</v>
      </c>
      <c r="CG32" s="283">
        <f>PL!CG15</f>
        <v>117077.562</v>
      </c>
      <c r="CH32" s="283">
        <f>PL!CH15</f>
        <v>117077.562</v>
      </c>
      <c r="CI32" s="283">
        <f>PL!CI15</f>
        <v>117077.562</v>
      </c>
      <c r="CJ32" s="283">
        <f>PL!CJ15</f>
        <v>117077.562</v>
      </c>
      <c r="CK32" s="283">
        <f>PL!CK15</f>
        <v>117077.562</v>
      </c>
      <c r="CL32" s="283">
        <f>PL!CL15</f>
        <v>117077.562</v>
      </c>
      <c r="CM32" s="283">
        <f>PL!CM15</f>
        <v>117077.562</v>
      </c>
      <c r="CN32" s="283">
        <f>PL!CN15</f>
        <v>117077.562</v>
      </c>
      <c r="CO32" s="1"/>
    </row>
    <row r="33" ht="18.75" customHeight="1">
      <c r="A33" s="1"/>
      <c r="B33" s="300" t="s">
        <v>9</v>
      </c>
      <c r="C33" s="282" t="s">
        <v>316</v>
      </c>
      <c r="D33" s="283"/>
      <c r="E33" s="282"/>
      <c r="F33" s="283">
        <f t="shared" si="8"/>
        <v>-1061098.399</v>
      </c>
      <c r="G33" s="426" t="str">
        <f t="shared" ref="G33:G35" si="9">G32</f>
        <v>$</v>
      </c>
      <c r="H33" s="384"/>
      <c r="I33" s="283">
        <f>PL!I17</f>
        <v>0</v>
      </c>
      <c r="J33" s="283">
        <f>PL!J17</f>
        <v>0</v>
      </c>
      <c r="K33" s="283">
        <f>PL!K17</f>
        <v>0</v>
      </c>
      <c r="L33" s="283">
        <f>PL!L17</f>
        <v>0</v>
      </c>
      <c r="M33" s="283">
        <f>PL!M17</f>
        <v>0</v>
      </c>
      <c r="N33" s="283">
        <f>PL!N17</f>
        <v>0</v>
      </c>
      <c r="O33" s="283">
        <f>PL!O17</f>
        <v>0</v>
      </c>
      <c r="P33" s="283">
        <f>PL!P17</f>
        <v>0</v>
      </c>
      <c r="Q33" s="283">
        <f>PL!Q17</f>
        <v>0</v>
      </c>
      <c r="R33" s="283">
        <f>PL!R17</f>
        <v>0</v>
      </c>
      <c r="S33" s="283">
        <f>PL!S17</f>
        <v>0</v>
      </c>
      <c r="T33" s="283">
        <f>PL!T17</f>
        <v>0</v>
      </c>
      <c r="U33" s="283">
        <f>PL!U17</f>
        <v>-13000</v>
      </c>
      <c r="V33" s="283">
        <f>PL!V17</f>
        <v>-13000</v>
      </c>
      <c r="W33" s="283">
        <f>PL!W17</f>
        <v>-13000</v>
      </c>
      <c r="X33" s="283">
        <f>PL!X17</f>
        <v>-13000</v>
      </c>
      <c r="Y33" s="283">
        <f>PL!Y17</f>
        <v>-13000</v>
      </c>
      <c r="Z33" s="283">
        <f>PL!Z17</f>
        <v>-13000</v>
      </c>
      <c r="AA33" s="283">
        <f>PL!AA17</f>
        <v>-13000</v>
      </c>
      <c r="AB33" s="283">
        <f>PL!AB17</f>
        <v>-13000</v>
      </c>
      <c r="AC33" s="283">
        <f>PL!AC17</f>
        <v>-13000</v>
      </c>
      <c r="AD33" s="283">
        <f>PL!AD17</f>
        <v>-13000</v>
      </c>
      <c r="AE33" s="283">
        <f>PL!AE17</f>
        <v>-13000</v>
      </c>
      <c r="AF33" s="283">
        <f>PL!AF17</f>
        <v>-13000</v>
      </c>
      <c r="AG33" s="283">
        <f>PL!AG17</f>
        <v>-13650</v>
      </c>
      <c r="AH33" s="283">
        <f>PL!AH17</f>
        <v>-13650</v>
      </c>
      <c r="AI33" s="283">
        <f>PL!AI17</f>
        <v>-13650</v>
      </c>
      <c r="AJ33" s="283">
        <f>PL!AJ17</f>
        <v>-13650</v>
      </c>
      <c r="AK33" s="283">
        <f>PL!AK17</f>
        <v>-13650</v>
      </c>
      <c r="AL33" s="283">
        <f>PL!AL17</f>
        <v>-13650</v>
      </c>
      <c r="AM33" s="283">
        <f>PL!AM17</f>
        <v>-13650</v>
      </c>
      <c r="AN33" s="283">
        <f>PL!AN17</f>
        <v>-13650</v>
      </c>
      <c r="AO33" s="283">
        <f>PL!AO17</f>
        <v>-13650</v>
      </c>
      <c r="AP33" s="283">
        <f>PL!AP17</f>
        <v>-13650</v>
      </c>
      <c r="AQ33" s="283">
        <f>PL!AQ17</f>
        <v>-13650</v>
      </c>
      <c r="AR33" s="283">
        <f>PL!AR17</f>
        <v>-13650</v>
      </c>
      <c r="AS33" s="283">
        <f>PL!AS17</f>
        <v>-14332.5</v>
      </c>
      <c r="AT33" s="283">
        <f>PL!AT17</f>
        <v>-14332.5</v>
      </c>
      <c r="AU33" s="283">
        <f>PL!AU17</f>
        <v>-14332.5</v>
      </c>
      <c r="AV33" s="283">
        <f>PL!AV17</f>
        <v>-14332.5</v>
      </c>
      <c r="AW33" s="283">
        <f>PL!AW17</f>
        <v>-14332.5</v>
      </c>
      <c r="AX33" s="283">
        <f>PL!AX17</f>
        <v>-14332.5</v>
      </c>
      <c r="AY33" s="283">
        <f>PL!AY17</f>
        <v>-14332.5</v>
      </c>
      <c r="AZ33" s="283">
        <f>PL!AZ17</f>
        <v>-14332.5</v>
      </c>
      <c r="BA33" s="283">
        <f>PL!BA17</f>
        <v>-14332.5</v>
      </c>
      <c r="BB33" s="283">
        <f>PL!BB17</f>
        <v>-14332.5</v>
      </c>
      <c r="BC33" s="283">
        <f>PL!BC17</f>
        <v>-14332.5</v>
      </c>
      <c r="BD33" s="283">
        <f>PL!BD17</f>
        <v>-14332.5</v>
      </c>
      <c r="BE33" s="283">
        <f>PL!BE17</f>
        <v>-15049.125</v>
      </c>
      <c r="BF33" s="283">
        <f>PL!BF17</f>
        <v>-15049.125</v>
      </c>
      <c r="BG33" s="283">
        <f>PL!BG17</f>
        <v>-15049.125</v>
      </c>
      <c r="BH33" s="283">
        <f>PL!BH17</f>
        <v>-15049.125</v>
      </c>
      <c r="BI33" s="283">
        <f>PL!BI17</f>
        <v>-15049.125</v>
      </c>
      <c r="BJ33" s="283">
        <f>PL!BJ17</f>
        <v>-15049.125</v>
      </c>
      <c r="BK33" s="283">
        <f>PL!BK17</f>
        <v>-15049.125</v>
      </c>
      <c r="BL33" s="283">
        <f>PL!BL17</f>
        <v>-15049.125</v>
      </c>
      <c r="BM33" s="283">
        <f>PL!BM17</f>
        <v>-15049.125</v>
      </c>
      <c r="BN33" s="283">
        <f>PL!BN17</f>
        <v>-15049.125</v>
      </c>
      <c r="BO33" s="283">
        <f>PL!BO17</f>
        <v>-15049.125</v>
      </c>
      <c r="BP33" s="283">
        <f>PL!BP17</f>
        <v>-15049.125</v>
      </c>
      <c r="BQ33" s="283">
        <f>PL!BQ17</f>
        <v>-15801.58125</v>
      </c>
      <c r="BR33" s="283">
        <f>PL!BR17</f>
        <v>-15801.58125</v>
      </c>
      <c r="BS33" s="283">
        <f>PL!BS17</f>
        <v>-15801.58125</v>
      </c>
      <c r="BT33" s="283">
        <f>PL!BT17</f>
        <v>-15801.58125</v>
      </c>
      <c r="BU33" s="283">
        <f>PL!BU17</f>
        <v>-15801.58125</v>
      </c>
      <c r="BV33" s="283">
        <f>PL!BV17</f>
        <v>-15801.58125</v>
      </c>
      <c r="BW33" s="283">
        <f>PL!BW17</f>
        <v>-15801.58125</v>
      </c>
      <c r="BX33" s="283">
        <f>PL!BX17</f>
        <v>-15801.58125</v>
      </c>
      <c r="BY33" s="283">
        <f>PL!BY17</f>
        <v>-15801.58125</v>
      </c>
      <c r="BZ33" s="283">
        <f>PL!BZ17</f>
        <v>-15801.58125</v>
      </c>
      <c r="CA33" s="283">
        <f>PL!CA17</f>
        <v>-15801.58125</v>
      </c>
      <c r="CB33" s="283">
        <f>PL!CB17</f>
        <v>-15801.58125</v>
      </c>
      <c r="CC33" s="283">
        <f>PL!CC17</f>
        <v>-16591.66031</v>
      </c>
      <c r="CD33" s="283">
        <f>PL!CD17</f>
        <v>-16591.66031</v>
      </c>
      <c r="CE33" s="283">
        <f>PL!CE17</f>
        <v>-16591.66031</v>
      </c>
      <c r="CF33" s="283">
        <f>PL!CF17</f>
        <v>-16591.66031</v>
      </c>
      <c r="CG33" s="283">
        <f>PL!CG17</f>
        <v>-16591.66031</v>
      </c>
      <c r="CH33" s="283">
        <f>PL!CH17</f>
        <v>-16591.66031</v>
      </c>
      <c r="CI33" s="283">
        <f>PL!CI17</f>
        <v>-16591.66031</v>
      </c>
      <c r="CJ33" s="283">
        <f>PL!CJ17</f>
        <v>-16591.66031</v>
      </c>
      <c r="CK33" s="283">
        <f>PL!CK17</f>
        <v>-16591.66031</v>
      </c>
      <c r="CL33" s="283">
        <f>PL!CL17</f>
        <v>-16591.66031</v>
      </c>
      <c r="CM33" s="283">
        <f>PL!CM17</f>
        <v>-16591.66031</v>
      </c>
      <c r="CN33" s="283">
        <f>PL!CN17</f>
        <v>-16591.66031</v>
      </c>
      <c r="CO33" s="1"/>
    </row>
    <row r="34" ht="18.75" customHeight="1">
      <c r="A34" s="1"/>
      <c r="B34" s="300" t="s">
        <v>26</v>
      </c>
      <c r="C34" s="282" t="s">
        <v>255</v>
      </c>
      <c r="D34" s="283"/>
      <c r="E34" s="282"/>
      <c r="F34" s="283">
        <f t="shared" si="8"/>
        <v>6426447.225</v>
      </c>
      <c r="G34" s="426" t="str">
        <f t="shared" si="9"/>
        <v>$</v>
      </c>
      <c r="H34" s="384"/>
      <c r="I34" s="283">
        <f t="shared" ref="I34:CN34" si="10">I32+I33</f>
        <v>0</v>
      </c>
      <c r="J34" s="283">
        <f t="shared" si="10"/>
        <v>0</v>
      </c>
      <c r="K34" s="283">
        <f t="shared" si="10"/>
        <v>0</v>
      </c>
      <c r="L34" s="283">
        <f t="shared" si="10"/>
        <v>0</v>
      </c>
      <c r="M34" s="283">
        <f t="shared" si="10"/>
        <v>0</v>
      </c>
      <c r="N34" s="283">
        <f t="shared" si="10"/>
        <v>0</v>
      </c>
      <c r="O34" s="283">
        <f t="shared" si="10"/>
        <v>0</v>
      </c>
      <c r="P34" s="283">
        <f t="shared" si="10"/>
        <v>0</v>
      </c>
      <c r="Q34" s="283">
        <f t="shared" si="10"/>
        <v>0</v>
      </c>
      <c r="R34" s="283">
        <f t="shared" si="10"/>
        <v>0</v>
      </c>
      <c r="S34" s="283">
        <f t="shared" si="10"/>
        <v>0</v>
      </c>
      <c r="T34" s="283">
        <f t="shared" si="10"/>
        <v>0</v>
      </c>
      <c r="U34" s="283">
        <f t="shared" si="10"/>
        <v>78733.33333</v>
      </c>
      <c r="V34" s="283">
        <f t="shared" si="10"/>
        <v>78733.33333</v>
      </c>
      <c r="W34" s="283">
        <f t="shared" si="10"/>
        <v>78733.33333</v>
      </c>
      <c r="X34" s="283">
        <f t="shared" si="10"/>
        <v>78733.33333</v>
      </c>
      <c r="Y34" s="283">
        <f t="shared" si="10"/>
        <v>78733.33333</v>
      </c>
      <c r="Z34" s="283">
        <f t="shared" si="10"/>
        <v>78733.33333</v>
      </c>
      <c r="AA34" s="283">
        <f t="shared" si="10"/>
        <v>78733.33333</v>
      </c>
      <c r="AB34" s="283">
        <f t="shared" si="10"/>
        <v>78733.33333</v>
      </c>
      <c r="AC34" s="283">
        <f t="shared" si="10"/>
        <v>78733.33333</v>
      </c>
      <c r="AD34" s="283">
        <f t="shared" si="10"/>
        <v>78733.33333</v>
      </c>
      <c r="AE34" s="283">
        <f t="shared" si="10"/>
        <v>78733.33333</v>
      </c>
      <c r="AF34" s="283">
        <f t="shared" si="10"/>
        <v>78733.33333</v>
      </c>
      <c r="AG34" s="283">
        <f t="shared" si="10"/>
        <v>82670</v>
      </c>
      <c r="AH34" s="283">
        <f t="shared" si="10"/>
        <v>82670</v>
      </c>
      <c r="AI34" s="283">
        <f t="shared" si="10"/>
        <v>82670</v>
      </c>
      <c r="AJ34" s="283">
        <f t="shared" si="10"/>
        <v>82670</v>
      </c>
      <c r="AK34" s="283">
        <f t="shared" si="10"/>
        <v>82670</v>
      </c>
      <c r="AL34" s="283">
        <f t="shared" si="10"/>
        <v>82670</v>
      </c>
      <c r="AM34" s="283">
        <f t="shared" si="10"/>
        <v>82670</v>
      </c>
      <c r="AN34" s="283">
        <f t="shared" si="10"/>
        <v>82670</v>
      </c>
      <c r="AO34" s="283">
        <f t="shared" si="10"/>
        <v>82670</v>
      </c>
      <c r="AP34" s="283">
        <f t="shared" si="10"/>
        <v>82670</v>
      </c>
      <c r="AQ34" s="283">
        <f t="shared" si="10"/>
        <v>82670</v>
      </c>
      <c r="AR34" s="283">
        <f t="shared" si="10"/>
        <v>82670</v>
      </c>
      <c r="AS34" s="283">
        <f t="shared" si="10"/>
        <v>86803.5</v>
      </c>
      <c r="AT34" s="283">
        <f t="shared" si="10"/>
        <v>86803.5</v>
      </c>
      <c r="AU34" s="283">
        <f t="shared" si="10"/>
        <v>86803.5</v>
      </c>
      <c r="AV34" s="283">
        <f t="shared" si="10"/>
        <v>86803.5</v>
      </c>
      <c r="AW34" s="283">
        <f t="shared" si="10"/>
        <v>86803.5</v>
      </c>
      <c r="AX34" s="283">
        <f t="shared" si="10"/>
        <v>86803.5</v>
      </c>
      <c r="AY34" s="283">
        <f t="shared" si="10"/>
        <v>86803.5</v>
      </c>
      <c r="AZ34" s="283">
        <f t="shared" si="10"/>
        <v>86803.5</v>
      </c>
      <c r="BA34" s="283">
        <f t="shared" si="10"/>
        <v>86803.5</v>
      </c>
      <c r="BB34" s="283">
        <f t="shared" si="10"/>
        <v>86803.5</v>
      </c>
      <c r="BC34" s="283">
        <f t="shared" si="10"/>
        <v>86803.5</v>
      </c>
      <c r="BD34" s="283">
        <f t="shared" si="10"/>
        <v>86803.5</v>
      </c>
      <c r="BE34" s="283">
        <f t="shared" si="10"/>
        <v>91143.675</v>
      </c>
      <c r="BF34" s="283">
        <f t="shared" si="10"/>
        <v>91143.675</v>
      </c>
      <c r="BG34" s="283">
        <f t="shared" si="10"/>
        <v>91143.675</v>
      </c>
      <c r="BH34" s="283">
        <f t="shared" si="10"/>
        <v>91143.675</v>
      </c>
      <c r="BI34" s="283">
        <f t="shared" si="10"/>
        <v>91143.675</v>
      </c>
      <c r="BJ34" s="283">
        <f t="shared" si="10"/>
        <v>91143.675</v>
      </c>
      <c r="BK34" s="283">
        <f t="shared" si="10"/>
        <v>91143.675</v>
      </c>
      <c r="BL34" s="283">
        <f t="shared" si="10"/>
        <v>91143.675</v>
      </c>
      <c r="BM34" s="283">
        <f t="shared" si="10"/>
        <v>91143.675</v>
      </c>
      <c r="BN34" s="283">
        <f t="shared" si="10"/>
        <v>91143.675</v>
      </c>
      <c r="BO34" s="283">
        <f t="shared" si="10"/>
        <v>91143.675</v>
      </c>
      <c r="BP34" s="283">
        <f t="shared" si="10"/>
        <v>91143.675</v>
      </c>
      <c r="BQ34" s="283">
        <f t="shared" si="10"/>
        <v>95700.85875</v>
      </c>
      <c r="BR34" s="283">
        <f t="shared" si="10"/>
        <v>95700.85875</v>
      </c>
      <c r="BS34" s="283">
        <f t="shared" si="10"/>
        <v>95700.85875</v>
      </c>
      <c r="BT34" s="283">
        <f t="shared" si="10"/>
        <v>95700.85875</v>
      </c>
      <c r="BU34" s="283">
        <f t="shared" si="10"/>
        <v>95700.85875</v>
      </c>
      <c r="BV34" s="283">
        <f t="shared" si="10"/>
        <v>95700.85875</v>
      </c>
      <c r="BW34" s="283">
        <f t="shared" si="10"/>
        <v>95700.85875</v>
      </c>
      <c r="BX34" s="283">
        <f t="shared" si="10"/>
        <v>95700.85875</v>
      </c>
      <c r="BY34" s="283">
        <f t="shared" si="10"/>
        <v>95700.85875</v>
      </c>
      <c r="BZ34" s="283">
        <f t="shared" si="10"/>
        <v>95700.85875</v>
      </c>
      <c r="CA34" s="283">
        <f t="shared" si="10"/>
        <v>95700.85875</v>
      </c>
      <c r="CB34" s="283">
        <f t="shared" si="10"/>
        <v>95700.85875</v>
      </c>
      <c r="CC34" s="283">
        <f t="shared" si="10"/>
        <v>100485.9017</v>
      </c>
      <c r="CD34" s="283">
        <f t="shared" si="10"/>
        <v>100485.9017</v>
      </c>
      <c r="CE34" s="283">
        <f t="shared" si="10"/>
        <v>100485.9017</v>
      </c>
      <c r="CF34" s="283">
        <f t="shared" si="10"/>
        <v>100485.9017</v>
      </c>
      <c r="CG34" s="283">
        <f t="shared" si="10"/>
        <v>100485.9017</v>
      </c>
      <c r="CH34" s="283">
        <f t="shared" si="10"/>
        <v>100485.9017</v>
      </c>
      <c r="CI34" s="283">
        <f t="shared" si="10"/>
        <v>100485.9017</v>
      </c>
      <c r="CJ34" s="283">
        <f t="shared" si="10"/>
        <v>100485.9017</v>
      </c>
      <c r="CK34" s="283">
        <f t="shared" si="10"/>
        <v>100485.9017</v>
      </c>
      <c r="CL34" s="283">
        <f t="shared" si="10"/>
        <v>100485.9017</v>
      </c>
      <c r="CM34" s="283">
        <f t="shared" si="10"/>
        <v>100485.9017</v>
      </c>
      <c r="CN34" s="283">
        <f t="shared" si="10"/>
        <v>100485.9017</v>
      </c>
      <c r="CO34" s="1"/>
    </row>
    <row r="35" ht="18.75" customHeight="1">
      <c r="A35" s="1"/>
      <c r="B35" s="300" t="s">
        <v>29</v>
      </c>
      <c r="C35" s="282" t="s">
        <v>317</v>
      </c>
      <c r="D35" s="283"/>
      <c r="E35" s="282"/>
      <c r="F35" s="283">
        <f t="shared" si="8"/>
        <v>-1389970.504</v>
      </c>
      <c r="G35" s="426" t="str">
        <f t="shared" si="9"/>
        <v>$</v>
      </c>
      <c r="H35" s="384"/>
      <c r="I35" s="283">
        <f>PL!I23+PL!I26+PL!I37</f>
        <v>-10785.71429</v>
      </c>
      <c r="J35" s="283">
        <f>PL!J23+PL!J26+PL!J37</f>
        <v>-10785.71429</v>
      </c>
      <c r="K35" s="283">
        <f>PL!K23+PL!K26+PL!K37</f>
        <v>-10785.71429</v>
      </c>
      <c r="L35" s="283">
        <f>PL!L23+PL!L26+PL!L37</f>
        <v>-10785.71429</v>
      </c>
      <c r="M35" s="283">
        <f>PL!M23+PL!M26+PL!M37</f>
        <v>-10785.71429</v>
      </c>
      <c r="N35" s="283">
        <f>PL!N23+PL!N26+PL!N37</f>
        <v>-11885.71429</v>
      </c>
      <c r="O35" s="283">
        <f>PL!O23+PL!O26+PL!O37</f>
        <v>-11885.71429</v>
      </c>
      <c r="P35" s="283">
        <f>PL!P23+PL!P26+PL!P37</f>
        <v>-11885.71429</v>
      </c>
      <c r="Q35" s="283">
        <f>PL!Q23+PL!Q26+PL!Q37</f>
        <v>-11885.71429</v>
      </c>
      <c r="R35" s="283">
        <f>PL!R23+PL!R26+PL!R37</f>
        <v>-11885.71429</v>
      </c>
      <c r="S35" s="283">
        <f>PL!S23+PL!S26+PL!S37</f>
        <v>-11885.71429</v>
      </c>
      <c r="T35" s="283">
        <f>PL!T23+PL!T26+PL!T37</f>
        <v>-11885.71429</v>
      </c>
      <c r="U35" s="283">
        <f>PL!U23+PL!U26+PL!U37</f>
        <v>-15548.69841</v>
      </c>
      <c r="V35" s="283">
        <f>PL!V23+PL!V26+PL!V37</f>
        <v>-15548.69841</v>
      </c>
      <c r="W35" s="283">
        <f>PL!W23+PL!W26+PL!W37</f>
        <v>-15548.69841</v>
      </c>
      <c r="X35" s="283">
        <f>PL!X23+PL!X26+PL!X37</f>
        <v>-15548.69841</v>
      </c>
      <c r="Y35" s="283">
        <f>PL!Y23+PL!Y26+PL!Y37</f>
        <v>-15548.69841</v>
      </c>
      <c r="Z35" s="283">
        <f>PL!Z23+PL!Z26+PL!Z37</f>
        <v>-15548.69841</v>
      </c>
      <c r="AA35" s="283">
        <f>PL!AA23+PL!AA26+PL!AA37</f>
        <v>-15548.69841</v>
      </c>
      <c r="AB35" s="283">
        <f>PL!AB23+PL!AB26+PL!AB37</f>
        <v>-15548.69841</v>
      </c>
      <c r="AC35" s="283">
        <f>PL!AC23+PL!AC26+PL!AC37</f>
        <v>-15548.69841</v>
      </c>
      <c r="AD35" s="283">
        <f>PL!AD23+PL!AD26+PL!AD37</f>
        <v>-15548.69841</v>
      </c>
      <c r="AE35" s="283">
        <f>PL!AE23+PL!AE26+PL!AE37</f>
        <v>-15548.69841</v>
      </c>
      <c r="AF35" s="283">
        <f>PL!AF23+PL!AF26+PL!AF37</f>
        <v>-15548.69841</v>
      </c>
      <c r="AG35" s="283">
        <f>PL!AG23+PL!AG26+PL!AG37</f>
        <v>-16241.49841</v>
      </c>
      <c r="AH35" s="283">
        <f>PL!AH23+PL!AH26+PL!AH37</f>
        <v>-16241.49841</v>
      </c>
      <c r="AI35" s="283">
        <f>PL!AI23+PL!AI26+PL!AI37</f>
        <v>-16241.49841</v>
      </c>
      <c r="AJ35" s="283">
        <f>PL!AJ23+PL!AJ26+PL!AJ37</f>
        <v>-16241.49841</v>
      </c>
      <c r="AK35" s="283">
        <f>PL!AK23+PL!AK26+PL!AK37</f>
        <v>-16241.49841</v>
      </c>
      <c r="AL35" s="283">
        <f>PL!AL23+PL!AL26+PL!AL37</f>
        <v>-16241.49841</v>
      </c>
      <c r="AM35" s="283">
        <f>PL!AM23+PL!AM26+PL!AM37</f>
        <v>-16241.49841</v>
      </c>
      <c r="AN35" s="283">
        <f>PL!AN23+PL!AN26+PL!AN37</f>
        <v>-16241.49841</v>
      </c>
      <c r="AO35" s="283">
        <f>PL!AO23+PL!AO26+PL!AO37</f>
        <v>-16241.49841</v>
      </c>
      <c r="AP35" s="283">
        <f>PL!AP23+PL!AP26+PL!AP37</f>
        <v>-16241.49841</v>
      </c>
      <c r="AQ35" s="283">
        <f>PL!AQ23+PL!AQ26+PL!AQ37</f>
        <v>-16241.49841</v>
      </c>
      <c r="AR35" s="283">
        <f>PL!AR23+PL!AR26+PL!AR37</f>
        <v>-16241.49841</v>
      </c>
      <c r="AS35" s="283">
        <f>PL!AS23+PL!AS26+PL!AS37</f>
        <v>-16968.93841</v>
      </c>
      <c r="AT35" s="283">
        <f>PL!AT23+PL!AT26+PL!AT37</f>
        <v>-16968.93841</v>
      </c>
      <c r="AU35" s="283">
        <f>PL!AU23+PL!AU26+PL!AU37</f>
        <v>-16968.93841</v>
      </c>
      <c r="AV35" s="283">
        <f>PL!AV23+PL!AV26+PL!AV37</f>
        <v>-16968.93841</v>
      </c>
      <c r="AW35" s="283">
        <f>PL!AW23+PL!AW26+PL!AW37</f>
        <v>-16968.93841</v>
      </c>
      <c r="AX35" s="283">
        <f>PL!AX23+PL!AX26+PL!AX37</f>
        <v>-16968.93841</v>
      </c>
      <c r="AY35" s="283">
        <f>PL!AY23+PL!AY26+PL!AY37</f>
        <v>-16968.93841</v>
      </c>
      <c r="AZ35" s="283">
        <f>PL!AZ23+PL!AZ26+PL!AZ37</f>
        <v>-16968.93841</v>
      </c>
      <c r="BA35" s="283">
        <f>PL!BA23+PL!BA26+PL!BA37</f>
        <v>-16968.93841</v>
      </c>
      <c r="BB35" s="283">
        <f>PL!BB23+PL!BB26+PL!BB37</f>
        <v>-16968.93841</v>
      </c>
      <c r="BC35" s="283">
        <f>PL!BC23+PL!BC26+PL!BC37</f>
        <v>-16968.93841</v>
      </c>
      <c r="BD35" s="283">
        <f>PL!BD23+PL!BD26+PL!BD37</f>
        <v>-16968.93841</v>
      </c>
      <c r="BE35" s="283">
        <f>PL!BE23+PL!BE26+PL!BE37</f>
        <v>-17732.75041</v>
      </c>
      <c r="BF35" s="283">
        <f>PL!BF23+PL!BF26+PL!BF37</f>
        <v>-17732.75041</v>
      </c>
      <c r="BG35" s="283">
        <f>PL!BG23+PL!BG26+PL!BG37</f>
        <v>-17732.75041</v>
      </c>
      <c r="BH35" s="283">
        <f>PL!BH23+PL!BH26+PL!BH37</f>
        <v>-17732.75041</v>
      </c>
      <c r="BI35" s="283">
        <f>PL!BI23+PL!BI26+PL!BI37</f>
        <v>-17732.75041</v>
      </c>
      <c r="BJ35" s="283">
        <f>PL!BJ23+PL!BJ26+PL!BJ37</f>
        <v>-17732.75041</v>
      </c>
      <c r="BK35" s="283">
        <f>PL!BK23+PL!BK26+PL!BK37</f>
        <v>-17732.75041</v>
      </c>
      <c r="BL35" s="283">
        <f>PL!BL23+PL!BL26+PL!BL37</f>
        <v>-17732.75041</v>
      </c>
      <c r="BM35" s="283">
        <f>PL!BM23+PL!BM26+PL!BM37</f>
        <v>-17732.75041</v>
      </c>
      <c r="BN35" s="283">
        <f>PL!BN23+PL!BN26+PL!BN37</f>
        <v>-17732.75041</v>
      </c>
      <c r="BO35" s="283">
        <f>PL!BO23+PL!BO26+PL!BO37</f>
        <v>-17732.75041</v>
      </c>
      <c r="BP35" s="283">
        <f>PL!BP23+PL!BP26+PL!BP37</f>
        <v>-17732.75041</v>
      </c>
      <c r="BQ35" s="283">
        <f>PL!BQ23+PL!BQ26+PL!BQ37</f>
        <v>-18534.75301</v>
      </c>
      <c r="BR35" s="283">
        <f>PL!BR23+PL!BR26+PL!BR37</f>
        <v>-18534.75301</v>
      </c>
      <c r="BS35" s="283">
        <f>PL!BS23+PL!BS26+PL!BS37</f>
        <v>-18534.75301</v>
      </c>
      <c r="BT35" s="283">
        <f>PL!BT23+PL!BT26+PL!BT37</f>
        <v>-18534.75301</v>
      </c>
      <c r="BU35" s="283">
        <f>PL!BU23+PL!BU26+PL!BU37</f>
        <v>-18534.75301</v>
      </c>
      <c r="BV35" s="283">
        <f>PL!BV23+PL!BV26+PL!BV37</f>
        <v>-18534.75301</v>
      </c>
      <c r="BW35" s="283">
        <f>PL!BW23+PL!BW26+PL!BW37</f>
        <v>-18534.75301</v>
      </c>
      <c r="BX35" s="283">
        <f>PL!BX23+PL!BX26+PL!BX37</f>
        <v>-18534.75301</v>
      </c>
      <c r="BY35" s="283">
        <f>PL!BY23+PL!BY26+PL!BY37</f>
        <v>-18534.75301</v>
      </c>
      <c r="BZ35" s="283">
        <f>PL!BZ23+PL!BZ26+PL!BZ37</f>
        <v>-18534.75301</v>
      </c>
      <c r="CA35" s="283">
        <f>PL!CA23+PL!CA26+PL!CA37</f>
        <v>-18534.75301</v>
      </c>
      <c r="CB35" s="283">
        <f>PL!CB23+PL!CB26+PL!CB37</f>
        <v>-18534.75301</v>
      </c>
      <c r="CC35" s="283">
        <f>PL!CC23+PL!CC26+PL!CC37</f>
        <v>-19376.85574</v>
      </c>
      <c r="CD35" s="283">
        <f>PL!CD23+PL!CD26+PL!CD37</f>
        <v>-19376.85574</v>
      </c>
      <c r="CE35" s="283">
        <f>PL!CE23+PL!CE26+PL!CE37</f>
        <v>-19376.85574</v>
      </c>
      <c r="CF35" s="283">
        <f>PL!CF23+PL!CF26+PL!CF37</f>
        <v>-19376.85574</v>
      </c>
      <c r="CG35" s="283">
        <f>PL!CG23+PL!CG26+PL!CG37</f>
        <v>-19376.85574</v>
      </c>
      <c r="CH35" s="283">
        <f>PL!CH23+PL!CH26+PL!CH37</f>
        <v>-19376.85574</v>
      </c>
      <c r="CI35" s="283">
        <f>PL!CI23+PL!CI26+PL!CI37</f>
        <v>-19376.85574</v>
      </c>
      <c r="CJ35" s="283">
        <f>PL!CJ23+PL!CJ26+PL!CJ37</f>
        <v>-19376.85574</v>
      </c>
      <c r="CK35" s="283">
        <f>PL!CK23+PL!CK26+PL!CK37</f>
        <v>-19376.85574</v>
      </c>
      <c r="CL35" s="283">
        <f>PL!CL23+PL!CL26+PL!CL37</f>
        <v>-19376.85574</v>
      </c>
      <c r="CM35" s="283">
        <f>PL!CM23+PL!CM26+PL!CM37</f>
        <v>-19376.85574</v>
      </c>
      <c r="CN35" s="283">
        <f>PL!CN23+PL!CN26+PL!CN37</f>
        <v>-19376.85574</v>
      </c>
      <c r="CO35" s="1"/>
    </row>
    <row r="36" ht="18.75" customHeight="1">
      <c r="A36" s="1"/>
      <c r="B36" s="385"/>
      <c r="C36" s="285" t="s">
        <v>318</v>
      </c>
      <c r="D36" s="286"/>
      <c r="E36" s="285"/>
      <c r="F36" s="286">
        <f>AVERAGEIF(I36:CN36,"&gt;0",I36:CN36)</f>
        <v>44.7390286</v>
      </c>
      <c r="G36" s="427" t="s">
        <v>315</v>
      </c>
      <c r="H36" s="388"/>
      <c r="I36" s="286">
        <f t="shared" ref="I36:CN36" si="11">IFERROR(-I35/(I34/I31),0)</f>
        <v>0</v>
      </c>
      <c r="J36" s="286">
        <f t="shared" si="11"/>
        <v>0</v>
      </c>
      <c r="K36" s="286">
        <f t="shared" si="11"/>
        <v>0</v>
      </c>
      <c r="L36" s="286">
        <f t="shared" si="11"/>
        <v>0</v>
      </c>
      <c r="M36" s="286">
        <f t="shared" si="11"/>
        <v>0</v>
      </c>
      <c r="N36" s="286">
        <f t="shared" si="11"/>
        <v>0</v>
      </c>
      <c r="O36" s="286">
        <f t="shared" si="11"/>
        <v>0</v>
      </c>
      <c r="P36" s="286">
        <f t="shared" si="11"/>
        <v>0</v>
      </c>
      <c r="Q36" s="286">
        <f t="shared" si="11"/>
        <v>0</v>
      </c>
      <c r="R36" s="286">
        <f t="shared" si="11"/>
        <v>0</v>
      </c>
      <c r="S36" s="286">
        <f t="shared" si="11"/>
        <v>0</v>
      </c>
      <c r="T36" s="286">
        <f t="shared" si="11"/>
        <v>0</v>
      </c>
      <c r="U36" s="286">
        <f t="shared" si="11"/>
        <v>45.29002755</v>
      </c>
      <c r="V36" s="286">
        <f t="shared" si="11"/>
        <v>45.29002755</v>
      </c>
      <c r="W36" s="286">
        <f t="shared" si="11"/>
        <v>45.29002755</v>
      </c>
      <c r="X36" s="286">
        <f t="shared" si="11"/>
        <v>45.29002755</v>
      </c>
      <c r="Y36" s="286">
        <f t="shared" si="11"/>
        <v>45.29002755</v>
      </c>
      <c r="Z36" s="286">
        <f t="shared" si="11"/>
        <v>45.29002755</v>
      </c>
      <c r="AA36" s="286">
        <f t="shared" si="11"/>
        <v>45.29002755</v>
      </c>
      <c r="AB36" s="286">
        <f t="shared" si="11"/>
        <v>45.29002755</v>
      </c>
      <c r="AC36" s="286">
        <f t="shared" si="11"/>
        <v>45.29002755</v>
      </c>
      <c r="AD36" s="286">
        <f t="shared" si="11"/>
        <v>45.29002755</v>
      </c>
      <c r="AE36" s="286">
        <f t="shared" si="11"/>
        <v>45.29002755</v>
      </c>
      <c r="AF36" s="286">
        <f t="shared" si="11"/>
        <v>45.29002755</v>
      </c>
      <c r="AG36" s="286">
        <f t="shared" si="11"/>
        <v>45.05524337</v>
      </c>
      <c r="AH36" s="286">
        <f t="shared" si="11"/>
        <v>45.05524337</v>
      </c>
      <c r="AI36" s="286">
        <f t="shared" si="11"/>
        <v>45.05524337</v>
      </c>
      <c r="AJ36" s="286">
        <f t="shared" si="11"/>
        <v>45.05524337</v>
      </c>
      <c r="AK36" s="286">
        <f t="shared" si="11"/>
        <v>45.05524337</v>
      </c>
      <c r="AL36" s="286">
        <f t="shared" si="11"/>
        <v>45.05524337</v>
      </c>
      <c r="AM36" s="286">
        <f t="shared" si="11"/>
        <v>45.05524337</v>
      </c>
      <c r="AN36" s="286">
        <f t="shared" si="11"/>
        <v>45.05524337</v>
      </c>
      <c r="AO36" s="286">
        <f t="shared" si="11"/>
        <v>45.05524337</v>
      </c>
      <c r="AP36" s="286">
        <f t="shared" si="11"/>
        <v>45.05524337</v>
      </c>
      <c r="AQ36" s="286">
        <f t="shared" si="11"/>
        <v>45.05524337</v>
      </c>
      <c r="AR36" s="286">
        <f t="shared" si="11"/>
        <v>45.05524337</v>
      </c>
      <c r="AS36" s="286">
        <f t="shared" si="11"/>
        <v>44.83163938</v>
      </c>
      <c r="AT36" s="286">
        <f t="shared" si="11"/>
        <v>44.83163938</v>
      </c>
      <c r="AU36" s="286">
        <f t="shared" si="11"/>
        <v>44.83163938</v>
      </c>
      <c r="AV36" s="286">
        <f t="shared" si="11"/>
        <v>44.83163938</v>
      </c>
      <c r="AW36" s="286">
        <f t="shared" si="11"/>
        <v>44.83163938</v>
      </c>
      <c r="AX36" s="286">
        <f t="shared" si="11"/>
        <v>44.83163938</v>
      </c>
      <c r="AY36" s="286">
        <f t="shared" si="11"/>
        <v>44.83163938</v>
      </c>
      <c r="AZ36" s="286">
        <f t="shared" si="11"/>
        <v>44.83163938</v>
      </c>
      <c r="BA36" s="286">
        <f t="shared" si="11"/>
        <v>44.83163938</v>
      </c>
      <c r="BB36" s="286">
        <f t="shared" si="11"/>
        <v>44.83163938</v>
      </c>
      <c r="BC36" s="286">
        <f t="shared" si="11"/>
        <v>44.83163938</v>
      </c>
      <c r="BD36" s="286">
        <f t="shared" si="11"/>
        <v>44.83163938</v>
      </c>
      <c r="BE36" s="286">
        <f t="shared" si="11"/>
        <v>44.61868321</v>
      </c>
      <c r="BF36" s="286">
        <f t="shared" si="11"/>
        <v>44.61868321</v>
      </c>
      <c r="BG36" s="286">
        <f t="shared" si="11"/>
        <v>44.61868321</v>
      </c>
      <c r="BH36" s="286">
        <f t="shared" si="11"/>
        <v>44.61868321</v>
      </c>
      <c r="BI36" s="286">
        <f t="shared" si="11"/>
        <v>44.61868321</v>
      </c>
      <c r="BJ36" s="286">
        <f t="shared" si="11"/>
        <v>44.61868321</v>
      </c>
      <c r="BK36" s="286">
        <f t="shared" si="11"/>
        <v>44.61868321</v>
      </c>
      <c r="BL36" s="286">
        <f t="shared" si="11"/>
        <v>44.61868321</v>
      </c>
      <c r="BM36" s="286">
        <f t="shared" si="11"/>
        <v>44.61868321</v>
      </c>
      <c r="BN36" s="286">
        <f t="shared" si="11"/>
        <v>44.61868321</v>
      </c>
      <c r="BO36" s="286">
        <f t="shared" si="11"/>
        <v>44.61868321</v>
      </c>
      <c r="BP36" s="286">
        <f t="shared" si="11"/>
        <v>44.61868321</v>
      </c>
      <c r="BQ36" s="286">
        <f t="shared" si="11"/>
        <v>44.4158678</v>
      </c>
      <c r="BR36" s="286">
        <f t="shared" si="11"/>
        <v>44.4158678</v>
      </c>
      <c r="BS36" s="286">
        <f t="shared" si="11"/>
        <v>44.4158678</v>
      </c>
      <c r="BT36" s="286">
        <f t="shared" si="11"/>
        <v>44.4158678</v>
      </c>
      <c r="BU36" s="286">
        <f t="shared" si="11"/>
        <v>44.4158678</v>
      </c>
      <c r="BV36" s="286">
        <f t="shared" si="11"/>
        <v>44.4158678</v>
      </c>
      <c r="BW36" s="286">
        <f t="shared" si="11"/>
        <v>44.4158678</v>
      </c>
      <c r="BX36" s="286">
        <f t="shared" si="11"/>
        <v>44.4158678</v>
      </c>
      <c r="BY36" s="286">
        <f t="shared" si="11"/>
        <v>44.4158678</v>
      </c>
      <c r="BZ36" s="286">
        <f t="shared" si="11"/>
        <v>44.4158678</v>
      </c>
      <c r="CA36" s="286">
        <f t="shared" si="11"/>
        <v>44.4158678</v>
      </c>
      <c r="CB36" s="286">
        <f t="shared" si="11"/>
        <v>44.4158678</v>
      </c>
      <c r="CC36" s="286">
        <f t="shared" si="11"/>
        <v>44.22271027</v>
      </c>
      <c r="CD36" s="286">
        <f t="shared" si="11"/>
        <v>44.22271027</v>
      </c>
      <c r="CE36" s="286">
        <f t="shared" si="11"/>
        <v>44.22271027</v>
      </c>
      <c r="CF36" s="286">
        <f t="shared" si="11"/>
        <v>44.22271027</v>
      </c>
      <c r="CG36" s="286">
        <f t="shared" si="11"/>
        <v>44.22271027</v>
      </c>
      <c r="CH36" s="286">
        <f t="shared" si="11"/>
        <v>44.22271027</v>
      </c>
      <c r="CI36" s="286">
        <f t="shared" si="11"/>
        <v>44.22271027</v>
      </c>
      <c r="CJ36" s="286">
        <f t="shared" si="11"/>
        <v>44.22271027</v>
      </c>
      <c r="CK36" s="286">
        <f t="shared" si="11"/>
        <v>44.22271027</v>
      </c>
      <c r="CL36" s="286">
        <f t="shared" si="11"/>
        <v>44.22271027</v>
      </c>
      <c r="CM36" s="286">
        <f t="shared" si="11"/>
        <v>44.22271027</v>
      </c>
      <c r="CN36" s="286">
        <f t="shared" si="11"/>
        <v>44.22271027</v>
      </c>
      <c r="CO36" s="1"/>
    </row>
    <row r="37" ht="18.75" customHeight="1">
      <c r="A37" s="1"/>
      <c r="B37" s="2"/>
      <c r="C37" s="1"/>
      <c r="D37" s="44"/>
      <c r="E37" s="1"/>
      <c r="F37" s="44"/>
      <c r="G37" s="60"/>
      <c r="H37" s="381"/>
      <c r="I37" s="1"/>
      <c r="J37" s="1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1"/>
    </row>
    <row r="38" ht="18.75" customHeight="1">
      <c r="A38" s="1"/>
      <c r="B38" s="2"/>
      <c r="C38" s="1"/>
      <c r="D38" s="44"/>
      <c r="E38" s="1"/>
      <c r="F38" s="44"/>
      <c r="G38" s="60"/>
      <c r="H38" s="381"/>
      <c r="I38" s="1"/>
      <c r="J38" s="1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1"/>
    </row>
    <row r="39" ht="18.75" customHeight="1">
      <c r="A39" s="1"/>
      <c r="B39" s="89" t="s">
        <v>201</v>
      </c>
      <c r="C39" s="183" t="s">
        <v>319</v>
      </c>
      <c r="D39" s="44"/>
      <c r="E39" s="1"/>
      <c r="F39" s="44"/>
      <c r="G39" s="60"/>
      <c r="H39" s="381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1"/>
    </row>
    <row r="40" ht="18.75" customHeight="1">
      <c r="A40" s="1"/>
      <c r="B40" s="2"/>
      <c r="C40" s="1"/>
      <c r="D40" s="44"/>
      <c r="E40" s="1"/>
      <c r="F40" s="44"/>
      <c r="G40" s="60"/>
      <c r="H40" s="381"/>
      <c r="I40" s="1"/>
      <c r="J40" s="1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1"/>
    </row>
    <row r="41" ht="18.75" customHeight="1">
      <c r="A41" s="1"/>
      <c r="B41" s="358"/>
      <c r="C41" s="428" t="s">
        <v>319</v>
      </c>
      <c r="D41" s="429"/>
      <c r="E41" s="428"/>
      <c r="F41" s="429"/>
      <c r="G41" s="361"/>
      <c r="H41" s="362"/>
      <c r="I41" s="429">
        <f>YEAR(I1)</f>
        <v>2026</v>
      </c>
      <c r="J41" s="429">
        <f t="shared" ref="J41:O41" si="12">I41+1</f>
        <v>2027</v>
      </c>
      <c r="K41" s="429">
        <f t="shared" si="12"/>
        <v>2028</v>
      </c>
      <c r="L41" s="429">
        <f t="shared" si="12"/>
        <v>2029</v>
      </c>
      <c r="M41" s="429">
        <f t="shared" si="12"/>
        <v>2030</v>
      </c>
      <c r="N41" s="429">
        <f t="shared" si="12"/>
        <v>2031</v>
      </c>
      <c r="O41" s="429">
        <f t="shared" si="12"/>
        <v>2032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1"/>
    </row>
    <row r="42" ht="18.75" customHeight="1">
      <c r="A42" s="1"/>
      <c r="B42" s="342" t="s">
        <v>4</v>
      </c>
      <c r="C42" s="288" t="s">
        <v>320</v>
      </c>
      <c r="D42" s="290"/>
      <c r="E42" s="288"/>
      <c r="F42" s="290">
        <f t="shared" ref="F42:F46" si="14">SUM(I42:CN42)</f>
        <v>16512</v>
      </c>
      <c r="G42" s="401" t="s">
        <v>321</v>
      </c>
      <c r="H42" s="391"/>
      <c r="I42" s="290">
        <f t="shared" ref="I42:O42" si="13">SUMIFS(31:31,$3:$3,I$41)</f>
        <v>0</v>
      </c>
      <c r="J42" s="290">
        <f t="shared" si="13"/>
        <v>2752</v>
      </c>
      <c r="K42" s="290">
        <f t="shared" si="13"/>
        <v>2752</v>
      </c>
      <c r="L42" s="290">
        <f t="shared" si="13"/>
        <v>2752</v>
      </c>
      <c r="M42" s="290">
        <f t="shared" si="13"/>
        <v>2752</v>
      </c>
      <c r="N42" s="290">
        <f t="shared" si="13"/>
        <v>2752</v>
      </c>
      <c r="O42" s="290">
        <f t="shared" si="13"/>
        <v>2752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1"/>
    </row>
    <row r="43" ht="18.75" customHeight="1">
      <c r="A43" s="1"/>
      <c r="B43" s="300" t="s">
        <v>7</v>
      </c>
      <c r="C43" s="282" t="s">
        <v>84</v>
      </c>
      <c r="D43" s="283"/>
      <c r="E43" s="282"/>
      <c r="F43" s="283">
        <f t="shared" si="14"/>
        <v>7487545.624</v>
      </c>
      <c r="G43" s="426" t="str">
        <f t="shared" ref="G43:G46" si="16">G32</f>
        <v>$</v>
      </c>
      <c r="H43" s="384"/>
      <c r="I43" s="283">
        <f t="shared" ref="I43:O43" si="15">SUMIFS(32:32,$3:$3,I$41)</f>
        <v>0</v>
      </c>
      <c r="J43" s="283">
        <f t="shared" si="15"/>
        <v>1100800</v>
      </c>
      <c r="K43" s="283">
        <f t="shared" si="15"/>
        <v>1155840</v>
      </c>
      <c r="L43" s="283">
        <f t="shared" si="15"/>
        <v>1213632</v>
      </c>
      <c r="M43" s="283">
        <f t="shared" si="15"/>
        <v>1274313.6</v>
      </c>
      <c r="N43" s="283">
        <f t="shared" si="15"/>
        <v>1338029.28</v>
      </c>
      <c r="O43" s="283">
        <f t="shared" si="15"/>
        <v>1404930.744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1"/>
    </row>
    <row r="44" ht="18.75" customHeight="1">
      <c r="A44" s="1"/>
      <c r="B44" s="300" t="s">
        <v>9</v>
      </c>
      <c r="C44" s="282" t="s">
        <v>316</v>
      </c>
      <c r="D44" s="283"/>
      <c r="E44" s="282"/>
      <c r="F44" s="283">
        <f t="shared" si="14"/>
        <v>-1061098.399</v>
      </c>
      <c r="G44" s="426" t="str">
        <f t="shared" si="16"/>
        <v>$</v>
      </c>
      <c r="H44" s="384"/>
      <c r="I44" s="283">
        <f t="shared" ref="I44:O44" si="17">SUMIFS(33:33,$3:$3,I$41)</f>
        <v>0</v>
      </c>
      <c r="J44" s="283">
        <f t="shared" si="17"/>
        <v>-156000</v>
      </c>
      <c r="K44" s="283">
        <f t="shared" si="17"/>
        <v>-163800</v>
      </c>
      <c r="L44" s="283">
        <f t="shared" si="17"/>
        <v>-171990</v>
      </c>
      <c r="M44" s="283">
        <f t="shared" si="17"/>
        <v>-180589.5</v>
      </c>
      <c r="N44" s="283">
        <f t="shared" si="17"/>
        <v>-189618.975</v>
      </c>
      <c r="O44" s="283">
        <f t="shared" si="17"/>
        <v>-199099.9238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1"/>
    </row>
    <row r="45" ht="18.75" customHeight="1">
      <c r="A45" s="1"/>
      <c r="B45" s="300" t="s">
        <v>26</v>
      </c>
      <c r="C45" s="282" t="s">
        <v>255</v>
      </c>
      <c r="D45" s="283"/>
      <c r="E45" s="282"/>
      <c r="F45" s="283">
        <f t="shared" si="14"/>
        <v>6426447.225</v>
      </c>
      <c r="G45" s="426" t="str">
        <f t="shared" si="16"/>
        <v>$</v>
      </c>
      <c r="H45" s="384"/>
      <c r="I45" s="283">
        <f t="shared" ref="I45:O45" si="18">SUMIFS(34:34,$3:$3,I$41)</f>
        <v>0</v>
      </c>
      <c r="J45" s="283">
        <f t="shared" si="18"/>
        <v>944800</v>
      </c>
      <c r="K45" s="283">
        <f t="shared" si="18"/>
        <v>992040</v>
      </c>
      <c r="L45" s="283">
        <f t="shared" si="18"/>
        <v>1041642</v>
      </c>
      <c r="M45" s="283">
        <f t="shared" si="18"/>
        <v>1093724.1</v>
      </c>
      <c r="N45" s="283">
        <f t="shared" si="18"/>
        <v>1148410.305</v>
      </c>
      <c r="O45" s="283">
        <f t="shared" si="18"/>
        <v>1205830.82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1"/>
    </row>
    <row r="46" ht="18.75" customHeight="1">
      <c r="A46" s="1"/>
      <c r="B46" s="300" t="s">
        <v>29</v>
      </c>
      <c r="C46" s="282" t="s">
        <v>317</v>
      </c>
      <c r="D46" s="283"/>
      <c r="E46" s="282"/>
      <c r="F46" s="283">
        <f t="shared" si="14"/>
        <v>-1389970.504</v>
      </c>
      <c r="G46" s="426" t="str">
        <f t="shared" si="16"/>
        <v>$</v>
      </c>
      <c r="H46" s="384"/>
      <c r="I46" s="283">
        <f t="shared" ref="I46:O46" si="19">SUMIFS(35:35,$3:$3,I$41)</f>
        <v>-137128.5714</v>
      </c>
      <c r="J46" s="283">
        <f t="shared" si="19"/>
        <v>-186584.381</v>
      </c>
      <c r="K46" s="283">
        <f t="shared" si="19"/>
        <v>-194897.981</v>
      </c>
      <c r="L46" s="283">
        <f t="shared" si="19"/>
        <v>-203627.261</v>
      </c>
      <c r="M46" s="283">
        <f t="shared" si="19"/>
        <v>-212793.005</v>
      </c>
      <c r="N46" s="283">
        <f t="shared" si="19"/>
        <v>-222417.0362</v>
      </c>
      <c r="O46" s="283">
        <f t="shared" si="19"/>
        <v>-232522.2689</v>
      </c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1"/>
    </row>
    <row r="47" ht="18.75" customHeight="1">
      <c r="A47" s="1"/>
      <c r="B47" s="385"/>
      <c r="C47" s="285" t="s">
        <v>318</v>
      </c>
      <c r="D47" s="286"/>
      <c r="E47" s="285"/>
      <c r="F47" s="286">
        <f>AVERAGEIF(I47:O47,"&gt;0",I47:O47)</f>
        <v>536.8683432</v>
      </c>
      <c r="G47" s="427" t="s">
        <v>321</v>
      </c>
      <c r="H47" s="388"/>
      <c r="I47" s="286">
        <f t="shared" ref="I47:O47" si="20">IFERROR(-I46/(I45/I42),0)</f>
        <v>0</v>
      </c>
      <c r="J47" s="286">
        <f t="shared" si="20"/>
        <v>543.4803306</v>
      </c>
      <c r="K47" s="286">
        <f t="shared" si="20"/>
        <v>540.6629204</v>
      </c>
      <c r="L47" s="286">
        <f t="shared" si="20"/>
        <v>537.9796726</v>
      </c>
      <c r="M47" s="286">
        <f t="shared" si="20"/>
        <v>535.4241985</v>
      </c>
      <c r="N47" s="286">
        <f t="shared" si="20"/>
        <v>532.9904136</v>
      </c>
      <c r="O47" s="286">
        <f t="shared" si="20"/>
        <v>530.6725233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1"/>
    </row>
    <row r="48" ht="18.75" customHeight="1">
      <c r="A48" s="1"/>
      <c r="B48" s="2"/>
      <c r="C48" s="1"/>
      <c r="D48" s="44"/>
      <c r="E48" s="378"/>
      <c r="F48" s="44"/>
      <c r="G48" s="60"/>
      <c r="H48" s="379"/>
      <c r="I48" s="378"/>
      <c r="J48" s="378"/>
      <c r="K48" s="378"/>
      <c r="L48" s="378"/>
      <c r="M48" s="378"/>
      <c r="N48" s="378"/>
      <c r="O48" s="378"/>
      <c r="P48" s="378"/>
      <c r="Q48" s="378"/>
      <c r="R48" s="378"/>
      <c r="S48" s="378"/>
      <c r="T48" s="378"/>
      <c r="U48" s="378"/>
      <c r="V48" s="378"/>
      <c r="W48" s="378"/>
      <c r="X48" s="378"/>
      <c r="Y48" s="378"/>
      <c r="Z48" s="378"/>
      <c r="AA48" s="378"/>
      <c r="AB48" s="378"/>
      <c r="AC48" s="378"/>
      <c r="AD48" s="378"/>
      <c r="AE48" s="378"/>
      <c r="AF48" s="378"/>
      <c r="AG48" s="378"/>
      <c r="AH48" s="378"/>
      <c r="AI48" s="378"/>
      <c r="AJ48" s="378"/>
      <c r="AK48" s="378"/>
      <c r="AL48" s="378"/>
      <c r="AM48" s="378"/>
      <c r="AN48" s="378"/>
      <c r="AO48" s="378"/>
      <c r="AP48" s="378"/>
      <c r="AQ48" s="378"/>
      <c r="AR48" s="378"/>
      <c r="AS48" s="378"/>
      <c r="AT48" s="378"/>
      <c r="AU48" s="378"/>
      <c r="AV48" s="378"/>
      <c r="AW48" s="378"/>
      <c r="AX48" s="378"/>
      <c r="AY48" s="378"/>
      <c r="AZ48" s="378"/>
      <c r="BA48" s="378"/>
      <c r="BB48" s="378"/>
      <c r="BC48" s="378"/>
      <c r="BD48" s="378"/>
      <c r="BE48" s="378"/>
      <c r="BF48" s="378"/>
      <c r="BG48" s="378"/>
      <c r="BH48" s="378"/>
      <c r="BI48" s="378"/>
      <c r="BJ48" s="378"/>
      <c r="BK48" s="378"/>
      <c r="BL48" s="378"/>
      <c r="BM48" s="378"/>
      <c r="BN48" s="378"/>
      <c r="BO48" s="378"/>
      <c r="BP48" s="378"/>
      <c r="BQ48" s="378"/>
      <c r="BR48" s="378"/>
      <c r="BS48" s="378"/>
      <c r="BT48" s="378"/>
      <c r="BU48" s="378"/>
      <c r="BV48" s="378"/>
      <c r="BW48" s="378"/>
      <c r="BX48" s="378"/>
      <c r="BY48" s="378"/>
      <c r="BZ48" s="378"/>
      <c r="CA48" s="378"/>
      <c r="CB48" s="378"/>
      <c r="CC48" s="378"/>
      <c r="CD48" s="378"/>
      <c r="CE48" s="378"/>
      <c r="CF48" s="378"/>
      <c r="CG48" s="378"/>
      <c r="CH48" s="378"/>
      <c r="CI48" s="378"/>
      <c r="CJ48" s="378"/>
      <c r="CK48" s="378"/>
      <c r="CL48" s="378"/>
      <c r="CM48" s="378"/>
      <c r="CN48" s="378"/>
      <c r="CO48" s="1"/>
    </row>
    <row r="49" ht="18.75" customHeight="1">
      <c r="A49" s="1"/>
      <c r="B49" s="2"/>
      <c r="C49" s="1"/>
      <c r="D49" s="44"/>
      <c r="E49" s="378"/>
      <c r="F49" s="44"/>
      <c r="G49" s="60"/>
      <c r="H49" s="379"/>
      <c r="I49" s="378"/>
      <c r="J49" s="378"/>
      <c r="K49" s="378"/>
      <c r="L49" s="378"/>
      <c r="M49" s="378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378"/>
      <c r="AH49" s="378"/>
      <c r="AI49" s="378"/>
      <c r="AJ49" s="378"/>
      <c r="AK49" s="378"/>
      <c r="AL49" s="378"/>
      <c r="AM49" s="378"/>
      <c r="AN49" s="378"/>
      <c r="AO49" s="378"/>
      <c r="AP49" s="378"/>
      <c r="AQ49" s="378"/>
      <c r="AR49" s="378"/>
      <c r="AS49" s="378"/>
      <c r="AT49" s="378"/>
      <c r="AU49" s="378"/>
      <c r="AV49" s="378"/>
      <c r="AW49" s="378"/>
      <c r="AX49" s="378"/>
      <c r="AY49" s="378"/>
      <c r="AZ49" s="378"/>
      <c r="BA49" s="378"/>
      <c r="BB49" s="378"/>
      <c r="BC49" s="378"/>
      <c r="BD49" s="378"/>
      <c r="BE49" s="378"/>
      <c r="BF49" s="378"/>
      <c r="BG49" s="378"/>
      <c r="BH49" s="378"/>
      <c r="BI49" s="378"/>
      <c r="BJ49" s="378"/>
      <c r="BK49" s="378"/>
      <c r="BL49" s="378"/>
      <c r="BM49" s="378"/>
      <c r="BN49" s="378"/>
      <c r="BO49" s="378"/>
      <c r="BP49" s="378"/>
      <c r="BQ49" s="378"/>
      <c r="BR49" s="378"/>
      <c r="BS49" s="378"/>
      <c r="BT49" s="378"/>
      <c r="BU49" s="378"/>
      <c r="BV49" s="378"/>
      <c r="BW49" s="378"/>
      <c r="BX49" s="378"/>
      <c r="BY49" s="378"/>
      <c r="BZ49" s="378"/>
      <c r="CA49" s="378"/>
      <c r="CB49" s="378"/>
      <c r="CC49" s="378"/>
      <c r="CD49" s="378"/>
      <c r="CE49" s="378"/>
      <c r="CF49" s="378"/>
      <c r="CG49" s="378"/>
      <c r="CH49" s="378"/>
      <c r="CI49" s="378"/>
      <c r="CJ49" s="378"/>
      <c r="CK49" s="378"/>
      <c r="CL49" s="378"/>
      <c r="CM49" s="378"/>
      <c r="CN49" s="378"/>
      <c r="CO49" s="1"/>
    </row>
    <row r="50" ht="18.75" customHeight="1">
      <c r="A50" s="1"/>
      <c r="B50" s="2"/>
      <c r="C50" s="1"/>
      <c r="D50" s="44"/>
      <c r="E50" s="378"/>
      <c r="F50" s="44"/>
      <c r="G50" s="60"/>
      <c r="H50" s="379"/>
      <c r="I50" s="378"/>
      <c r="J50" s="378"/>
      <c r="K50" s="378"/>
      <c r="L50" s="378"/>
      <c r="M50" s="378"/>
      <c r="N50" s="378"/>
      <c r="O50" s="378"/>
      <c r="P50" s="378"/>
      <c r="Q50" s="378"/>
      <c r="R50" s="378"/>
      <c r="S50" s="378"/>
      <c r="T50" s="378"/>
      <c r="U50" s="378"/>
      <c r="V50" s="378"/>
      <c r="W50" s="378"/>
      <c r="X50" s="378"/>
      <c r="Y50" s="378"/>
      <c r="Z50" s="378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  <c r="BW50" s="378"/>
      <c r="BX50" s="378"/>
      <c r="BY50" s="378"/>
      <c r="BZ50" s="378"/>
      <c r="CA50" s="378"/>
      <c r="CB50" s="378"/>
      <c r="CC50" s="378"/>
      <c r="CD50" s="378"/>
      <c r="CE50" s="378"/>
      <c r="CF50" s="378"/>
      <c r="CG50" s="378"/>
      <c r="CH50" s="378"/>
      <c r="CI50" s="378"/>
      <c r="CJ50" s="378"/>
      <c r="CK50" s="378"/>
      <c r="CL50" s="378"/>
      <c r="CM50" s="378"/>
      <c r="CN50" s="378"/>
      <c r="CO50" s="1"/>
    </row>
    <row r="51" ht="18.75" customHeight="1">
      <c r="A51" s="1"/>
      <c r="B51" s="152">
        <v>3.0</v>
      </c>
      <c r="C51" s="153" t="s">
        <v>322</v>
      </c>
      <c r="D51" s="44"/>
      <c r="E51" s="1"/>
      <c r="F51" s="44"/>
      <c r="G51" s="60"/>
      <c r="H51" s="381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1"/>
    </row>
    <row r="52" ht="18.75" customHeight="1">
      <c r="A52" s="1"/>
      <c r="B52" s="2"/>
      <c r="C52" s="1"/>
      <c r="D52" s="44"/>
      <c r="E52" s="378"/>
      <c r="F52" s="44"/>
      <c r="G52" s="60"/>
      <c r="H52" s="379"/>
      <c r="I52" s="378"/>
      <c r="J52" s="378"/>
      <c r="K52" s="378"/>
      <c r="L52" s="378"/>
      <c r="M52" s="378"/>
      <c r="N52" s="378"/>
      <c r="O52" s="378"/>
      <c r="P52" s="378"/>
      <c r="Q52" s="378"/>
      <c r="R52" s="378"/>
      <c r="S52" s="378"/>
      <c r="T52" s="378"/>
      <c r="U52" s="378"/>
      <c r="V52" s="378"/>
      <c r="W52" s="378"/>
      <c r="X52" s="378"/>
      <c r="Y52" s="378"/>
      <c r="Z52" s="378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8"/>
      <c r="AN52" s="378"/>
      <c r="AO52" s="378"/>
      <c r="AP52" s="378"/>
      <c r="AQ52" s="378"/>
      <c r="AR52" s="378"/>
      <c r="AS52" s="378"/>
      <c r="AT52" s="378"/>
      <c r="AU52" s="378"/>
      <c r="AV52" s="378"/>
      <c r="AW52" s="378"/>
      <c r="AX52" s="378"/>
      <c r="AY52" s="378"/>
      <c r="AZ52" s="378"/>
      <c r="BA52" s="378"/>
      <c r="BB52" s="378"/>
      <c r="BC52" s="378"/>
      <c r="BD52" s="378"/>
      <c r="BE52" s="378"/>
      <c r="BF52" s="378"/>
      <c r="BG52" s="378"/>
      <c r="BH52" s="378"/>
      <c r="BI52" s="378"/>
      <c r="BJ52" s="378"/>
      <c r="BK52" s="378"/>
      <c r="BL52" s="378"/>
      <c r="BM52" s="378"/>
      <c r="BN52" s="378"/>
      <c r="BO52" s="378"/>
      <c r="BP52" s="378"/>
      <c r="BQ52" s="378"/>
      <c r="BR52" s="378"/>
      <c r="BS52" s="378"/>
      <c r="BT52" s="378"/>
      <c r="BU52" s="378"/>
      <c r="BV52" s="378"/>
      <c r="BW52" s="378"/>
      <c r="BX52" s="378"/>
      <c r="BY52" s="378"/>
      <c r="BZ52" s="378"/>
      <c r="CA52" s="378"/>
      <c r="CB52" s="378"/>
      <c r="CC52" s="378"/>
      <c r="CD52" s="378"/>
      <c r="CE52" s="378"/>
      <c r="CF52" s="378"/>
      <c r="CG52" s="378"/>
      <c r="CH52" s="378"/>
      <c r="CI52" s="378"/>
      <c r="CJ52" s="378"/>
      <c r="CK52" s="378"/>
      <c r="CL52" s="378"/>
      <c r="CM52" s="378"/>
      <c r="CN52" s="378"/>
      <c r="CO52" s="1"/>
    </row>
    <row r="53" ht="18.75" customHeight="1">
      <c r="A53" s="1"/>
      <c r="B53" s="342" t="s">
        <v>4</v>
      </c>
      <c r="C53" s="288" t="s">
        <v>323</v>
      </c>
      <c r="D53" s="290"/>
      <c r="E53" s="288"/>
      <c r="F53" s="290">
        <f t="shared" ref="F53:F55" si="22">AVERAGEIF(I53:CN53,"&gt;0",I53:CN53)</f>
        <v>229.3333333</v>
      </c>
      <c r="G53" s="401" t="s">
        <v>19</v>
      </c>
      <c r="H53" s="391"/>
      <c r="I53" s="290">
        <f t="shared" ref="I53:CN53" si="21">I2</f>
        <v>0</v>
      </c>
      <c r="J53" s="290">
        <f t="shared" si="21"/>
        <v>0</v>
      </c>
      <c r="K53" s="290">
        <f t="shared" si="21"/>
        <v>0</v>
      </c>
      <c r="L53" s="290">
        <f t="shared" si="21"/>
        <v>0</v>
      </c>
      <c r="M53" s="290">
        <f t="shared" si="21"/>
        <v>0</v>
      </c>
      <c r="N53" s="290">
        <f t="shared" si="21"/>
        <v>0</v>
      </c>
      <c r="O53" s="290">
        <f t="shared" si="21"/>
        <v>0</v>
      </c>
      <c r="P53" s="290">
        <f t="shared" si="21"/>
        <v>0</v>
      </c>
      <c r="Q53" s="290">
        <f t="shared" si="21"/>
        <v>0</v>
      </c>
      <c r="R53" s="290">
        <f t="shared" si="21"/>
        <v>0</v>
      </c>
      <c r="S53" s="290">
        <f t="shared" si="21"/>
        <v>0</v>
      </c>
      <c r="T53" s="290">
        <f t="shared" si="21"/>
        <v>0</v>
      </c>
      <c r="U53" s="290">
        <f t="shared" si="21"/>
        <v>229.3333333</v>
      </c>
      <c r="V53" s="290">
        <f t="shared" si="21"/>
        <v>229.3333333</v>
      </c>
      <c r="W53" s="290">
        <f t="shared" si="21"/>
        <v>229.3333333</v>
      </c>
      <c r="X53" s="290">
        <f t="shared" si="21"/>
        <v>229.3333333</v>
      </c>
      <c r="Y53" s="290">
        <f t="shared" si="21"/>
        <v>229.3333333</v>
      </c>
      <c r="Z53" s="290">
        <f t="shared" si="21"/>
        <v>229.3333333</v>
      </c>
      <c r="AA53" s="290">
        <f t="shared" si="21"/>
        <v>229.3333333</v>
      </c>
      <c r="AB53" s="290">
        <f t="shared" si="21"/>
        <v>229.3333333</v>
      </c>
      <c r="AC53" s="290">
        <f t="shared" si="21"/>
        <v>229.3333333</v>
      </c>
      <c r="AD53" s="290">
        <f t="shared" si="21"/>
        <v>229.3333333</v>
      </c>
      <c r="AE53" s="290">
        <f t="shared" si="21"/>
        <v>229.3333333</v>
      </c>
      <c r="AF53" s="290">
        <f t="shared" si="21"/>
        <v>229.3333333</v>
      </c>
      <c r="AG53" s="290">
        <f t="shared" si="21"/>
        <v>229.3333333</v>
      </c>
      <c r="AH53" s="290">
        <f t="shared" si="21"/>
        <v>229.3333333</v>
      </c>
      <c r="AI53" s="290">
        <f t="shared" si="21"/>
        <v>229.3333333</v>
      </c>
      <c r="AJ53" s="290">
        <f t="shared" si="21"/>
        <v>229.3333333</v>
      </c>
      <c r="AK53" s="290">
        <f t="shared" si="21"/>
        <v>229.3333333</v>
      </c>
      <c r="AL53" s="290">
        <f t="shared" si="21"/>
        <v>229.3333333</v>
      </c>
      <c r="AM53" s="290">
        <f t="shared" si="21"/>
        <v>229.3333333</v>
      </c>
      <c r="AN53" s="290">
        <f t="shared" si="21"/>
        <v>229.3333333</v>
      </c>
      <c r="AO53" s="290">
        <f t="shared" si="21"/>
        <v>229.3333333</v>
      </c>
      <c r="AP53" s="290">
        <f t="shared" si="21"/>
        <v>229.3333333</v>
      </c>
      <c r="AQ53" s="290">
        <f t="shared" si="21"/>
        <v>229.3333333</v>
      </c>
      <c r="AR53" s="290">
        <f t="shared" si="21"/>
        <v>229.3333333</v>
      </c>
      <c r="AS53" s="290">
        <f t="shared" si="21"/>
        <v>229.3333333</v>
      </c>
      <c r="AT53" s="290">
        <f t="shared" si="21"/>
        <v>229.3333333</v>
      </c>
      <c r="AU53" s="290">
        <f t="shared" si="21"/>
        <v>229.3333333</v>
      </c>
      <c r="AV53" s="290">
        <f t="shared" si="21"/>
        <v>229.3333333</v>
      </c>
      <c r="AW53" s="290">
        <f t="shared" si="21"/>
        <v>229.3333333</v>
      </c>
      <c r="AX53" s="290">
        <f t="shared" si="21"/>
        <v>229.3333333</v>
      </c>
      <c r="AY53" s="290">
        <f t="shared" si="21"/>
        <v>229.3333333</v>
      </c>
      <c r="AZ53" s="290">
        <f t="shared" si="21"/>
        <v>229.3333333</v>
      </c>
      <c r="BA53" s="290">
        <f t="shared" si="21"/>
        <v>229.3333333</v>
      </c>
      <c r="BB53" s="290">
        <f t="shared" si="21"/>
        <v>229.3333333</v>
      </c>
      <c r="BC53" s="290">
        <f t="shared" si="21"/>
        <v>229.3333333</v>
      </c>
      <c r="BD53" s="290">
        <f t="shared" si="21"/>
        <v>229.3333333</v>
      </c>
      <c r="BE53" s="290">
        <f t="shared" si="21"/>
        <v>229.3333333</v>
      </c>
      <c r="BF53" s="290">
        <f t="shared" si="21"/>
        <v>229.3333333</v>
      </c>
      <c r="BG53" s="290">
        <f t="shared" si="21"/>
        <v>229.3333333</v>
      </c>
      <c r="BH53" s="290">
        <f t="shared" si="21"/>
        <v>229.3333333</v>
      </c>
      <c r="BI53" s="290">
        <f t="shared" si="21"/>
        <v>229.3333333</v>
      </c>
      <c r="BJ53" s="290">
        <f t="shared" si="21"/>
        <v>229.3333333</v>
      </c>
      <c r="BK53" s="290">
        <f t="shared" si="21"/>
        <v>229.3333333</v>
      </c>
      <c r="BL53" s="290">
        <f t="shared" si="21"/>
        <v>229.3333333</v>
      </c>
      <c r="BM53" s="290">
        <f t="shared" si="21"/>
        <v>229.3333333</v>
      </c>
      <c r="BN53" s="290">
        <f t="shared" si="21"/>
        <v>229.3333333</v>
      </c>
      <c r="BO53" s="290">
        <f t="shared" si="21"/>
        <v>229.3333333</v>
      </c>
      <c r="BP53" s="290">
        <f t="shared" si="21"/>
        <v>229.3333333</v>
      </c>
      <c r="BQ53" s="290">
        <f t="shared" si="21"/>
        <v>229.3333333</v>
      </c>
      <c r="BR53" s="290">
        <f t="shared" si="21"/>
        <v>229.3333333</v>
      </c>
      <c r="BS53" s="290">
        <f t="shared" si="21"/>
        <v>229.3333333</v>
      </c>
      <c r="BT53" s="290">
        <f t="shared" si="21"/>
        <v>229.3333333</v>
      </c>
      <c r="BU53" s="290">
        <f t="shared" si="21"/>
        <v>229.3333333</v>
      </c>
      <c r="BV53" s="290">
        <f t="shared" si="21"/>
        <v>229.3333333</v>
      </c>
      <c r="BW53" s="290">
        <f t="shared" si="21"/>
        <v>229.3333333</v>
      </c>
      <c r="BX53" s="290">
        <f t="shared" si="21"/>
        <v>229.3333333</v>
      </c>
      <c r="BY53" s="290">
        <f t="shared" si="21"/>
        <v>229.3333333</v>
      </c>
      <c r="BZ53" s="290">
        <f t="shared" si="21"/>
        <v>229.3333333</v>
      </c>
      <c r="CA53" s="290">
        <f t="shared" si="21"/>
        <v>229.3333333</v>
      </c>
      <c r="CB53" s="290">
        <f t="shared" si="21"/>
        <v>229.3333333</v>
      </c>
      <c r="CC53" s="290">
        <f t="shared" si="21"/>
        <v>229.3333333</v>
      </c>
      <c r="CD53" s="290">
        <f t="shared" si="21"/>
        <v>229.3333333</v>
      </c>
      <c r="CE53" s="290">
        <f t="shared" si="21"/>
        <v>229.3333333</v>
      </c>
      <c r="CF53" s="290">
        <f t="shared" si="21"/>
        <v>229.3333333</v>
      </c>
      <c r="CG53" s="290">
        <f t="shared" si="21"/>
        <v>229.3333333</v>
      </c>
      <c r="CH53" s="290">
        <f t="shared" si="21"/>
        <v>229.3333333</v>
      </c>
      <c r="CI53" s="290">
        <f t="shared" si="21"/>
        <v>229.3333333</v>
      </c>
      <c r="CJ53" s="290">
        <f t="shared" si="21"/>
        <v>229.3333333</v>
      </c>
      <c r="CK53" s="290">
        <f t="shared" si="21"/>
        <v>229.3333333</v>
      </c>
      <c r="CL53" s="290">
        <f t="shared" si="21"/>
        <v>229.3333333</v>
      </c>
      <c r="CM53" s="290">
        <f t="shared" si="21"/>
        <v>229.3333333</v>
      </c>
      <c r="CN53" s="290">
        <f t="shared" si="21"/>
        <v>229.3333333</v>
      </c>
      <c r="CO53" s="1"/>
    </row>
    <row r="54" ht="18.75" customHeight="1">
      <c r="A54" s="1"/>
      <c r="B54" s="300" t="s">
        <v>7</v>
      </c>
      <c r="C54" s="282" t="s">
        <v>324</v>
      </c>
      <c r="D54" s="283"/>
      <c r="E54" s="282"/>
      <c r="F54" s="392">
        <f t="shared" si="22"/>
        <v>67.47537056</v>
      </c>
      <c r="G54" s="383" t="s">
        <v>48</v>
      </c>
      <c r="H54" s="384"/>
      <c r="I54" s="392">
        <f>-IFERROR(PL!I17/I$53*(1+Input!$D$115),0)</f>
        <v>0</v>
      </c>
      <c r="J54" s="392">
        <f>-IFERROR(PL!J17/J$53*(1+Input!$D$115),0)</f>
        <v>0</v>
      </c>
      <c r="K54" s="392">
        <f>-IFERROR(PL!K17/K$53*(1+Input!$D$115),0)</f>
        <v>0</v>
      </c>
      <c r="L54" s="392">
        <f>-IFERROR(PL!L17/L$53*(1+Input!$D$115),0)</f>
        <v>0</v>
      </c>
      <c r="M54" s="392">
        <f>-IFERROR(PL!M17/M$53*(1+Input!$D$115),0)</f>
        <v>0</v>
      </c>
      <c r="N54" s="392">
        <f>-IFERROR(PL!N17/N$53*(1+Input!$D$115),0)</f>
        <v>0</v>
      </c>
      <c r="O54" s="392">
        <f>-IFERROR(PL!O17/O$53*(1+Input!$D$115),0)</f>
        <v>0</v>
      </c>
      <c r="P54" s="392">
        <f>-IFERROR(PL!P17/P$53*(1+Input!$D$115),0)</f>
        <v>0</v>
      </c>
      <c r="Q54" s="392">
        <f>-IFERROR(PL!Q17/Q$53*(1+Input!$D$115),0)</f>
        <v>0</v>
      </c>
      <c r="R54" s="392">
        <f>-IFERROR(PL!R17/R$53*(1+Input!$D$115),0)</f>
        <v>0</v>
      </c>
      <c r="S54" s="392">
        <f>-IFERROR(PL!S17/S$53*(1+Input!$D$115),0)</f>
        <v>0</v>
      </c>
      <c r="T54" s="392">
        <f>-IFERROR(PL!T17/T$53*(1+Input!$D$115),0)</f>
        <v>0</v>
      </c>
      <c r="U54" s="392">
        <f>-IFERROR(PL!U17/U$53*(1+Input!$D$115),0)</f>
        <v>59.52034884</v>
      </c>
      <c r="V54" s="392">
        <f>-IFERROR(PL!V17/V$53*(1+Input!$D$115),0)</f>
        <v>59.52034884</v>
      </c>
      <c r="W54" s="392">
        <f>-IFERROR(PL!W17/W$53*(1+Input!$D$115),0)</f>
        <v>59.52034884</v>
      </c>
      <c r="X54" s="392">
        <f>-IFERROR(PL!X17/X$53*(1+Input!$D$115),0)</f>
        <v>59.52034884</v>
      </c>
      <c r="Y54" s="392">
        <f>-IFERROR(PL!Y17/Y$53*(1+Input!$D$115),0)</f>
        <v>59.52034884</v>
      </c>
      <c r="Z54" s="392">
        <f>-IFERROR(PL!Z17/Z$53*(1+Input!$D$115),0)</f>
        <v>59.52034884</v>
      </c>
      <c r="AA54" s="392">
        <f>-IFERROR(PL!AA17/AA$53*(1+Input!$D$115),0)</f>
        <v>59.52034884</v>
      </c>
      <c r="AB54" s="392">
        <f>-IFERROR(PL!AB17/AB$53*(1+Input!$D$115),0)</f>
        <v>59.52034884</v>
      </c>
      <c r="AC54" s="392">
        <f>-IFERROR(PL!AC17/AC$53*(1+Input!$D$115),0)</f>
        <v>59.52034884</v>
      </c>
      <c r="AD54" s="392">
        <f>-IFERROR(PL!AD17/AD$53*(1+Input!$D$115),0)</f>
        <v>59.52034884</v>
      </c>
      <c r="AE54" s="392">
        <f>-IFERROR(PL!AE17/AE$53*(1+Input!$D$115),0)</f>
        <v>59.52034884</v>
      </c>
      <c r="AF54" s="392">
        <f>-IFERROR(PL!AF17/AF$53*(1+Input!$D$115),0)</f>
        <v>59.52034884</v>
      </c>
      <c r="AG54" s="392">
        <f>-IFERROR(PL!AG17/AG$53*(1+Input!$D$115),0)</f>
        <v>62.49636628</v>
      </c>
      <c r="AH54" s="392">
        <f>-IFERROR(PL!AH17/AH$53*(1+Input!$D$115),0)</f>
        <v>62.49636628</v>
      </c>
      <c r="AI54" s="392">
        <f>-IFERROR(PL!AI17/AI$53*(1+Input!$D$115),0)</f>
        <v>62.49636628</v>
      </c>
      <c r="AJ54" s="392">
        <f>-IFERROR(PL!AJ17/AJ$53*(1+Input!$D$115),0)</f>
        <v>62.49636628</v>
      </c>
      <c r="AK54" s="392">
        <f>-IFERROR(PL!AK17/AK$53*(1+Input!$D$115),0)</f>
        <v>62.49636628</v>
      </c>
      <c r="AL54" s="392">
        <f>-IFERROR(PL!AL17/AL$53*(1+Input!$D$115),0)</f>
        <v>62.49636628</v>
      </c>
      <c r="AM54" s="392">
        <f>-IFERROR(PL!AM17/AM$53*(1+Input!$D$115),0)</f>
        <v>62.49636628</v>
      </c>
      <c r="AN54" s="392">
        <f>-IFERROR(PL!AN17/AN$53*(1+Input!$D$115),0)</f>
        <v>62.49636628</v>
      </c>
      <c r="AO54" s="392">
        <f>-IFERROR(PL!AO17/AO$53*(1+Input!$D$115),0)</f>
        <v>62.49636628</v>
      </c>
      <c r="AP54" s="392">
        <f>-IFERROR(PL!AP17/AP$53*(1+Input!$D$115),0)</f>
        <v>62.49636628</v>
      </c>
      <c r="AQ54" s="392">
        <f>-IFERROR(PL!AQ17/AQ$53*(1+Input!$D$115),0)</f>
        <v>62.49636628</v>
      </c>
      <c r="AR54" s="392">
        <f>-IFERROR(PL!AR17/AR$53*(1+Input!$D$115),0)</f>
        <v>62.49636628</v>
      </c>
      <c r="AS54" s="392">
        <f>-IFERROR(PL!AS17/AS$53*(1+Input!$D$115),0)</f>
        <v>65.62118459</v>
      </c>
      <c r="AT54" s="392">
        <f>-IFERROR(PL!AT17/AT$53*(1+Input!$D$115),0)</f>
        <v>65.62118459</v>
      </c>
      <c r="AU54" s="392">
        <f>-IFERROR(PL!AU17/AU$53*(1+Input!$D$115),0)</f>
        <v>65.62118459</v>
      </c>
      <c r="AV54" s="392">
        <f>-IFERROR(PL!AV17/AV$53*(1+Input!$D$115),0)</f>
        <v>65.62118459</v>
      </c>
      <c r="AW54" s="392">
        <f>-IFERROR(PL!AW17/AW$53*(1+Input!$D$115),0)</f>
        <v>65.62118459</v>
      </c>
      <c r="AX54" s="392">
        <f>-IFERROR(PL!AX17/AX$53*(1+Input!$D$115),0)</f>
        <v>65.62118459</v>
      </c>
      <c r="AY54" s="392">
        <f>-IFERROR(PL!AY17/AY$53*(1+Input!$D$115),0)</f>
        <v>65.62118459</v>
      </c>
      <c r="AZ54" s="392">
        <f>-IFERROR(PL!AZ17/AZ$53*(1+Input!$D$115),0)</f>
        <v>65.62118459</v>
      </c>
      <c r="BA54" s="392">
        <f>-IFERROR(PL!BA17/BA$53*(1+Input!$D$115),0)</f>
        <v>65.62118459</v>
      </c>
      <c r="BB54" s="392">
        <f>-IFERROR(PL!BB17/BB$53*(1+Input!$D$115),0)</f>
        <v>65.62118459</v>
      </c>
      <c r="BC54" s="392">
        <f>-IFERROR(PL!BC17/BC$53*(1+Input!$D$115),0)</f>
        <v>65.62118459</v>
      </c>
      <c r="BD54" s="392">
        <f>-IFERROR(PL!BD17/BD$53*(1+Input!$D$115),0)</f>
        <v>65.62118459</v>
      </c>
      <c r="BE54" s="392">
        <f>-IFERROR(PL!BE17/BE$53*(1+Input!$D$115),0)</f>
        <v>68.90224382</v>
      </c>
      <c r="BF54" s="392">
        <f>-IFERROR(PL!BF17/BF$53*(1+Input!$D$115),0)</f>
        <v>68.90224382</v>
      </c>
      <c r="BG54" s="392">
        <f>-IFERROR(PL!BG17/BG$53*(1+Input!$D$115),0)</f>
        <v>68.90224382</v>
      </c>
      <c r="BH54" s="392">
        <f>-IFERROR(PL!BH17/BH$53*(1+Input!$D$115),0)</f>
        <v>68.90224382</v>
      </c>
      <c r="BI54" s="392">
        <f>-IFERROR(PL!BI17/BI$53*(1+Input!$D$115),0)</f>
        <v>68.90224382</v>
      </c>
      <c r="BJ54" s="392">
        <f>-IFERROR(PL!BJ17/BJ$53*(1+Input!$D$115),0)</f>
        <v>68.90224382</v>
      </c>
      <c r="BK54" s="392">
        <f>-IFERROR(PL!BK17/BK$53*(1+Input!$D$115),0)</f>
        <v>68.90224382</v>
      </c>
      <c r="BL54" s="392">
        <f>-IFERROR(PL!BL17/BL$53*(1+Input!$D$115),0)</f>
        <v>68.90224382</v>
      </c>
      <c r="BM54" s="392">
        <f>-IFERROR(PL!BM17/BM$53*(1+Input!$D$115),0)</f>
        <v>68.90224382</v>
      </c>
      <c r="BN54" s="392">
        <f>-IFERROR(PL!BN17/BN$53*(1+Input!$D$115),0)</f>
        <v>68.90224382</v>
      </c>
      <c r="BO54" s="392">
        <f>-IFERROR(PL!BO17/BO$53*(1+Input!$D$115),0)</f>
        <v>68.90224382</v>
      </c>
      <c r="BP54" s="392">
        <f>-IFERROR(PL!BP17/BP$53*(1+Input!$D$115),0)</f>
        <v>68.90224382</v>
      </c>
      <c r="BQ54" s="392">
        <f>-IFERROR(PL!BQ17/BQ$53*(1+Input!$D$115),0)</f>
        <v>72.34735601</v>
      </c>
      <c r="BR54" s="392">
        <f>-IFERROR(PL!BR17/BR$53*(1+Input!$D$115),0)</f>
        <v>72.34735601</v>
      </c>
      <c r="BS54" s="392">
        <f>-IFERROR(PL!BS17/BS$53*(1+Input!$D$115),0)</f>
        <v>72.34735601</v>
      </c>
      <c r="BT54" s="392">
        <f>-IFERROR(PL!BT17/BT$53*(1+Input!$D$115),0)</f>
        <v>72.34735601</v>
      </c>
      <c r="BU54" s="392">
        <f>-IFERROR(PL!BU17/BU$53*(1+Input!$D$115),0)</f>
        <v>72.34735601</v>
      </c>
      <c r="BV54" s="392">
        <f>-IFERROR(PL!BV17/BV$53*(1+Input!$D$115),0)</f>
        <v>72.34735601</v>
      </c>
      <c r="BW54" s="392">
        <f>-IFERROR(PL!BW17/BW$53*(1+Input!$D$115),0)</f>
        <v>72.34735601</v>
      </c>
      <c r="BX54" s="392">
        <f>-IFERROR(PL!BX17/BX$53*(1+Input!$D$115),0)</f>
        <v>72.34735601</v>
      </c>
      <c r="BY54" s="392">
        <f>-IFERROR(PL!BY17/BY$53*(1+Input!$D$115),0)</f>
        <v>72.34735601</v>
      </c>
      <c r="BZ54" s="392">
        <f>-IFERROR(PL!BZ17/BZ$53*(1+Input!$D$115),0)</f>
        <v>72.34735601</v>
      </c>
      <c r="CA54" s="392">
        <f>-IFERROR(PL!CA17/CA$53*(1+Input!$D$115),0)</f>
        <v>72.34735601</v>
      </c>
      <c r="CB54" s="392">
        <f>-IFERROR(PL!CB17/CB$53*(1+Input!$D$115),0)</f>
        <v>72.34735601</v>
      </c>
      <c r="CC54" s="392">
        <f>-IFERROR(PL!CC17/CC$53*(1+Input!$D$115),0)</f>
        <v>75.96472381</v>
      </c>
      <c r="CD54" s="392">
        <f>-IFERROR(PL!CD17/CD$53*(1+Input!$D$115),0)</f>
        <v>75.96472381</v>
      </c>
      <c r="CE54" s="392">
        <f>-IFERROR(PL!CE17/CE$53*(1+Input!$D$115),0)</f>
        <v>75.96472381</v>
      </c>
      <c r="CF54" s="392">
        <f>-IFERROR(PL!CF17/CF$53*(1+Input!$D$115),0)</f>
        <v>75.96472381</v>
      </c>
      <c r="CG54" s="392">
        <f>-IFERROR(PL!CG17/CG$53*(1+Input!$D$115),0)</f>
        <v>75.96472381</v>
      </c>
      <c r="CH54" s="392">
        <f>-IFERROR(PL!CH17/CH$53*(1+Input!$D$115),0)</f>
        <v>75.96472381</v>
      </c>
      <c r="CI54" s="392">
        <f>-IFERROR(PL!CI17/CI$53*(1+Input!$D$115),0)</f>
        <v>75.96472381</v>
      </c>
      <c r="CJ54" s="392">
        <f>-IFERROR(PL!CJ17/CJ$53*(1+Input!$D$115),0)</f>
        <v>75.96472381</v>
      </c>
      <c r="CK54" s="392">
        <f>-IFERROR(PL!CK17/CK$53*(1+Input!$D$115),0)</f>
        <v>75.96472381</v>
      </c>
      <c r="CL54" s="392">
        <f>-IFERROR(PL!CL17/CL$53*(1+Input!$D$115),0)</f>
        <v>75.96472381</v>
      </c>
      <c r="CM54" s="392">
        <f>-IFERROR(PL!CM17/CM$53*(1+Input!$D$115),0)</f>
        <v>75.96472381</v>
      </c>
      <c r="CN54" s="392">
        <f>-IFERROR(PL!CN17/CN$53*(1+Input!$D$115),0)</f>
        <v>75.96472381</v>
      </c>
      <c r="CO54" s="1"/>
    </row>
    <row r="55" ht="18.75" customHeight="1">
      <c r="A55" s="1"/>
      <c r="B55" s="300" t="s">
        <v>9</v>
      </c>
      <c r="C55" s="282" t="s">
        <v>325</v>
      </c>
      <c r="D55" s="283"/>
      <c r="E55" s="282"/>
      <c r="F55" s="392">
        <f t="shared" si="22"/>
        <v>476.1338969</v>
      </c>
      <c r="G55" s="383" t="s">
        <v>48</v>
      </c>
      <c r="H55" s="384"/>
      <c r="I55" s="392">
        <f>IFERROR(PL!I15/I$53*(1+Input!$D$115),0)</f>
        <v>0</v>
      </c>
      <c r="J55" s="392">
        <f>IFERROR(PL!J15/J$53*(1+Input!$D$115),0)</f>
        <v>0</v>
      </c>
      <c r="K55" s="392">
        <f>IFERROR(PL!K15/K$53*(1+Input!$D$115),0)</f>
        <v>0</v>
      </c>
      <c r="L55" s="392">
        <f>IFERROR(PL!L15/L$53*(1+Input!$D$115),0)</f>
        <v>0</v>
      </c>
      <c r="M55" s="392">
        <f>IFERROR(PL!M15/M$53*(1+Input!$D$115),0)</f>
        <v>0</v>
      </c>
      <c r="N55" s="392">
        <f>IFERROR(PL!N15/N$53*(1+Input!$D$115),0)</f>
        <v>0</v>
      </c>
      <c r="O55" s="392">
        <f>IFERROR(PL!O15/O$53*(1+Input!$D$115),0)</f>
        <v>0</v>
      </c>
      <c r="P55" s="392">
        <f>IFERROR(PL!P15/P$53*(1+Input!$D$115),0)</f>
        <v>0</v>
      </c>
      <c r="Q55" s="392">
        <f>IFERROR(PL!Q15/Q$53*(1+Input!$D$115),0)</f>
        <v>0</v>
      </c>
      <c r="R55" s="392">
        <f>IFERROR(PL!R15/R$53*(1+Input!$D$115),0)</f>
        <v>0</v>
      </c>
      <c r="S55" s="392">
        <f>IFERROR(PL!S15/S$53*(1+Input!$D$115),0)</f>
        <v>0</v>
      </c>
      <c r="T55" s="392">
        <f>IFERROR(PL!T15/T$53*(1+Input!$D$115),0)</f>
        <v>0</v>
      </c>
      <c r="U55" s="392">
        <f>IFERROR(PL!U15/U$53*(1+Input!$D$115),0)</f>
        <v>420</v>
      </c>
      <c r="V55" s="392">
        <f>IFERROR(PL!V15/V$53*(1+Input!$D$115),0)</f>
        <v>420</v>
      </c>
      <c r="W55" s="392">
        <f>IFERROR(PL!W15/W$53*(1+Input!$D$115),0)</f>
        <v>420</v>
      </c>
      <c r="X55" s="392">
        <f>IFERROR(PL!X15/X$53*(1+Input!$D$115),0)</f>
        <v>420</v>
      </c>
      <c r="Y55" s="392">
        <f>IFERROR(PL!Y15/Y$53*(1+Input!$D$115),0)</f>
        <v>420</v>
      </c>
      <c r="Z55" s="392">
        <f>IFERROR(PL!Z15/Z$53*(1+Input!$D$115),0)</f>
        <v>420</v>
      </c>
      <c r="AA55" s="392">
        <f>IFERROR(PL!AA15/AA$53*(1+Input!$D$115),0)</f>
        <v>420</v>
      </c>
      <c r="AB55" s="392">
        <f>IFERROR(PL!AB15/AB$53*(1+Input!$D$115),0)</f>
        <v>420</v>
      </c>
      <c r="AC55" s="392">
        <f>IFERROR(PL!AC15/AC$53*(1+Input!$D$115),0)</f>
        <v>420</v>
      </c>
      <c r="AD55" s="392">
        <f>IFERROR(PL!AD15/AD$53*(1+Input!$D$115),0)</f>
        <v>420</v>
      </c>
      <c r="AE55" s="392">
        <f>IFERROR(PL!AE15/AE$53*(1+Input!$D$115),0)</f>
        <v>420</v>
      </c>
      <c r="AF55" s="392">
        <f>IFERROR(PL!AF15/AF$53*(1+Input!$D$115),0)</f>
        <v>420</v>
      </c>
      <c r="AG55" s="392">
        <f>IFERROR(PL!AG15/AG$53*(1+Input!$D$115),0)</f>
        <v>441</v>
      </c>
      <c r="AH55" s="392">
        <f>IFERROR(PL!AH15/AH$53*(1+Input!$D$115),0)</f>
        <v>441</v>
      </c>
      <c r="AI55" s="392">
        <f>IFERROR(PL!AI15/AI$53*(1+Input!$D$115),0)</f>
        <v>441</v>
      </c>
      <c r="AJ55" s="392">
        <f>IFERROR(PL!AJ15/AJ$53*(1+Input!$D$115),0)</f>
        <v>441</v>
      </c>
      <c r="AK55" s="392">
        <f>IFERROR(PL!AK15/AK$53*(1+Input!$D$115),0)</f>
        <v>441</v>
      </c>
      <c r="AL55" s="392">
        <f>IFERROR(PL!AL15/AL$53*(1+Input!$D$115),0)</f>
        <v>441</v>
      </c>
      <c r="AM55" s="392">
        <f>IFERROR(PL!AM15/AM$53*(1+Input!$D$115),0)</f>
        <v>441</v>
      </c>
      <c r="AN55" s="392">
        <f>IFERROR(PL!AN15/AN$53*(1+Input!$D$115),0)</f>
        <v>441</v>
      </c>
      <c r="AO55" s="392">
        <f>IFERROR(PL!AO15/AO$53*(1+Input!$D$115),0)</f>
        <v>441</v>
      </c>
      <c r="AP55" s="392">
        <f>IFERROR(PL!AP15/AP$53*(1+Input!$D$115),0)</f>
        <v>441</v>
      </c>
      <c r="AQ55" s="392">
        <f>IFERROR(PL!AQ15/AQ$53*(1+Input!$D$115),0)</f>
        <v>441</v>
      </c>
      <c r="AR55" s="392">
        <f>IFERROR(PL!AR15/AR$53*(1+Input!$D$115),0)</f>
        <v>441</v>
      </c>
      <c r="AS55" s="392">
        <f>IFERROR(PL!AS15/AS$53*(1+Input!$D$115),0)</f>
        <v>463.05</v>
      </c>
      <c r="AT55" s="392">
        <f>IFERROR(PL!AT15/AT$53*(1+Input!$D$115),0)</f>
        <v>463.05</v>
      </c>
      <c r="AU55" s="392">
        <f>IFERROR(PL!AU15/AU$53*(1+Input!$D$115),0)</f>
        <v>463.05</v>
      </c>
      <c r="AV55" s="392">
        <f>IFERROR(PL!AV15/AV$53*(1+Input!$D$115),0)</f>
        <v>463.05</v>
      </c>
      <c r="AW55" s="392">
        <f>IFERROR(PL!AW15/AW$53*(1+Input!$D$115),0)</f>
        <v>463.05</v>
      </c>
      <c r="AX55" s="392">
        <f>IFERROR(PL!AX15/AX$53*(1+Input!$D$115),0)</f>
        <v>463.05</v>
      </c>
      <c r="AY55" s="392">
        <f>IFERROR(PL!AY15/AY$53*(1+Input!$D$115),0)</f>
        <v>463.05</v>
      </c>
      <c r="AZ55" s="392">
        <f>IFERROR(PL!AZ15/AZ$53*(1+Input!$D$115),0)</f>
        <v>463.05</v>
      </c>
      <c r="BA55" s="392">
        <f>IFERROR(PL!BA15/BA$53*(1+Input!$D$115),0)</f>
        <v>463.05</v>
      </c>
      <c r="BB55" s="392">
        <f>IFERROR(PL!BB15/BB$53*(1+Input!$D$115),0)</f>
        <v>463.05</v>
      </c>
      <c r="BC55" s="392">
        <f>IFERROR(PL!BC15/BC$53*(1+Input!$D$115),0)</f>
        <v>463.05</v>
      </c>
      <c r="BD55" s="392">
        <f>IFERROR(PL!BD15/BD$53*(1+Input!$D$115),0)</f>
        <v>463.05</v>
      </c>
      <c r="BE55" s="392">
        <f>IFERROR(PL!BE15/BE$53*(1+Input!$D$115),0)</f>
        <v>486.2025</v>
      </c>
      <c r="BF55" s="392">
        <f>IFERROR(PL!BF15/BF$53*(1+Input!$D$115),0)</f>
        <v>486.2025</v>
      </c>
      <c r="BG55" s="392">
        <f>IFERROR(PL!BG15/BG$53*(1+Input!$D$115),0)</f>
        <v>486.2025</v>
      </c>
      <c r="BH55" s="392">
        <f>IFERROR(PL!BH15/BH$53*(1+Input!$D$115),0)</f>
        <v>486.2025</v>
      </c>
      <c r="BI55" s="392">
        <f>IFERROR(PL!BI15/BI$53*(1+Input!$D$115),0)</f>
        <v>486.2025</v>
      </c>
      <c r="BJ55" s="392">
        <f>IFERROR(PL!BJ15/BJ$53*(1+Input!$D$115),0)</f>
        <v>486.2025</v>
      </c>
      <c r="BK55" s="392">
        <f>IFERROR(PL!BK15/BK$53*(1+Input!$D$115),0)</f>
        <v>486.2025</v>
      </c>
      <c r="BL55" s="392">
        <f>IFERROR(PL!BL15/BL$53*(1+Input!$D$115),0)</f>
        <v>486.2025</v>
      </c>
      <c r="BM55" s="392">
        <f>IFERROR(PL!BM15/BM$53*(1+Input!$D$115),0)</f>
        <v>486.2025</v>
      </c>
      <c r="BN55" s="392">
        <f>IFERROR(PL!BN15/BN$53*(1+Input!$D$115),0)</f>
        <v>486.2025</v>
      </c>
      <c r="BO55" s="392">
        <f>IFERROR(PL!BO15/BO$53*(1+Input!$D$115),0)</f>
        <v>486.2025</v>
      </c>
      <c r="BP55" s="392">
        <f>IFERROR(PL!BP15/BP$53*(1+Input!$D$115),0)</f>
        <v>486.2025</v>
      </c>
      <c r="BQ55" s="392">
        <f>IFERROR(PL!BQ15/BQ$53*(1+Input!$D$115),0)</f>
        <v>510.512625</v>
      </c>
      <c r="BR55" s="392">
        <f>IFERROR(PL!BR15/BR$53*(1+Input!$D$115),0)</f>
        <v>510.512625</v>
      </c>
      <c r="BS55" s="392">
        <f>IFERROR(PL!BS15/BS$53*(1+Input!$D$115),0)</f>
        <v>510.512625</v>
      </c>
      <c r="BT55" s="392">
        <f>IFERROR(PL!BT15/BT$53*(1+Input!$D$115),0)</f>
        <v>510.512625</v>
      </c>
      <c r="BU55" s="392">
        <f>IFERROR(PL!BU15/BU$53*(1+Input!$D$115),0)</f>
        <v>510.512625</v>
      </c>
      <c r="BV55" s="392">
        <f>IFERROR(PL!BV15/BV$53*(1+Input!$D$115),0)</f>
        <v>510.512625</v>
      </c>
      <c r="BW55" s="392">
        <f>IFERROR(PL!BW15/BW$53*(1+Input!$D$115),0)</f>
        <v>510.512625</v>
      </c>
      <c r="BX55" s="392">
        <f>IFERROR(PL!BX15/BX$53*(1+Input!$D$115),0)</f>
        <v>510.512625</v>
      </c>
      <c r="BY55" s="392">
        <f>IFERROR(PL!BY15/BY$53*(1+Input!$D$115),0)</f>
        <v>510.512625</v>
      </c>
      <c r="BZ55" s="392">
        <f>IFERROR(PL!BZ15/BZ$53*(1+Input!$D$115),0)</f>
        <v>510.512625</v>
      </c>
      <c r="CA55" s="392">
        <f>IFERROR(PL!CA15/CA$53*(1+Input!$D$115),0)</f>
        <v>510.512625</v>
      </c>
      <c r="CB55" s="392">
        <f>IFERROR(PL!CB15/CB$53*(1+Input!$D$115),0)</f>
        <v>510.512625</v>
      </c>
      <c r="CC55" s="392">
        <f>IFERROR(PL!CC15/CC$53*(1+Input!$D$115),0)</f>
        <v>536.0382563</v>
      </c>
      <c r="CD55" s="392">
        <f>IFERROR(PL!CD15/CD$53*(1+Input!$D$115),0)</f>
        <v>536.0382563</v>
      </c>
      <c r="CE55" s="392">
        <f>IFERROR(PL!CE15/CE$53*(1+Input!$D$115),0)</f>
        <v>536.0382563</v>
      </c>
      <c r="CF55" s="392">
        <f>IFERROR(PL!CF15/CF$53*(1+Input!$D$115),0)</f>
        <v>536.0382563</v>
      </c>
      <c r="CG55" s="392">
        <f>IFERROR(PL!CG15/CG$53*(1+Input!$D$115),0)</f>
        <v>536.0382563</v>
      </c>
      <c r="CH55" s="392">
        <f>IFERROR(PL!CH15/CH$53*(1+Input!$D$115),0)</f>
        <v>536.0382563</v>
      </c>
      <c r="CI55" s="392">
        <f>IFERROR(PL!CI15/CI$53*(1+Input!$D$115),0)</f>
        <v>536.0382563</v>
      </c>
      <c r="CJ55" s="392">
        <f>IFERROR(PL!CJ15/CJ$53*(1+Input!$D$115),0)</f>
        <v>536.0382563</v>
      </c>
      <c r="CK55" s="392">
        <f>IFERROR(PL!CK15/CK$53*(1+Input!$D$115),0)</f>
        <v>536.0382563</v>
      </c>
      <c r="CL55" s="392">
        <f>IFERROR(PL!CL15/CL$53*(1+Input!$D$115),0)</f>
        <v>536.0382563</v>
      </c>
      <c r="CM55" s="392">
        <f>IFERROR(PL!CM15/CM$53*(1+Input!$D$115),0)</f>
        <v>536.0382563</v>
      </c>
      <c r="CN55" s="392">
        <f>IFERROR(PL!CN15/CN$53*(1+Input!$D$115),0)</f>
        <v>536.0382563</v>
      </c>
      <c r="CO55" s="1"/>
    </row>
    <row r="56" ht="18.75" customHeight="1">
      <c r="A56" s="1"/>
      <c r="B56" s="300" t="s">
        <v>26</v>
      </c>
      <c r="C56" s="282" t="s">
        <v>326</v>
      </c>
      <c r="D56" s="283"/>
      <c r="E56" s="282"/>
      <c r="F56" s="392">
        <f>F55-F54</f>
        <v>408.6585263</v>
      </c>
      <c r="G56" s="383" t="s">
        <v>48</v>
      </c>
      <c r="H56" s="384"/>
      <c r="I56" s="392">
        <f t="shared" ref="I56:CN56" si="23">I55-I54</f>
        <v>0</v>
      </c>
      <c r="J56" s="392">
        <f t="shared" si="23"/>
        <v>0</v>
      </c>
      <c r="K56" s="392">
        <f t="shared" si="23"/>
        <v>0</v>
      </c>
      <c r="L56" s="392">
        <f t="shared" si="23"/>
        <v>0</v>
      </c>
      <c r="M56" s="392">
        <f t="shared" si="23"/>
        <v>0</v>
      </c>
      <c r="N56" s="392">
        <f t="shared" si="23"/>
        <v>0</v>
      </c>
      <c r="O56" s="392">
        <f t="shared" si="23"/>
        <v>0</v>
      </c>
      <c r="P56" s="392">
        <f t="shared" si="23"/>
        <v>0</v>
      </c>
      <c r="Q56" s="392">
        <f t="shared" si="23"/>
        <v>0</v>
      </c>
      <c r="R56" s="392">
        <f t="shared" si="23"/>
        <v>0</v>
      </c>
      <c r="S56" s="392">
        <f t="shared" si="23"/>
        <v>0</v>
      </c>
      <c r="T56" s="392">
        <f t="shared" si="23"/>
        <v>0</v>
      </c>
      <c r="U56" s="392">
        <f t="shared" si="23"/>
        <v>360.4796512</v>
      </c>
      <c r="V56" s="392">
        <f t="shared" si="23"/>
        <v>360.4796512</v>
      </c>
      <c r="W56" s="392">
        <f t="shared" si="23"/>
        <v>360.4796512</v>
      </c>
      <c r="X56" s="392">
        <f t="shared" si="23"/>
        <v>360.4796512</v>
      </c>
      <c r="Y56" s="392">
        <f t="shared" si="23"/>
        <v>360.4796512</v>
      </c>
      <c r="Z56" s="392">
        <f t="shared" si="23"/>
        <v>360.4796512</v>
      </c>
      <c r="AA56" s="392">
        <f t="shared" si="23"/>
        <v>360.4796512</v>
      </c>
      <c r="AB56" s="392">
        <f t="shared" si="23"/>
        <v>360.4796512</v>
      </c>
      <c r="AC56" s="392">
        <f t="shared" si="23"/>
        <v>360.4796512</v>
      </c>
      <c r="AD56" s="392">
        <f t="shared" si="23"/>
        <v>360.4796512</v>
      </c>
      <c r="AE56" s="392">
        <f t="shared" si="23"/>
        <v>360.4796512</v>
      </c>
      <c r="AF56" s="392">
        <f t="shared" si="23"/>
        <v>360.4796512</v>
      </c>
      <c r="AG56" s="392">
        <f t="shared" si="23"/>
        <v>378.5036337</v>
      </c>
      <c r="AH56" s="392">
        <f t="shared" si="23"/>
        <v>378.5036337</v>
      </c>
      <c r="AI56" s="392">
        <f t="shared" si="23"/>
        <v>378.5036337</v>
      </c>
      <c r="AJ56" s="392">
        <f t="shared" si="23"/>
        <v>378.5036337</v>
      </c>
      <c r="AK56" s="392">
        <f t="shared" si="23"/>
        <v>378.5036337</v>
      </c>
      <c r="AL56" s="392">
        <f t="shared" si="23"/>
        <v>378.5036337</v>
      </c>
      <c r="AM56" s="392">
        <f t="shared" si="23"/>
        <v>378.5036337</v>
      </c>
      <c r="AN56" s="392">
        <f t="shared" si="23"/>
        <v>378.5036337</v>
      </c>
      <c r="AO56" s="392">
        <f t="shared" si="23"/>
        <v>378.5036337</v>
      </c>
      <c r="AP56" s="392">
        <f t="shared" si="23"/>
        <v>378.5036337</v>
      </c>
      <c r="AQ56" s="392">
        <f t="shared" si="23"/>
        <v>378.5036337</v>
      </c>
      <c r="AR56" s="392">
        <f t="shared" si="23"/>
        <v>378.5036337</v>
      </c>
      <c r="AS56" s="392">
        <f t="shared" si="23"/>
        <v>397.4288154</v>
      </c>
      <c r="AT56" s="392">
        <f t="shared" si="23"/>
        <v>397.4288154</v>
      </c>
      <c r="AU56" s="392">
        <f t="shared" si="23"/>
        <v>397.4288154</v>
      </c>
      <c r="AV56" s="392">
        <f t="shared" si="23"/>
        <v>397.4288154</v>
      </c>
      <c r="AW56" s="392">
        <f t="shared" si="23"/>
        <v>397.4288154</v>
      </c>
      <c r="AX56" s="392">
        <f t="shared" si="23"/>
        <v>397.4288154</v>
      </c>
      <c r="AY56" s="392">
        <f t="shared" si="23"/>
        <v>397.4288154</v>
      </c>
      <c r="AZ56" s="392">
        <f t="shared" si="23"/>
        <v>397.4288154</v>
      </c>
      <c r="BA56" s="392">
        <f t="shared" si="23"/>
        <v>397.4288154</v>
      </c>
      <c r="BB56" s="392">
        <f t="shared" si="23"/>
        <v>397.4288154</v>
      </c>
      <c r="BC56" s="392">
        <f t="shared" si="23"/>
        <v>397.4288154</v>
      </c>
      <c r="BD56" s="392">
        <f t="shared" si="23"/>
        <v>397.4288154</v>
      </c>
      <c r="BE56" s="392">
        <f t="shared" si="23"/>
        <v>417.3002562</v>
      </c>
      <c r="BF56" s="392">
        <f t="shared" si="23"/>
        <v>417.3002562</v>
      </c>
      <c r="BG56" s="392">
        <f t="shared" si="23"/>
        <v>417.3002562</v>
      </c>
      <c r="BH56" s="392">
        <f t="shared" si="23"/>
        <v>417.3002562</v>
      </c>
      <c r="BI56" s="392">
        <f t="shared" si="23"/>
        <v>417.3002562</v>
      </c>
      <c r="BJ56" s="392">
        <f t="shared" si="23"/>
        <v>417.3002562</v>
      </c>
      <c r="BK56" s="392">
        <f t="shared" si="23"/>
        <v>417.3002562</v>
      </c>
      <c r="BL56" s="392">
        <f t="shared" si="23"/>
        <v>417.3002562</v>
      </c>
      <c r="BM56" s="392">
        <f t="shared" si="23"/>
        <v>417.3002562</v>
      </c>
      <c r="BN56" s="392">
        <f t="shared" si="23"/>
        <v>417.3002562</v>
      </c>
      <c r="BO56" s="392">
        <f t="shared" si="23"/>
        <v>417.3002562</v>
      </c>
      <c r="BP56" s="392">
        <f t="shared" si="23"/>
        <v>417.3002562</v>
      </c>
      <c r="BQ56" s="392">
        <f t="shared" si="23"/>
        <v>438.165269</v>
      </c>
      <c r="BR56" s="392">
        <f t="shared" si="23"/>
        <v>438.165269</v>
      </c>
      <c r="BS56" s="392">
        <f t="shared" si="23"/>
        <v>438.165269</v>
      </c>
      <c r="BT56" s="392">
        <f t="shared" si="23"/>
        <v>438.165269</v>
      </c>
      <c r="BU56" s="392">
        <f t="shared" si="23"/>
        <v>438.165269</v>
      </c>
      <c r="BV56" s="392">
        <f t="shared" si="23"/>
        <v>438.165269</v>
      </c>
      <c r="BW56" s="392">
        <f t="shared" si="23"/>
        <v>438.165269</v>
      </c>
      <c r="BX56" s="392">
        <f t="shared" si="23"/>
        <v>438.165269</v>
      </c>
      <c r="BY56" s="392">
        <f t="shared" si="23"/>
        <v>438.165269</v>
      </c>
      <c r="BZ56" s="392">
        <f t="shared" si="23"/>
        <v>438.165269</v>
      </c>
      <c r="CA56" s="392">
        <f t="shared" si="23"/>
        <v>438.165269</v>
      </c>
      <c r="CB56" s="392">
        <f t="shared" si="23"/>
        <v>438.165269</v>
      </c>
      <c r="CC56" s="392">
        <f t="shared" si="23"/>
        <v>460.0735324</v>
      </c>
      <c r="CD56" s="392">
        <f t="shared" si="23"/>
        <v>460.0735324</v>
      </c>
      <c r="CE56" s="392">
        <f t="shared" si="23"/>
        <v>460.0735324</v>
      </c>
      <c r="CF56" s="392">
        <f t="shared" si="23"/>
        <v>460.0735324</v>
      </c>
      <c r="CG56" s="392">
        <f t="shared" si="23"/>
        <v>460.0735324</v>
      </c>
      <c r="CH56" s="392">
        <f t="shared" si="23"/>
        <v>460.0735324</v>
      </c>
      <c r="CI56" s="392">
        <f t="shared" si="23"/>
        <v>460.0735324</v>
      </c>
      <c r="CJ56" s="392">
        <f t="shared" si="23"/>
        <v>460.0735324</v>
      </c>
      <c r="CK56" s="392">
        <f t="shared" si="23"/>
        <v>460.0735324</v>
      </c>
      <c r="CL56" s="392">
        <f t="shared" si="23"/>
        <v>460.0735324</v>
      </c>
      <c r="CM56" s="392">
        <f t="shared" si="23"/>
        <v>460.0735324</v>
      </c>
      <c r="CN56" s="392">
        <f t="shared" si="23"/>
        <v>460.0735324</v>
      </c>
      <c r="CO56" s="1"/>
    </row>
    <row r="57" ht="18.75" customHeight="1">
      <c r="A57" s="1"/>
      <c r="B57" s="300" t="s">
        <v>29</v>
      </c>
      <c r="C57" s="282" t="s">
        <v>327</v>
      </c>
      <c r="D57" s="283"/>
      <c r="E57" s="282"/>
      <c r="F57" s="430">
        <f>IFERROR(F56/F54,0)</f>
        <v>6.056410256</v>
      </c>
      <c r="G57" s="426" t="s">
        <v>328</v>
      </c>
      <c r="H57" s="384"/>
      <c r="I57" s="430">
        <f t="shared" ref="I57:CN57" si="24">IFERROR(I56/I54,0)</f>
        <v>0</v>
      </c>
      <c r="J57" s="430">
        <f t="shared" si="24"/>
        <v>0</v>
      </c>
      <c r="K57" s="430">
        <f t="shared" si="24"/>
        <v>0</v>
      </c>
      <c r="L57" s="430">
        <f t="shared" si="24"/>
        <v>0</v>
      </c>
      <c r="M57" s="430">
        <f t="shared" si="24"/>
        <v>0</v>
      </c>
      <c r="N57" s="430">
        <f t="shared" si="24"/>
        <v>0</v>
      </c>
      <c r="O57" s="430">
        <f t="shared" si="24"/>
        <v>0</v>
      </c>
      <c r="P57" s="430">
        <f t="shared" si="24"/>
        <v>0</v>
      </c>
      <c r="Q57" s="430">
        <f t="shared" si="24"/>
        <v>0</v>
      </c>
      <c r="R57" s="430">
        <f t="shared" si="24"/>
        <v>0</v>
      </c>
      <c r="S57" s="430">
        <f t="shared" si="24"/>
        <v>0</v>
      </c>
      <c r="T57" s="430">
        <f t="shared" si="24"/>
        <v>0</v>
      </c>
      <c r="U57" s="430">
        <f t="shared" si="24"/>
        <v>6.056410256</v>
      </c>
      <c r="V57" s="430">
        <f t="shared" si="24"/>
        <v>6.056410256</v>
      </c>
      <c r="W57" s="430">
        <f t="shared" si="24"/>
        <v>6.056410256</v>
      </c>
      <c r="X57" s="430">
        <f t="shared" si="24"/>
        <v>6.056410256</v>
      </c>
      <c r="Y57" s="430">
        <f t="shared" si="24"/>
        <v>6.056410256</v>
      </c>
      <c r="Z57" s="430">
        <f t="shared" si="24"/>
        <v>6.056410256</v>
      </c>
      <c r="AA57" s="430">
        <f t="shared" si="24"/>
        <v>6.056410256</v>
      </c>
      <c r="AB57" s="430">
        <f t="shared" si="24"/>
        <v>6.056410256</v>
      </c>
      <c r="AC57" s="430">
        <f t="shared" si="24"/>
        <v>6.056410256</v>
      </c>
      <c r="AD57" s="430">
        <f t="shared" si="24"/>
        <v>6.056410256</v>
      </c>
      <c r="AE57" s="430">
        <f t="shared" si="24"/>
        <v>6.056410256</v>
      </c>
      <c r="AF57" s="430">
        <f t="shared" si="24"/>
        <v>6.056410256</v>
      </c>
      <c r="AG57" s="430">
        <f t="shared" si="24"/>
        <v>6.056410256</v>
      </c>
      <c r="AH57" s="430">
        <f t="shared" si="24"/>
        <v>6.056410256</v>
      </c>
      <c r="AI57" s="430">
        <f t="shared" si="24"/>
        <v>6.056410256</v>
      </c>
      <c r="AJ57" s="430">
        <f t="shared" si="24"/>
        <v>6.056410256</v>
      </c>
      <c r="AK57" s="430">
        <f t="shared" si="24"/>
        <v>6.056410256</v>
      </c>
      <c r="AL57" s="430">
        <f t="shared" si="24"/>
        <v>6.056410256</v>
      </c>
      <c r="AM57" s="430">
        <f t="shared" si="24"/>
        <v>6.056410256</v>
      </c>
      <c r="AN57" s="430">
        <f t="shared" si="24"/>
        <v>6.056410256</v>
      </c>
      <c r="AO57" s="430">
        <f t="shared" si="24"/>
        <v>6.056410256</v>
      </c>
      <c r="AP57" s="430">
        <f t="shared" si="24"/>
        <v>6.056410256</v>
      </c>
      <c r="AQ57" s="430">
        <f t="shared" si="24"/>
        <v>6.056410256</v>
      </c>
      <c r="AR57" s="430">
        <f t="shared" si="24"/>
        <v>6.056410256</v>
      </c>
      <c r="AS57" s="430">
        <f t="shared" si="24"/>
        <v>6.056410256</v>
      </c>
      <c r="AT57" s="430">
        <f t="shared" si="24"/>
        <v>6.056410256</v>
      </c>
      <c r="AU57" s="430">
        <f t="shared" si="24"/>
        <v>6.056410256</v>
      </c>
      <c r="AV57" s="430">
        <f t="shared" si="24"/>
        <v>6.056410256</v>
      </c>
      <c r="AW57" s="430">
        <f t="shared" si="24"/>
        <v>6.056410256</v>
      </c>
      <c r="AX57" s="430">
        <f t="shared" si="24"/>
        <v>6.056410256</v>
      </c>
      <c r="AY57" s="430">
        <f t="shared" si="24"/>
        <v>6.056410256</v>
      </c>
      <c r="AZ57" s="430">
        <f t="shared" si="24"/>
        <v>6.056410256</v>
      </c>
      <c r="BA57" s="430">
        <f t="shared" si="24"/>
        <v>6.056410256</v>
      </c>
      <c r="BB57" s="430">
        <f t="shared" si="24"/>
        <v>6.056410256</v>
      </c>
      <c r="BC57" s="430">
        <f t="shared" si="24"/>
        <v>6.056410256</v>
      </c>
      <c r="BD57" s="430">
        <f t="shared" si="24"/>
        <v>6.056410256</v>
      </c>
      <c r="BE57" s="430">
        <f t="shared" si="24"/>
        <v>6.056410256</v>
      </c>
      <c r="BF57" s="430">
        <f t="shared" si="24"/>
        <v>6.056410256</v>
      </c>
      <c r="BG57" s="430">
        <f t="shared" si="24"/>
        <v>6.056410256</v>
      </c>
      <c r="BH57" s="430">
        <f t="shared" si="24"/>
        <v>6.056410256</v>
      </c>
      <c r="BI57" s="430">
        <f t="shared" si="24"/>
        <v>6.056410256</v>
      </c>
      <c r="BJ57" s="430">
        <f t="shared" si="24"/>
        <v>6.056410256</v>
      </c>
      <c r="BK57" s="430">
        <f t="shared" si="24"/>
        <v>6.056410256</v>
      </c>
      <c r="BL57" s="430">
        <f t="shared" si="24"/>
        <v>6.056410256</v>
      </c>
      <c r="BM57" s="430">
        <f t="shared" si="24"/>
        <v>6.056410256</v>
      </c>
      <c r="BN57" s="430">
        <f t="shared" si="24"/>
        <v>6.056410256</v>
      </c>
      <c r="BO57" s="430">
        <f t="shared" si="24"/>
        <v>6.056410256</v>
      </c>
      <c r="BP57" s="430">
        <f t="shared" si="24"/>
        <v>6.056410256</v>
      </c>
      <c r="BQ57" s="430">
        <f t="shared" si="24"/>
        <v>6.056410256</v>
      </c>
      <c r="BR57" s="430">
        <f t="shared" si="24"/>
        <v>6.056410256</v>
      </c>
      <c r="BS57" s="430">
        <f t="shared" si="24"/>
        <v>6.056410256</v>
      </c>
      <c r="BT57" s="430">
        <f t="shared" si="24"/>
        <v>6.056410256</v>
      </c>
      <c r="BU57" s="430">
        <f t="shared" si="24"/>
        <v>6.056410256</v>
      </c>
      <c r="BV57" s="430">
        <f t="shared" si="24"/>
        <v>6.056410256</v>
      </c>
      <c r="BW57" s="430">
        <f t="shared" si="24"/>
        <v>6.056410256</v>
      </c>
      <c r="BX57" s="430">
        <f t="shared" si="24"/>
        <v>6.056410256</v>
      </c>
      <c r="BY57" s="430">
        <f t="shared" si="24"/>
        <v>6.056410256</v>
      </c>
      <c r="BZ57" s="430">
        <f t="shared" si="24"/>
        <v>6.056410256</v>
      </c>
      <c r="CA57" s="430">
        <f t="shared" si="24"/>
        <v>6.056410256</v>
      </c>
      <c r="CB57" s="430">
        <f t="shared" si="24"/>
        <v>6.056410256</v>
      </c>
      <c r="CC57" s="430">
        <f t="shared" si="24"/>
        <v>6.056410256</v>
      </c>
      <c r="CD57" s="430">
        <f t="shared" si="24"/>
        <v>6.056410256</v>
      </c>
      <c r="CE57" s="430">
        <f t="shared" si="24"/>
        <v>6.056410256</v>
      </c>
      <c r="CF57" s="430">
        <f t="shared" si="24"/>
        <v>6.056410256</v>
      </c>
      <c r="CG57" s="430">
        <f t="shared" si="24"/>
        <v>6.056410256</v>
      </c>
      <c r="CH57" s="430">
        <f t="shared" si="24"/>
        <v>6.056410256</v>
      </c>
      <c r="CI57" s="430">
        <f t="shared" si="24"/>
        <v>6.056410256</v>
      </c>
      <c r="CJ57" s="430">
        <f t="shared" si="24"/>
        <v>6.056410256</v>
      </c>
      <c r="CK57" s="430">
        <f t="shared" si="24"/>
        <v>6.056410256</v>
      </c>
      <c r="CL57" s="430">
        <f t="shared" si="24"/>
        <v>6.056410256</v>
      </c>
      <c r="CM57" s="430">
        <f t="shared" si="24"/>
        <v>6.056410256</v>
      </c>
      <c r="CN57" s="430">
        <f t="shared" si="24"/>
        <v>6.056410256</v>
      </c>
      <c r="CO57" s="1"/>
    </row>
    <row r="58" ht="18.75" customHeight="1">
      <c r="A58" s="1"/>
      <c r="B58" s="300" t="s">
        <v>32</v>
      </c>
      <c r="C58" s="282" t="s">
        <v>329</v>
      </c>
      <c r="D58" s="283"/>
      <c r="E58" s="282"/>
      <c r="F58" s="430">
        <f>IFERROR(F56/F55,0)</f>
        <v>0.8582848837</v>
      </c>
      <c r="G58" s="426" t="s">
        <v>328</v>
      </c>
      <c r="H58" s="384"/>
      <c r="I58" s="430">
        <f t="shared" ref="I58:CN58" si="25">IFERROR(I56/I55,0)</f>
        <v>0</v>
      </c>
      <c r="J58" s="430">
        <f t="shared" si="25"/>
        <v>0</v>
      </c>
      <c r="K58" s="430">
        <f t="shared" si="25"/>
        <v>0</v>
      </c>
      <c r="L58" s="430">
        <f t="shared" si="25"/>
        <v>0</v>
      </c>
      <c r="M58" s="430">
        <f t="shared" si="25"/>
        <v>0</v>
      </c>
      <c r="N58" s="430">
        <f t="shared" si="25"/>
        <v>0</v>
      </c>
      <c r="O58" s="430">
        <f t="shared" si="25"/>
        <v>0</v>
      </c>
      <c r="P58" s="430">
        <f t="shared" si="25"/>
        <v>0</v>
      </c>
      <c r="Q58" s="430">
        <f t="shared" si="25"/>
        <v>0</v>
      </c>
      <c r="R58" s="430">
        <f t="shared" si="25"/>
        <v>0</v>
      </c>
      <c r="S58" s="430">
        <f t="shared" si="25"/>
        <v>0</v>
      </c>
      <c r="T58" s="430">
        <f t="shared" si="25"/>
        <v>0</v>
      </c>
      <c r="U58" s="430">
        <f t="shared" si="25"/>
        <v>0.8582848837</v>
      </c>
      <c r="V58" s="430">
        <f t="shared" si="25"/>
        <v>0.8582848837</v>
      </c>
      <c r="W58" s="430">
        <f t="shared" si="25"/>
        <v>0.8582848837</v>
      </c>
      <c r="X58" s="430">
        <f t="shared" si="25"/>
        <v>0.8582848837</v>
      </c>
      <c r="Y58" s="430">
        <f t="shared" si="25"/>
        <v>0.8582848837</v>
      </c>
      <c r="Z58" s="430">
        <f t="shared" si="25"/>
        <v>0.8582848837</v>
      </c>
      <c r="AA58" s="430">
        <f t="shared" si="25"/>
        <v>0.8582848837</v>
      </c>
      <c r="AB58" s="430">
        <f t="shared" si="25"/>
        <v>0.8582848837</v>
      </c>
      <c r="AC58" s="430">
        <f t="shared" si="25"/>
        <v>0.8582848837</v>
      </c>
      <c r="AD58" s="430">
        <f t="shared" si="25"/>
        <v>0.8582848837</v>
      </c>
      <c r="AE58" s="430">
        <f t="shared" si="25"/>
        <v>0.8582848837</v>
      </c>
      <c r="AF58" s="430">
        <f t="shared" si="25"/>
        <v>0.8582848837</v>
      </c>
      <c r="AG58" s="430">
        <f t="shared" si="25"/>
        <v>0.8582848837</v>
      </c>
      <c r="AH58" s="430">
        <f t="shared" si="25"/>
        <v>0.8582848837</v>
      </c>
      <c r="AI58" s="430">
        <f t="shared" si="25"/>
        <v>0.8582848837</v>
      </c>
      <c r="AJ58" s="430">
        <f t="shared" si="25"/>
        <v>0.8582848837</v>
      </c>
      <c r="AK58" s="430">
        <f t="shared" si="25"/>
        <v>0.8582848837</v>
      </c>
      <c r="AL58" s="430">
        <f t="shared" si="25"/>
        <v>0.8582848837</v>
      </c>
      <c r="AM58" s="430">
        <f t="shared" si="25"/>
        <v>0.8582848837</v>
      </c>
      <c r="AN58" s="430">
        <f t="shared" si="25"/>
        <v>0.8582848837</v>
      </c>
      <c r="AO58" s="430">
        <f t="shared" si="25"/>
        <v>0.8582848837</v>
      </c>
      <c r="AP58" s="430">
        <f t="shared" si="25"/>
        <v>0.8582848837</v>
      </c>
      <c r="AQ58" s="430">
        <f t="shared" si="25"/>
        <v>0.8582848837</v>
      </c>
      <c r="AR58" s="430">
        <f t="shared" si="25"/>
        <v>0.8582848837</v>
      </c>
      <c r="AS58" s="430">
        <f t="shared" si="25"/>
        <v>0.8582848837</v>
      </c>
      <c r="AT58" s="430">
        <f t="shared" si="25"/>
        <v>0.8582848837</v>
      </c>
      <c r="AU58" s="430">
        <f t="shared" si="25"/>
        <v>0.8582848837</v>
      </c>
      <c r="AV58" s="430">
        <f t="shared" si="25"/>
        <v>0.8582848837</v>
      </c>
      <c r="AW58" s="430">
        <f t="shared" si="25"/>
        <v>0.8582848837</v>
      </c>
      <c r="AX58" s="430">
        <f t="shared" si="25"/>
        <v>0.8582848837</v>
      </c>
      <c r="AY58" s="430">
        <f t="shared" si="25"/>
        <v>0.8582848837</v>
      </c>
      <c r="AZ58" s="430">
        <f t="shared" si="25"/>
        <v>0.8582848837</v>
      </c>
      <c r="BA58" s="430">
        <f t="shared" si="25"/>
        <v>0.8582848837</v>
      </c>
      <c r="BB58" s="430">
        <f t="shared" si="25"/>
        <v>0.8582848837</v>
      </c>
      <c r="BC58" s="430">
        <f t="shared" si="25"/>
        <v>0.8582848837</v>
      </c>
      <c r="BD58" s="430">
        <f t="shared" si="25"/>
        <v>0.8582848837</v>
      </c>
      <c r="BE58" s="430">
        <f t="shared" si="25"/>
        <v>0.8582848837</v>
      </c>
      <c r="BF58" s="430">
        <f t="shared" si="25"/>
        <v>0.8582848837</v>
      </c>
      <c r="BG58" s="430">
        <f t="shared" si="25"/>
        <v>0.8582848837</v>
      </c>
      <c r="BH58" s="430">
        <f t="shared" si="25"/>
        <v>0.8582848837</v>
      </c>
      <c r="BI58" s="430">
        <f t="shared" si="25"/>
        <v>0.8582848837</v>
      </c>
      <c r="BJ58" s="430">
        <f t="shared" si="25"/>
        <v>0.8582848837</v>
      </c>
      <c r="BK58" s="430">
        <f t="shared" si="25"/>
        <v>0.8582848837</v>
      </c>
      <c r="BL58" s="430">
        <f t="shared" si="25"/>
        <v>0.8582848837</v>
      </c>
      <c r="BM58" s="430">
        <f t="shared" si="25"/>
        <v>0.8582848837</v>
      </c>
      <c r="BN58" s="430">
        <f t="shared" si="25"/>
        <v>0.8582848837</v>
      </c>
      <c r="BO58" s="430">
        <f t="shared" si="25"/>
        <v>0.8582848837</v>
      </c>
      <c r="BP58" s="430">
        <f t="shared" si="25"/>
        <v>0.8582848837</v>
      </c>
      <c r="BQ58" s="430">
        <f t="shared" si="25"/>
        <v>0.8582848837</v>
      </c>
      <c r="BR58" s="430">
        <f t="shared" si="25"/>
        <v>0.8582848837</v>
      </c>
      <c r="BS58" s="430">
        <f t="shared" si="25"/>
        <v>0.8582848837</v>
      </c>
      <c r="BT58" s="430">
        <f t="shared" si="25"/>
        <v>0.8582848837</v>
      </c>
      <c r="BU58" s="430">
        <f t="shared" si="25"/>
        <v>0.8582848837</v>
      </c>
      <c r="BV58" s="430">
        <f t="shared" si="25"/>
        <v>0.8582848837</v>
      </c>
      <c r="BW58" s="430">
        <f t="shared" si="25"/>
        <v>0.8582848837</v>
      </c>
      <c r="BX58" s="430">
        <f t="shared" si="25"/>
        <v>0.8582848837</v>
      </c>
      <c r="BY58" s="430">
        <f t="shared" si="25"/>
        <v>0.8582848837</v>
      </c>
      <c r="BZ58" s="430">
        <f t="shared" si="25"/>
        <v>0.8582848837</v>
      </c>
      <c r="CA58" s="430">
        <f t="shared" si="25"/>
        <v>0.8582848837</v>
      </c>
      <c r="CB58" s="430">
        <f t="shared" si="25"/>
        <v>0.8582848837</v>
      </c>
      <c r="CC58" s="430">
        <f t="shared" si="25"/>
        <v>0.8582848837</v>
      </c>
      <c r="CD58" s="430">
        <f t="shared" si="25"/>
        <v>0.8582848837</v>
      </c>
      <c r="CE58" s="430">
        <f t="shared" si="25"/>
        <v>0.8582848837</v>
      </c>
      <c r="CF58" s="430">
        <f t="shared" si="25"/>
        <v>0.8582848837</v>
      </c>
      <c r="CG58" s="430">
        <f t="shared" si="25"/>
        <v>0.8582848837</v>
      </c>
      <c r="CH58" s="430">
        <f t="shared" si="25"/>
        <v>0.8582848837</v>
      </c>
      <c r="CI58" s="430">
        <f t="shared" si="25"/>
        <v>0.8582848837</v>
      </c>
      <c r="CJ58" s="430">
        <f t="shared" si="25"/>
        <v>0.8582848837</v>
      </c>
      <c r="CK58" s="430">
        <f t="shared" si="25"/>
        <v>0.8582848837</v>
      </c>
      <c r="CL58" s="430">
        <f t="shared" si="25"/>
        <v>0.8582848837</v>
      </c>
      <c r="CM58" s="430">
        <f t="shared" si="25"/>
        <v>0.8582848837</v>
      </c>
      <c r="CN58" s="430">
        <f t="shared" si="25"/>
        <v>0.8582848837</v>
      </c>
      <c r="CO58" s="1"/>
    </row>
    <row r="59" ht="18.75" customHeight="1">
      <c r="A59" s="1"/>
      <c r="B59" s="2"/>
      <c r="C59" s="1"/>
      <c r="D59" s="44"/>
      <c r="E59" s="378"/>
      <c r="F59" s="44"/>
      <c r="G59" s="60"/>
      <c r="H59" s="379"/>
      <c r="I59" s="378"/>
      <c r="J59" s="378"/>
      <c r="K59" s="378"/>
      <c r="L59" s="378"/>
      <c r="M59" s="378"/>
      <c r="N59" s="378"/>
      <c r="O59" s="378"/>
      <c r="P59" s="378"/>
      <c r="Q59" s="378"/>
      <c r="R59" s="378"/>
      <c r="S59" s="378"/>
      <c r="T59" s="378"/>
      <c r="U59" s="378"/>
      <c r="V59" s="378"/>
      <c r="W59" s="378"/>
      <c r="X59" s="378"/>
      <c r="Y59" s="378"/>
      <c r="Z59" s="378"/>
      <c r="AA59" s="378"/>
      <c r="AB59" s="378"/>
      <c r="AC59" s="378"/>
      <c r="AD59" s="378"/>
      <c r="AE59" s="378"/>
      <c r="AF59" s="378"/>
      <c r="AG59" s="378"/>
      <c r="AH59" s="378"/>
      <c r="AI59" s="378"/>
      <c r="AJ59" s="378"/>
      <c r="AK59" s="378"/>
      <c r="AL59" s="378"/>
      <c r="AM59" s="378"/>
      <c r="AN59" s="378"/>
      <c r="AO59" s="378"/>
      <c r="AP59" s="378"/>
      <c r="AQ59" s="378"/>
      <c r="AR59" s="378"/>
      <c r="AS59" s="378"/>
      <c r="AT59" s="378"/>
      <c r="AU59" s="378"/>
      <c r="AV59" s="378"/>
      <c r="AW59" s="378"/>
      <c r="AX59" s="378"/>
      <c r="AY59" s="378"/>
      <c r="AZ59" s="378"/>
      <c r="BA59" s="378"/>
      <c r="BB59" s="378"/>
      <c r="BC59" s="378"/>
      <c r="BD59" s="378"/>
      <c r="BE59" s="378"/>
      <c r="BF59" s="378"/>
      <c r="BG59" s="378"/>
      <c r="BH59" s="378"/>
      <c r="BI59" s="378"/>
      <c r="BJ59" s="378"/>
      <c r="BK59" s="378"/>
      <c r="BL59" s="378"/>
      <c r="BM59" s="378"/>
      <c r="BN59" s="378"/>
      <c r="BO59" s="378"/>
      <c r="BP59" s="378"/>
      <c r="BQ59" s="378"/>
      <c r="BR59" s="378"/>
      <c r="BS59" s="378"/>
      <c r="BT59" s="378"/>
      <c r="BU59" s="378"/>
      <c r="BV59" s="378"/>
      <c r="BW59" s="378"/>
      <c r="BX59" s="378"/>
      <c r="BY59" s="378"/>
      <c r="BZ59" s="378"/>
      <c r="CA59" s="378"/>
      <c r="CB59" s="378"/>
      <c r="CC59" s="378"/>
      <c r="CD59" s="378"/>
      <c r="CE59" s="378"/>
      <c r="CF59" s="378"/>
      <c r="CG59" s="378"/>
      <c r="CH59" s="378"/>
      <c r="CI59" s="378"/>
      <c r="CJ59" s="378"/>
      <c r="CK59" s="378"/>
      <c r="CL59" s="378"/>
      <c r="CM59" s="378"/>
      <c r="CN59" s="378"/>
      <c r="CO59" s="1"/>
    </row>
    <row r="60" ht="18.75" customHeight="1">
      <c r="A60" s="1"/>
      <c r="B60" s="2"/>
      <c r="C60" s="1"/>
      <c r="D60" s="44"/>
      <c r="E60" s="378"/>
      <c r="F60" s="44"/>
      <c r="G60" s="60"/>
      <c r="H60" s="379"/>
      <c r="I60" s="378"/>
      <c r="J60" s="378"/>
      <c r="K60" s="378"/>
      <c r="L60" s="378"/>
      <c r="M60" s="378"/>
      <c r="N60" s="378"/>
      <c r="O60" s="378"/>
      <c r="P60" s="378"/>
      <c r="Q60" s="378"/>
      <c r="R60" s="378"/>
      <c r="S60" s="378"/>
      <c r="T60" s="378"/>
      <c r="U60" s="378"/>
      <c r="V60" s="378"/>
      <c r="W60" s="378"/>
      <c r="X60" s="378"/>
      <c r="Y60" s="378"/>
      <c r="Z60" s="378"/>
      <c r="AA60" s="378"/>
      <c r="AB60" s="378"/>
      <c r="AC60" s="378"/>
      <c r="AD60" s="378"/>
      <c r="AE60" s="378"/>
      <c r="AF60" s="378"/>
      <c r="AG60" s="378"/>
      <c r="AH60" s="378"/>
      <c r="AI60" s="378"/>
      <c r="AJ60" s="378"/>
      <c r="AK60" s="378"/>
      <c r="AL60" s="378"/>
      <c r="AM60" s="378"/>
      <c r="AN60" s="378"/>
      <c r="AO60" s="378"/>
      <c r="AP60" s="378"/>
      <c r="AQ60" s="378"/>
      <c r="AR60" s="378"/>
      <c r="AS60" s="378"/>
      <c r="AT60" s="378"/>
      <c r="AU60" s="378"/>
      <c r="AV60" s="378"/>
      <c r="AW60" s="378"/>
      <c r="AX60" s="378"/>
      <c r="AY60" s="378"/>
      <c r="AZ60" s="378"/>
      <c r="BA60" s="378"/>
      <c r="BB60" s="378"/>
      <c r="BC60" s="378"/>
      <c r="BD60" s="378"/>
      <c r="BE60" s="378"/>
      <c r="BF60" s="378"/>
      <c r="BG60" s="378"/>
      <c r="BH60" s="378"/>
      <c r="BI60" s="378"/>
      <c r="BJ60" s="378"/>
      <c r="BK60" s="378"/>
      <c r="BL60" s="378"/>
      <c r="BM60" s="378"/>
      <c r="BN60" s="378"/>
      <c r="BO60" s="378"/>
      <c r="BP60" s="378"/>
      <c r="BQ60" s="378"/>
      <c r="BR60" s="378"/>
      <c r="BS60" s="378"/>
      <c r="BT60" s="378"/>
      <c r="BU60" s="378"/>
      <c r="BV60" s="378"/>
      <c r="BW60" s="378"/>
      <c r="BX60" s="378"/>
      <c r="BY60" s="378"/>
      <c r="BZ60" s="378"/>
      <c r="CA60" s="378"/>
      <c r="CB60" s="378"/>
      <c r="CC60" s="378"/>
      <c r="CD60" s="378"/>
      <c r="CE60" s="378"/>
      <c r="CF60" s="378"/>
      <c r="CG60" s="378"/>
      <c r="CH60" s="378"/>
      <c r="CI60" s="378"/>
      <c r="CJ60" s="378"/>
      <c r="CK60" s="378"/>
      <c r="CL60" s="378"/>
      <c r="CM60" s="378"/>
      <c r="CN60" s="378"/>
      <c r="CO60" s="1"/>
    </row>
    <row r="61" ht="18.75" customHeight="1">
      <c r="A61" s="1"/>
      <c r="B61" s="152" t="s">
        <v>26</v>
      </c>
      <c r="C61" s="153" t="s">
        <v>203</v>
      </c>
      <c r="D61" s="44"/>
      <c r="E61" s="1"/>
      <c r="F61" s="44"/>
      <c r="G61" s="60"/>
      <c r="H61" s="381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1"/>
    </row>
    <row r="62" ht="18.75" customHeight="1">
      <c r="A62" s="1"/>
      <c r="B62" s="2"/>
      <c r="C62" s="1"/>
      <c r="D62" s="44"/>
      <c r="E62" s="378"/>
      <c r="F62" s="44"/>
      <c r="G62" s="60"/>
      <c r="H62" s="379"/>
      <c r="I62" s="378"/>
      <c r="J62" s="378"/>
      <c r="K62" s="378"/>
      <c r="L62" s="378"/>
      <c r="M62" s="378"/>
      <c r="N62" s="378"/>
      <c r="O62" s="378"/>
      <c r="P62" s="378"/>
      <c r="Q62" s="378"/>
      <c r="R62" s="378"/>
      <c r="S62" s="378"/>
      <c r="T62" s="378"/>
      <c r="U62" s="378"/>
      <c r="V62" s="378"/>
      <c r="W62" s="378"/>
      <c r="X62" s="378"/>
      <c r="Y62" s="378"/>
      <c r="Z62" s="378"/>
      <c r="AA62" s="378"/>
      <c r="AB62" s="378"/>
      <c r="AC62" s="378"/>
      <c r="AD62" s="378"/>
      <c r="AE62" s="378"/>
      <c r="AF62" s="378"/>
      <c r="AG62" s="378"/>
      <c r="AH62" s="378"/>
      <c r="AI62" s="378"/>
      <c r="AJ62" s="378"/>
      <c r="AK62" s="378"/>
      <c r="AL62" s="378"/>
      <c r="AM62" s="378"/>
      <c r="AN62" s="378"/>
      <c r="AO62" s="378"/>
      <c r="AP62" s="378"/>
      <c r="AQ62" s="378"/>
      <c r="AR62" s="378"/>
      <c r="AS62" s="378"/>
      <c r="AT62" s="378"/>
      <c r="AU62" s="378"/>
      <c r="AV62" s="378"/>
      <c r="AW62" s="378"/>
      <c r="AX62" s="378"/>
      <c r="AY62" s="378"/>
      <c r="AZ62" s="378"/>
      <c r="BA62" s="378"/>
      <c r="BB62" s="378"/>
      <c r="BC62" s="378"/>
      <c r="BD62" s="378"/>
      <c r="BE62" s="378"/>
      <c r="BF62" s="378"/>
      <c r="BG62" s="378"/>
      <c r="BH62" s="378"/>
      <c r="BI62" s="378"/>
      <c r="BJ62" s="378"/>
      <c r="BK62" s="378"/>
      <c r="BL62" s="378"/>
      <c r="BM62" s="378"/>
      <c r="BN62" s="378"/>
      <c r="BO62" s="378"/>
      <c r="BP62" s="378"/>
      <c r="BQ62" s="378"/>
      <c r="BR62" s="378"/>
      <c r="BS62" s="378"/>
      <c r="BT62" s="378"/>
      <c r="BU62" s="378"/>
      <c r="BV62" s="378"/>
      <c r="BW62" s="378"/>
      <c r="BX62" s="378"/>
      <c r="BY62" s="378"/>
      <c r="BZ62" s="378"/>
      <c r="CA62" s="378"/>
      <c r="CB62" s="378"/>
      <c r="CC62" s="378"/>
      <c r="CD62" s="378"/>
      <c r="CE62" s="378"/>
      <c r="CF62" s="378"/>
      <c r="CG62" s="378"/>
      <c r="CH62" s="378"/>
      <c r="CI62" s="378"/>
      <c r="CJ62" s="378"/>
      <c r="CK62" s="378"/>
      <c r="CL62" s="378"/>
      <c r="CM62" s="378"/>
      <c r="CN62" s="378"/>
      <c r="CO62" s="1"/>
    </row>
    <row r="63" ht="18.75" customHeight="1">
      <c r="A63" s="180"/>
      <c r="B63" s="221" t="s">
        <v>228</v>
      </c>
      <c r="C63" s="183" t="s">
        <v>330</v>
      </c>
      <c r="D63" s="431"/>
      <c r="E63" s="180"/>
      <c r="F63" s="431"/>
      <c r="G63" s="432"/>
      <c r="H63" s="433"/>
      <c r="I63" s="434"/>
      <c r="J63" s="434"/>
      <c r="K63" s="434"/>
      <c r="L63" s="431"/>
      <c r="M63" s="431"/>
      <c r="N63" s="431"/>
      <c r="O63" s="431"/>
      <c r="P63" s="431"/>
      <c r="Q63" s="431"/>
      <c r="R63" s="431"/>
      <c r="S63" s="431"/>
      <c r="T63" s="431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431"/>
      <c r="AL63" s="431"/>
      <c r="AM63" s="431"/>
      <c r="AN63" s="431"/>
      <c r="AO63" s="431"/>
      <c r="AP63" s="431"/>
      <c r="AQ63" s="431"/>
      <c r="AR63" s="431"/>
      <c r="AS63" s="431"/>
      <c r="AT63" s="431"/>
      <c r="AU63" s="431"/>
      <c r="AV63" s="431"/>
      <c r="AW63" s="431"/>
      <c r="AX63" s="431"/>
      <c r="AY63" s="431"/>
      <c r="AZ63" s="431"/>
      <c r="BA63" s="431"/>
      <c r="BB63" s="431"/>
      <c r="BC63" s="431"/>
      <c r="BD63" s="431"/>
      <c r="BE63" s="431"/>
      <c r="BF63" s="431"/>
      <c r="BG63" s="431"/>
      <c r="BH63" s="431"/>
      <c r="BI63" s="431"/>
      <c r="BJ63" s="431"/>
      <c r="BK63" s="431"/>
      <c r="BL63" s="431"/>
      <c r="BM63" s="431"/>
      <c r="BN63" s="431"/>
      <c r="BO63" s="431"/>
      <c r="BP63" s="431"/>
      <c r="BQ63" s="431"/>
      <c r="BR63" s="431"/>
      <c r="BS63" s="431"/>
      <c r="BT63" s="431"/>
      <c r="BU63" s="431"/>
      <c r="BV63" s="431"/>
      <c r="BW63" s="431"/>
      <c r="BX63" s="431"/>
      <c r="BY63" s="431"/>
      <c r="BZ63" s="431"/>
      <c r="CA63" s="431"/>
      <c r="CB63" s="431"/>
      <c r="CC63" s="431"/>
      <c r="CD63" s="431"/>
      <c r="CE63" s="431"/>
      <c r="CF63" s="431"/>
      <c r="CG63" s="431"/>
      <c r="CH63" s="431"/>
      <c r="CI63" s="431"/>
      <c r="CJ63" s="431"/>
      <c r="CK63" s="431"/>
      <c r="CL63" s="431"/>
      <c r="CM63" s="431"/>
      <c r="CN63" s="431"/>
      <c r="CO63" s="180"/>
    </row>
    <row r="64" ht="18.75" customHeight="1">
      <c r="A64" s="1"/>
      <c r="B64" s="2"/>
      <c r="C64" s="1"/>
      <c r="D64" s="44"/>
      <c r="E64" s="1"/>
      <c r="F64" s="44"/>
      <c r="G64" s="60"/>
      <c r="H64" s="381"/>
      <c r="I64" s="435">
        <f t="shared" ref="I64:CN64" si="26">I1</f>
        <v>46023</v>
      </c>
      <c r="J64" s="435">
        <f t="shared" si="26"/>
        <v>46054</v>
      </c>
      <c r="K64" s="435">
        <f t="shared" si="26"/>
        <v>46082</v>
      </c>
      <c r="L64" s="435">
        <f t="shared" si="26"/>
        <v>46113</v>
      </c>
      <c r="M64" s="435">
        <f t="shared" si="26"/>
        <v>46143</v>
      </c>
      <c r="N64" s="435">
        <f t="shared" si="26"/>
        <v>46174</v>
      </c>
      <c r="O64" s="435">
        <f t="shared" si="26"/>
        <v>46204</v>
      </c>
      <c r="P64" s="435">
        <f t="shared" si="26"/>
        <v>46235</v>
      </c>
      <c r="Q64" s="435">
        <f t="shared" si="26"/>
        <v>46266</v>
      </c>
      <c r="R64" s="435">
        <f t="shared" si="26"/>
        <v>46296</v>
      </c>
      <c r="S64" s="435">
        <f t="shared" si="26"/>
        <v>46327</v>
      </c>
      <c r="T64" s="435">
        <f t="shared" si="26"/>
        <v>46357</v>
      </c>
      <c r="U64" s="435">
        <f t="shared" si="26"/>
        <v>46388</v>
      </c>
      <c r="V64" s="435">
        <f t="shared" si="26"/>
        <v>46419</v>
      </c>
      <c r="W64" s="435">
        <f t="shared" si="26"/>
        <v>46447</v>
      </c>
      <c r="X64" s="435">
        <f t="shared" si="26"/>
        <v>46478</v>
      </c>
      <c r="Y64" s="435">
        <f t="shared" si="26"/>
        <v>46508</v>
      </c>
      <c r="Z64" s="435">
        <f t="shared" si="26"/>
        <v>46539</v>
      </c>
      <c r="AA64" s="435">
        <f t="shared" si="26"/>
        <v>46569</v>
      </c>
      <c r="AB64" s="435">
        <f t="shared" si="26"/>
        <v>46600</v>
      </c>
      <c r="AC64" s="435">
        <f t="shared" si="26"/>
        <v>46631</v>
      </c>
      <c r="AD64" s="435">
        <f t="shared" si="26"/>
        <v>46661</v>
      </c>
      <c r="AE64" s="435">
        <f t="shared" si="26"/>
        <v>46692</v>
      </c>
      <c r="AF64" s="435">
        <f t="shared" si="26"/>
        <v>46722</v>
      </c>
      <c r="AG64" s="435">
        <f t="shared" si="26"/>
        <v>46753</v>
      </c>
      <c r="AH64" s="435">
        <f t="shared" si="26"/>
        <v>46784</v>
      </c>
      <c r="AI64" s="435">
        <f t="shared" si="26"/>
        <v>46813</v>
      </c>
      <c r="AJ64" s="435">
        <f t="shared" si="26"/>
        <v>46844</v>
      </c>
      <c r="AK64" s="435">
        <f t="shared" si="26"/>
        <v>46874</v>
      </c>
      <c r="AL64" s="435">
        <f t="shared" si="26"/>
        <v>46905</v>
      </c>
      <c r="AM64" s="435">
        <f t="shared" si="26"/>
        <v>46935</v>
      </c>
      <c r="AN64" s="435">
        <f t="shared" si="26"/>
        <v>46966</v>
      </c>
      <c r="AO64" s="435">
        <f t="shared" si="26"/>
        <v>46997</v>
      </c>
      <c r="AP64" s="435">
        <f t="shared" si="26"/>
        <v>47027</v>
      </c>
      <c r="AQ64" s="435">
        <f t="shared" si="26"/>
        <v>47058</v>
      </c>
      <c r="AR64" s="435">
        <f t="shared" si="26"/>
        <v>47088</v>
      </c>
      <c r="AS64" s="435">
        <f t="shared" si="26"/>
        <v>47119</v>
      </c>
      <c r="AT64" s="435">
        <f t="shared" si="26"/>
        <v>47150</v>
      </c>
      <c r="AU64" s="435">
        <f t="shared" si="26"/>
        <v>47178</v>
      </c>
      <c r="AV64" s="435">
        <f t="shared" si="26"/>
        <v>47209</v>
      </c>
      <c r="AW64" s="435">
        <f t="shared" si="26"/>
        <v>47239</v>
      </c>
      <c r="AX64" s="435">
        <f t="shared" si="26"/>
        <v>47270</v>
      </c>
      <c r="AY64" s="435">
        <f t="shared" si="26"/>
        <v>47300</v>
      </c>
      <c r="AZ64" s="435">
        <f t="shared" si="26"/>
        <v>47331</v>
      </c>
      <c r="BA64" s="435">
        <f t="shared" si="26"/>
        <v>47362</v>
      </c>
      <c r="BB64" s="435">
        <f t="shared" si="26"/>
        <v>47392</v>
      </c>
      <c r="BC64" s="435">
        <f t="shared" si="26"/>
        <v>47423</v>
      </c>
      <c r="BD64" s="435">
        <f t="shared" si="26"/>
        <v>47453</v>
      </c>
      <c r="BE64" s="435">
        <f t="shared" si="26"/>
        <v>47484</v>
      </c>
      <c r="BF64" s="435">
        <f t="shared" si="26"/>
        <v>47515</v>
      </c>
      <c r="BG64" s="435">
        <f t="shared" si="26"/>
        <v>47543</v>
      </c>
      <c r="BH64" s="435">
        <f t="shared" si="26"/>
        <v>47574</v>
      </c>
      <c r="BI64" s="435">
        <f t="shared" si="26"/>
        <v>47604</v>
      </c>
      <c r="BJ64" s="435">
        <f t="shared" si="26"/>
        <v>47635</v>
      </c>
      <c r="BK64" s="435">
        <f t="shared" si="26"/>
        <v>47665</v>
      </c>
      <c r="BL64" s="435">
        <f t="shared" si="26"/>
        <v>47696</v>
      </c>
      <c r="BM64" s="435">
        <f t="shared" si="26"/>
        <v>47727</v>
      </c>
      <c r="BN64" s="435">
        <f t="shared" si="26"/>
        <v>47757</v>
      </c>
      <c r="BO64" s="435">
        <f t="shared" si="26"/>
        <v>47788</v>
      </c>
      <c r="BP64" s="435">
        <f t="shared" si="26"/>
        <v>47818</v>
      </c>
      <c r="BQ64" s="435">
        <f t="shared" si="26"/>
        <v>47849</v>
      </c>
      <c r="BR64" s="435">
        <f t="shared" si="26"/>
        <v>47880</v>
      </c>
      <c r="BS64" s="435">
        <f t="shared" si="26"/>
        <v>47908</v>
      </c>
      <c r="BT64" s="435">
        <f t="shared" si="26"/>
        <v>47939</v>
      </c>
      <c r="BU64" s="435">
        <f t="shared" si="26"/>
        <v>47969</v>
      </c>
      <c r="BV64" s="435">
        <f t="shared" si="26"/>
        <v>48000</v>
      </c>
      <c r="BW64" s="435">
        <f t="shared" si="26"/>
        <v>48030</v>
      </c>
      <c r="BX64" s="435">
        <f t="shared" si="26"/>
        <v>48061</v>
      </c>
      <c r="BY64" s="435">
        <f t="shared" si="26"/>
        <v>48092</v>
      </c>
      <c r="BZ64" s="435">
        <f t="shared" si="26"/>
        <v>48122</v>
      </c>
      <c r="CA64" s="435">
        <f t="shared" si="26"/>
        <v>48153</v>
      </c>
      <c r="CB64" s="435">
        <f t="shared" si="26"/>
        <v>48183</v>
      </c>
      <c r="CC64" s="435">
        <f t="shared" si="26"/>
        <v>48214</v>
      </c>
      <c r="CD64" s="435">
        <f t="shared" si="26"/>
        <v>48245</v>
      </c>
      <c r="CE64" s="435">
        <f t="shared" si="26"/>
        <v>48274</v>
      </c>
      <c r="CF64" s="435">
        <f t="shared" si="26"/>
        <v>48305</v>
      </c>
      <c r="CG64" s="435">
        <f t="shared" si="26"/>
        <v>48335</v>
      </c>
      <c r="CH64" s="435">
        <f t="shared" si="26"/>
        <v>48366</v>
      </c>
      <c r="CI64" s="435">
        <f t="shared" si="26"/>
        <v>48396</v>
      </c>
      <c r="CJ64" s="435">
        <f t="shared" si="26"/>
        <v>48427</v>
      </c>
      <c r="CK64" s="435">
        <f t="shared" si="26"/>
        <v>48458</v>
      </c>
      <c r="CL64" s="435">
        <f t="shared" si="26"/>
        <v>48488</v>
      </c>
      <c r="CM64" s="435">
        <f t="shared" si="26"/>
        <v>48519</v>
      </c>
      <c r="CN64" s="435">
        <f t="shared" si="26"/>
        <v>48549</v>
      </c>
      <c r="CO64" s="1"/>
    </row>
    <row r="65" ht="18.75" customHeight="1">
      <c r="A65" s="1"/>
      <c r="B65" s="300"/>
      <c r="C65" s="300" t="s">
        <v>204</v>
      </c>
      <c r="D65" s="283"/>
      <c r="E65" s="282"/>
      <c r="F65" s="283">
        <f>SUM(I65:CN65)</f>
        <v>9343955.205</v>
      </c>
      <c r="G65" s="383" t="s">
        <v>41</v>
      </c>
      <c r="H65" s="384"/>
      <c r="I65" s="283">
        <f>CF!I60+CF!I22-Other!I119+Other!I125+CF!I74</f>
        <v>-15850</v>
      </c>
      <c r="J65" s="283">
        <f>CF!J60+CF!J22-Other!J119+Other!J125+CF!J74</f>
        <v>-15850</v>
      </c>
      <c r="K65" s="283">
        <f>CF!K60+CF!K22-Other!K119+Other!K125+CF!K74</f>
        <v>-15850</v>
      </c>
      <c r="L65" s="283">
        <f>CF!L60+CF!L22-Other!L119+Other!L125+CF!L74</f>
        <v>-15850</v>
      </c>
      <c r="M65" s="283">
        <f>CF!M60+CF!M22-Other!M119+Other!M125+CF!M74</f>
        <v>-15250</v>
      </c>
      <c r="N65" s="283">
        <f>CF!N60+CF!N22-Other!N119+Other!N125+CF!N74</f>
        <v>-11950</v>
      </c>
      <c r="O65" s="283">
        <f>CF!O60+CF!O22-Other!O119+Other!O125+CF!O74</f>
        <v>-11950</v>
      </c>
      <c r="P65" s="283">
        <f>CF!P60+CF!P22-Other!P119+Other!P125+CF!P74</f>
        <v>-11950</v>
      </c>
      <c r="Q65" s="283">
        <f>CF!Q60+CF!Q22-Other!Q119+Other!Q125+CF!Q74</f>
        <v>-11950</v>
      </c>
      <c r="R65" s="283">
        <f>CF!R60+CF!R22-Other!R119+Other!R125+CF!R74</f>
        <v>-11950</v>
      </c>
      <c r="S65" s="283">
        <f>CF!S60+CF!S22-Other!S119+Other!S125+CF!S74</f>
        <v>-11950</v>
      </c>
      <c r="T65" s="283">
        <f>CF!T60+CF!T22-Other!T119+Other!T125+CF!T74</f>
        <v>-11950</v>
      </c>
      <c r="U65" s="283">
        <f>CF!U60+CF!U22-Other!U119+Other!U125+CF!U74</f>
        <v>65117.96825</v>
      </c>
      <c r="V65" s="283">
        <f>CF!V60+CF!V22-Other!V119+Other!V125+CF!V74</f>
        <v>63184.63492</v>
      </c>
      <c r="W65" s="283">
        <f>CF!W60+CF!W22-Other!W119+Other!W125+CF!W74</f>
        <v>58780.06921</v>
      </c>
      <c r="X65" s="283">
        <f>CF!X60+CF!X22-Other!X119+Other!X125+CF!X74</f>
        <v>57532.87492</v>
      </c>
      <c r="Y65" s="283">
        <f>CF!Y60+CF!Y22-Other!Y119+Other!Y125+CF!Y74</f>
        <v>57532.87492</v>
      </c>
      <c r="Z65" s="283">
        <f>CF!Z60+CF!Z22-Other!Z119+Other!Z125+CF!Z74</f>
        <v>57532.87492</v>
      </c>
      <c r="AA65" s="283">
        <f>CF!AA60+CF!AA22-Other!AA119+Other!AA125+CF!AA74</f>
        <v>57532.87492</v>
      </c>
      <c r="AB65" s="283">
        <f>CF!AB60+CF!AB22-Other!AB119+Other!AB125+CF!AB74</f>
        <v>57532.87492</v>
      </c>
      <c r="AC65" s="283">
        <f>CF!AC60+CF!AC22-Other!AC119+Other!AC125+CF!AC74</f>
        <v>57532.87492</v>
      </c>
      <c r="AD65" s="283">
        <f>CF!AD60+CF!AD22-Other!AD119+Other!AD125+CF!AD74</f>
        <v>57532.87492</v>
      </c>
      <c r="AE65" s="283">
        <f>CF!AE60+CF!AE22-Other!AE119+Other!AE125+CF!AE74</f>
        <v>57532.87492</v>
      </c>
      <c r="AF65" s="283">
        <f>CF!AF60+CF!AF22-Other!AF119+Other!AF125+CF!AF74</f>
        <v>57532.87492</v>
      </c>
      <c r="AG65" s="283">
        <f>CF!AG60+CF!AG22-Other!AG119+Other!AG125+CF!AG74</f>
        <v>60484.79359</v>
      </c>
      <c r="AH65" s="283">
        <f>CF!AH60+CF!AH22-Other!AH119+Other!AH125+CF!AH74</f>
        <v>60484.79359</v>
      </c>
      <c r="AI65" s="283">
        <f>CF!AI60+CF!AI22-Other!AI119+Other!AI125+CF!AI74</f>
        <v>60484.79359</v>
      </c>
      <c r="AJ65" s="283">
        <f>CF!AJ60+CF!AJ22-Other!AJ119+Other!AJ125+CF!AJ74</f>
        <v>60484.79359</v>
      </c>
      <c r="AK65" s="283">
        <f>CF!AK60+CF!AK22-Other!AK119+Other!AK125+CF!AK74</f>
        <v>60484.79359</v>
      </c>
      <c r="AL65" s="283">
        <f>CF!AL60+CF!AL22-Other!AL119+Other!AL125+CF!AL74</f>
        <v>60484.79359</v>
      </c>
      <c r="AM65" s="283">
        <f>CF!AM60+CF!AM22-Other!AM119+Other!AM125+CF!AM74</f>
        <v>60484.79359</v>
      </c>
      <c r="AN65" s="283">
        <f>CF!AN60+CF!AN22-Other!AN119+Other!AN125+CF!AN74</f>
        <v>60484.79359</v>
      </c>
      <c r="AO65" s="283">
        <f>CF!AO60+CF!AO22-Other!AO119+Other!AO125+CF!AO74</f>
        <v>60484.79359</v>
      </c>
      <c r="AP65" s="283">
        <f>CF!AP60+CF!AP22-Other!AP119+Other!AP125+CF!AP74</f>
        <v>60484.79359</v>
      </c>
      <c r="AQ65" s="283">
        <f>CF!AQ60+CF!AQ22-Other!AQ119+Other!AQ125+CF!AQ74</f>
        <v>60484.79359</v>
      </c>
      <c r="AR65" s="283">
        <f>CF!AR60+CF!AR22-Other!AR119+Other!AR125+CF!AR74</f>
        <v>60484.79359</v>
      </c>
      <c r="AS65" s="283">
        <f>CF!AS60+CF!AS22-Other!AS119+Other!AS125+CF!AS74</f>
        <v>63584.30819</v>
      </c>
      <c r="AT65" s="283">
        <f>CF!AT60+CF!AT22-Other!AT119+Other!AT125+CF!AT74</f>
        <v>63584.30819</v>
      </c>
      <c r="AU65" s="283">
        <f>CF!AU60+CF!AU22-Other!AU119+Other!AU125+CF!AU74</f>
        <v>63584.30819</v>
      </c>
      <c r="AV65" s="283">
        <f>CF!AV60+CF!AV22-Other!AV119+Other!AV125+CF!AV74</f>
        <v>63584.30819</v>
      </c>
      <c r="AW65" s="283">
        <f>CF!AW60+CF!AW22-Other!AW119+Other!AW125+CF!AW74</f>
        <v>63584.30819</v>
      </c>
      <c r="AX65" s="283">
        <f>CF!AX60+CF!AX22-Other!AX119+Other!AX125+CF!AX74</f>
        <v>63584.30819</v>
      </c>
      <c r="AY65" s="283">
        <f>CF!AY60+CF!AY22-Other!AY119+Other!AY125+CF!AY74</f>
        <v>63584.30819</v>
      </c>
      <c r="AZ65" s="283">
        <f>CF!AZ60+CF!AZ22-Other!AZ119+Other!AZ125+CF!AZ74</f>
        <v>63584.30819</v>
      </c>
      <c r="BA65" s="283">
        <f>CF!BA60+CF!BA22-Other!BA119+Other!BA125+CF!BA74</f>
        <v>63584.30819</v>
      </c>
      <c r="BB65" s="283">
        <f>CF!BB60+CF!BB22-Other!BB119+Other!BB125+CF!BB74</f>
        <v>63584.30819</v>
      </c>
      <c r="BC65" s="283">
        <f>CF!BC60+CF!BC22-Other!BC119+Other!BC125+CF!BC74</f>
        <v>63584.30819</v>
      </c>
      <c r="BD65" s="283">
        <f>CF!BD60+CF!BD22-Other!BD119+Other!BD125+CF!BD74</f>
        <v>63584.30819</v>
      </c>
      <c r="BE65" s="283">
        <f>CF!BE60+CF!BE22-Other!BE119+Other!BE125+CF!BE74</f>
        <v>66838.79852</v>
      </c>
      <c r="BF65" s="283">
        <f>CF!BF60+CF!BF22-Other!BF119+Other!BF125+CF!BF74</f>
        <v>66838.79852</v>
      </c>
      <c r="BG65" s="283">
        <f>CF!BG60+CF!BG22-Other!BG119+Other!BG125+CF!BG74</f>
        <v>66838.79852</v>
      </c>
      <c r="BH65" s="283">
        <f>CF!BH60+CF!BH22-Other!BH119+Other!BH125+CF!BH74</f>
        <v>66838.79852</v>
      </c>
      <c r="BI65" s="283">
        <f>CF!BI60+CF!BI22-Other!BI119+Other!BI125+CF!BI74</f>
        <v>66838.79852</v>
      </c>
      <c r="BJ65" s="283">
        <f>CF!BJ60+CF!BJ22-Other!BJ119+Other!BJ125+CF!BJ74</f>
        <v>66838.79852</v>
      </c>
      <c r="BK65" s="283">
        <f>CF!BK60+CF!BK22-Other!BK119+Other!BK125+CF!BK74</f>
        <v>66838.79852</v>
      </c>
      <c r="BL65" s="283">
        <f>CF!BL60+CF!BL22-Other!BL119+Other!BL125+CF!BL74</f>
        <v>66838.79852</v>
      </c>
      <c r="BM65" s="283">
        <f>CF!BM60+CF!BM22-Other!BM119+Other!BM125+CF!BM74</f>
        <v>66838.79852</v>
      </c>
      <c r="BN65" s="283">
        <f>CF!BN60+CF!BN22-Other!BN119+Other!BN125+CF!BN74</f>
        <v>66838.79852</v>
      </c>
      <c r="BO65" s="283">
        <f>CF!BO60+CF!BO22-Other!BO119+Other!BO125+CF!BO74</f>
        <v>66838.79852</v>
      </c>
      <c r="BP65" s="283">
        <f>CF!BP60+CF!BP22-Other!BP119+Other!BP125+CF!BP74</f>
        <v>66838.79852</v>
      </c>
      <c r="BQ65" s="283">
        <f>CF!BQ60+CF!BQ22-Other!BQ119+Other!BQ125+CF!BQ74</f>
        <v>70256.01336</v>
      </c>
      <c r="BR65" s="283">
        <f>CF!BR60+CF!BR22-Other!BR119+Other!BR125+CF!BR74</f>
        <v>70256.01336</v>
      </c>
      <c r="BS65" s="283">
        <f>CF!BS60+CF!BS22-Other!BS119+Other!BS125+CF!BS74</f>
        <v>70256.01336</v>
      </c>
      <c r="BT65" s="283">
        <f>CF!BT60+CF!BT22-Other!BT119+Other!BT125+CF!BT74</f>
        <v>70256.01336</v>
      </c>
      <c r="BU65" s="283">
        <f>CF!BU60+CF!BU22-Other!BU119+Other!BU125+CF!BU74</f>
        <v>70256.01336</v>
      </c>
      <c r="BV65" s="283">
        <f>CF!BV60+CF!BV22-Other!BV119+Other!BV125+CF!BV74</f>
        <v>70256.01336</v>
      </c>
      <c r="BW65" s="283">
        <f>CF!BW60+CF!BW22-Other!BW119+Other!BW125+CF!BW74</f>
        <v>70221.15622</v>
      </c>
      <c r="BX65" s="283">
        <f>CF!BX60+CF!BX22-Other!BX119+Other!BX125+CF!BX74</f>
        <v>70221.15622</v>
      </c>
      <c r="BY65" s="283">
        <f>CF!BY60+CF!BY22-Other!BY119+Other!BY125+CF!BY74</f>
        <v>70221.15622</v>
      </c>
      <c r="BZ65" s="283">
        <f>CF!BZ60+CF!BZ22-Other!BZ119+Other!BZ125+CF!BZ74</f>
        <v>70221.15622</v>
      </c>
      <c r="CA65" s="283">
        <f>CF!CA60+CF!CA22-Other!CA119+Other!CA125+CF!CA74</f>
        <v>70221.15622</v>
      </c>
      <c r="CB65" s="283">
        <f>CF!CB60+CF!CB22-Other!CB119+Other!CB125+CF!CB74</f>
        <v>70221.15622</v>
      </c>
      <c r="CC65" s="283">
        <f>CF!CC60+CF!CC22-Other!CC119+Other!CC125+CF!CC74</f>
        <v>73809.23181</v>
      </c>
      <c r="CD65" s="283">
        <f>CF!CD60+CF!CD22-Other!CD119+Other!CD125+CF!CD74</f>
        <v>73809.23181</v>
      </c>
      <c r="CE65" s="283">
        <f>CF!CE60+CF!CE22-Other!CE119+Other!CE125+CF!CE74</f>
        <v>73809.23181</v>
      </c>
      <c r="CF65" s="283">
        <f>CF!CF60+CF!CF22-Other!CF119+Other!CF125+CF!CF74</f>
        <v>73809.23181</v>
      </c>
      <c r="CG65" s="283">
        <f>CF!CG60+CF!CG22-Other!CG119+Other!CG125+CF!CG74</f>
        <v>73809.23181</v>
      </c>
      <c r="CH65" s="283">
        <f>CF!CH60+CF!CH22-Other!CH119+Other!CH125+CF!CH74</f>
        <v>73809.23181</v>
      </c>
      <c r="CI65" s="283">
        <f>CF!CI60+CF!CI22-Other!CI119+Other!CI125+CF!CI74</f>
        <v>73809.23181</v>
      </c>
      <c r="CJ65" s="283">
        <f>CF!CJ60+CF!CJ22-Other!CJ119+Other!CJ125+CF!CJ74</f>
        <v>73809.23181</v>
      </c>
      <c r="CK65" s="283">
        <f>CF!CK60+CF!CK22-Other!CK119+Other!CK125+CF!CK74</f>
        <v>73809.23181</v>
      </c>
      <c r="CL65" s="283">
        <f>CF!CL60+CF!CL22-Other!CL119+Other!CL125+CF!CL74</f>
        <v>73809.23181</v>
      </c>
      <c r="CM65" s="283">
        <f>CF!CM60+CF!CM22-Other!CM119+Other!CM125+CF!CM74</f>
        <v>73809.23181</v>
      </c>
      <c r="CN65" s="283">
        <f>CF!CN60+CF!CN22-Other!CN119+Other!CN125+CF!CN74</f>
        <v>4855717.287</v>
      </c>
      <c r="CO65" s="1"/>
    </row>
    <row r="66" ht="18.75" customHeight="1" outlineLevel="1">
      <c r="A66" s="1"/>
      <c r="B66" s="342"/>
      <c r="C66" s="288" t="s">
        <v>195</v>
      </c>
      <c r="D66" s="290"/>
      <c r="E66" s="288"/>
      <c r="F66" s="290">
        <f>F65</f>
        <v>9343955.205</v>
      </c>
      <c r="G66" s="399" t="s">
        <v>41</v>
      </c>
      <c r="H66" s="391"/>
      <c r="I66" s="290">
        <f t="shared" ref="I66:CN66" si="27">I65+H66</f>
        <v>-15850</v>
      </c>
      <c r="J66" s="290">
        <f t="shared" si="27"/>
        <v>-31700</v>
      </c>
      <c r="K66" s="290">
        <f t="shared" si="27"/>
        <v>-47550</v>
      </c>
      <c r="L66" s="290">
        <f t="shared" si="27"/>
        <v>-63400</v>
      </c>
      <c r="M66" s="290">
        <f t="shared" si="27"/>
        <v>-78650</v>
      </c>
      <c r="N66" s="290">
        <f t="shared" si="27"/>
        <v>-90600</v>
      </c>
      <c r="O66" s="290">
        <f t="shared" si="27"/>
        <v>-102550</v>
      </c>
      <c r="P66" s="290">
        <f t="shared" si="27"/>
        <v>-114500</v>
      </c>
      <c r="Q66" s="290">
        <f t="shared" si="27"/>
        <v>-126450</v>
      </c>
      <c r="R66" s="290">
        <f t="shared" si="27"/>
        <v>-138400</v>
      </c>
      <c r="S66" s="290">
        <f t="shared" si="27"/>
        <v>-150350</v>
      </c>
      <c r="T66" s="290">
        <f t="shared" si="27"/>
        <v>-162300</v>
      </c>
      <c r="U66" s="290">
        <f t="shared" si="27"/>
        <v>-97182.03175</v>
      </c>
      <c r="V66" s="290">
        <f t="shared" si="27"/>
        <v>-33997.39683</v>
      </c>
      <c r="W66" s="290">
        <f t="shared" si="27"/>
        <v>24782.67238</v>
      </c>
      <c r="X66" s="290">
        <f t="shared" si="27"/>
        <v>82315.5473</v>
      </c>
      <c r="Y66" s="290">
        <f t="shared" si="27"/>
        <v>139848.4222</v>
      </c>
      <c r="Z66" s="290">
        <f t="shared" si="27"/>
        <v>197381.2971</v>
      </c>
      <c r="AA66" s="290">
        <f t="shared" si="27"/>
        <v>254914.1721</v>
      </c>
      <c r="AB66" s="290">
        <f t="shared" si="27"/>
        <v>312447.047</v>
      </c>
      <c r="AC66" s="290">
        <f t="shared" si="27"/>
        <v>369979.9219</v>
      </c>
      <c r="AD66" s="290">
        <f t="shared" si="27"/>
        <v>427512.7968</v>
      </c>
      <c r="AE66" s="290">
        <f t="shared" si="27"/>
        <v>485045.6717</v>
      </c>
      <c r="AF66" s="290">
        <f t="shared" si="27"/>
        <v>542578.5467</v>
      </c>
      <c r="AG66" s="290">
        <f t="shared" si="27"/>
        <v>603063.3403</v>
      </c>
      <c r="AH66" s="290">
        <f t="shared" si="27"/>
        <v>663548.1338</v>
      </c>
      <c r="AI66" s="290">
        <f t="shared" si="27"/>
        <v>724032.9274</v>
      </c>
      <c r="AJ66" s="290">
        <f t="shared" si="27"/>
        <v>784517.721</v>
      </c>
      <c r="AK66" s="290">
        <f t="shared" si="27"/>
        <v>845002.5146</v>
      </c>
      <c r="AL66" s="290">
        <f t="shared" si="27"/>
        <v>905487.3082</v>
      </c>
      <c r="AM66" s="290">
        <f t="shared" si="27"/>
        <v>965972.1018</v>
      </c>
      <c r="AN66" s="290">
        <f t="shared" si="27"/>
        <v>1026456.895</v>
      </c>
      <c r="AO66" s="290">
        <f t="shared" si="27"/>
        <v>1086941.689</v>
      </c>
      <c r="AP66" s="290">
        <f t="shared" si="27"/>
        <v>1147426.483</v>
      </c>
      <c r="AQ66" s="290">
        <f t="shared" si="27"/>
        <v>1207911.276</v>
      </c>
      <c r="AR66" s="290">
        <f t="shared" si="27"/>
        <v>1268396.07</v>
      </c>
      <c r="AS66" s="290">
        <f t="shared" si="27"/>
        <v>1331980.378</v>
      </c>
      <c r="AT66" s="290">
        <f t="shared" si="27"/>
        <v>1395564.686</v>
      </c>
      <c r="AU66" s="290">
        <f t="shared" si="27"/>
        <v>1459148.994</v>
      </c>
      <c r="AV66" s="290">
        <f t="shared" si="27"/>
        <v>1522733.302</v>
      </c>
      <c r="AW66" s="290">
        <f t="shared" si="27"/>
        <v>1586317.611</v>
      </c>
      <c r="AX66" s="290">
        <f t="shared" si="27"/>
        <v>1649901.919</v>
      </c>
      <c r="AY66" s="290">
        <f t="shared" si="27"/>
        <v>1713486.227</v>
      </c>
      <c r="AZ66" s="290">
        <f t="shared" si="27"/>
        <v>1777070.535</v>
      </c>
      <c r="BA66" s="290">
        <f t="shared" si="27"/>
        <v>1840654.843</v>
      </c>
      <c r="BB66" s="290">
        <f t="shared" si="27"/>
        <v>1904239.152</v>
      </c>
      <c r="BC66" s="290">
        <f t="shared" si="27"/>
        <v>1967823.46</v>
      </c>
      <c r="BD66" s="290">
        <f t="shared" si="27"/>
        <v>2031407.768</v>
      </c>
      <c r="BE66" s="290">
        <f t="shared" si="27"/>
        <v>2098246.566</v>
      </c>
      <c r="BF66" s="290">
        <f t="shared" si="27"/>
        <v>2165085.365</v>
      </c>
      <c r="BG66" s="290">
        <f t="shared" si="27"/>
        <v>2231924.164</v>
      </c>
      <c r="BH66" s="290">
        <f t="shared" si="27"/>
        <v>2298762.962</v>
      </c>
      <c r="BI66" s="290">
        <f t="shared" si="27"/>
        <v>2365601.761</v>
      </c>
      <c r="BJ66" s="290">
        <f t="shared" si="27"/>
        <v>2432440.559</v>
      </c>
      <c r="BK66" s="290">
        <f t="shared" si="27"/>
        <v>2499279.358</v>
      </c>
      <c r="BL66" s="290">
        <f t="shared" si="27"/>
        <v>2566118.156</v>
      </c>
      <c r="BM66" s="290">
        <f t="shared" si="27"/>
        <v>2632956.955</v>
      </c>
      <c r="BN66" s="290">
        <f t="shared" si="27"/>
        <v>2699795.753</v>
      </c>
      <c r="BO66" s="290">
        <f t="shared" si="27"/>
        <v>2766634.552</v>
      </c>
      <c r="BP66" s="290">
        <f t="shared" si="27"/>
        <v>2833473.35</v>
      </c>
      <c r="BQ66" s="290">
        <f t="shared" si="27"/>
        <v>2903729.364</v>
      </c>
      <c r="BR66" s="290">
        <f t="shared" si="27"/>
        <v>2973985.377</v>
      </c>
      <c r="BS66" s="290">
        <f t="shared" si="27"/>
        <v>3044241.39</v>
      </c>
      <c r="BT66" s="290">
        <f t="shared" si="27"/>
        <v>3114497.404</v>
      </c>
      <c r="BU66" s="290">
        <f t="shared" si="27"/>
        <v>3184753.417</v>
      </c>
      <c r="BV66" s="290">
        <f t="shared" si="27"/>
        <v>3255009.43</v>
      </c>
      <c r="BW66" s="290">
        <f t="shared" si="27"/>
        <v>3325230.587</v>
      </c>
      <c r="BX66" s="290">
        <f t="shared" si="27"/>
        <v>3395451.743</v>
      </c>
      <c r="BY66" s="290">
        <f t="shared" si="27"/>
        <v>3465672.899</v>
      </c>
      <c r="BZ66" s="290">
        <f t="shared" si="27"/>
        <v>3535894.055</v>
      </c>
      <c r="CA66" s="290">
        <f t="shared" si="27"/>
        <v>3606115.211</v>
      </c>
      <c r="CB66" s="290">
        <f t="shared" si="27"/>
        <v>3676336.368</v>
      </c>
      <c r="CC66" s="290">
        <f t="shared" si="27"/>
        <v>3750145.599</v>
      </c>
      <c r="CD66" s="290">
        <f t="shared" si="27"/>
        <v>3823954.831</v>
      </c>
      <c r="CE66" s="290">
        <f t="shared" si="27"/>
        <v>3897764.063</v>
      </c>
      <c r="CF66" s="290">
        <f t="shared" si="27"/>
        <v>3971573.295</v>
      </c>
      <c r="CG66" s="290">
        <f t="shared" si="27"/>
        <v>4045382.527</v>
      </c>
      <c r="CH66" s="290">
        <f t="shared" si="27"/>
        <v>4119191.759</v>
      </c>
      <c r="CI66" s="290">
        <f t="shared" si="27"/>
        <v>4193000.99</v>
      </c>
      <c r="CJ66" s="290">
        <f t="shared" si="27"/>
        <v>4266810.222</v>
      </c>
      <c r="CK66" s="290">
        <f t="shared" si="27"/>
        <v>4340619.454</v>
      </c>
      <c r="CL66" s="290">
        <f t="shared" si="27"/>
        <v>4414428.686</v>
      </c>
      <c r="CM66" s="290">
        <f t="shared" si="27"/>
        <v>4488237.918</v>
      </c>
      <c r="CN66" s="290">
        <f t="shared" si="27"/>
        <v>9343955.205</v>
      </c>
      <c r="CO66" s="1"/>
    </row>
    <row r="67" ht="18.75" customHeight="1" outlineLevel="1">
      <c r="A67" s="1"/>
      <c r="B67" s="300"/>
      <c r="C67" s="282" t="s">
        <v>168</v>
      </c>
      <c r="D67" s="283"/>
      <c r="E67" s="282"/>
      <c r="F67" s="436">
        <f>AVERAGE(I67:CN67)</f>
        <v>0.3</v>
      </c>
      <c r="G67" s="426" t="s">
        <v>22</v>
      </c>
      <c r="H67" s="384"/>
      <c r="I67" s="436">
        <f>Input!$D$131</f>
        <v>0.3</v>
      </c>
      <c r="J67" s="436">
        <f>Input!$D$131</f>
        <v>0.3</v>
      </c>
      <c r="K67" s="436">
        <f>Input!$D$131</f>
        <v>0.3</v>
      </c>
      <c r="L67" s="436">
        <f>Input!$D$131</f>
        <v>0.3</v>
      </c>
      <c r="M67" s="436">
        <f>Input!$D$131</f>
        <v>0.3</v>
      </c>
      <c r="N67" s="436">
        <f>Input!$D$131</f>
        <v>0.3</v>
      </c>
      <c r="O67" s="436">
        <f>Input!$D$131</f>
        <v>0.3</v>
      </c>
      <c r="P67" s="436">
        <f>Input!$D$131</f>
        <v>0.3</v>
      </c>
      <c r="Q67" s="436">
        <f>Input!$D$131</f>
        <v>0.3</v>
      </c>
      <c r="R67" s="436">
        <f>Input!$D$131</f>
        <v>0.3</v>
      </c>
      <c r="S67" s="436">
        <f>Input!$D$131</f>
        <v>0.3</v>
      </c>
      <c r="T67" s="436">
        <f>Input!$D$131</f>
        <v>0.3</v>
      </c>
      <c r="U67" s="436">
        <f>Input!$D$131</f>
        <v>0.3</v>
      </c>
      <c r="V67" s="436">
        <f>Input!$D$131</f>
        <v>0.3</v>
      </c>
      <c r="W67" s="436">
        <f>Input!$D$131</f>
        <v>0.3</v>
      </c>
      <c r="X67" s="436">
        <f>Input!$D$131</f>
        <v>0.3</v>
      </c>
      <c r="Y67" s="436">
        <f>Input!$D$131</f>
        <v>0.3</v>
      </c>
      <c r="Z67" s="436">
        <f>Input!$D$131</f>
        <v>0.3</v>
      </c>
      <c r="AA67" s="436">
        <f>Input!$D$131</f>
        <v>0.3</v>
      </c>
      <c r="AB67" s="436">
        <f>Input!$D$131</f>
        <v>0.3</v>
      </c>
      <c r="AC67" s="436">
        <f>Input!$D$131</f>
        <v>0.3</v>
      </c>
      <c r="AD67" s="436">
        <f>Input!$D$131</f>
        <v>0.3</v>
      </c>
      <c r="AE67" s="436">
        <f>Input!$D$131</f>
        <v>0.3</v>
      </c>
      <c r="AF67" s="436">
        <f>Input!$D$131</f>
        <v>0.3</v>
      </c>
      <c r="AG67" s="436">
        <f>Input!$D$131</f>
        <v>0.3</v>
      </c>
      <c r="AH67" s="436">
        <f>Input!$D$131</f>
        <v>0.3</v>
      </c>
      <c r="AI67" s="436">
        <f>Input!$D$131</f>
        <v>0.3</v>
      </c>
      <c r="AJ67" s="436">
        <f>Input!$D$131</f>
        <v>0.3</v>
      </c>
      <c r="AK67" s="436">
        <f>Input!$D$131</f>
        <v>0.3</v>
      </c>
      <c r="AL67" s="436">
        <f>Input!$D$131</f>
        <v>0.3</v>
      </c>
      <c r="AM67" s="436">
        <f>Input!$D$131</f>
        <v>0.3</v>
      </c>
      <c r="AN67" s="436">
        <f>Input!$D$131</f>
        <v>0.3</v>
      </c>
      <c r="AO67" s="436">
        <f>Input!$D$131</f>
        <v>0.3</v>
      </c>
      <c r="AP67" s="436">
        <f>Input!$D$131</f>
        <v>0.3</v>
      </c>
      <c r="AQ67" s="436">
        <f>Input!$D$131</f>
        <v>0.3</v>
      </c>
      <c r="AR67" s="436">
        <f>Input!$D$131</f>
        <v>0.3</v>
      </c>
      <c r="AS67" s="436">
        <f>Input!$D$131</f>
        <v>0.3</v>
      </c>
      <c r="AT67" s="436">
        <f>Input!$D$131</f>
        <v>0.3</v>
      </c>
      <c r="AU67" s="436">
        <f>Input!$D$131</f>
        <v>0.3</v>
      </c>
      <c r="AV67" s="436">
        <f>Input!$D$131</f>
        <v>0.3</v>
      </c>
      <c r="AW67" s="436">
        <f>Input!$D$131</f>
        <v>0.3</v>
      </c>
      <c r="AX67" s="436">
        <f>Input!$D$131</f>
        <v>0.3</v>
      </c>
      <c r="AY67" s="436">
        <f>Input!$D$131</f>
        <v>0.3</v>
      </c>
      <c r="AZ67" s="436">
        <f>Input!$D$131</f>
        <v>0.3</v>
      </c>
      <c r="BA67" s="436">
        <f>Input!$D$131</f>
        <v>0.3</v>
      </c>
      <c r="BB67" s="436">
        <f>Input!$D$131</f>
        <v>0.3</v>
      </c>
      <c r="BC67" s="436">
        <f>Input!$D$131</f>
        <v>0.3</v>
      </c>
      <c r="BD67" s="436">
        <f>Input!$D$131</f>
        <v>0.3</v>
      </c>
      <c r="BE67" s="436">
        <f>Input!$D$131</f>
        <v>0.3</v>
      </c>
      <c r="BF67" s="436">
        <f>Input!$D$131</f>
        <v>0.3</v>
      </c>
      <c r="BG67" s="436">
        <f>Input!$D$131</f>
        <v>0.3</v>
      </c>
      <c r="BH67" s="436">
        <f>Input!$D$131</f>
        <v>0.3</v>
      </c>
      <c r="BI67" s="436">
        <f>Input!$D$131</f>
        <v>0.3</v>
      </c>
      <c r="BJ67" s="436">
        <f>Input!$D$131</f>
        <v>0.3</v>
      </c>
      <c r="BK67" s="436">
        <f>Input!$D$131</f>
        <v>0.3</v>
      </c>
      <c r="BL67" s="436">
        <f>Input!$D$131</f>
        <v>0.3</v>
      </c>
      <c r="BM67" s="436">
        <f>Input!$D$131</f>
        <v>0.3</v>
      </c>
      <c r="BN67" s="436">
        <f>Input!$D$131</f>
        <v>0.3</v>
      </c>
      <c r="BO67" s="436">
        <f>Input!$D$131</f>
        <v>0.3</v>
      </c>
      <c r="BP67" s="436">
        <f>Input!$D$131</f>
        <v>0.3</v>
      </c>
      <c r="BQ67" s="436">
        <f>Input!$D$131</f>
        <v>0.3</v>
      </c>
      <c r="BR67" s="436">
        <f>Input!$D$131</f>
        <v>0.3</v>
      </c>
      <c r="BS67" s="436">
        <f>Input!$D$131</f>
        <v>0.3</v>
      </c>
      <c r="BT67" s="436">
        <f>Input!$D$131</f>
        <v>0.3</v>
      </c>
      <c r="BU67" s="436">
        <f>Input!$D$131</f>
        <v>0.3</v>
      </c>
      <c r="BV67" s="436">
        <f>Input!$D$131</f>
        <v>0.3</v>
      </c>
      <c r="BW67" s="436">
        <f>Input!$D$131</f>
        <v>0.3</v>
      </c>
      <c r="BX67" s="436">
        <f>Input!$D$131</f>
        <v>0.3</v>
      </c>
      <c r="BY67" s="436">
        <f>Input!$D$131</f>
        <v>0.3</v>
      </c>
      <c r="BZ67" s="436">
        <f>Input!$D$131</f>
        <v>0.3</v>
      </c>
      <c r="CA67" s="436">
        <f>Input!$D$131</f>
        <v>0.3</v>
      </c>
      <c r="CB67" s="436">
        <f>Input!$D$131</f>
        <v>0.3</v>
      </c>
      <c r="CC67" s="436">
        <f>Input!$D$131</f>
        <v>0.3</v>
      </c>
      <c r="CD67" s="436">
        <f>Input!$D$131</f>
        <v>0.3</v>
      </c>
      <c r="CE67" s="436">
        <f>Input!$D$131</f>
        <v>0.3</v>
      </c>
      <c r="CF67" s="436">
        <f>Input!$D$131</f>
        <v>0.3</v>
      </c>
      <c r="CG67" s="436">
        <f>Input!$D$131</f>
        <v>0.3</v>
      </c>
      <c r="CH67" s="436">
        <f>Input!$D$131</f>
        <v>0.3</v>
      </c>
      <c r="CI67" s="436">
        <f>Input!$D$131</f>
        <v>0.3</v>
      </c>
      <c r="CJ67" s="436">
        <f>Input!$D$131</f>
        <v>0.3</v>
      </c>
      <c r="CK67" s="436">
        <f>Input!$D$131</f>
        <v>0.3</v>
      </c>
      <c r="CL67" s="436">
        <f>Input!$D$131</f>
        <v>0.3</v>
      </c>
      <c r="CM67" s="436">
        <f>Input!$D$131</f>
        <v>0.3</v>
      </c>
      <c r="CN67" s="436">
        <f>Input!$D$131</f>
        <v>0.3</v>
      </c>
      <c r="CO67" s="1"/>
    </row>
    <row r="68" ht="18.75" customHeight="1">
      <c r="A68" s="1"/>
      <c r="B68" s="385"/>
      <c r="C68" s="285" t="s">
        <v>207</v>
      </c>
      <c r="D68" s="286"/>
      <c r="E68" s="285"/>
      <c r="F68" s="286">
        <f>SUM(I68:CN68)</f>
        <v>2422012.212</v>
      </c>
      <c r="G68" s="387" t="s">
        <v>41</v>
      </c>
      <c r="H68" s="388"/>
      <c r="I68" s="286">
        <f t="shared" ref="I68:CN68" si="28">I65/(1+I67)^((COUNT($I$1:I$1)-1)/12)</f>
        <v>-15850</v>
      </c>
      <c r="J68" s="286">
        <f t="shared" si="28"/>
        <v>-15507.22139</v>
      </c>
      <c r="K68" s="286">
        <f t="shared" si="28"/>
        <v>-15171.85585</v>
      </c>
      <c r="L68" s="286">
        <f t="shared" si="28"/>
        <v>-14843.74307</v>
      </c>
      <c r="M68" s="286">
        <f t="shared" si="28"/>
        <v>-13972.96999</v>
      </c>
      <c r="N68" s="286">
        <f t="shared" si="28"/>
        <v>-10712.51661</v>
      </c>
      <c r="O68" s="286">
        <f t="shared" si="28"/>
        <v>-10480.84333</v>
      </c>
      <c r="P68" s="286">
        <f t="shared" si="28"/>
        <v>-10254.18031</v>
      </c>
      <c r="Q68" s="286">
        <f t="shared" si="28"/>
        <v>-10032.41919</v>
      </c>
      <c r="R68" s="286">
        <f t="shared" si="28"/>
        <v>-9815.453977</v>
      </c>
      <c r="S68" s="286">
        <f t="shared" si="28"/>
        <v>-9603.180938</v>
      </c>
      <c r="T68" s="286">
        <f t="shared" si="28"/>
        <v>-9395.498604</v>
      </c>
      <c r="U68" s="286">
        <f t="shared" si="28"/>
        <v>50090.74481</v>
      </c>
      <c r="V68" s="286">
        <f t="shared" si="28"/>
        <v>47552.44466</v>
      </c>
      <c r="W68" s="286">
        <f t="shared" si="28"/>
        <v>43280.88993</v>
      </c>
      <c r="X68" s="286">
        <f t="shared" si="28"/>
        <v>41446.40686</v>
      </c>
      <c r="Y68" s="286">
        <f t="shared" si="28"/>
        <v>40550.06984</v>
      </c>
      <c r="Z68" s="286">
        <f t="shared" si="28"/>
        <v>39673.11738</v>
      </c>
      <c r="AA68" s="286">
        <f t="shared" si="28"/>
        <v>38815.13025</v>
      </c>
      <c r="AB68" s="286">
        <f t="shared" si="28"/>
        <v>37975.6983</v>
      </c>
      <c r="AC68" s="286">
        <f t="shared" si="28"/>
        <v>37154.42025</v>
      </c>
      <c r="AD68" s="286">
        <f t="shared" si="28"/>
        <v>36350.9035</v>
      </c>
      <c r="AE68" s="286">
        <f t="shared" si="28"/>
        <v>35564.76394</v>
      </c>
      <c r="AF68" s="286">
        <f t="shared" si="28"/>
        <v>34795.62575</v>
      </c>
      <c r="AG68" s="286">
        <f t="shared" si="28"/>
        <v>35789.81869</v>
      </c>
      <c r="AH68" s="286">
        <f t="shared" si="28"/>
        <v>35015.81337</v>
      </c>
      <c r="AI68" s="286">
        <f t="shared" si="28"/>
        <v>34258.54701</v>
      </c>
      <c r="AJ68" s="286">
        <f t="shared" si="28"/>
        <v>33517.65761</v>
      </c>
      <c r="AK68" s="286">
        <f t="shared" si="28"/>
        <v>32792.79098</v>
      </c>
      <c r="AL68" s="286">
        <f t="shared" si="28"/>
        <v>32083.60061</v>
      </c>
      <c r="AM68" s="286">
        <f t="shared" si="28"/>
        <v>31389.74749</v>
      </c>
      <c r="AN68" s="286">
        <f t="shared" si="28"/>
        <v>30710.89992</v>
      </c>
      <c r="AO68" s="286">
        <f t="shared" si="28"/>
        <v>30046.73339</v>
      </c>
      <c r="AP68" s="286">
        <f t="shared" si="28"/>
        <v>29396.93039</v>
      </c>
      <c r="AQ68" s="286">
        <f t="shared" si="28"/>
        <v>28761.1803</v>
      </c>
      <c r="AR68" s="286">
        <f t="shared" si="28"/>
        <v>28139.17921</v>
      </c>
      <c r="AS68" s="286">
        <f t="shared" si="28"/>
        <v>28941.42384</v>
      </c>
      <c r="AT68" s="286">
        <f t="shared" si="28"/>
        <v>28315.52473</v>
      </c>
      <c r="AU68" s="286">
        <f t="shared" si="28"/>
        <v>27703.16156</v>
      </c>
      <c r="AV68" s="286">
        <f t="shared" si="28"/>
        <v>27104.04161</v>
      </c>
      <c r="AW68" s="286">
        <f t="shared" si="28"/>
        <v>26517.87848</v>
      </c>
      <c r="AX68" s="286">
        <f t="shared" si="28"/>
        <v>25944.39195</v>
      </c>
      <c r="AY68" s="286">
        <f t="shared" si="28"/>
        <v>25383.30787</v>
      </c>
      <c r="AZ68" s="286">
        <f t="shared" si="28"/>
        <v>24834.35803</v>
      </c>
      <c r="BA68" s="286">
        <f t="shared" si="28"/>
        <v>24297.28001</v>
      </c>
      <c r="BB68" s="286">
        <f t="shared" si="28"/>
        <v>23771.81705</v>
      </c>
      <c r="BC68" s="286">
        <f t="shared" si="28"/>
        <v>23257.71797</v>
      </c>
      <c r="BD68" s="286">
        <f t="shared" si="28"/>
        <v>22754.73701</v>
      </c>
      <c r="BE68" s="286">
        <f t="shared" si="28"/>
        <v>23402.12126</v>
      </c>
      <c r="BF68" s="286">
        <f t="shared" si="28"/>
        <v>22896.01737</v>
      </c>
      <c r="BG68" s="286">
        <f t="shared" si="28"/>
        <v>22400.8587</v>
      </c>
      <c r="BH68" s="286">
        <f t="shared" si="28"/>
        <v>21916.40853</v>
      </c>
      <c r="BI68" s="286">
        <f t="shared" si="28"/>
        <v>21442.43528</v>
      </c>
      <c r="BJ68" s="286">
        <f t="shared" si="28"/>
        <v>20978.71236</v>
      </c>
      <c r="BK68" s="286">
        <f t="shared" si="28"/>
        <v>20525.01812</v>
      </c>
      <c r="BL68" s="286">
        <f t="shared" si="28"/>
        <v>20081.13565</v>
      </c>
      <c r="BM68" s="286">
        <f t="shared" si="28"/>
        <v>19646.85276</v>
      </c>
      <c r="BN68" s="286">
        <f t="shared" si="28"/>
        <v>19221.96185</v>
      </c>
      <c r="BO68" s="286">
        <f t="shared" si="28"/>
        <v>18806.25981</v>
      </c>
      <c r="BP68" s="286">
        <f t="shared" si="28"/>
        <v>18399.54791</v>
      </c>
      <c r="BQ68" s="286">
        <f t="shared" si="28"/>
        <v>18921.98705</v>
      </c>
      <c r="BR68" s="286">
        <f t="shared" si="28"/>
        <v>18512.77238</v>
      </c>
      <c r="BS68" s="286">
        <f t="shared" si="28"/>
        <v>18112.40757</v>
      </c>
      <c r="BT68" s="286">
        <f t="shared" si="28"/>
        <v>17720.7012</v>
      </c>
      <c r="BU68" s="286">
        <f t="shared" si="28"/>
        <v>17337.46604</v>
      </c>
      <c r="BV68" s="286">
        <f t="shared" si="28"/>
        <v>16962.51888</v>
      </c>
      <c r="BW68" s="286">
        <f t="shared" si="28"/>
        <v>16587.44662</v>
      </c>
      <c r="BX68" s="286">
        <f t="shared" si="28"/>
        <v>16228.71969</v>
      </c>
      <c r="BY68" s="286">
        <f t="shared" si="28"/>
        <v>15877.75073</v>
      </c>
      <c r="BZ68" s="286">
        <f t="shared" si="28"/>
        <v>15534.37198</v>
      </c>
      <c r="CA68" s="286">
        <f t="shared" si="28"/>
        <v>15198.41927</v>
      </c>
      <c r="CB68" s="286">
        <f t="shared" si="28"/>
        <v>14869.73201</v>
      </c>
      <c r="CC68" s="286">
        <f t="shared" si="28"/>
        <v>15291.51699</v>
      </c>
      <c r="CD68" s="286">
        <f t="shared" si="28"/>
        <v>14960.81636</v>
      </c>
      <c r="CE68" s="286">
        <f t="shared" si="28"/>
        <v>14637.2676</v>
      </c>
      <c r="CF68" s="286">
        <f t="shared" si="28"/>
        <v>14320.71604</v>
      </c>
      <c r="CG68" s="286">
        <f t="shared" si="28"/>
        <v>14011.01035</v>
      </c>
      <c r="CH68" s="286">
        <f t="shared" si="28"/>
        <v>13708.00249</v>
      </c>
      <c r="CI68" s="286">
        <f t="shared" si="28"/>
        <v>13411.5476</v>
      </c>
      <c r="CJ68" s="286">
        <f t="shared" si="28"/>
        <v>13121.50396</v>
      </c>
      <c r="CK68" s="286">
        <f t="shared" si="28"/>
        <v>12837.73293</v>
      </c>
      <c r="CL68" s="286">
        <f t="shared" si="28"/>
        <v>12560.09885</v>
      </c>
      <c r="CM68" s="286">
        <f t="shared" si="28"/>
        <v>12288.46899</v>
      </c>
      <c r="CN68" s="286">
        <f t="shared" si="28"/>
        <v>790943.0354</v>
      </c>
      <c r="CO68" s="1"/>
    </row>
    <row r="69" ht="18.75" customHeight="1" outlineLevel="1">
      <c r="A69" s="1"/>
      <c r="B69" s="342"/>
      <c r="C69" s="288" t="s">
        <v>195</v>
      </c>
      <c r="D69" s="290"/>
      <c r="E69" s="288"/>
      <c r="F69" s="290">
        <f>F68</f>
        <v>2422012.212</v>
      </c>
      <c r="G69" s="399" t="s">
        <v>41</v>
      </c>
      <c r="H69" s="391"/>
      <c r="I69" s="290">
        <f t="shared" ref="I69:CN69" si="29">I68+H69</f>
        <v>-15850</v>
      </c>
      <c r="J69" s="290">
        <f t="shared" si="29"/>
        <v>-31357.22139</v>
      </c>
      <c r="K69" s="290">
        <f t="shared" si="29"/>
        <v>-46529.07724</v>
      </c>
      <c r="L69" s="290">
        <f t="shared" si="29"/>
        <v>-61372.82031</v>
      </c>
      <c r="M69" s="290">
        <f t="shared" si="29"/>
        <v>-75345.7903</v>
      </c>
      <c r="N69" s="290">
        <f t="shared" si="29"/>
        <v>-86058.30691</v>
      </c>
      <c r="O69" s="290">
        <f t="shared" si="29"/>
        <v>-96539.15024</v>
      </c>
      <c r="P69" s="290">
        <f t="shared" si="29"/>
        <v>-106793.3306</v>
      </c>
      <c r="Q69" s="290">
        <f t="shared" si="29"/>
        <v>-116825.7497</v>
      </c>
      <c r="R69" s="290">
        <f t="shared" si="29"/>
        <v>-126641.2037</v>
      </c>
      <c r="S69" s="290">
        <f t="shared" si="29"/>
        <v>-136244.3847</v>
      </c>
      <c r="T69" s="290">
        <f t="shared" si="29"/>
        <v>-145639.8833</v>
      </c>
      <c r="U69" s="290">
        <f t="shared" si="29"/>
        <v>-95549.13845</v>
      </c>
      <c r="V69" s="290">
        <f t="shared" si="29"/>
        <v>-47996.6938</v>
      </c>
      <c r="W69" s="290">
        <f t="shared" si="29"/>
        <v>-4715.803865</v>
      </c>
      <c r="X69" s="290">
        <f t="shared" si="29"/>
        <v>36730.60299</v>
      </c>
      <c r="Y69" s="290">
        <f t="shared" si="29"/>
        <v>77280.67283</v>
      </c>
      <c r="Z69" s="290">
        <f t="shared" si="29"/>
        <v>116953.7902</v>
      </c>
      <c r="AA69" s="290">
        <f t="shared" si="29"/>
        <v>155768.9205</v>
      </c>
      <c r="AB69" s="290">
        <f t="shared" si="29"/>
        <v>193744.6188</v>
      </c>
      <c r="AC69" s="290">
        <f t="shared" si="29"/>
        <v>230899.039</v>
      </c>
      <c r="AD69" s="290">
        <f t="shared" si="29"/>
        <v>267249.9425</v>
      </c>
      <c r="AE69" s="290">
        <f t="shared" si="29"/>
        <v>302814.7065</v>
      </c>
      <c r="AF69" s="290">
        <f t="shared" si="29"/>
        <v>337610.3322</v>
      </c>
      <c r="AG69" s="290">
        <f t="shared" si="29"/>
        <v>373400.1509</v>
      </c>
      <c r="AH69" s="290">
        <f t="shared" si="29"/>
        <v>408415.9643</v>
      </c>
      <c r="AI69" s="290">
        <f t="shared" si="29"/>
        <v>442674.5113</v>
      </c>
      <c r="AJ69" s="290">
        <f t="shared" si="29"/>
        <v>476192.1689</v>
      </c>
      <c r="AK69" s="290">
        <f t="shared" si="29"/>
        <v>508984.9599</v>
      </c>
      <c r="AL69" s="290">
        <f t="shared" si="29"/>
        <v>541068.5605</v>
      </c>
      <c r="AM69" s="290">
        <f t="shared" si="29"/>
        <v>572458.308</v>
      </c>
      <c r="AN69" s="290">
        <f t="shared" si="29"/>
        <v>603169.2079</v>
      </c>
      <c r="AO69" s="290">
        <f t="shared" si="29"/>
        <v>633215.9413</v>
      </c>
      <c r="AP69" s="290">
        <f t="shared" si="29"/>
        <v>662612.8717</v>
      </c>
      <c r="AQ69" s="290">
        <f t="shared" si="29"/>
        <v>691374.052</v>
      </c>
      <c r="AR69" s="290">
        <f t="shared" si="29"/>
        <v>719513.2312</v>
      </c>
      <c r="AS69" s="290">
        <f t="shared" si="29"/>
        <v>748454.655</v>
      </c>
      <c r="AT69" s="290">
        <f t="shared" si="29"/>
        <v>776770.1798</v>
      </c>
      <c r="AU69" s="290">
        <f t="shared" si="29"/>
        <v>804473.3413</v>
      </c>
      <c r="AV69" s="290">
        <f t="shared" si="29"/>
        <v>831577.3829</v>
      </c>
      <c r="AW69" s="290">
        <f t="shared" si="29"/>
        <v>858095.2614</v>
      </c>
      <c r="AX69" s="290">
        <f t="shared" si="29"/>
        <v>884039.6534</v>
      </c>
      <c r="AY69" s="290">
        <f t="shared" si="29"/>
        <v>909422.9612</v>
      </c>
      <c r="AZ69" s="290">
        <f t="shared" si="29"/>
        <v>934257.3193</v>
      </c>
      <c r="BA69" s="290">
        <f t="shared" si="29"/>
        <v>958554.5993</v>
      </c>
      <c r="BB69" s="290">
        <f t="shared" si="29"/>
        <v>982326.4163</v>
      </c>
      <c r="BC69" s="290">
        <f t="shared" si="29"/>
        <v>1005584.134</v>
      </c>
      <c r="BD69" s="290">
        <f t="shared" si="29"/>
        <v>1028338.871</v>
      </c>
      <c r="BE69" s="290">
        <f t="shared" si="29"/>
        <v>1051740.993</v>
      </c>
      <c r="BF69" s="290">
        <f t="shared" si="29"/>
        <v>1074637.01</v>
      </c>
      <c r="BG69" s="290">
        <f t="shared" si="29"/>
        <v>1097037.869</v>
      </c>
      <c r="BH69" s="290">
        <f t="shared" si="29"/>
        <v>1118954.277</v>
      </c>
      <c r="BI69" s="290">
        <f t="shared" si="29"/>
        <v>1140396.712</v>
      </c>
      <c r="BJ69" s="290">
        <f t="shared" si="29"/>
        <v>1161375.425</v>
      </c>
      <c r="BK69" s="290">
        <f t="shared" si="29"/>
        <v>1181900.443</v>
      </c>
      <c r="BL69" s="290">
        <f t="shared" si="29"/>
        <v>1201981.579</v>
      </c>
      <c r="BM69" s="290">
        <f t="shared" si="29"/>
        <v>1221628.431</v>
      </c>
      <c r="BN69" s="290">
        <f t="shared" si="29"/>
        <v>1240850.393</v>
      </c>
      <c r="BO69" s="290">
        <f t="shared" si="29"/>
        <v>1259656.653</v>
      </c>
      <c r="BP69" s="290">
        <f t="shared" si="29"/>
        <v>1278056.201</v>
      </c>
      <c r="BQ69" s="290">
        <f t="shared" si="29"/>
        <v>1296978.188</v>
      </c>
      <c r="BR69" s="290">
        <f t="shared" si="29"/>
        <v>1315490.96</v>
      </c>
      <c r="BS69" s="290">
        <f t="shared" si="29"/>
        <v>1333603.368</v>
      </c>
      <c r="BT69" s="290">
        <f t="shared" si="29"/>
        <v>1351324.069</v>
      </c>
      <c r="BU69" s="290">
        <f t="shared" si="29"/>
        <v>1368661.535</v>
      </c>
      <c r="BV69" s="290">
        <f t="shared" si="29"/>
        <v>1385624.054</v>
      </c>
      <c r="BW69" s="290">
        <f t="shared" si="29"/>
        <v>1402211.501</v>
      </c>
      <c r="BX69" s="290">
        <f t="shared" si="29"/>
        <v>1418440.22</v>
      </c>
      <c r="BY69" s="290">
        <f t="shared" si="29"/>
        <v>1434317.971</v>
      </c>
      <c r="BZ69" s="290">
        <f t="shared" si="29"/>
        <v>1449852.343</v>
      </c>
      <c r="CA69" s="290">
        <f t="shared" si="29"/>
        <v>1465050.762</v>
      </c>
      <c r="CB69" s="290">
        <f t="shared" si="29"/>
        <v>1479920.494</v>
      </c>
      <c r="CC69" s="290">
        <f t="shared" si="29"/>
        <v>1495212.011</v>
      </c>
      <c r="CD69" s="290">
        <f t="shared" si="29"/>
        <v>1510172.828</v>
      </c>
      <c r="CE69" s="290">
        <f t="shared" si="29"/>
        <v>1524810.095</v>
      </c>
      <c r="CF69" s="290">
        <f t="shared" si="29"/>
        <v>1539130.811</v>
      </c>
      <c r="CG69" s="290">
        <f t="shared" si="29"/>
        <v>1553141.822</v>
      </c>
      <c r="CH69" s="290">
        <f t="shared" si="29"/>
        <v>1566849.824</v>
      </c>
      <c r="CI69" s="290">
        <f t="shared" si="29"/>
        <v>1580261.372</v>
      </c>
      <c r="CJ69" s="290">
        <f t="shared" si="29"/>
        <v>1593382.876</v>
      </c>
      <c r="CK69" s="290">
        <f t="shared" si="29"/>
        <v>1606220.609</v>
      </c>
      <c r="CL69" s="290">
        <f t="shared" si="29"/>
        <v>1618780.707</v>
      </c>
      <c r="CM69" s="290">
        <f t="shared" si="29"/>
        <v>1631069.176</v>
      </c>
      <c r="CN69" s="290">
        <f t="shared" si="29"/>
        <v>2422012.212</v>
      </c>
      <c r="CO69" s="1"/>
    </row>
    <row r="70" ht="18.75" customHeight="1">
      <c r="A70" s="1"/>
      <c r="B70" s="300"/>
      <c r="C70" s="437" t="s">
        <v>208</v>
      </c>
      <c r="D70" s="283"/>
      <c r="E70" s="282"/>
      <c r="F70" s="438">
        <f>IFERROR(XIRR(I65:CN65,I1:CN1,0),"n/d")</f>
        <v>4.194824962</v>
      </c>
      <c r="G70" s="426" t="s">
        <v>22</v>
      </c>
      <c r="H70" s="38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</row>
    <row r="71" ht="18.75" customHeight="1">
      <c r="A71" s="1"/>
      <c r="B71" s="300"/>
      <c r="C71" s="282" t="s">
        <v>209</v>
      </c>
      <c r="D71" s="283"/>
      <c r="E71" s="282"/>
      <c r="F71" s="392">
        <f>F65/(CF!F66+CF!F69)</f>
        <v>57.5721208</v>
      </c>
      <c r="G71" s="426" t="s">
        <v>75</v>
      </c>
      <c r="H71" s="381"/>
      <c r="I71" s="1" t="str">
        <f>C65</f>
        <v>Free Cash Flow (FCF)</v>
      </c>
      <c r="J71" s="1"/>
      <c r="K71" s="1"/>
      <c r="L71" s="1"/>
      <c r="M71" s="1" t="s">
        <v>331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300"/>
      <c r="C72" s="282" t="s">
        <v>210</v>
      </c>
      <c r="D72" s="283"/>
      <c r="E72" s="282"/>
      <c r="F72" s="392">
        <f>F68/(CF!F66+CF!F69)</f>
        <v>14.92305737</v>
      </c>
      <c r="G72" s="426" t="s">
        <v>75</v>
      </c>
      <c r="H72" s="381"/>
      <c r="I72" s="1" t="s">
        <v>332</v>
      </c>
      <c r="J72" s="1"/>
      <c r="K72" s="1"/>
      <c r="L72" s="1"/>
      <c r="M72" s="1" t="s">
        <v>333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</row>
    <row r="73" ht="18.75" customHeight="1">
      <c r="A73" s="1"/>
      <c r="B73" s="300"/>
      <c r="C73" s="282" t="s">
        <v>211</v>
      </c>
      <c r="D73" s="283"/>
      <c r="E73" s="282"/>
      <c r="F73" s="392">
        <f>COUNTIF(I66:CN66,"&lt;0")/12</f>
        <v>1.166666667</v>
      </c>
      <c r="G73" s="426" t="s">
        <v>212</v>
      </c>
      <c r="H73" s="38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ht="18.75" customHeight="1">
      <c r="A74" s="1"/>
      <c r="B74" s="300"/>
      <c r="C74" s="282" t="s">
        <v>213</v>
      </c>
      <c r="D74" s="283"/>
      <c r="E74" s="282"/>
      <c r="F74" s="392">
        <f>COUNTIF(I69:CN69,"&lt;0")/12</f>
        <v>1.25</v>
      </c>
      <c r="G74" s="426" t="s">
        <v>212</v>
      </c>
      <c r="H74" s="38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</row>
    <row r="75" ht="18.75" customHeight="1">
      <c r="A75" s="1"/>
      <c r="B75" s="2"/>
      <c r="C75" s="1"/>
      <c r="D75" s="44"/>
      <c r="E75" s="1"/>
      <c r="F75" s="439">
        <f>if(round(F65-CF!F71-F90,0)=0,"Ok",F65-CF!F71-F90)</f>
        <v>7475164.164</v>
      </c>
      <c r="G75" s="60"/>
      <c r="H75" s="38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</row>
    <row r="76" ht="18.75" customHeight="1">
      <c r="A76" s="1"/>
      <c r="B76" s="2"/>
      <c r="C76" s="1"/>
      <c r="D76" s="44"/>
      <c r="E76" s="1"/>
      <c r="F76" s="174"/>
      <c r="G76" s="60"/>
      <c r="H76" s="38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</row>
    <row r="77" ht="18.75" customHeight="1">
      <c r="A77" s="1"/>
      <c r="B77" s="2"/>
      <c r="C77" s="1"/>
      <c r="D77" s="44"/>
      <c r="E77" s="1"/>
      <c r="F77" s="44"/>
      <c r="G77" s="60"/>
      <c r="H77" s="38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ht="18.75" customHeight="1">
      <c r="A78" s="1"/>
      <c r="B78" s="2"/>
      <c r="C78" s="1"/>
      <c r="D78" s="44"/>
      <c r="E78" s="1"/>
      <c r="F78" s="44"/>
      <c r="G78" s="60"/>
      <c r="H78" s="38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</row>
    <row r="79" ht="18.75" customHeight="1">
      <c r="A79" s="1"/>
      <c r="B79" s="2"/>
      <c r="C79" s="1"/>
      <c r="D79" s="44"/>
      <c r="E79" s="1"/>
      <c r="F79" s="44"/>
      <c r="G79" s="60"/>
      <c r="H79" s="38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</row>
    <row r="80" ht="18.75" customHeight="1">
      <c r="A80" s="1"/>
      <c r="B80" s="2"/>
      <c r="C80" s="1"/>
      <c r="D80" s="44"/>
      <c r="E80" s="1"/>
      <c r="F80" s="44"/>
      <c r="G80" s="60"/>
      <c r="H80" s="3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</row>
    <row r="81" ht="18.75" customHeight="1">
      <c r="A81" s="1"/>
      <c r="B81" s="2"/>
      <c r="C81" s="1"/>
      <c r="D81" s="44"/>
      <c r="E81" s="1"/>
      <c r="F81" s="44"/>
      <c r="G81" s="60"/>
      <c r="H81" s="3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</row>
    <row r="82" ht="18.75" customHeight="1">
      <c r="A82" s="1"/>
      <c r="B82" s="2"/>
      <c r="C82" s="1"/>
      <c r="D82" s="44"/>
      <c r="E82" s="1"/>
      <c r="F82" s="44"/>
      <c r="G82" s="60"/>
      <c r="H82" s="3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</row>
    <row r="83" ht="18.75" customHeight="1">
      <c r="A83" s="1"/>
      <c r="B83" s="2"/>
      <c r="C83" s="1"/>
      <c r="D83" s="44"/>
      <c r="E83" s="1"/>
      <c r="F83" s="44"/>
      <c r="G83" s="60"/>
      <c r="H83" s="3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ht="18.75" customHeight="1">
      <c r="A84" s="1"/>
      <c r="B84" s="2"/>
      <c r="C84" s="1"/>
      <c r="D84" s="44"/>
      <c r="E84" s="1"/>
      <c r="F84" s="44"/>
      <c r="G84" s="60"/>
      <c r="H84" s="3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>
      <c r="A85" s="1"/>
      <c r="B85" s="2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2"/>
      <c r="C86" s="1"/>
      <c r="D86" s="44"/>
      <c r="E86" s="1"/>
      <c r="F86" s="44"/>
      <c r="G86" s="60"/>
      <c r="H86" s="3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</row>
    <row r="87" ht="18.75" customHeight="1">
      <c r="A87" s="1"/>
      <c r="B87" s="2"/>
      <c r="C87" s="1"/>
      <c r="D87" s="44"/>
      <c r="E87" s="1"/>
      <c r="F87" s="44"/>
      <c r="G87" s="60"/>
      <c r="H87" s="3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</row>
    <row r="88" ht="18.75" customHeight="1">
      <c r="A88" s="180"/>
      <c r="B88" s="221" t="s">
        <v>229</v>
      </c>
      <c r="C88" s="182" t="s">
        <v>334</v>
      </c>
      <c r="D88" s="431"/>
      <c r="E88" s="180"/>
      <c r="F88" s="431"/>
      <c r="G88" s="432"/>
      <c r="H88" s="433"/>
      <c r="I88" s="431"/>
      <c r="J88" s="431"/>
      <c r="K88" s="431"/>
      <c r="L88" s="431"/>
      <c r="M88" s="431"/>
      <c r="N88" s="431"/>
      <c r="O88" s="431"/>
      <c r="P88" s="431"/>
      <c r="Q88" s="431"/>
      <c r="R88" s="431"/>
      <c r="S88" s="431"/>
      <c r="T88" s="431"/>
      <c r="U88" s="431"/>
      <c r="V88" s="431"/>
      <c r="W88" s="431"/>
      <c r="X88" s="431"/>
      <c r="Y88" s="431"/>
      <c r="Z88" s="431"/>
      <c r="AA88" s="431"/>
      <c r="AB88" s="431"/>
      <c r="AC88" s="431"/>
      <c r="AD88" s="431"/>
      <c r="AE88" s="431"/>
      <c r="AF88" s="431"/>
      <c r="AG88" s="431"/>
      <c r="AH88" s="431"/>
      <c r="AI88" s="431"/>
      <c r="AJ88" s="431"/>
      <c r="AK88" s="431"/>
      <c r="AL88" s="431"/>
      <c r="AM88" s="431"/>
      <c r="AN88" s="431"/>
      <c r="AO88" s="431"/>
      <c r="AP88" s="431"/>
      <c r="AQ88" s="431"/>
      <c r="AR88" s="431"/>
      <c r="AS88" s="431"/>
      <c r="AT88" s="431"/>
      <c r="AU88" s="431"/>
      <c r="AV88" s="431"/>
      <c r="AW88" s="431"/>
      <c r="AX88" s="431"/>
      <c r="AY88" s="431"/>
      <c r="AZ88" s="431"/>
      <c r="BA88" s="431"/>
      <c r="BB88" s="431"/>
      <c r="BC88" s="431"/>
      <c r="BD88" s="431"/>
      <c r="BE88" s="431"/>
      <c r="BF88" s="431"/>
      <c r="BG88" s="431"/>
      <c r="BH88" s="431"/>
      <c r="BI88" s="431"/>
      <c r="BJ88" s="431"/>
      <c r="BK88" s="431"/>
      <c r="BL88" s="431"/>
      <c r="BM88" s="431"/>
      <c r="BN88" s="431"/>
      <c r="BO88" s="431"/>
      <c r="BP88" s="431"/>
      <c r="BQ88" s="431"/>
      <c r="BR88" s="431"/>
      <c r="BS88" s="431"/>
      <c r="BT88" s="431"/>
      <c r="BU88" s="431"/>
      <c r="BV88" s="431"/>
      <c r="BW88" s="431"/>
      <c r="BX88" s="431"/>
      <c r="BY88" s="431"/>
      <c r="BZ88" s="431"/>
      <c r="CA88" s="431"/>
      <c r="CB88" s="431"/>
      <c r="CC88" s="431"/>
      <c r="CD88" s="431"/>
      <c r="CE88" s="431"/>
      <c r="CF88" s="431"/>
      <c r="CG88" s="431"/>
      <c r="CH88" s="431"/>
      <c r="CI88" s="431"/>
      <c r="CJ88" s="431"/>
      <c r="CK88" s="431"/>
      <c r="CL88" s="431"/>
      <c r="CM88" s="431"/>
      <c r="CN88" s="431"/>
      <c r="CO88" s="180"/>
    </row>
    <row r="89" ht="18.75" customHeight="1">
      <c r="A89" s="1"/>
      <c r="B89" s="2"/>
      <c r="C89" s="1"/>
      <c r="D89" s="44"/>
      <c r="E89" s="1"/>
      <c r="F89" s="44"/>
      <c r="G89" s="60"/>
      <c r="H89" s="3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</row>
    <row r="90" ht="18.75" customHeight="1">
      <c r="A90" s="1"/>
      <c r="B90" s="342"/>
      <c r="C90" s="342" t="s">
        <v>335</v>
      </c>
      <c r="D90" s="290"/>
      <c r="E90" s="288"/>
      <c r="F90" s="290">
        <f t="shared" ref="F90:F93" si="31">SUM(I90:CN90)</f>
        <v>1868791.041</v>
      </c>
      <c r="G90" s="399" t="s">
        <v>41</v>
      </c>
      <c r="H90" s="391"/>
      <c r="I90" s="290">
        <f t="shared" ref="I90:CN90" si="30">SUM(I91:I93)</f>
        <v>-6340</v>
      </c>
      <c r="J90" s="290">
        <f t="shared" si="30"/>
        <v>-6340</v>
      </c>
      <c r="K90" s="290">
        <f t="shared" si="30"/>
        <v>-6340</v>
      </c>
      <c r="L90" s="290">
        <f t="shared" si="30"/>
        <v>-6340</v>
      </c>
      <c r="M90" s="290">
        <f t="shared" si="30"/>
        <v>-6100</v>
      </c>
      <c r="N90" s="290">
        <f t="shared" si="30"/>
        <v>-4780</v>
      </c>
      <c r="O90" s="290">
        <f t="shared" si="30"/>
        <v>-4780</v>
      </c>
      <c r="P90" s="290">
        <f t="shared" si="30"/>
        <v>-4780</v>
      </c>
      <c r="Q90" s="290">
        <f t="shared" si="30"/>
        <v>-4780</v>
      </c>
      <c r="R90" s="290">
        <f t="shared" si="30"/>
        <v>-4780</v>
      </c>
      <c r="S90" s="290">
        <f t="shared" si="30"/>
        <v>-4780</v>
      </c>
      <c r="T90" s="290">
        <f t="shared" si="30"/>
        <v>-4780</v>
      </c>
      <c r="U90" s="290">
        <f t="shared" si="30"/>
        <v>0</v>
      </c>
      <c r="V90" s="290">
        <f t="shared" si="30"/>
        <v>0</v>
      </c>
      <c r="W90" s="290">
        <f t="shared" si="30"/>
        <v>0</v>
      </c>
      <c r="X90" s="290">
        <f t="shared" si="30"/>
        <v>0</v>
      </c>
      <c r="Y90" s="290">
        <f t="shared" si="30"/>
        <v>0</v>
      </c>
      <c r="Z90" s="290">
        <f t="shared" si="30"/>
        <v>0</v>
      </c>
      <c r="AA90" s="290">
        <f t="shared" si="30"/>
        <v>0</v>
      </c>
      <c r="AB90" s="290">
        <f t="shared" si="30"/>
        <v>0</v>
      </c>
      <c r="AC90" s="290">
        <f t="shared" si="30"/>
        <v>0</v>
      </c>
      <c r="AD90" s="290">
        <f t="shared" si="30"/>
        <v>0</v>
      </c>
      <c r="AE90" s="290">
        <f t="shared" si="30"/>
        <v>0</v>
      </c>
      <c r="AF90" s="290">
        <f t="shared" si="30"/>
        <v>0</v>
      </c>
      <c r="AG90" s="290">
        <f t="shared" si="30"/>
        <v>86651.97875</v>
      </c>
      <c r="AH90" s="290">
        <f t="shared" si="30"/>
        <v>0</v>
      </c>
      <c r="AI90" s="290">
        <f t="shared" si="30"/>
        <v>0</v>
      </c>
      <c r="AJ90" s="290">
        <f t="shared" si="30"/>
        <v>0</v>
      </c>
      <c r="AK90" s="290">
        <f t="shared" si="30"/>
        <v>0</v>
      </c>
      <c r="AL90" s="290">
        <f t="shared" si="30"/>
        <v>0</v>
      </c>
      <c r="AM90" s="290">
        <f t="shared" si="30"/>
        <v>0</v>
      </c>
      <c r="AN90" s="290">
        <f t="shared" si="30"/>
        <v>0</v>
      </c>
      <c r="AO90" s="290">
        <f t="shared" si="30"/>
        <v>0</v>
      </c>
      <c r="AP90" s="290">
        <f t="shared" si="30"/>
        <v>0</v>
      </c>
      <c r="AQ90" s="290">
        <f t="shared" si="30"/>
        <v>0</v>
      </c>
      <c r="AR90" s="290">
        <f t="shared" si="30"/>
        <v>0</v>
      </c>
      <c r="AS90" s="290">
        <f t="shared" si="30"/>
        <v>127393.3122</v>
      </c>
      <c r="AT90" s="290">
        <f t="shared" si="30"/>
        <v>0</v>
      </c>
      <c r="AU90" s="290">
        <f t="shared" si="30"/>
        <v>0</v>
      </c>
      <c r="AV90" s="290">
        <f t="shared" si="30"/>
        <v>0</v>
      </c>
      <c r="AW90" s="290">
        <f t="shared" si="30"/>
        <v>0</v>
      </c>
      <c r="AX90" s="290">
        <f t="shared" si="30"/>
        <v>0</v>
      </c>
      <c r="AY90" s="290">
        <f t="shared" si="30"/>
        <v>0</v>
      </c>
      <c r="AZ90" s="290">
        <f t="shared" si="30"/>
        <v>0</v>
      </c>
      <c r="BA90" s="290">
        <f t="shared" si="30"/>
        <v>0</v>
      </c>
      <c r="BB90" s="290">
        <f t="shared" si="30"/>
        <v>0</v>
      </c>
      <c r="BC90" s="290">
        <f t="shared" si="30"/>
        <v>0</v>
      </c>
      <c r="BD90" s="290">
        <f t="shared" si="30"/>
        <v>0</v>
      </c>
      <c r="BE90" s="290">
        <f t="shared" si="30"/>
        <v>144844.5934</v>
      </c>
      <c r="BF90" s="290">
        <f t="shared" si="30"/>
        <v>0</v>
      </c>
      <c r="BG90" s="290">
        <f t="shared" si="30"/>
        <v>0</v>
      </c>
      <c r="BH90" s="290">
        <f t="shared" si="30"/>
        <v>0</v>
      </c>
      <c r="BI90" s="290">
        <f t="shared" si="30"/>
        <v>0</v>
      </c>
      <c r="BJ90" s="290">
        <f t="shared" si="30"/>
        <v>0</v>
      </c>
      <c r="BK90" s="290">
        <f t="shared" si="30"/>
        <v>0</v>
      </c>
      <c r="BL90" s="290">
        <f t="shared" si="30"/>
        <v>0</v>
      </c>
      <c r="BM90" s="290">
        <f t="shared" si="30"/>
        <v>0</v>
      </c>
      <c r="BN90" s="290">
        <f t="shared" si="30"/>
        <v>0</v>
      </c>
      <c r="BO90" s="290">
        <f t="shared" si="30"/>
        <v>0</v>
      </c>
      <c r="BP90" s="290">
        <f t="shared" si="30"/>
        <v>0</v>
      </c>
      <c r="BQ90" s="290">
        <f t="shared" si="30"/>
        <v>155570.3029</v>
      </c>
      <c r="BR90" s="290">
        <f t="shared" si="30"/>
        <v>0</v>
      </c>
      <c r="BS90" s="290">
        <f t="shared" si="30"/>
        <v>0</v>
      </c>
      <c r="BT90" s="290">
        <f t="shared" si="30"/>
        <v>0</v>
      </c>
      <c r="BU90" s="290">
        <f t="shared" si="30"/>
        <v>0</v>
      </c>
      <c r="BV90" s="290">
        <f t="shared" si="30"/>
        <v>0</v>
      </c>
      <c r="BW90" s="290">
        <f t="shared" si="30"/>
        <v>0</v>
      </c>
      <c r="BX90" s="290">
        <f t="shared" si="30"/>
        <v>0</v>
      </c>
      <c r="BY90" s="290">
        <f t="shared" si="30"/>
        <v>0</v>
      </c>
      <c r="BZ90" s="290">
        <f t="shared" si="30"/>
        <v>0</v>
      </c>
      <c r="CA90" s="290">
        <f t="shared" si="30"/>
        <v>0</v>
      </c>
      <c r="CB90" s="290">
        <f t="shared" si="30"/>
        <v>0</v>
      </c>
      <c r="CC90" s="290">
        <f t="shared" si="30"/>
        <v>164898.2528</v>
      </c>
      <c r="CD90" s="290">
        <f t="shared" si="30"/>
        <v>0</v>
      </c>
      <c r="CE90" s="290">
        <f t="shared" si="30"/>
        <v>0</v>
      </c>
      <c r="CF90" s="290">
        <f t="shared" si="30"/>
        <v>0</v>
      </c>
      <c r="CG90" s="290">
        <f t="shared" si="30"/>
        <v>0</v>
      </c>
      <c r="CH90" s="290">
        <f t="shared" si="30"/>
        <v>0</v>
      </c>
      <c r="CI90" s="290">
        <f t="shared" si="30"/>
        <v>0</v>
      </c>
      <c r="CJ90" s="290">
        <f t="shared" si="30"/>
        <v>0</v>
      </c>
      <c r="CK90" s="290">
        <f t="shared" si="30"/>
        <v>0</v>
      </c>
      <c r="CL90" s="290">
        <f t="shared" si="30"/>
        <v>0</v>
      </c>
      <c r="CM90" s="290">
        <f t="shared" si="30"/>
        <v>0</v>
      </c>
      <c r="CN90" s="290">
        <f t="shared" si="30"/>
        <v>1254352.601</v>
      </c>
      <c r="CO90" s="1"/>
    </row>
    <row r="91" ht="18.75" customHeight="1" outlineLevel="1">
      <c r="A91" s="1"/>
      <c r="B91" s="300"/>
      <c r="C91" s="300" t="str">
        <f>CF!C66</f>
        <v>Contribution to the authorized capital</v>
      </c>
      <c r="D91" s="283"/>
      <c r="E91" s="282"/>
      <c r="F91" s="283">
        <f t="shared" si="31"/>
        <v>-64920</v>
      </c>
      <c r="G91" s="383" t="s">
        <v>41</v>
      </c>
      <c r="H91" s="384"/>
      <c r="I91" s="283">
        <f>-CF!I69</f>
        <v>-6340</v>
      </c>
      <c r="J91" s="283">
        <f>-CF!J69</f>
        <v>-6340</v>
      </c>
      <c r="K91" s="283">
        <f>-CF!K69</f>
        <v>-6340</v>
      </c>
      <c r="L91" s="283">
        <f>-CF!L69</f>
        <v>-6340</v>
      </c>
      <c r="M91" s="283">
        <f>-CF!M69</f>
        <v>-6100</v>
      </c>
      <c r="N91" s="283">
        <f>-CF!N69</f>
        <v>-4780</v>
      </c>
      <c r="O91" s="283">
        <f>-CF!O69</f>
        <v>-4780</v>
      </c>
      <c r="P91" s="283">
        <f>-CF!P69</f>
        <v>-4780</v>
      </c>
      <c r="Q91" s="283">
        <f>-CF!Q69</f>
        <v>-4780</v>
      </c>
      <c r="R91" s="283">
        <f>-CF!R69</f>
        <v>-4780</v>
      </c>
      <c r="S91" s="283">
        <f>-CF!S69</f>
        <v>-4780</v>
      </c>
      <c r="T91" s="283">
        <f>-CF!T69</f>
        <v>-4780</v>
      </c>
      <c r="U91" s="283">
        <f>-CF!U69</f>
        <v>0</v>
      </c>
      <c r="V91" s="283">
        <f>-CF!V69</f>
        <v>0</v>
      </c>
      <c r="W91" s="283">
        <f>-CF!W69</f>
        <v>0</v>
      </c>
      <c r="X91" s="283">
        <f>-CF!X69</f>
        <v>0</v>
      </c>
      <c r="Y91" s="283">
        <f>-CF!Y69</f>
        <v>0</v>
      </c>
      <c r="Z91" s="283">
        <f>-CF!Z69</f>
        <v>0</v>
      </c>
      <c r="AA91" s="283">
        <f>-CF!AA69</f>
        <v>0</v>
      </c>
      <c r="AB91" s="283">
        <f>-CF!AB69</f>
        <v>0</v>
      </c>
      <c r="AC91" s="283">
        <f>-CF!AC69</f>
        <v>0</v>
      </c>
      <c r="AD91" s="283">
        <f>-CF!AD69</f>
        <v>0</v>
      </c>
      <c r="AE91" s="283">
        <f>-CF!AE69</f>
        <v>0</v>
      </c>
      <c r="AF91" s="283">
        <f>-CF!AF69</f>
        <v>0</v>
      </c>
      <c r="AG91" s="283">
        <f>-CF!AG69</f>
        <v>0</v>
      </c>
      <c r="AH91" s="283">
        <f>-CF!AH69</f>
        <v>0</v>
      </c>
      <c r="AI91" s="283">
        <f>-CF!AI69</f>
        <v>0</v>
      </c>
      <c r="AJ91" s="283">
        <f>-CF!AJ69</f>
        <v>0</v>
      </c>
      <c r="AK91" s="283">
        <f>-CF!AK69</f>
        <v>0</v>
      </c>
      <c r="AL91" s="283">
        <f>-CF!AL69</f>
        <v>0</v>
      </c>
      <c r="AM91" s="283">
        <f>-CF!AM69</f>
        <v>0</v>
      </c>
      <c r="AN91" s="283">
        <f>-CF!AN69</f>
        <v>0</v>
      </c>
      <c r="AO91" s="283">
        <f>-CF!AO69</f>
        <v>0</v>
      </c>
      <c r="AP91" s="283">
        <f>-CF!AP69</f>
        <v>0</v>
      </c>
      <c r="AQ91" s="283">
        <f>-CF!AQ69</f>
        <v>0</v>
      </c>
      <c r="AR91" s="283">
        <f>-CF!AR69</f>
        <v>0</v>
      </c>
      <c r="AS91" s="283">
        <f>-CF!AS69</f>
        <v>0</v>
      </c>
      <c r="AT91" s="283">
        <f>-CF!AT69</f>
        <v>0</v>
      </c>
      <c r="AU91" s="283">
        <f>-CF!AU69</f>
        <v>0</v>
      </c>
      <c r="AV91" s="283">
        <f>-CF!AV69</f>
        <v>0</v>
      </c>
      <c r="AW91" s="283">
        <f>-CF!AW69</f>
        <v>0</v>
      </c>
      <c r="AX91" s="283">
        <f>-CF!AX69</f>
        <v>0</v>
      </c>
      <c r="AY91" s="283">
        <f>-CF!AY69</f>
        <v>0</v>
      </c>
      <c r="AZ91" s="283">
        <f>-CF!AZ69</f>
        <v>0</v>
      </c>
      <c r="BA91" s="283">
        <f>-CF!BA69</f>
        <v>0</v>
      </c>
      <c r="BB91" s="283">
        <f>-CF!BB69</f>
        <v>0</v>
      </c>
      <c r="BC91" s="283">
        <f>-CF!BC69</f>
        <v>0</v>
      </c>
      <c r="BD91" s="283">
        <f>-CF!BD69</f>
        <v>0</v>
      </c>
      <c r="BE91" s="283">
        <f>-CF!BE69</f>
        <v>0</v>
      </c>
      <c r="BF91" s="283">
        <f>-CF!BF69</f>
        <v>0</v>
      </c>
      <c r="BG91" s="283">
        <f>-CF!BG69</f>
        <v>0</v>
      </c>
      <c r="BH91" s="283">
        <f>-CF!BH69</f>
        <v>0</v>
      </c>
      <c r="BI91" s="283">
        <f>-CF!BI69</f>
        <v>0</v>
      </c>
      <c r="BJ91" s="283">
        <f>-CF!BJ69</f>
        <v>0</v>
      </c>
      <c r="BK91" s="283">
        <f>-CF!BK69</f>
        <v>0</v>
      </c>
      <c r="BL91" s="283">
        <f>-CF!BL69</f>
        <v>0</v>
      </c>
      <c r="BM91" s="283">
        <f>-CF!BM69</f>
        <v>0</v>
      </c>
      <c r="BN91" s="283">
        <f>-CF!BN69</f>
        <v>0</v>
      </c>
      <c r="BO91" s="283">
        <f>-CF!BO69</f>
        <v>0</v>
      </c>
      <c r="BP91" s="283">
        <f>-CF!BP69</f>
        <v>0</v>
      </c>
      <c r="BQ91" s="283">
        <f>-CF!BQ69</f>
        <v>0</v>
      </c>
      <c r="BR91" s="283">
        <f>-CF!BR69</f>
        <v>0</v>
      </c>
      <c r="BS91" s="283">
        <f>-CF!BS69</f>
        <v>0</v>
      </c>
      <c r="BT91" s="283">
        <f>-CF!BT69</f>
        <v>0</v>
      </c>
      <c r="BU91" s="283">
        <f>-CF!BU69</f>
        <v>0</v>
      </c>
      <c r="BV91" s="283">
        <f>-CF!BV69</f>
        <v>0</v>
      </c>
      <c r="BW91" s="283">
        <f>-CF!BW69</f>
        <v>0</v>
      </c>
      <c r="BX91" s="283">
        <f>-CF!BX69</f>
        <v>0</v>
      </c>
      <c r="BY91" s="283">
        <f>-CF!BY69</f>
        <v>0</v>
      </c>
      <c r="BZ91" s="283">
        <f>-CF!BZ69</f>
        <v>0</v>
      </c>
      <c r="CA91" s="283">
        <f>-CF!CA69</f>
        <v>0</v>
      </c>
      <c r="CB91" s="283">
        <f>-CF!CB69</f>
        <v>0</v>
      </c>
      <c r="CC91" s="283">
        <f>-CF!CC69</f>
        <v>0</v>
      </c>
      <c r="CD91" s="283">
        <f>-CF!CD69</f>
        <v>0</v>
      </c>
      <c r="CE91" s="283">
        <f>-CF!CE69</f>
        <v>0</v>
      </c>
      <c r="CF91" s="283">
        <f>-CF!CF69</f>
        <v>0</v>
      </c>
      <c r="CG91" s="283">
        <f>-CF!CG69</f>
        <v>0</v>
      </c>
      <c r="CH91" s="283">
        <f>-CF!CH69</f>
        <v>0</v>
      </c>
      <c r="CI91" s="283">
        <f>-CF!CI69</f>
        <v>0</v>
      </c>
      <c r="CJ91" s="283">
        <f>-CF!CJ69</f>
        <v>0</v>
      </c>
      <c r="CK91" s="283">
        <f>-CF!CK69</f>
        <v>0</v>
      </c>
      <c r="CL91" s="283">
        <f>-CF!CL69</f>
        <v>0</v>
      </c>
      <c r="CM91" s="283">
        <f>-CF!CM69</f>
        <v>0</v>
      </c>
      <c r="CN91" s="283">
        <f>-CF!CN69</f>
        <v>0</v>
      </c>
      <c r="CO91" s="1"/>
    </row>
    <row r="92" ht="18.75" customHeight="1" outlineLevel="1">
      <c r="A92" s="1"/>
      <c r="B92" s="300"/>
      <c r="C92" s="300" t="s">
        <v>252</v>
      </c>
      <c r="D92" s="283"/>
      <c r="E92" s="282"/>
      <c r="F92" s="283">
        <f t="shared" si="31"/>
        <v>977329.4299</v>
      </c>
      <c r="G92" s="383" t="s">
        <v>41</v>
      </c>
      <c r="H92" s="384"/>
      <c r="I92" s="283">
        <f>-CF!I75*Input!$D$93-I93-CF!I70</f>
        <v>0</v>
      </c>
      <c r="J92" s="283">
        <f>-CF!J75*Input!$D$93-J93-CF!J70</f>
        <v>0</v>
      </c>
      <c r="K92" s="283">
        <f>-CF!K75*Input!$D$93-K93-CF!K70</f>
        <v>0</v>
      </c>
      <c r="L92" s="283">
        <f>-CF!L75*Input!$D$93-L93-CF!L70</f>
        <v>0</v>
      </c>
      <c r="M92" s="283">
        <f>-CF!M75*Input!$D$93-M93-CF!M70</f>
        <v>0</v>
      </c>
      <c r="N92" s="283">
        <f>-CF!N75*Input!$D$93-N93-CF!N70</f>
        <v>0</v>
      </c>
      <c r="O92" s="283">
        <f>-CF!O75*Input!$D$93-O93-CF!O70</f>
        <v>0</v>
      </c>
      <c r="P92" s="283">
        <f>-CF!P75*Input!$D$93-P93-CF!P70</f>
        <v>0</v>
      </c>
      <c r="Q92" s="283">
        <f>-CF!Q75*Input!$D$93-Q93-CF!Q70</f>
        <v>0</v>
      </c>
      <c r="R92" s="283">
        <f>-CF!R75*Input!$D$93-R93-CF!R70</f>
        <v>0</v>
      </c>
      <c r="S92" s="283">
        <f>-CF!S75*Input!$D$93-S93-CF!S70</f>
        <v>0</v>
      </c>
      <c r="T92" s="283">
        <f>-CF!T75*Input!$D$93-T93-CF!T70</f>
        <v>0</v>
      </c>
      <c r="U92" s="283">
        <f>-CF!U75*Input!$D$93-U93-CF!U70</f>
        <v>0</v>
      </c>
      <c r="V92" s="283">
        <f>-CF!V75*Input!$D$93-V93-CF!V70</f>
        <v>0</v>
      </c>
      <c r="W92" s="283">
        <f>-CF!W75*Input!$D$93-W93-CF!W70</f>
        <v>0</v>
      </c>
      <c r="X92" s="283">
        <f>-CF!X75*Input!$D$93-X93-CF!X70</f>
        <v>0</v>
      </c>
      <c r="Y92" s="283">
        <f>-CF!Y75*Input!$D$93-Y93-CF!Y70</f>
        <v>0</v>
      </c>
      <c r="Z92" s="283">
        <f>-CF!Z75*Input!$D$93-Z93-CF!Z70</f>
        <v>0</v>
      </c>
      <c r="AA92" s="283">
        <f>-CF!AA75*Input!$D$93-AA93-CF!AA70</f>
        <v>0</v>
      </c>
      <c r="AB92" s="283">
        <f>-CF!AB75*Input!$D$93-AB93-CF!AB70</f>
        <v>0</v>
      </c>
      <c r="AC92" s="283">
        <f>-CF!AC75*Input!$D$93-AC93-CF!AC70</f>
        <v>0</v>
      </c>
      <c r="AD92" s="283">
        <f>-CF!AD75*Input!$D$93-AD93-CF!AD70</f>
        <v>0</v>
      </c>
      <c r="AE92" s="283">
        <f>-CF!AE75*Input!$D$93-AE93-CF!AE70</f>
        <v>0</v>
      </c>
      <c r="AF92" s="283">
        <f>-CF!AF75*Input!$D$93-AF93-CF!AF70</f>
        <v>0</v>
      </c>
      <c r="AG92" s="283">
        <f>-CF!AG75*Input!$D$93-AG93-CF!AG70</f>
        <v>86651.97875</v>
      </c>
      <c r="AH92" s="283">
        <f>-CF!AH75*Input!$D$93-AH93-CF!AH70</f>
        <v>0</v>
      </c>
      <c r="AI92" s="283">
        <f>-CF!AI75*Input!$D$93-AI93-CF!AI70</f>
        <v>0</v>
      </c>
      <c r="AJ92" s="283">
        <f>-CF!AJ75*Input!$D$93-AJ93-CF!AJ70</f>
        <v>0</v>
      </c>
      <c r="AK92" s="283">
        <f>-CF!AK75*Input!$D$93-AK93-CF!AK70</f>
        <v>0</v>
      </c>
      <c r="AL92" s="283">
        <f>-CF!AL75*Input!$D$93-AL93-CF!AL70</f>
        <v>0</v>
      </c>
      <c r="AM92" s="283">
        <f>-CF!AM75*Input!$D$93-AM93-CF!AM70</f>
        <v>0</v>
      </c>
      <c r="AN92" s="283">
        <f>-CF!AN75*Input!$D$93-AN93-CF!AN70</f>
        <v>0</v>
      </c>
      <c r="AO92" s="283">
        <f>-CF!AO75*Input!$D$93-AO93-CF!AO70</f>
        <v>0</v>
      </c>
      <c r="AP92" s="283">
        <f>-CF!AP75*Input!$D$93-AP93-CF!AP70</f>
        <v>0</v>
      </c>
      <c r="AQ92" s="283">
        <f>-CF!AQ75*Input!$D$93-AQ93-CF!AQ70</f>
        <v>0</v>
      </c>
      <c r="AR92" s="283">
        <f>-CF!AR75*Input!$D$93-AR93-CF!AR70</f>
        <v>0</v>
      </c>
      <c r="AS92" s="283">
        <f>-CF!AS75*Input!$D$93-AS93-CF!AS70</f>
        <v>127393.3122</v>
      </c>
      <c r="AT92" s="283">
        <f>-CF!AT75*Input!$D$93-AT93-CF!AT70</f>
        <v>0</v>
      </c>
      <c r="AU92" s="283">
        <f>-CF!AU75*Input!$D$93-AU93-CF!AU70</f>
        <v>0</v>
      </c>
      <c r="AV92" s="283">
        <f>-CF!AV75*Input!$D$93-AV93-CF!AV70</f>
        <v>0</v>
      </c>
      <c r="AW92" s="283">
        <f>-CF!AW75*Input!$D$93-AW93-CF!AW70</f>
        <v>0</v>
      </c>
      <c r="AX92" s="283">
        <f>-CF!AX75*Input!$D$93-AX93-CF!AX70</f>
        <v>0</v>
      </c>
      <c r="AY92" s="283">
        <f>-CF!AY75*Input!$D$93-AY93-CF!AY70</f>
        <v>0</v>
      </c>
      <c r="AZ92" s="283">
        <f>-CF!AZ75*Input!$D$93-AZ93-CF!AZ70</f>
        <v>0</v>
      </c>
      <c r="BA92" s="283">
        <f>-CF!BA75*Input!$D$93-BA93-CF!BA70</f>
        <v>0</v>
      </c>
      <c r="BB92" s="283">
        <f>-CF!BB75*Input!$D$93-BB93-CF!BB70</f>
        <v>0</v>
      </c>
      <c r="BC92" s="283">
        <f>-CF!BC75*Input!$D$93-BC93-CF!BC70</f>
        <v>0</v>
      </c>
      <c r="BD92" s="283">
        <f>-CF!BD75*Input!$D$93-BD93-CF!BD70</f>
        <v>0</v>
      </c>
      <c r="BE92" s="283">
        <f>-CF!BE75*Input!$D$93-BE93-CF!BE70</f>
        <v>144844.5934</v>
      </c>
      <c r="BF92" s="283">
        <f>-CF!BF75*Input!$D$93-BF93-CF!BF70</f>
        <v>0</v>
      </c>
      <c r="BG92" s="283">
        <f>-CF!BG75*Input!$D$93-BG93-CF!BG70</f>
        <v>0</v>
      </c>
      <c r="BH92" s="283">
        <f>-CF!BH75*Input!$D$93-BH93-CF!BH70</f>
        <v>0</v>
      </c>
      <c r="BI92" s="283">
        <f>-CF!BI75*Input!$D$93-BI93-CF!BI70</f>
        <v>0</v>
      </c>
      <c r="BJ92" s="283">
        <f>-CF!BJ75*Input!$D$93-BJ93-CF!BJ70</f>
        <v>0</v>
      </c>
      <c r="BK92" s="283">
        <f>-CF!BK75*Input!$D$93-BK93-CF!BK70</f>
        <v>0</v>
      </c>
      <c r="BL92" s="283">
        <f>-CF!BL75*Input!$D$93-BL93-CF!BL70</f>
        <v>0</v>
      </c>
      <c r="BM92" s="283">
        <f>-CF!BM75*Input!$D$93-BM93-CF!BM70</f>
        <v>0</v>
      </c>
      <c r="BN92" s="283">
        <f>-CF!BN75*Input!$D$93-BN93-CF!BN70</f>
        <v>0</v>
      </c>
      <c r="BO92" s="283">
        <f>-CF!BO75*Input!$D$93-BO93-CF!BO70</f>
        <v>0</v>
      </c>
      <c r="BP92" s="283">
        <f>-CF!BP75*Input!$D$93-BP93-CF!BP70</f>
        <v>0</v>
      </c>
      <c r="BQ92" s="283">
        <f>-CF!BQ75*Input!$D$93-BQ93-CF!BQ70</f>
        <v>155570.3029</v>
      </c>
      <c r="BR92" s="283">
        <f>-CF!BR75*Input!$D$93-BR93-CF!BR70</f>
        <v>0</v>
      </c>
      <c r="BS92" s="283">
        <f>-CF!BS75*Input!$D$93-BS93-CF!BS70</f>
        <v>0</v>
      </c>
      <c r="BT92" s="283">
        <f>-CF!BT75*Input!$D$93-BT93-CF!BT70</f>
        <v>0</v>
      </c>
      <c r="BU92" s="283">
        <f>-CF!BU75*Input!$D$93-BU93-CF!BU70</f>
        <v>0</v>
      </c>
      <c r="BV92" s="283">
        <f>-CF!BV75*Input!$D$93-BV93-CF!BV70</f>
        <v>0</v>
      </c>
      <c r="BW92" s="283">
        <f>-CF!BW75*Input!$D$93-BW93-CF!BW70</f>
        <v>0</v>
      </c>
      <c r="BX92" s="283">
        <f>-CF!BX75*Input!$D$93-BX93-CF!BX70</f>
        <v>0</v>
      </c>
      <c r="BY92" s="283">
        <f>-CF!BY75*Input!$D$93-BY93-CF!BY70</f>
        <v>0</v>
      </c>
      <c r="BZ92" s="283">
        <f>-CF!BZ75*Input!$D$93-BZ93-CF!BZ70</f>
        <v>0</v>
      </c>
      <c r="CA92" s="283">
        <f>-CF!CA75*Input!$D$93-CA93-CF!CA70</f>
        <v>0</v>
      </c>
      <c r="CB92" s="283">
        <f>-CF!CB75*Input!$D$93-CB93-CF!CB70</f>
        <v>0</v>
      </c>
      <c r="CC92" s="283">
        <f>-CF!CC75*Input!$D$93-CC93-CF!CC70</f>
        <v>164898.2528</v>
      </c>
      <c r="CD92" s="283">
        <f>-CF!CD75*Input!$D$93-CD93-CF!CD70</f>
        <v>0</v>
      </c>
      <c r="CE92" s="283">
        <f>-CF!CE75*Input!$D$93-CE93-CF!CE70</f>
        <v>0</v>
      </c>
      <c r="CF92" s="283">
        <f>-CF!CF75*Input!$D$93-CF93-CF!CF70</f>
        <v>0</v>
      </c>
      <c r="CG92" s="283">
        <f>-CF!CG75*Input!$D$93-CG93-CF!CG70</f>
        <v>0</v>
      </c>
      <c r="CH92" s="283">
        <f>-CF!CH75*Input!$D$93-CH93-CF!CH70</f>
        <v>0</v>
      </c>
      <c r="CI92" s="283">
        <f>-CF!CI75*Input!$D$93-CI93-CF!CI70</f>
        <v>0</v>
      </c>
      <c r="CJ92" s="283">
        <f>-CF!CJ75*Input!$D$93-CJ93-CF!CJ70</f>
        <v>0</v>
      </c>
      <c r="CK92" s="283">
        <f>-CF!CK75*Input!$D$93-CK93-CF!CK70</f>
        <v>0</v>
      </c>
      <c r="CL92" s="283">
        <f>-CF!CL75*Input!$D$93-CL93-CF!CL70</f>
        <v>0</v>
      </c>
      <c r="CM92" s="283">
        <f>-CF!CM75*Input!$D$93-CM93-CF!CM70</f>
        <v>0</v>
      </c>
      <c r="CN92" s="283">
        <f>-CF!CN75*Input!$D$93-CN93-CF!CN70</f>
        <v>297970.9898</v>
      </c>
      <c r="CO92" s="1"/>
    </row>
    <row r="93" ht="18.75" customHeight="1" outlineLevel="1">
      <c r="A93" s="1"/>
      <c r="B93" s="300"/>
      <c r="C93" s="300" t="s">
        <v>336</v>
      </c>
      <c r="D93" s="283"/>
      <c r="E93" s="282"/>
      <c r="F93" s="283">
        <f t="shared" si="31"/>
        <v>956381.6111</v>
      </c>
      <c r="G93" s="383" t="s">
        <v>41</v>
      </c>
      <c r="H93" s="384"/>
      <c r="I93" s="283">
        <f>CF!I74*Input!$D$93</f>
        <v>0</v>
      </c>
      <c r="J93" s="283">
        <f>CF!J74*Input!$D$93</f>
        <v>0</v>
      </c>
      <c r="K93" s="283">
        <f>CF!K74*Input!$D$93</f>
        <v>0</v>
      </c>
      <c r="L93" s="283">
        <f>CF!L74*Input!$D$93</f>
        <v>0</v>
      </c>
      <c r="M93" s="283">
        <f>CF!M74*Input!$D$93</f>
        <v>0</v>
      </c>
      <c r="N93" s="283">
        <f>CF!N74*Input!$D$93</f>
        <v>0</v>
      </c>
      <c r="O93" s="283">
        <f>CF!O74*Input!$D$93</f>
        <v>0</v>
      </c>
      <c r="P93" s="283">
        <f>CF!P74*Input!$D$93</f>
        <v>0</v>
      </c>
      <c r="Q93" s="283">
        <f>CF!Q74*Input!$D$93</f>
        <v>0</v>
      </c>
      <c r="R93" s="283">
        <f>CF!R74*Input!$D$93</f>
        <v>0</v>
      </c>
      <c r="S93" s="283">
        <f>CF!S74*Input!$D$93</f>
        <v>0</v>
      </c>
      <c r="T93" s="283">
        <f>CF!T74*Input!$D$93</f>
        <v>0</v>
      </c>
      <c r="U93" s="283">
        <f>CF!U74*Input!$D$93</f>
        <v>0</v>
      </c>
      <c r="V93" s="283">
        <f>CF!V74*Input!$D$93</f>
        <v>0</v>
      </c>
      <c r="W93" s="283">
        <f>CF!W74*Input!$D$93</f>
        <v>0</v>
      </c>
      <c r="X93" s="283">
        <f>CF!X74*Input!$D$93</f>
        <v>0</v>
      </c>
      <c r="Y93" s="283">
        <f>CF!Y74*Input!$D$93</f>
        <v>0</v>
      </c>
      <c r="Z93" s="283">
        <f>CF!Z74*Input!$D$93</f>
        <v>0</v>
      </c>
      <c r="AA93" s="283">
        <f>CF!AA74*Input!$D$93</f>
        <v>0</v>
      </c>
      <c r="AB93" s="283">
        <f>CF!AB74*Input!$D$93</f>
        <v>0</v>
      </c>
      <c r="AC93" s="283">
        <f>CF!AC74*Input!$D$93</f>
        <v>0</v>
      </c>
      <c r="AD93" s="283">
        <f>CF!AD74*Input!$D$93</f>
        <v>0</v>
      </c>
      <c r="AE93" s="283">
        <f>CF!AE74*Input!$D$93</f>
        <v>0</v>
      </c>
      <c r="AF93" s="283">
        <f>CF!AF74*Input!$D$93</f>
        <v>0</v>
      </c>
      <c r="AG93" s="283">
        <f>CF!AG74*Input!$D$93</f>
        <v>0</v>
      </c>
      <c r="AH93" s="283">
        <f>CF!AH74*Input!$D$93</f>
        <v>0</v>
      </c>
      <c r="AI93" s="283">
        <f>CF!AI74*Input!$D$93</f>
        <v>0</v>
      </c>
      <c r="AJ93" s="283">
        <f>CF!AJ74*Input!$D$93</f>
        <v>0</v>
      </c>
      <c r="AK93" s="283">
        <f>CF!AK74*Input!$D$93</f>
        <v>0</v>
      </c>
      <c r="AL93" s="283">
        <f>CF!AL74*Input!$D$93</f>
        <v>0</v>
      </c>
      <c r="AM93" s="283">
        <f>CF!AM74*Input!$D$93</f>
        <v>0</v>
      </c>
      <c r="AN93" s="283">
        <f>CF!AN74*Input!$D$93</f>
        <v>0</v>
      </c>
      <c r="AO93" s="283">
        <f>CF!AO74*Input!$D$93</f>
        <v>0</v>
      </c>
      <c r="AP93" s="283">
        <f>CF!AP74*Input!$D$93</f>
        <v>0</v>
      </c>
      <c r="AQ93" s="283">
        <f>CF!AQ74*Input!$D$93</f>
        <v>0</v>
      </c>
      <c r="AR93" s="283">
        <f>CF!AR74*Input!$D$93</f>
        <v>0</v>
      </c>
      <c r="AS93" s="283">
        <f>CF!AS74*Input!$D$93</f>
        <v>0</v>
      </c>
      <c r="AT93" s="283">
        <f>CF!AT74*Input!$D$93</f>
        <v>0</v>
      </c>
      <c r="AU93" s="283">
        <f>CF!AU74*Input!$D$93</f>
        <v>0</v>
      </c>
      <c r="AV93" s="283">
        <f>CF!AV74*Input!$D$93</f>
        <v>0</v>
      </c>
      <c r="AW93" s="283">
        <f>CF!AW74*Input!$D$93</f>
        <v>0</v>
      </c>
      <c r="AX93" s="283">
        <f>CF!AX74*Input!$D$93</f>
        <v>0</v>
      </c>
      <c r="AY93" s="283">
        <f>CF!AY74*Input!$D$93</f>
        <v>0</v>
      </c>
      <c r="AZ93" s="283">
        <f>CF!AZ74*Input!$D$93</f>
        <v>0</v>
      </c>
      <c r="BA93" s="283">
        <f>CF!BA74*Input!$D$93</f>
        <v>0</v>
      </c>
      <c r="BB93" s="283">
        <f>CF!BB74*Input!$D$93</f>
        <v>0</v>
      </c>
      <c r="BC93" s="283">
        <f>CF!BC74*Input!$D$93</f>
        <v>0</v>
      </c>
      <c r="BD93" s="283">
        <f>CF!BD74*Input!$D$93</f>
        <v>0</v>
      </c>
      <c r="BE93" s="283">
        <f>CF!BE74*Input!$D$93</f>
        <v>0</v>
      </c>
      <c r="BF93" s="283">
        <f>CF!BF74*Input!$D$93</f>
        <v>0</v>
      </c>
      <c r="BG93" s="283">
        <f>CF!BG74*Input!$D$93</f>
        <v>0</v>
      </c>
      <c r="BH93" s="283">
        <f>CF!BH74*Input!$D$93</f>
        <v>0</v>
      </c>
      <c r="BI93" s="283">
        <f>CF!BI74*Input!$D$93</f>
        <v>0</v>
      </c>
      <c r="BJ93" s="283">
        <f>CF!BJ74*Input!$D$93</f>
        <v>0</v>
      </c>
      <c r="BK93" s="283">
        <f>CF!BK74*Input!$D$93</f>
        <v>0</v>
      </c>
      <c r="BL93" s="283">
        <f>CF!BL74*Input!$D$93</f>
        <v>0</v>
      </c>
      <c r="BM93" s="283">
        <f>CF!BM74*Input!$D$93</f>
        <v>0</v>
      </c>
      <c r="BN93" s="283">
        <f>CF!BN74*Input!$D$93</f>
        <v>0</v>
      </c>
      <c r="BO93" s="283">
        <f>CF!BO74*Input!$D$93</f>
        <v>0</v>
      </c>
      <c r="BP93" s="283">
        <f>CF!BP74*Input!$D$93</f>
        <v>0</v>
      </c>
      <c r="BQ93" s="283">
        <f>CF!BQ74*Input!$D$93</f>
        <v>0</v>
      </c>
      <c r="BR93" s="283">
        <f>CF!BR74*Input!$D$93</f>
        <v>0</v>
      </c>
      <c r="BS93" s="283">
        <f>CF!BS74*Input!$D$93</f>
        <v>0</v>
      </c>
      <c r="BT93" s="283">
        <f>CF!BT74*Input!$D$93</f>
        <v>0</v>
      </c>
      <c r="BU93" s="283">
        <f>CF!BU74*Input!$D$93</f>
        <v>0</v>
      </c>
      <c r="BV93" s="283">
        <f>CF!BV74*Input!$D$93</f>
        <v>0</v>
      </c>
      <c r="BW93" s="283">
        <f>CF!BW74*Input!$D$93</f>
        <v>0</v>
      </c>
      <c r="BX93" s="283">
        <f>CF!BX74*Input!$D$93</f>
        <v>0</v>
      </c>
      <c r="BY93" s="283">
        <f>CF!BY74*Input!$D$93</f>
        <v>0</v>
      </c>
      <c r="BZ93" s="283">
        <f>CF!BZ74*Input!$D$93</f>
        <v>0</v>
      </c>
      <c r="CA93" s="283">
        <f>CF!CA74*Input!$D$93</f>
        <v>0</v>
      </c>
      <c r="CB93" s="283">
        <f>CF!CB74*Input!$D$93</f>
        <v>0</v>
      </c>
      <c r="CC93" s="283">
        <f>CF!CC74*Input!$D$93</f>
        <v>0</v>
      </c>
      <c r="CD93" s="283">
        <f>CF!CD74*Input!$D$93</f>
        <v>0</v>
      </c>
      <c r="CE93" s="283">
        <f>CF!CE74*Input!$D$93</f>
        <v>0</v>
      </c>
      <c r="CF93" s="283">
        <f>CF!CF74*Input!$D$93</f>
        <v>0</v>
      </c>
      <c r="CG93" s="283">
        <f>CF!CG74*Input!$D$93</f>
        <v>0</v>
      </c>
      <c r="CH93" s="283">
        <f>CF!CH74*Input!$D$93</f>
        <v>0</v>
      </c>
      <c r="CI93" s="283">
        <f>CF!CI74*Input!$D$93</f>
        <v>0</v>
      </c>
      <c r="CJ93" s="283">
        <f>CF!CJ74*Input!$D$93</f>
        <v>0</v>
      </c>
      <c r="CK93" s="283">
        <f>CF!CK74*Input!$D$93</f>
        <v>0</v>
      </c>
      <c r="CL93" s="283">
        <f>CF!CL74*Input!$D$93</f>
        <v>0</v>
      </c>
      <c r="CM93" s="283">
        <f>CF!CM74*Input!$D$93</f>
        <v>0</v>
      </c>
      <c r="CN93" s="283">
        <f>CF!CN74*Input!$D$93</f>
        <v>956381.6111</v>
      </c>
      <c r="CO93" s="1"/>
    </row>
    <row r="94" ht="18.75" customHeight="1" outlineLevel="1">
      <c r="A94" s="1"/>
      <c r="B94" s="342"/>
      <c r="C94" s="288" t="s">
        <v>195</v>
      </c>
      <c r="D94" s="290"/>
      <c r="E94" s="288"/>
      <c r="F94" s="290">
        <f>CN94</f>
        <v>1868791.041</v>
      </c>
      <c r="G94" s="399" t="s">
        <v>41</v>
      </c>
      <c r="H94" s="391"/>
      <c r="I94" s="290">
        <f t="shared" ref="I94:CN94" si="32">I90+H94</f>
        <v>-6340</v>
      </c>
      <c r="J94" s="290">
        <f t="shared" si="32"/>
        <v>-12680</v>
      </c>
      <c r="K94" s="290">
        <f t="shared" si="32"/>
        <v>-19020</v>
      </c>
      <c r="L94" s="290">
        <f t="shared" si="32"/>
        <v>-25360</v>
      </c>
      <c r="M94" s="290">
        <f t="shared" si="32"/>
        <v>-31460</v>
      </c>
      <c r="N94" s="290">
        <f t="shared" si="32"/>
        <v>-36240</v>
      </c>
      <c r="O94" s="290">
        <f t="shared" si="32"/>
        <v>-41020</v>
      </c>
      <c r="P94" s="290">
        <f t="shared" si="32"/>
        <v>-45800</v>
      </c>
      <c r="Q94" s="290">
        <f t="shared" si="32"/>
        <v>-50580</v>
      </c>
      <c r="R94" s="290">
        <f t="shared" si="32"/>
        <v>-55360</v>
      </c>
      <c r="S94" s="290">
        <f t="shared" si="32"/>
        <v>-60140</v>
      </c>
      <c r="T94" s="290">
        <f t="shared" si="32"/>
        <v>-64920</v>
      </c>
      <c r="U94" s="290">
        <f t="shared" si="32"/>
        <v>-64920</v>
      </c>
      <c r="V94" s="290">
        <f t="shared" si="32"/>
        <v>-64920</v>
      </c>
      <c r="W94" s="290">
        <f t="shared" si="32"/>
        <v>-64920</v>
      </c>
      <c r="X94" s="290">
        <f t="shared" si="32"/>
        <v>-64920</v>
      </c>
      <c r="Y94" s="290">
        <f t="shared" si="32"/>
        <v>-64920</v>
      </c>
      <c r="Z94" s="290">
        <f t="shared" si="32"/>
        <v>-64920</v>
      </c>
      <c r="AA94" s="290">
        <f t="shared" si="32"/>
        <v>-64920</v>
      </c>
      <c r="AB94" s="290">
        <f t="shared" si="32"/>
        <v>-64920</v>
      </c>
      <c r="AC94" s="290">
        <f t="shared" si="32"/>
        <v>-64920</v>
      </c>
      <c r="AD94" s="290">
        <f t="shared" si="32"/>
        <v>-64920</v>
      </c>
      <c r="AE94" s="290">
        <f t="shared" si="32"/>
        <v>-64920</v>
      </c>
      <c r="AF94" s="290">
        <f t="shared" si="32"/>
        <v>-64920</v>
      </c>
      <c r="AG94" s="290">
        <f t="shared" si="32"/>
        <v>21731.97875</v>
      </c>
      <c r="AH94" s="290">
        <f t="shared" si="32"/>
        <v>21731.97875</v>
      </c>
      <c r="AI94" s="290">
        <f t="shared" si="32"/>
        <v>21731.97875</v>
      </c>
      <c r="AJ94" s="290">
        <f t="shared" si="32"/>
        <v>21731.97875</v>
      </c>
      <c r="AK94" s="290">
        <f t="shared" si="32"/>
        <v>21731.97875</v>
      </c>
      <c r="AL94" s="290">
        <f t="shared" si="32"/>
        <v>21731.97875</v>
      </c>
      <c r="AM94" s="290">
        <f t="shared" si="32"/>
        <v>21731.97875</v>
      </c>
      <c r="AN94" s="290">
        <f t="shared" si="32"/>
        <v>21731.97875</v>
      </c>
      <c r="AO94" s="290">
        <f t="shared" si="32"/>
        <v>21731.97875</v>
      </c>
      <c r="AP94" s="290">
        <f t="shared" si="32"/>
        <v>21731.97875</v>
      </c>
      <c r="AQ94" s="290">
        <f t="shared" si="32"/>
        <v>21731.97875</v>
      </c>
      <c r="AR94" s="290">
        <f t="shared" si="32"/>
        <v>21731.97875</v>
      </c>
      <c r="AS94" s="290">
        <f t="shared" si="32"/>
        <v>149125.291</v>
      </c>
      <c r="AT94" s="290">
        <f t="shared" si="32"/>
        <v>149125.291</v>
      </c>
      <c r="AU94" s="290">
        <f t="shared" si="32"/>
        <v>149125.291</v>
      </c>
      <c r="AV94" s="290">
        <f t="shared" si="32"/>
        <v>149125.291</v>
      </c>
      <c r="AW94" s="290">
        <f t="shared" si="32"/>
        <v>149125.291</v>
      </c>
      <c r="AX94" s="290">
        <f t="shared" si="32"/>
        <v>149125.291</v>
      </c>
      <c r="AY94" s="290">
        <f t="shared" si="32"/>
        <v>149125.291</v>
      </c>
      <c r="AZ94" s="290">
        <f t="shared" si="32"/>
        <v>149125.291</v>
      </c>
      <c r="BA94" s="290">
        <f t="shared" si="32"/>
        <v>149125.291</v>
      </c>
      <c r="BB94" s="290">
        <f t="shared" si="32"/>
        <v>149125.291</v>
      </c>
      <c r="BC94" s="290">
        <f t="shared" si="32"/>
        <v>149125.291</v>
      </c>
      <c r="BD94" s="290">
        <f t="shared" si="32"/>
        <v>149125.291</v>
      </c>
      <c r="BE94" s="290">
        <f t="shared" si="32"/>
        <v>293969.8844</v>
      </c>
      <c r="BF94" s="290">
        <f t="shared" si="32"/>
        <v>293969.8844</v>
      </c>
      <c r="BG94" s="290">
        <f t="shared" si="32"/>
        <v>293969.8844</v>
      </c>
      <c r="BH94" s="290">
        <f t="shared" si="32"/>
        <v>293969.8844</v>
      </c>
      <c r="BI94" s="290">
        <f t="shared" si="32"/>
        <v>293969.8844</v>
      </c>
      <c r="BJ94" s="290">
        <f t="shared" si="32"/>
        <v>293969.8844</v>
      </c>
      <c r="BK94" s="290">
        <f t="shared" si="32"/>
        <v>293969.8844</v>
      </c>
      <c r="BL94" s="290">
        <f t="shared" si="32"/>
        <v>293969.8844</v>
      </c>
      <c r="BM94" s="290">
        <f t="shared" si="32"/>
        <v>293969.8844</v>
      </c>
      <c r="BN94" s="290">
        <f t="shared" si="32"/>
        <v>293969.8844</v>
      </c>
      <c r="BO94" s="290">
        <f t="shared" si="32"/>
        <v>293969.8844</v>
      </c>
      <c r="BP94" s="290">
        <f t="shared" si="32"/>
        <v>293969.8844</v>
      </c>
      <c r="BQ94" s="290">
        <f t="shared" si="32"/>
        <v>449540.1873</v>
      </c>
      <c r="BR94" s="290">
        <f t="shared" si="32"/>
        <v>449540.1873</v>
      </c>
      <c r="BS94" s="290">
        <f t="shared" si="32"/>
        <v>449540.1873</v>
      </c>
      <c r="BT94" s="290">
        <f t="shared" si="32"/>
        <v>449540.1873</v>
      </c>
      <c r="BU94" s="290">
        <f t="shared" si="32"/>
        <v>449540.1873</v>
      </c>
      <c r="BV94" s="290">
        <f t="shared" si="32"/>
        <v>449540.1873</v>
      </c>
      <c r="BW94" s="290">
        <f t="shared" si="32"/>
        <v>449540.1873</v>
      </c>
      <c r="BX94" s="290">
        <f t="shared" si="32"/>
        <v>449540.1873</v>
      </c>
      <c r="BY94" s="290">
        <f t="shared" si="32"/>
        <v>449540.1873</v>
      </c>
      <c r="BZ94" s="290">
        <f t="shared" si="32"/>
        <v>449540.1873</v>
      </c>
      <c r="CA94" s="290">
        <f t="shared" si="32"/>
        <v>449540.1873</v>
      </c>
      <c r="CB94" s="290">
        <f t="shared" si="32"/>
        <v>449540.1873</v>
      </c>
      <c r="CC94" s="290">
        <f t="shared" si="32"/>
        <v>614438.4401</v>
      </c>
      <c r="CD94" s="290">
        <f t="shared" si="32"/>
        <v>614438.4401</v>
      </c>
      <c r="CE94" s="290">
        <f t="shared" si="32"/>
        <v>614438.4401</v>
      </c>
      <c r="CF94" s="290">
        <f t="shared" si="32"/>
        <v>614438.4401</v>
      </c>
      <c r="CG94" s="290">
        <f t="shared" si="32"/>
        <v>614438.4401</v>
      </c>
      <c r="CH94" s="290">
        <f t="shared" si="32"/>
        <v>614438.4401</v>
      </c>
      <c r="CI94" s="290">
        <f t="shared" si="32"/>
        <v>614438.4401</v>
      </c>
      <c r="CJ94" s="290">
        <f t="shared" si="32"/>
        <v>614438.4401</v>
      </c>
      <c r="CK94" s="290">
        <f t="shared" si="32"/>
        <v>614438.4401</v>
      </c>
      <c r="CL94" s="290">
        <f t="shared" si="32"/>
        <v>614438.4401</v>
      </c>
      <c r="CM94" s="290">
        <f t="shared" si="32"/>
        <v>614438.4401</v>
      </c>
      <c r="CN94" s="290">
        <f t="shared" si="32"/>
        <v>1868791.041</v>
      </c>
      <c r="CO94" s="1"/>
    </row>
    <row r="95" ht="18.75" customHeight="1" outlineLevel="1">
      <c r="A95" s="1"/>
      <c r="B95" s="300"/>
      <c r="C95" s="282" t="s">
        <v>168</v>
      </c>
      <c r="D95" s="283"/>
      <c r="E95" s="282"/>
      <c r="F95" s="436">
        <f>AVERAGE(I95:CN95)</f>
        <v>0.3</v>
      </c>
      <c r="G95" s="426" t="s">
        <v>22</v>
      </c>
      <c r="H95" s="384"/>
      <c r="I95" s="436">
        <f>Input!$D$131</f>
        <v>0.3</v>
      </c>
      <c r="J95" s="436">
        <f>Input!$D$131</f>
        <v>0.3</v>
      </c>
      <c r="K95" s="436">
        <f>Input!$D$131</f>
        <v>0.3</v>
      </c>
      <c r="L95" s="436">
        <f>Input!$D$131</f>
        <v>0.3</v>
      </c>
      <c r="M95" s="436">
        <f>Input!$D$131</f>
        <v>0.3</v>
      </c>
      <c r="N95" s="436">
        <f>Input!$D$131</f>
        <v>0.3</v>
      </c>
      <c r="O95" s="436">
        <f>Input!$D$131</f>
        <v>0.3</v>
      </c>
      <c r="P95" s="436">
        <f>Input!$D$131</f>
        <v>0.3</v>
      </c>
      <c r="Q95" s="436">
        <f>Input!$D$131</f>
        <v>0.3</v>
      </c>
      <c r="R95" s="436">
        <f>Input!$D$131</f>
        <v>0.3</v>
      </c>
      <c r="S95" s="436">
        <f>Input!$D$131</f>
        <v>0.3</v>
      </c>
      <c r="T95" s="436">
        <f>Input!$D$131</f>
        <v>0.3</v>
      </c>
      <c r="U95" s="436">
        <f>Input!$D$131</f>
        <v>0.3</v>
      </c>
      <c r="V95" s="436">
        <f>Input!$D$131</f>
        <v>0.3</v>
      </c>
      <c r="W95" s="436">
        <f>Input!$D$131</f>
        <v>0.3</v>
      </c>
      <c r="X95" s="436">
        <f>Input!$D$131</f>
        <v>0.3</v>
      </c>
      <c r="Y95" s="436">
        <f>Input!$D$131</f>
        <v>0.3</v>
      </c>
      <c r="Z95" s="436">
        <f>Input!$D$131</f>
        <v>0.3</v>
      </c>
      <c r="AA95" s="436">
        <f>Input!$D$131</f>
        <v>0.3</v>
      </c>
      <c r="AB95" s="436">
        <f>Input!$D$131</f>
        <v>0.3</v>
      </c>
      <c r="AC95" s="436">
        <f>Input!$D$131</f>
        <v>0.3</v>
      </c>
      <c r="AD95" s="436">
        <f>Input!$D$131</f>
        <v>0.3</v>
      </c>
      <c r="AE95" s="436">
        <f>Input!$D$131</f>
        <v>0.3</v>
      </c>
      <c r="AF95" s="436">
        <f>Input!$D$131</f>
        <v>0.3</v>
      </c>
      <c r="AG95" s="436">
        <f>Input!$D$131</f>
        <v>0.3</v>
      </c>
      <c r="AH95" s="436">
        <f>Input!$D$131</f>
        <v>0.3</v>
      </c>
      <c r="AI95" s="436">
        <f>Input!$D$131</f>
        <v>0.3</v>
      </c>
      <c r="AJ95" s="436">
        <f>Input!$D$131</f>
        <v>0.3</v>
      </c>
      <c r="AK95" s="436">
        <f>Input!$D$131</f>
        <v>0.3</v>
      </c>
      <c r="AL95" s="436">
        <f>Input!$D$131</f>
        <v>0.3</v>
      </c>
      <c r="AM95" s="436">
        <f>Input!$D$131</f>
        <v>0.3</v>
      </c>
      <c r="AN95" s="436">
        <f>Input!$D$131</f>
        <v>0.3</v>
      </c>
      <c r="AO95" s="436">
        <f>Input!$D$131</f>
        <v>0.3</v>
      </c>
      <c r="AP95" s="436">
        <f>Input!$D$131</f>
        <v>0.3</v>
      </c>
      <c r="AQ95" s="436">
        <f>Input!$D$131</f>
        <v>0.3</v>
      </c>
      <c r="AR95" s="436">
        <f>Input!$D$131</f>
        <v>0.3</v>
      </c>
      <c r="AS95" s="436">
        <f>Input!$D$131</f>
        <v>0.3</v>
      </c>
      <c r="AT95" s="436">
        <f>Input!$D$131</f>
        <v>0.3</v>
      </c>
      <c r="AU95" s="436">
        <f>Input!$D$131</f>
        <v>0.3</v>
      </c>
      <c r="AV95" s="436">
        <f>Input!$D$131</f>
        <v>0.3</v>
      </c>
      <c r="AW95" s="436">
        <f>Input!$D$131</f>
        <v>0.3</v>
      </c>
      <c r="AX95" s="436">
        <f>Input!$D$131</f>
        <v>0.3</v>
      </c>
      <c r="AY95" s="436">
        <f>Input!$D$131</f>
        <v>0.3</v>
      </c>
      <c r="AZ95" s="436">
        <f>Input!$D$131</f>
        <v>0.3</v>
      </c>
      <c r="BA95" s="436">
        <f>Input!$D$131</f>
        <v>0.3</v>
      </c>
      <c r="BB95" s="436">
        <f>Input!$D$131</f>
        <v>0.3</v>
      </c>
      <c r="BC95" s="436">
        <f>Input!$D$131</f>
        <v>0.3</v>
      </c>
      <c r="BD95" s="436">
        <f>Input!$D$131</f>
        <v>0.3</v>
      </c>
      <c r="BE95" s="436">
        <f>Input!$D$131</f>
        <v>0.3</v>
      </c>
      <c r="BF95" s="436">
        <f>Input!$D$131</f>
        <v>0.3</v>
      </c>
      <c r="BG95" s="436">
        <f>Input!$D$131</f>
        <v>0.3</v>
      </c>
      <c r="BH95" s="436">
        <f>Input!$D$131</f>
        <v>0.3</v>
      </c>
      <c r="BI95" s="436">
        <f>Input!$D$131</f>
        <v>0.3</v>
      </c>
      <c r="BJ95" s="436">
        <f>Input!$D$131</f>
        <v>0.3</v>
      </c>
      <c r="BK95" s="436">
        <f>Input!$D$131</f>
        <v>0.3</v>
      </c>
      <c r="BL95" s="436">
        <f>Input!$D$131</f>
        <v>0.3</v>
      </c>
      <c r="BM95" s="436">
        <f>Input!$D$131</f>
        <v>0.3</v>
      </c>
      <c r="BN95" s="436">
        <f>Input!$D$131</f>
        <v>0.3</v>
      </c>
      <c r="BO95" s="436">
        <f>Input!$D$131</f>
        <v>0.3</v>
      </c>
      <c r="BP95" s="436">
        <f>Input!$D$131</f>
        <v>0.3</v>
      </c>
      <c r="BQ95" s="436">
        <f>Input!$D$131</f>
        <v>0.3</v>
      </c>
      <c r="BR95" s="436">
        <f>Input!$D$131</f>
        <v>0.3</v>
      </c>
      <c r="BS95" s="436">
        <f>Input!$D$131</f>
        <v>0.3</v>
      </c>
      <c r="BT95" s="436">
        <f>Input!$D$131</f>
        <v>0.3</v>
      </c>
      <c r="BU95" s="436">
        <f>Input!$D$131</f>
        <v>0.3</v>
      </c>
      <c r="BV95" s="436">
        <f>Input!$D$131</f>
        <v>0.3</v>
      </c>
      <c r="BW95" s="436">
        <f>Input!$D$131</f>
        <v>0.3</v>
      </c>
      <c r="BX95" s="436">
        <f>Input!$D$131</f>
        <v>0.3</v>
      </c>
      <c r="BY95" s="436">
        <f>Input!$D$131</f>
        <v>0.3</v>
      </c>
      <c r="BZ95" s="436">
        <f>Input!$D$131</f>
        <v>0.3</v>
      </c>
      <c r="CA95" s="436">
        <f>Input!$D$131</f>
        <v>0.3</v>
      </c>
      <c r="CB95" s="436">
        <f>Input!$D$131</f>
        <v>0.3</v>
      </c>
      <c r="CC95" s="436">
        <f>Input!$D$131</f>
        <v>0.3</v>
      </c>
      <c r="CD95" s="436">
        <f>Input!$D$131</f>
        <v>0.3</v>
      </c>
      <c r="CE95" s="436">
        <f>Input!$D$131</f>
        <v>0.3</v>
      </c>
      <c r="CF95" s="436">
        <f>Input!$D$131</f>
        <v>0.3</v>
      </c>
      <c r="CG95" s="436">
        <f>Input!$D$131</f>
        <v>0.3</v>
      </c>
      <c r="CH95" s="436">
        <f>Input!$D$131</f>
        <v>0.3</v>
      </c>
      <c r="CI95" s="436">
        <f>Input!$D$131</f>
        <v>0.3</v>
      </c>
      <c r="CJ95" s="436">
        <f>Input!$D$131</f>
        <v>0.3</v>
      </c>
      <c r="CK95" s="436">
        <f>Input!$D$131</f>
        <v>0.3</v>
      </c>
      <c r="CL95" s="436">
        <f>Input!$D$131</f>
        <v>0.3</v>
      </c>
      <c r="CM95" s="436">
        <f>Input!$D$131</f>
        <v>0.3</v>
      </c>
      <c r="CN95" s="436">
        <f>Input!$D$131</f>
        <v>0.3</v>
      </c>
      <c r="CO95" s="1"/>
    </row>
    <row r="96" ht="18.75" customHeight="1">
      <c r="A96" s="1"/>
      <c r="B96" s="385"/>
      <c r="C96" s="285" t="s">
        <v>207</v>
      </c>
      <c r="D96" s="286"/>
      <c r="E96" s="285"/>
      <c r="F96" s="286">
        <f>SUM(I96:CN96)</f>
        <v>382099.515</v>
      </c>
      <c r="G96" s="387" t="s">
        <v>41</v>
      </c>
      <c r="H96" s="388"/>
      <c r="I96" s="286">
        <f t="shared" ref="I96:CN96" si="33">I90/(1+I95)^((COUNT($I$1:I$1)-1)/12)</f>
        <v>-6340</v>
      </c>
      <c r="J96" s="286">
        <f t="shared" si="33"/>
        <v>-6202.888556</v>
      </c>
      <c r="K96" s="286">
        <f t="shared" si="33"/>
        <v>-6068.742341</v>
      </c>
      <c r="L96" s="286">
        <f t="shared" si="33"/>
        <v>-5937.497227</v>
      </c>
      <c r="M96" s="286">
        <f t="shared" si="33"/>
        <v>-5589.187995</v>
      </c>
      <c r="N96" s="286">
        <f t="shared" si="33"/>
        <v>-4285.006646</v>
      </c>
      <c r="O96" s="286">
        <f t="shared" si="33"/>
        <v>-4192.337332</v>
      </c>
      <c r="P96" s="286">
        <f t="shared" si="33"/>
        <v>-4101.672123</v>
      </c>
      <c r="Q96" s="286">
        <f t="shared" si="33"/>
        <v>-4012.967678</v>
      </c>
      <c r="R96" s="286">
        <f t="shared" si="33"/>
        <v>-3926.181591</v>
      </c>
      <c r="S96" s="286">
        <f t="shared" si="33"/>
        <v>-3841.272375</v>
      </c>
      <c r="T96" s="286">
        <f t="shared" si="33"/>
        <v>-3758.199441</v>
      </c>
      <c r="U96" s="286">
        <f t="shared" si="33"/>
        <v>0</v>
      </c>
      <c r="V96" s="286">
        <f t="shared" si="33"/>
        <v>0</v>
      </c>
      <c r="W96" s="286">
        <f t="shared" si="33"/>
        <v>0</v>
      </c>
      <c r="X96" s="286">
        <f t="shared" si="33"/>
        <v>0</v>
      </c>
      <c r="Y96" s="286">
        <f t="shared" si="33"/>
        <v>0</v>
      </c>
      <c r="Z96" s="286">
        <f t="shared" si="33"/>
        <v>0</v>
      </c>
      <c r="AA96" s="286">
        <f t="shared" si="33"/>
        <v>0</v>
      </c>
      <c r="AB96" s="286">
        <f t="shared" si="33"/>
        <v>0</v>
      </c>
      <c r="AC96" s="286">
        <f t="shared" si="33"/>
        <v>0</v>
      </c>
      <c r="AD96" s="286">
        <f t="shared" si="33"/>
        <v>0</v>
      </c>
      <c r="AE96" s="286">
        <f t="shared" si="33"/>
        <v>0</v>
      </c>
      <c r="AF96" s="286">
        <f t="shared" si="33"/>
        <v>0</v>
      </c>
      <c r="AG96" s="286">
        <f t="shared" si="33"/>
        <v>51273.36021</v>
      </c>
      <c r="AH96" s="286">
        <f t="shared" si="33"/>
        <v>0</v>
      </c>
      <c r="AI96" s="286">
        <f t="shared" si="33"/>
        <v>0</v>
      </c>
      <c r="AJ96" s="286">
        <f t="shared" si="33"/>
        <v>0</v>
      </c>
      <c r="AK96" s="286">
        <f t="shared" si="33"/>
        <v>0</v>
      </c>
      <c r="AL96" s="286">
        <f t="shared" si="33"/>
        <v>0</v>
      </c>
      <c r="AM96" s="286">
        <f t="shared" si="33"/>
        <v>0</v>
      </c>
      <c r="AN96" s="286">
        <f t="shared" si="33"/>
        <v>0</v>
      </c>
      <c r="AO96" s="286">
        <f t="shared" si="33"/>
        <v>0</v>
      </c>
      <c r="AP96" s="286">
        <f t="shared" si="33"/>
        <v>0</v>
      </c>
      <c r="AQ96" s="286">
        <f t="shared" si="33"/>
        <v>0</v>
      </c>
      <c r="AR96" s="286">
        <f t="shared" si="33"/>
        <v>0</v>
      </c>
      <c r="AS96" s="286">
        <f t="shared" si="33"/>
        <v>57985.12163</v>
      </c>
      <c r="AT96" s="286">
        <f t="shared" si="33"/>
        <v>0</v>
      </c>
      <c r="AU96" s="286">
        <f t="shared" si="33"/>
        <v>0</v>
      </c>
      <c r="AV96" s="286">
        <f t="shared" si="33"/>
        <v>0</v>
      </c>
      <c r="AW96" s="286">
        <f t="shared" si="33"/>
        <v>0</v>
      </c>
      <c r="AX96" s="286">
        <f t="shared" si="33"/>
        <v>0</v>
      </c>
      <c r="AY96" s="286">
        <f t="shared" si="33"/>
        <v>0</v>
      </c>
      <c r="AZ96" s="286">
        <f t="shared" si="33"/>
        <v>0</v>
      </c>
      <c r="BA96" s="286">
        <f t="shared" si="33"/>
        <v>0</v>
      </c>
      <c r="BB96" s="286">
        <f t="shared" si="33"/>
        <v>0</v>
      </c>
      <c r="BC96" s="286">
        <f t="shared" si="33"/>
        <v>0</v>
      </c>
      <c r="BD96" s="286">
        <f t="shared" si="33"/>
        <v>0</v>
      </c>
      <c r="BE96" s="286">
        <f t="shared" si="33"/>
        <v>50714.11834</v>
      </c>
      <c r="BF96" s="286">
        <f t="shared" si="33"/>
        <v>0</v>
      </c>
      <c r="BG96" s="286">
        <f t="shared" si="33"/>
        <v>0</v>
      </c>
      <c r="BH96" s="286">
        <f t="shared" si="33"/>
        <v>0</v>
      </c>
      <c r="BI96" s="286">
        <f t="shared" si="33"/>
        <v>0</v>
      </c>
      <c r="BJ96" s="286">
        <f t="shared" si="33"/>
        <v>0</v>
      </c>
      <c r="BK96" s="286">
        <f t="shared" si="33"/>
        <v>0</v>
      </c>
      <c r="BL96" s="286">
        <f t="shared" si="33"/>
        <v>0</v>
      </c>
      <c r="BM96" s="286">
        <f t="shared" si="33"/>
        <v>0</v>
      </c>
      <c r="BN96" s="286">
        <f t="shared" si="33"/>
        <v>0</v>
      </c>
      <c r="BO96" s="286">
        <f t="shared" si="33"/>
        <v>0</v>
      </c>
      <c r="BP96" s="286">
        <f t="shared" si="33"/>
        <v>0</v>
      </c>
      <c r="BQ96" s="286">
        <f t="shared" si="33"/>
        <v>41899.60569</v>
      </c>
      <c r="BR96" s="286">
        <f t="shared" si="33"/>
        <v>0</v>
      </c>
      <c r="BS96" s="286">
        <f t="shared" si="33"/>
        <v>0</v>
      </c>
      <c r="BT96" s="286">
        <f t="shared" si="33"/>
        <v>0</v>
      </c>
      <c r="BU96" s="286">
        <f t="shared" si="33"/>
        <v>0</v>
      </c>
      <c r="BV96" s="286">
        <f t="shared" si="33"/>
        <v>0</v>
      </c>
      <c r="BW96" s="286">
        <f t="shared" si="33"/>
        <v>0</v>
      </c>
      <c r="BX96" s="286">
        <f t="shared" si="33"/>
        <v>0</v>
      </c>
      <c r="BY96" s="286">
        <f t="shared" si="33"/>
        <v>0</v>
      </c>
      <c r="BZ96" s="286">
        <f t="shared" si="33"/>
        <v>0</v>
      </c>
      <c r="CA96" s="286">
        <f t="shared" si="33"/>
        <v>0</v>
      </c>
      <c r="CB96" s="286">
        <f t="shared" si="33"/>
        <v>0</v>
      </c>
      <c r="CC96" s="286">
        <f t="shared" si="33"/>
        <v>34162.99522</v>
      </c>
      <c r="CD96" s="286">
        <f t="shared" si="33"/>
        <v>0</v>
      </c>
      <c r="CE96" s="286">
        <f t="shared" si="33"/>
        <v>0</v>
      </c>
      <c r="CF96" s="286">
        <f t="shared" si="33"/>
        <v>0</v>
      </c>
      <c r="CG96" s="286">
        <f t="shared" si="33"/>
        <v>0</v>
      </c>
      <c r="CH96" s="286">
        <f t="shared" si="33"/>
        <v>0</v>
      </c>
      <c r="CI96" s="286">
        <f t="shared" si="33"/>
        <v>0</v>
      </c>
      <c r="CJ96" s="286">
        <f t="shared" si="33"/>
        <v>0</v>
      </c>
      <c r="CK96" s="286">
        <f t="shared" si="33"/>
        <v>0</v>
      </c>
      <c r="CL96" s="286">
        <f t="shared" si="33"/>
        <v>0</v>
      </c>
      <c r="CM96" s="286">
        <f t="shared" si="33"/>
        <v>0</v>
      </c>
      <c r="CN96" s="286">
        <f t="shared" si="33"/>
        <v>204320.2672</v>
      </c>
      <c r="CO96" s="1"/>
    </row>
    <row r="97" ht="18.75" customHeight="1" outlineLevel="1">
      <c r="A97" s="1"/>
      <c r="B97" s="342"/>
      <c r="C97" s="288" t="s">
        <v>195</v>
      </c>
      <c r="D97" s="290"/>
      <c r="E97" s="288"/>
      <c r="F97" s="290">
        <f>F96</f>
        <v>382099.515</v>
      </c>
      <c r="G97" s="399" t="s">
        <v>41</v>
      </c>
      <c r="H97" s="391"/>
      <c r="I97" s="290">
        <f t="shared" ref="I97:CN97" si="34">I96+H97</f>
        <v>-6340</v>
      </c>
      <c r="J97" s="290">
        <f t="shared" si="34"/>
        <v>-12542.88856</v>
      </c>
      <c r="K97" s="290">
        <f t="shared" si="34"/>
        <v>-18611.6309</v>
      </c>
      <c r="L97" s="290">
        <f t="shared" si="34"/>
        <v>-24549.12812</v>
      </c>
      <c r="M97" s="290">
        <f t="shared" si="34"/>
        <v>-30138.31612</v>
      </c>
      <c r="N97" s="290">
        <f t="shared" si="34"/>
        <v>-34423.32277</v>
      </c>
      <c r="O97" s="290">
        <f t="shared" si="34"/>
        <v>-38615.6601</v>
      </c>
      <c r="P97" s="290">
        <f t="shared" si="34"/>
        <v>-42717.33222</v>
      </c>
      <c r="Q97" s="290">
        <f t="shared" si="34"/>
        <v>-46730.2999</v>
      </c>
      <c r="R97" s="290">
        <f t="shared" si="34"/>
        <v>-50656.48149</v>
      </c>
      <c r="S97" s="290">
        <f t="shared" si="34"/>
        <v>-54497.75386</v>
      </c>
      <c r="T97" s="290">
        <f t="shared" si="34"/>
        <v>-58255.95331</v>
      </c>
      <c r="U97" s="290">
        <f t="shared" si="34"/>
        <v>-58255.95331</v>
      </c>
      <c r="V97" s="290">
        <f t="shared" si="34"/>
        <v>-58255.95331</v>
      </c>
      <c r="W97" s="290">
        <f t="shared" si="34"/>
        <v>-58255.95331</v>
      </c>
      <c r="X97" s="290">
        <f t="shared" si="34"/>
        <v>-58255.95331</v>
      </c>
      <c r="Y97" s="290">
        <f t="shared" si="34"/>
        <v>-58255.95331</v>
      </c>
      <c r="Z97" s="290">
        <f t="shared" si="34"/>
        <v>-58255.95331</v>
      </c>
      <c r="AA97" s="290">
        <f t="shared" si="34"/>
        <v>-58255.95331</v>
      </c>
      <c r="AB97" s="290">
        <f t="shared" si="34"/>
        <v>-58255.95331</v>
      </c>
      <c r="AC97" s="290">
        <f t="shared" si="34"/>
        <v>-58255.95331</v>
      </c>
      <c r="AD97" s="290">
        <f t="shared" si="34"/>
        <v>-58255.95331</v>
      </c>
      <c r="AE97" s="290">
        <f t="shared" si="34"/>
        <v>-58255.95331</v>
      </c>
      <c r="AF97" s="290">
        <f t="shared" si="34"/>
        <v>-58255.95331</v>
      </c>
      <c r="AG97" s="290">
        <f t="shared" si="34"/>
        <v>-6982.593101</v>
      </c>
      <c r="AH97" s="290">
        <f t="shared" si="34"/>
        <v>-6982.593101</v>
      </c>
      <c r="AI97" s="290">
        <f t="shared" si="34"/>
        <v>-6982.593101</v>
      </c>
      <c r="AJ97" s="290">
        <f t="shared" si="34"/>
        <v>-6982.593101</v>
      </c>
      <c r="AK97" s="290">
        <f t="shared" si="34"/>
        <v>-6982.593101</v>
      </c>
      <c r="AL97" s="290">
        <f t="shared" si="34"/>
        <v>-6982.593101</v>
      </c>
      <c r="AM97" s="290">
        <f t="shared" si="34"/>
        <v>-6982.593101</v>
      </c>
      <c r="AN97" s="290">
        <f t="shared" si="34"/>
        <v>-6982.593101</v>
      </c>
      <c r="AO97" s="290">
        <f t="shared" si="34"/>
        <v>-6982.593101</v>
      </c>
      <c r="AP97" s="290">
        <f t="shared" si="34"/>
        <v>-6982.593101</v>
      </c>
      <c r="AQ97" s="290">
        <f t="shared" si="34"/>
        <v>-6982.593101</v>
      </c>
      <c r="AR97" s="290">
        <f t="shared" si="34"/>
        <v>-6982.593101</v>
      </c>
      <c r="AS97" s="290">
        <f t="shared" si="34"/>
        <v>51002.52853</v>
      </c>
      <c r="AT97" s="290">
        <f t="shared" si="34"/>
        <v>51002.52853</v>
      </c>
      <c r="AU97" s="290">
        <f t="shared" si="34"/>
        <v>51002.52853</v>
      </c>
      <c r="AV97" s="290">
        <f t="shared" si="34"/>
        <v>51002.52853</v>
      </c>
      <c r="AW97" s="290">
        <f t="shared" si="34"/>
        <v>51002.52853</v>
      </c>
      <c r="AX97" s="290">
        <f t="shared" si="34"/>
        <v>51002.52853</v>
      </c>
      <c r="AY97" s="290">
        <f t="shared" si="34"/>
        <v>51002.52853</v>
      </c>
      <c r="AZ97" s="290">
        <f t="shared" si="34"/>
        <v>51002.52853</v>
      </c>
      <c r="BA97" s="290">
        <f t="shared" si="34"/>
        <v>51002.52853</v>
      </c>
      <c r="BB97" s="290">
        <f t="shared" si="34"/>
        <v>51002.52853</v>
      </c>
      <c r="BC97" s="290">
        <f t="shared" si="34"/>
        <v>51002.52853</v>
      </c>
      <c r="BD97" s="290">
        <f t="shared" si="34"/>
        <v>51002.52853</v>
      </c>
      <c r="BE97" s="290">
        <f t="shared" si="34"/>
        <v>101716.6469</v>
      </c>
      <c r="BF97" s="290">
        <f t="shared" si="34"/>
        <v>101716.6469</v>
      </c>
      <c r="BG97" s="290">
        <f t="shared" si="34"/>
        <v>101716.6469</v>
      </c>
      <c r="BH97" s="290">
        <f t="shared" si="34"/>
        <v>101716.6469</v>
      </c>
      <c r="BI97" s="290">
        <f t="shared" si="34"/>
        <v>101716.6469</v>
      </c>
      <c r="BJ97" s="290">
        <f t="shared" si="34"/>
        <v>101716.6469</v>
      </c>
      <c r="BK97" s="290">
        <f t="shared" si="34"/>
        <v>101716.6469</v>
      </c>
      <c r="BL97" s="290">
        <f t="shared" si="34"/>
        <v>101716.6469</v>
      </c>
      <c r="BM97" s="290">
        <f t="shared" si="34"/>
        <v>101716.6469</v>
      </c>
      <c r="BN97" s="290">
        <f t="shared" si="34"/>
        <v>101716.6469</v>
      </c>
      <c r="BO97" s="290">
        <f t="shared" si="34"/>
        <v>101716.6469</v>
      </c>
      <c r="BP97" s="290">
        <f t="shared" si="34"/>
        <v>101716.6469</v>
      </c>
      <c r="BQ97" s="290">
        <f t="shared" si="34"/>
        <v>143616.2526</v>
      </c>
      <c r="BR97" s="290">
        <f t="shared" si="34"/>
        <v>143616.2526</v>
      </c>
      <c r="BS97" s="290">
        <f t="shared" si="34"/>
        <v>143616.2526</v>
      </c>
      <c r="BT97" s="290">
        <f t="shared" si="34"/>
        <v>143616.2526</v>
      </c>
      <c r="BU97" s="290">
        <f t="shared" si="34"/>
        <v>143616.2526</v>
      </c>
      <c r="BV97" s="290">
        <f t="shared" si="34"/>
        <v>143616.2526</v>
      </c>
      <c r="BW97" s="290">
        <f t="shared" si="34"/>
        <v>143616.2526</v>
      </c>
      <c r="BX97" s="290">
        <f t="shared" si="34"/>
        <v>143616.2526</v>
      </c>
      <c r="BY97" s="290">
        <f t="shared" si="34"/>
        <v>143616.2526</v>
      </c>
      <c r="BZ97" s="290">
        <f t="shared" si="34"/>
        <v>143616.2526</v>
      </c>
      <c r="CA97" s="290">
        <f t="shared" si="34"/>
        <v>143616.2526</v>
      </c>
      <c r="CB97" s="290">
        <f t="shared" si="34"/>
        <v>143616.2526</v>
      </c>
      <c r="CC97" s="290">
        <f t="shared" si="34"/>
        <v>177779.2478</v>
      </c>
      <c r="CD97" s="290">
        <f t="shared" si="34"/>
        <v>177779.2478</v>
      </c>
      <c r="CE97" s="290">
        <f t="shared" si="34"/>
        <v>177779.2478</v>
      </c>
      <c r="CF97" s="290">
        <f t="shared" si="34"/>
        <v>177779.2478</v>
      </c>
      <c r="CG97" s="290">
        <f t="shared" si="34"/>
        <v>177779.2478</v>
      </c>
      <c r="CH97" s="290">
        <f t="shared" si="34"/>
        <v>177779.2478</v>
      </c>
      <c r="CI97" s="290">
        <f t="shared" si="34"/>
        <v>177779.2478</v>
      </c>
      <c r="CJ97" s="290">
        <f t="shared" si="34"/>
        <v>177779.2478</v>
      </c>
      <c r="CK97" s="290">
        <f t="shared" si="34"/>
        <v>177779.2478</v>
      </c>
      <c r="CL97" s="290">
        <f t="shared" si="34"/>
        <v>177779.2478</v>
      </c>
      <c r="CM97" s="290">
        <f t="shared" si="34"/>
        <v>177779.2478</v>
      </c>
      <c r="CN97" s="290">
        <f t="shared" si="34"/>
        <v>382099.515</v>
      </c>
      <c r="CO97" s="1"/>
    </row>
    <row r="98" ht="18.75" customHeight="1">
      <c r="A98" s="1"/>
      <c r="B98" s="300"/>
      <c r="C98" s="437" t="s">
        <v>208</v>
      </c>
      <c r="D98" s="283"/>
      <c r="E98" s="282"/>
      <c r="F98" s="438">
        <f>IFERROR(XIRR(I90:CN90,I1:CN1,0),"n/d")</f>
        <v>1.170739961</v>
      </c>
      <c r="G98" s="426" t="s">
        <v>22</v>
      </c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300"/>
      <c r="C99" s="282" t="s">
        <v>209</v>
      </c>
      <c r="D99" s="283"/>
      <c r="E99" s="282"/>
      <c r="F99" s="392">
        <f>-F90/F91</f>
        <v>28.7860604</v>
      </c>
      <c r="G99" s="426" t="s">
        <v>75</v>
      </c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300"/>
      <c r="C100" s="282" t="s">
        <v>210</v>
      </c>
      <c r="D100" s="283"/>
      <c r="E100" s="282"/>
      <c r="F100" s="392">
        <f>-F96/F91</f>
        <v>5.885698013</v>
      </c>
      <c r="G100" s="426" t="s">
        <v>75</v>
      </c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300"/>
      <c r="C101" s="282" t="s">
        <v>211</v>
      </c>
      <c r="D101" s="283"/>
      <c r="E101" s="282"/>
      <c r="F101" s="392">
        <f>COUNTIF(I94:CN94,"&lt;0")/12</f>
        <v>2</v>
      </c>
      <c r="G101" s="426" t="s">
        <v>212</v>
      </c>
      <c r="H101" s="3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ht="18.75" customHeight="1">
      <c r="A102" s="1"/>
      <c r="B102" s="300"/>
      <c r="C102" s="282" t="s">
        <v>213</v>
      </c>
      <c r="D102" s="283"/>
      <c r="E102" s="282"/>
      <c r="F102" s="392">
        <f>COUNTIF(I97:CN97,"&lt;0")/12</f>
        <v>3</v>
      </c>
      <c r="G102" s="426" t="s">
        <v>212</v>
      </c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2"/>
      <c r="C103" s="1"/>
      <c r="D103" s="44"/>
      <c r="E103" s="1"/>
      <c r="F103" s="44"/>
      <c r="G103" s="60"/>
      <c r="H103" s="3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2"/>
      <c r="C105" s="1"/>
      <c r="D105" s="44"/>
      <c r="E105" s="1"/>
      <c r="F105" s="44"/>
      <c r="G105" s="60"/>
      <c r="H105" s="3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ht="18.75" customHeight="1">
      <c r="A106" s="1"/>
      <c r="B106" s="152">
        <v>5.0</v>
      </c>
      <c r="C106" s="153" t="s">
        <v>337</v>
      </c>
      <c r="D106" s="44"/>
      <c r="E106" s="1"/>
      <c r="F106" s="44"/>
      <c r="G106" s="60"/>
      <c r="H106" s="381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1"/>
    </row>
    <row r="107" ht="18.75" customHeight="1">
      <c r="A107" s="1"/>
      <c r="B107" s="2"/>
      <c r="C107" s="1"/>
      <c r="D107" s="44"/>
      <c r="E107" s="1"/>
      <c r="F107" s="44"/>
      <c r="G107" s="60"/>
      <c r="H107" s="3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ht="18.75" customHeight="1">
      <c r="A108" s="180"/>
      <c r="B108" s="181" t="s">
        <v>237</v>
      </c>
      <c r="C108" s="183" t="s">
        <v>338</v>
      </c>
      <c r="D108" s="431"/>
      <c r="E108" s="180"/>
      <c r="F108" s="431"/>
      <c r="G108" s="432"/>
      <c r="H108" s="433"/>
      <c r="I108" s="431"/>
      <c r="J108" s="431"/>
      <c r="K108" s="431"/>
      <c r="L108" s="431"/>
      <c r="M108" s="431"/>
      <c r="N108" s="431"/>
      <c r="O108" s="431"/>
      <c r="P108" s="431"/>
      <c r="Q108" s="431"/>
      <c r="R108" s="431"/>
      <c r="S108" s="431"/>
      <c r="T108" s="431"/>
      <c r="U108" s="431"/>
      <c r="V108" s="431"/>
      <c r="W108" s="431"/>
      <c r="X108" s="431"/>
      <c r="Y108" s="431"/>
      <c r="Z108" s="431"/>
      <c r="AA108" s="431"/>
      <c r="AB108" s="431"/>
      <c r="AC108" s="431"/>
      <c r="AD108" s="431"/>
      <c r="AE108" s="431"/>
      <c r="AF108" s="431"/>
      <c r="AG108" s="431"/>
      <c r="AH108" s="431"/>
      <c r="AI108" s="431"/>
      <c r="AJ108" s="431"/>
      <c r="AK108" s="431"/>
      <c r="AL108" s="431"/>
      <c r="AM108" s="431"/>
      <c r="AN108" s="431"/>
      <c r="AO108" s="431"/>
      <c r="AP108" s="431"/>
      <c r="AQ108" s="431"/>
      <c r="AR108" s="431"/>
      <c r="AS108" s="431"/>
      <c r="AT108" s="431"/>
      <c r="AU108" s="431"/>
      <c r="AV108" s="431"/>
      <c r="AW108" s="431"/>
      <c r="AX108" s="431"/>
      <c r="AY108" s="431"/>
      <c r="AZ108" s="431"/>
      <c r="BA108" s="431"/>
      <c r="BB108" s="431"/>
      <c r="BC108" s="431"/>
      <c r="BD108" s="431"/>
      <c r="BE108" s="431"/>
      <c r="BF108" s="431"/>
      <c r="BG108" s="431"/>
      <c r="BH108" s="431"/>
      <c r="BI108" s="431"/>
      <c r="BJ108" s="431"/>
      <c r="BK108" s="431"/>
      <c r="BL108" s="431"/>
      <c r="BM108" s="431"/>
      <c r="BN108" s="431"/>
      <c r="BO108" s="431"/>
      <c r="BP108" s="431"/>
      <c r="BQ108" s="431"/>
      <c r="BR108" s="431"/>
      <c r="BS108" s="431"/>
      <c r="BT108" s="431"/>
      <c r="BU108" s="431"/>
      <c r="BV108" s="431"/>
      <c r="BW108" s="431"/>
      <c r="BX108" s="431"/>
      <c r="BY108" s="431"/>
      <c r="BZ108" s="431"/>
      <c r="CA108" s="431"/>
      <c r="CB108" s="431"/>
      <c r="CC108" s="431"/>
      <c r="CD108" s="431"/>
      <c r="CE108" s="431"/>
      <c r="CF108" s="431"/>
      <c r="CG108" s="431"/>
      <c r="CH108" s="431"/>
      <c r="CI108" s="431"/>
      <c r="CJ108" s="431"/>
      <c r="CK108" s="431"/>
      <c r="CL108" s="431"/>
      <c r="CM108" s="431"/>
      <c r="CN108" s="431"/>
      <c r="CO108" s="180"/>
    </row>
    <row r="109" ht="18.75" customHeight="1">
      <c r="A109" s="1"/>
      <c r="B109" s="2"/>
      <c r="C109" s="1"/>
      <c r="D109" s="44"/>
      <c r="E109" s="1"/>
      <c r="F109" s="44"/>
      <c r="G109" s="60"/>
      <c r="H109" s="3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ht="18.75" customHeight="1">
      <c r="A110" s="40"/>
      <c r="B110" s="440"/>
      <c r="C110" s="437" t="s">
        <v>143</v>
      </c>
      <c r="D110" s="441"/>
      <c r="E110" s="437"/>
      <c r="F110" s="441"/>
      <c r="G110" s="442"/>
      <c r="H110" s="443"/>
      <c r="I110" s="444">
        <f t="shared" ref="I110:CN110" si="35">I1</f>
        <v>46023</v>
      </c>
      <c r="J110" s="444">
        <f t="shared" si="35"/>
        <v>46054</v>
      </c>
      <c r="K110" s="444">
        <f t="shared" si="35"/>
        <v>46082</v>
      </c>
      <c r="L110" s="444">
        <f t="shared" si="35"/>
        <v>46113</v>
      </c>
      <c r="M110" s="444">
        <f t="shared" si="35"/>
        <v>46143</v>
      </c>
      <c r="N110" s="444">
        <f t="shared" si="35"/>
        <v>46174</v>
      </c>
      <c r="O110" s="444">
        <f t="shared" si="35"/>
        <v>46204</v>
      </c>
      <c r="P110" s="444">
        <f t="shared" si="35"/>
        <v>46235</v>
      </c>
      <c r="Q110" s="444">
        <f t="shared" si="35"/>
        <v>46266</v>
      </c>
      <c r="R110" s="444">
        <f t="shared" si="35"/>
        <v>46296</v>
      </c>
      <c r="S110" s="444">
        <f t="shared" si="35"/>
        <v>46327</v>
      </c>
      <c r="T110" s="444">
        <f t="shared" si="35"/>
        <v>46357</v>
      </c>
      <c r="U110" s="444">
        <f t="shared" si="35"/>
        <v>46388</v>
      </c>
      <c r="V110" s="444">
        <f t="shared" si="35"/>
        <v>46419</v>
      </c>
      <c r="W110" s="444">
        <f t="shared" si="35"/>
        <v>46447</v>
      </c>
      <c r="X110" s="444">
        <f t="shared" si="35"/>
        <v>46478</v>
      </c>
      <c r="Y110" s="444">
        <f t="shared" si="35"/>
        <v>46508</v>
      </c>
      <c r="Z110" s="444">
        <f t="shared" si="35"/>
        <v>46539</v>
      </c>
      <c r="AA110" s="444">
        <f t="shared" si="35"/>
        <v>46569</v>
      </c>
      <c r="AB110" s="444">
        <f t="shared" si="35"/>
        <v>46600</v>
      </c>
      <c r="AC110" s="444">
        <f t="shared" si="35"/>
        <v>46631</v>
      </c>
      <c r="AD110" s="444">
        <f t="shared" si="35"/>
        <v>46661</v>
      </c>
      <c r="AE110" s="444">
        <f t="shared" si="35"/>
        <v>46692</v>
      </c>
      <c r="AF110" s="444">
        <f t="shared" si="35"/>
        <v>46722</v>
      </c>
      <c r="AG110" s="444">
        <f t="shared" si="35"/>
        <v>46753</v>
      </c>
      <c r="AH110" s="444">
        <f t="shared" si="35"/>
        <v>46784</v>
      </c>
      <c r="AI110" s="444">
        <f t="shared" si="35"/>
        <v>46813</v>
      </c>
      <c r="AJ110" s="444">
        <f t="shared" si="35"/>
        <v>46844</v>
      </c>
      <c r="AK110" s="444">
        <f t="shared" si="35"/>
        <v>46874</v>
      </c>
      <c r="AL110" s="444">
        <f t="shared" si="35"/>
        <v>46905</v>
      </c>
      <c r="AM110" s="444">
        <f t="shared" si="35"/>
        <v>46935</v>
      </c>
      <c r="AN110" s="444">
        <f t="shared" si="35"/>
        <v>46966</v>
      </c>
      <c r="AO110" s="444">
        <f t="shared" si="35"/>
        <v>46997</v>
      </c>
      <c r="AP110" s="444">
        <f t="shared" si="35"/>
        <v>47027</v>
      </c>
      <c r="AQ110" s="444">
        <f t="shared" si="35"/>
        <v>47058</v>
      </c>
      <c r="AR110" s="444">
        <f t="shared" si="35"/>
        <v>47088</v>
      </c>
      <c r="AS110" s="444">
        <f t="shared" si="35"/>
        <v>47119</v>
      </c>
      <c r="AT110" s="444">
        <f t="shared" si="35"/>
        <v>47150</v>
      </c>
      <c r="AU110" s="444">
        <f t="shared" si="35"/>
        <v>47178</v>
      </c>
      <c r="AV110" s="444">
        <f t="shared" si="35"/>
        <v>47209</v>
      </c>
      <c r="AW110" s="444">
        <f t="shared" si="35"/>
        <v>47239</v>
      </c>
      <c r="AX110" s="444">
        <f t="shared" si="35"/>
        <v>47270</v>
      </c>
      <c r="AY110" s="444">
        <f t="shared" si="35"/>
        <v>47300</v>
      </c>
      <c r="AZ110" s="444">
        <f t="shared" si="35"/>
        <v>47331</v>
      </c>
      <c r="BA110" s="444">
        <f t="shared" si="35"/>
        <v>47362</v>
      </c>
      <c r="BB110" s="444">
        <f t="shared" si="35"/>
        <v>47392</v>
      </c>
      <c r="BC110" s="444">
        <f t="shared" si="35"/>
        <v>47423</v>
      </c>
      <c r="BD110" s="444">
        <f t="shared" si="35"/>
        <v>47453</v>
      </c>
      <c r="BE110" s="444">
        <f t="shared" si="35"/>
        <v>47484</v>
      </c>
      <c r="BF110" s="444">
        <f t="shared" si="35"/>
        <v>47515</v>
      </c>
      <c r="BG110" s="444">
        <f t="shared" si="35"/>
        <v>47543</v>
      </c>
      <c r="BH110" s="444">
        <f t="shared" si="35"/>
        <v>47574</v>
      </c>
      <c r="BI110" s="444">
        <f t="shared" si="35"/>
        <v>47604</v>
      </c>
      <c r="BJ110" s="444">
        <f t="shared" si="35"/>
        <v>47635</v>
      </c>
      <c r="BK110" s="444">
        <f t="shared" si="35"/>
        <v>47665</v>
      </c>
      <c r="BL110" s="444">
        <f t="shared" si="35"/>
        <v>47696</v>
      </c>
      <c r="BM110" s="444">
        <f t="shared" si="35"/>
        <v>47727</v>
      </c>
      <c r="BN110" s="444">
        <f t="shared" si="35"/>
        <v>47757</v>
      </c>
      <c r="BO110" s="444">
        <f t="shared" si="35"/>
        <v>47788</v>
      </c>
      <c r="BP110" s="444">
        <f t="shared" si="35"/>
        <v>47818</v>
      </c>
      <c r="BQ110" s="444">
        <f t="shared" si="35"/>
        <v>47849</v>
      </c>
      <c r="BR110" s="444">
        <f t="shared" si="35"/>
        <v>47880</v>
      </c>
      <c r="BS110" s="444">
        <f t="shared" si="35"/>
        <v>47908</v>
      </c>
      <c r="BT110" s="444">
        <f t="shared" si="35"/>
        <v>47939</v>
      </c>
      <c r="BU110" s="444">
        <f t="shared" si="35"/>
        <v>47969</v>
      </c>
      <c r="BV110" s="444">
        <f t="shared" si="35"/>
        <v>48000</v>
      </c>
      <c r="BW110" s="444">
        <f t="shared" si="35"/>
        <v>48030</v>
      </c>
      <c r="BX110" s="444">
        <f t="shared" si="35"/>
        <v>48061</v>
      </c>
      <c r="BY110" s="444">
        <f t="shared" si="35"/>
        <v>48092</v>
      </c>
      <c r="BZ110" s="444">
        <f t="shared" si="35"/>
        <v>48122</v>
      </c>
      <c r="CA110" s="444">
        <f t="shared" si="35"/>
        <v>48153</v>
      </c>
      <c r="CB110" s="444">
        <f t="shared" si="35"/>
        <v>48183</v>
      </c>
      <c r="CC110" s="444">
        <f t="shared" si="35"/>
        <v>48214</v>
      </c>
      <c r="CD110" s="444">
        <f t="shared" si="35"/>
        <v>48245</v>
      </c>
      <c r="CE110" s="444">
        <f t="shared" si="35"/>
        <v>48274</v>
      </c>
      <c r="CF110" s="444">
        <f t="shared" si="35"/>
        <v>48305</v>
      </c>
      <c r="CG110" s="444">
        <f t="shared" si="35"/>
        <v>48335</v>
      </c>
      <c r="CH110" s="444">
        <f t="shared" si="35"/>
        <v>48366</v>
      </c>
      <c r="CI110" s="444">
        <f t="shared" si="35"/>
        <v>48396</v>
      </c>
      <c r="CJ110" s="444">
        <f t="shared" si="35"/>
        <v>48427</v>
      </c>
      <c r="CK110" s="444">
        <f t="shared" si="35"/>
        <v>48458</v>
      </c>
      <c r="CL110" s="444">
        <f t="shared" si="35"/>
        <v>48488</v>
      </c>
      <c r="CM110" s="444">
        <f t="shared" si="35"/>
        <v>48519</v>
      </c>
      <c r="CN110" s="444">
        <f t="shared" si="35"/>
        <v>48549</v>
      </c>
      <c r="CO110" s="40"/>
    </row>
    <row r="111" ht="18.75" customHeight="1">
      <c r="A111" s="1"/>
      <c r="B111" s="300"/>
      <c r="C111" s="282" t="s">
        <v>223</v>
      </c>
      <c r="D111" s="283"/>
      <c r="E111" s="282"/>
      <c r="F111" s="283">
        <f t="shared" ref="F111:F112" si="36">sum(I111:CN111)</f>
        <v>7861922.905</v>
      </c>
      <c r="G111" s="426"/>
      <c r="H111" s="384"/>
      <c r="I111" s="283">
        <f>CF!I27</f>
        <v>0</v>
      </c>
      <c r="J111" s="283">
        <f>CF!J27</f>
        <v>0</v>
      </c>
      <c r="K111" s="283">
        <f>CF!K27</f>
        <v>0</v>
      </c>
      <c r="L111" s="283">
        <f>CF!L27</f>
        <v>0</v>
      </c>
      <c r="M111" s="283">
        <f>CF!M27</f>
        <v>0</v>
      </c>
      <c r="N111" s="283">
        <f>CF!N27</f>
        <v>0</v>
      </c>
      <c r="O111" s="283">
        <f>CF!O27</f>
        <v>0</v>
      </c>
      <c r="P111" s="283">
        <f>CF!P27</f>
        <v>0</v>
      </c>
      <c r="Q111" s="283">
        <f>CF!Q27</f>
        <v>0</v>
      </c>
      <c r="R111" s="283">
        <f>CF!R27</f>
        <v>0</v>
      </c>
      <c r="S111" s="283">
        <f>CF!S27</f>
        <v>0</v>
      </c>
      <c r="T111" s="283">
        <f>CF!T27</f>
        <v>0</v>
      </c>
      <c r="U111" s="283">
        <f>CF!U27</f>
        <v>96320</v>
      </c>
      <c r="V111" s="283">
        <f>CF!V27</f>
        <v>96320</v>
      </c>
      <c r="W111" s="283">
        <f>CF!W27</f>
        <v>96320</v>
      </c>
      <c r="X111" s="283">
        <f>CF!X27</f>
        <v>96320</v>
      </c>
      <c r="Y111" s="283">
        <f>CF!Y27</f>
        <v>96320</v>
      </c>
      <c r="Z111" s="283">
        <f>CF!Z27</f>
        <v>96320</v>
      </c>
      <c r="AA111" s="283">
        <f>CF!AA27</f>
        <v>96320</v>
      </c>
      <c r="AB111" s="283">
        <f>CF!AB27</f>
        <v>96320</v>
      </c>
      <c r="AC111" s="283">
        <f>CF!AC27</f>
        <v>96320</v>
      </c>
      <c r="AD111" s="283">
        <f>CF!AD27</f>
        <v>96320</v>
      </c>
      <c r="AE111" s="283">
        <f>CF!AE27</f>
        <v>96320</v>
      </c>
      <c r="AF111" s="283">
        <f>CF!AF27</f>
        <v>96320</v>
      </c>
      <c r="AG111" s="283">
        <f>CF!AG27</f>
        <v>101136</v>
      </c>
      <c r="AH111" s="283">
        <f>CF!AH27</f>
        <v>101136</v>
      </c>
      <c r="AI111" s="283">
        <f>CF!AI27</f>
        <v>101136</v>
      </c>
      <c r="AJ111" s="283">
        <f>CF!AJ27</f>
        <v>101136</v>
      </c>
      <c r="AK111" s="283">
        <f>CF!AK27</f>
        <v>101136</v>
      </c>
      <c r="AL111" s="283">
        <f>CF!AL27</f>
        <v>101136</v>
      </c>
      <c r="AM111" s="283">
        <f>CF!AM27</f>
        <v>101136</v>
      </c>
      <c r="AN111" s="283">
        <f>CF!AN27</f>
        <v>101136</v>
      </c>
      <c r="AO111" s="283">
        <f>CF!AO27</f>
        <v>101136</v>
      </c>
      <c r="AP111" s="283">
        <f>CF!AP27</f>
        <v>101136</v>
      </c>
      <c r="AQ111" s="283">
        <f>CF!AQ27</f>
        <v>101136</v>
      </c>
      <c r="AR111" s="283">
        <f>CF!AR27</f>
        <v>101136</v>
      </c>
      <c r="AS111" s="283">
        <f>CF!AS27</f>
        <v>106192.8</v>
      </c>
      <c r="AT111" s="283">
        <f>CF!AT27</f>
        <v>106192.8</v>
      </c>
      <c r="AU111" s="283">
        <f>CF!AU27</f>
        <v>106192.8</v>
      </c>
      <c r="AV111" s="283">
        <f>CF!AV27</f>
        <v>106192.8</v>
      </c>
      <c r="AW111" s="283">
        <f>CF!AW27</f>
        <v>106192.8</v>
      </c>
      <c r="AX111" s="283">
        <f>CF!AX27</f>
        <v>106192.8</v>
      </c>
      <c r="AY111" s="283">
        <f>CF!AY27</f>
        <v>106192.8</v>
      </c>
      <c r="AZ111" s="283">
        <f>CF!AZ27</f>
        <v>106192.8</v>
      </c>
      <c r="BA111" s="283">
        <f>CF!BA27</f>
        <v>106192.8</v>
      </c>
      <c r="BB111" s="283">
        <f>CF!BB27</f>
        <v>106192.8</v>
      </c>
      <c r="BC111" s="283">
        <f>CF!BC27</f>
        <v>106192.8</v>
      </c>
      <c r="BD111" s="283">
        <f>CF!BD27</f>
        <v>106192.8</v>
      </c>
      <c r="BE111" s="283">
        <f>CF!BE27</f>
        <v>111502.44</v>
      </c>
      <c r="BF111" s="283">
        <f>CF!BF27</f>
        <v>111502.44</v>
      </c>
      <c r="BG111" s="283">
        <f>CF!BG27</f>
        <v>111502.44</v>
      </c>
      <c r="BH111" s="283">
        <f>CF!BH27</f>
        <v>111502.44</v>
      </c>
      <c r="BI111" s="283">
        <f>CF!BI27</f>
        <v>111502.44</v>
      </c>
      <c r="BJ111" s="283">
        <f>CF!BJ27</f>
        <v>111502.44</v>
      </c>
      <c r="BK111" s="283">
        <f>CF!BK27</f>
        <v>111502.44</v>
      </c>
      <c r="BL111" s="283">
        <f>CF!BL27</f>
        <v>111502.44</v>
      </c>
      <c r="BM111" s="283">
        <f>CF!BM27</f>
        <v>111502.44</v>
      </c>
      <c r="BN111" s="283">
        <f>CF!BN27</f>
        <v>111502.44</v>
      </c>
      <c r="BO111" s="283">
        <f>CF!BO27</f>
        <v>111502.44</v>
      </c>
      <c r="BP111" s="283">
        <f>CF!BP27</f>
        <v>111502.44</v>
      </c>
      <c r="BQ111" s="283">
        <f>CF!BQ27</f>
        <v>117077.562</v>
      </c>
      <c r="BR111" s="283">
        <f>CF!BR27</f>
        <v>117077.562</v>
      </c>
      <c r="BS111" s="283">
        <f>CF!BS27</f>
        <v>117077.562</v>
      </c>
      <c r="BT111" s="283">
        <f>CF!BT27</f>
        <v>117077.562</v>
      </c>
      <c r="BU111" s="283">
        <f>CF!BU27</f>
        <v>117077.562</v>
      </c>
      <c r="BV111" s="283">
        <f>CF!BV27</f>
        <v>117077.562</v>
      </c>
      <c r="BW111" s="283">
        <f>CF!BW27</f>
        <v>117077.562</v>
      </c>
      <c r="BX111" s="283">
        <f>CF!BX27</f>
        <v>117077.562</v>
      </c>
      <c r="BY111" s="283">
        <f>CF!BY27</f>
        <v>117077.562</v>
      </c>
      <c r="BZ111" s="283">
        <f>CF!BZ27</f>
        <v>117077.562</v>
      </c>
      <c r="CA111" s="283">
        <f>CF!CA27</f>
        <v>117077.562</v>
      </c>
      <c r="CB111" s="283">
        <f>CF!CB27</f>
        <v>117077.562</v>
      </c>
      <c r="CC111" s="283">
        <f>CF!CC27</f>
        <v>122931.4401</v>
      </c>
      <c r="CD111" s="283">
        <f>CF!CD27</f>
        <v>122931.4401</v>
      </c>
      <c r="CE111" s="283">
        <f>CF!CE27</f>
        <v>122931.4401</v>
      </c>
      <c r="CF111" s="283">
        <f>CF!CF27</f>
        <v>122931.4401</v>
      </c>
      <c r="CG111" s="283">
        <f>CF!CG27</f>
        <v>122931.4401</v>
      </c>
      <c r="CH111" s="283">
        <f>CF!CH27</f>
        <v>122931.4401</v>
      </c>
      <c r="CI111" s="283">
        <f>CF!CI27</f>
        <v>122931.4401</v>
      </c>
      <c r="CJ111" s="283">
        <f>CF!CJ27</f>
        <v>122931.4401</v>
      </c>
      <c r="CK111" s="283">
        <f>CF!CK27</f>
        <v>122931.4401</v>
      </c>
      <c r="CL111" s="283">
        <f>CF!CL27</f>
        <v>122931.4401</v>
      </c>
      <c r="CM111" s="283">
        <f>CF!CM27</f>
        <v>122931.4401</v>
      </c>
      <c r="CN111" s="283">
        <f>CF!CN27</f>
        <v>122931.4401</v>
      </c>
      <c r="CO111" s="1"/>
    </row>
    <row r="112" ht="18.75" customHeight="1">
      <c r="A112" s="1"/>
      <c r="B112" s="300"/>
      <c r="C112" s="282" t="s">
        <v>339</v>
      </c>
      <c r="D112" s="283"/>
      <c r="E112" s="282"/>
      <c r="F112" s="283">
        <f t="shared" si="36"/>
        <v>3299875.756</v>
      </c>
      <c r="G112" s="426"/>
      <c r="H112" s="384"/>
      <c r="I112" s="283">
        <f>-(CF!I30+CF!I35+CF!I38+CF!I49+CF!I57+CF!I22)</f>
        <v>15850</v>
      </c>
      <c r="J112" s="283">
        <f>-(CF!J30+CF!J35+CF!J38+CF!J49+CF!J57+CF!J22)</f>
        <v>15850</v>
      </c>
      <c r="K112" s="283">
        <f>-(CF!K30+CF!K35+CF!K38+CF!K49+CF!K57+CF!K22)</f>
        <v>15850</v>
      </c>
      <c r="L112" s="283">
        <f>-(CF!L30+CF!L35+CF!L38+CF!L49+CF!L57+CF!L22)</f>
        <v>15850</v>
      </c>
      <c r="M112" s="283">
        <f>-(CF!M30+CF!M35+CF!M38+CF!M49+CF!M57+CF!M22)</f>
        <v>15250</v>
      </c>
      <c r="N112" s="283">
        <f>-(CF!N30+CF!N35+CF!N38+CF!N49+CF!N57+CF!N22)</f>
        <v>11950</v>
      </c>
      <c r="O112" s="283">
        <f>-(CF!O30+CF!O35+CF!O38+CF!O49+CF!O57+CF!O22)</f>
        <v>11950</v>
      </c>
      <c r="P112" s="283">
        <f>-(CF!P30+CF!P35+CF!P38+CF!P49+CF!P57+CF!P22)</f>
        <v>11950</v>
      </c>
      <c r="Q112" s="283">
        <f>-(CF!Q30+CF!Q35+CF!Q38+CF!Q49+CF!Q57+CF!Q22)</f>
        <v>11950</v>
      </c>
      <c r="R112" s="283">
        <f>-(CF!R30+CF!R35+CF!R38+CF!R49+CF!R57+CF!R22)</f>
        <v>11950</v>
      </c>
      <c r="S112" s="283">
        <f>-(CF!S30+CF!S35+CF!S38+CF!S49+CF!S57+CF!S22)</f>
        <v>11950</v>
      </c>
      <c r="T112" s="283">
        <f>-(CF!T30+CF!T35+CF!T38+CF!T49+CF!T57+CF!T22)</f>
        <v>11950</v>
      </c>
      <c r="U112" s="283">
        <f>-(CF!U30+CF!U35+CF!U38+CF!U49+CF!U57+CF!U22)</f>
        <v>31202.03175</v>
      </c>
      <c r="V112" s="283">
        <f>-(CF!V30+CF!V35+CF!V38+CF!V49+CF!V57+CF!V22)</f>
        <v>33135.36508</v>
      </c>
      <c r="W112" s="283">
        <f>-(CF!W30+CF!W35+CF!W38+CF!W49+CF!W57+CF!W22)</f>
        <v>37539.93079</v>
      </c>
      <c r="X112" s="283">
        <f>-(CF!X30+CF!X35+CF!X38+CF!X49+CF!X57+CF!X22)</f>
        <v>38787.12508</v>
      </c>
      <c r="Y112" s="283">
        <f>-(CF!Y30+CF!Y35+CF!Y38+CF!Y49+CF!Y57+CF!Y22)</f>
        <v>38787.12508</v>
      </c>
      <c r="Z112" s="283">
        <f>-(CF!Z30+CF!Z35+CF!Z38+CF!Z49+CF!Z57+CF!Z22)</f>
        <v>38787.12508</v>
      </c>
      <c r="AA112" s="283">
        <f>-(CF!AA30+CF!AA35+CF!AA38+CF!AA49+CF!AA57+CF!AA22)</f>
        <v>38787.12508</v>
      </c>
      <c r="AB112" s="283">
        <f>-(CF!AB30+CF!AB35+CF!AB38+CF!AB49+CF!AB57+CF!AB22)</f>
        <v>38787.12508</v>
      </c>
      <c r="AC112" s="283">
        <f>-(CF!AC30+CF!AC35+CF!AC38+CF!AC49+CF!AC57+CF!AC22)</f>
        <v>38787.12508</v>
      </c>
      <c r="AD112" s="283">
        <f>-(CF!AD30+CF!AD35+CF!AD38+CF!AD49+CF!AD57+CF!AD22)</f>
        <v>38787.12508</v>
      </c>
      <c r="AE112" s="283">
        <f>-(CF!AE30+CF!AE35+CF!AE38+CF!AE49+CF!AE57+CF!AE22)</f>
        <v>38787.12508</v>
      </c>
      <c r="AF112" s="283">
        <f>-(CF!AF30+CF!AF35+CF!AF38+CF!AF49+CF!AF57+CF!AF22)</f>
        <v>38787.12508</v>
      </c>
      <c r="AG112" s="283">
        <f>-(CF!AG30+CF!AG35+CF!AG38+CF!AG49+CF!AG57+CF!AG22)</f>
        <v>40651.20641</v>
      </c>
      <c r="AH112" s="283">
        <f>-(CF!AH30+CF!AH35+CF!AH38+CF!AH49+CF!AH57+CF!AH22)</f>
        <v>40651.20641</v>
      </c>
      <c r="AI112" s="283">
        <f>-(CF!AI30+CF!AI35+CF!AI38+CF!AI49+CF!AI57+CF!AI22)</f>
        <v>40651.20641</v>
      </c>
      <c r="AJ112" s="283">
        <f>-(CF!AJ30+CF!AJ35+CF!AJ38+CF!AJ49+CF!AJ57+CF!AJ22)</f>
        <v>40651.20641</v>
      </c>
      <c r="AK112" s="283">
        <f>-(CF!AK30+CF!AK35+CF!AK38+CF!AK49+CF!AK57+CF!AK22)</f>
        <v>40651.20641</v>
      </c>
      <c r="AL112" s="283">
        <f>-(CF!AL30+CF!AL35+CF!AL38+CF!AL49+CF!AL57+CF!AL22)</f>
        <v>40651.20641</v>
      </c>
      <c r="AM112" s="283">
        <f>-(CF!AM30+CF!AM35+CF!AM38+CF!AM49+CF!AM57+CF!AM22)</f>
        <v>40651.20641</v>
      </c>
      <c r="AN112" s="283">
        <f>-(CF!AN30+CF!AN35+CF!AN38+CF!AN49+CF!AN57+CF!AN22)</f>
        <v>40651.20641</v>
      </c>
      <c r="AO112" s="283">
        <f>-(CF!AO30+CF!AO35+CF!AO38+CF!AO49+CF!AO57+CF!AO22)</f>
        <v>40651.20641</v>
      </c>
      <c r="AP112" s="283">
        <f>-(CF!AP30+CF!AP35+CF!AP38+CF!AP49+CF!AP57+CF!AP22)</f>
        <v>40651.20641</v>
      </c>
      <c r="AQ112" s="283">
        <f>-(CF!AQ30+CF!AQ35+CF!AQ38+CF!AQ49+CF!AQ57+CF!AQ22)</f>
        <v>40651.20641</v>
      </c>
      <c r="AR112" s="283">
        <f>-(CF!AR30+CF!AR35+CF!AR38+CF!AR49+CF!AR57+CF!AR22)</f>
        <v>40651.20641</v>
      </c>
      <c r="AS112" s="283">
        <f>-(CF!AS30+CF!AS35+CF!AS38+CF!AS49+CF!AS57+CF!AS22)</f>
        <v>42608.49181</v>
      </c>
      <c r="AT112" s="283">
        <f>-(CF!AT30+CF!AT35+CF!AT38+CF!AT49+CF!AT57+CF!AT22)</f>
        <v>42608.49181</v>
      </c>
      <c r="AU112" s="283">
        <f>-(CF!AU30+CF!AU35+CF!AU38+CF!AU49+CF!AU57+CF!AU22)</f>
        <v>42608.49181</v>
      </c>
      <c r="AV112" s="283">
        <f>-(CF!AV30+CF!AV35+CF!AV38+CF!AV49+CF!AV57+CF!AV22)</f>
        <v>42608.49181</v>
      </c>
      <c r="AW112" s="283">
        <f>-(CF!AW30+CF!AW35+CF!AW38+CF!AW49+CF!AW57+CF!AW22)</f>
        <v>42608.49181</v>
      </c>
      <c r="AX112" s="283">
        <f>-(CF!AX30+CF!AX35+CF!AX38+CF!AX49+CF!AX57+CF!AX22)</f>
        <v>42608.49181</v>
      </c>
      <c r="AY112" s="283">
        <f>-(CF!AY30+CF!AY35+CF!AY38+CF!AY49+CF!AY57+CF!AY22)</f>
        <v>42608.49181</v>
      </c>
      <c r="AZ112" s="283">
        <f>-(CF!AZ30+CF!AZ35+CF!AZ38+CF!AZ49+CF!AZ57+CF!AZ22)</f>
        <v>42608.49181</v>
      </c>
      <c r="BA112" s="283">
        <f>-(CF!BA30+CF!BA35+CF!BA38+CF!BA49+CF!BA57+CF!BA22)</f>
        <v>42608.49181</v>
      </c>
      <c r="BB112" s="283">
        <f>-(CF!BB30+CF!BB35+CF!BB38+CF!BB49+CF!BB57+CF!BB22)</f>
        <v>42608.49181</v>
      </c>
      <c r="BC112" s="283">
        <f>-(CF!BC30+CF!BC35+CF!BC38+CF!BC49+CF!BC57+CF!BC22)</f>
        <v>42608.49181</v>
      </c>
      <c r="BD112" s="283">
        <f>-(CF!BD30+CF!BD35+CF!BD38+CF!BD49+CF!BD57+CF!BD22)</f>
        <v>42608.49181</v>
      </c>
      <c r="BE112" s="283">
        <f>-(CF!BE30+CF!BE35+CF!BE38+CF!BE49+CF!BE57+CF!BE22)</f>
        <v>44663.64148</v>
      </c>
      <c r="BF112" s="283">
        <f>-(CF!BF30+CF!BF35+CF!BF38+CF!BF49+CF!BF57+CF!BF22)</f>
        <v>44663.64148</v>
      </c>
      <c r="BG112" s="283">
        <f>-(CF!BG30+CF!BG35+CF!BG38+CF!BG49+CF!BG57+CF!BG22)</f>
        <v>44663.64148</v>
      </c>
      <c r="BH112" s="283">
        <f>-(CF!BH30+CF!BH35+CF!BH38+CF!BH49+CF!BH57+CF!BH22)</f>
        <v>44663.64148</v>
      </c>
      <c r="BI112" s="283">
        <f>-(CF!BI30+CF!BI35+CF!BI38+CF!BI49+CF!BI57+CF!BI22)</f>
        <v>44663.64148</v>
      </c>
      <c r="BJ112" s="283">
        <f>-(CF!BJ30+CF!BJ35+CF!BJ38+CF!BJ49+CF!BJ57+CF!BJ22)</f>
        <v>44663.64148</v>
      </c>
      <c r="BK112" s="283">
        <f>-(CF!BK30+CF!BK35+CF!BK38+CF!BK49+CF!BK57+CF!BK22)</f>
        <v>44663.64148</v>
      </c>
      <c r="BL112" s="283">
        <f>-(CF!BL30+CF!BL35+CF!BL38+CF!BL49+CF!BL57+CF!BL22)</f>
        <v>44663.64148</v>
      </c>
      <c r="BM112" s="283">
        <f>-(CF!BM30+CF!BM35+CF!BM38+CF!BM49+CF!BM57+CF!BM22)</f>
        <v>44663.64148</v>
      </c>
      <c r="BN112" s="283">
        <f>-(CF!BN30+CF!BN35+CF!BN38+CF!BN49+CF!BN57+CF!BN22)</f>
        <v>44663.64148</v>
      </c>
      <c r="BO112" s="283">
        <f>-(CF!BO30+CF!BO35+CF!BO38+CF!BO49+CF!BO57+CF!BO22)</f>
        <v>44663.64148</v>
      </c>
      <c r="BP112" s="283">
        <f>-(CF!BP30+CF!BP35+CF!BP38+CF!BP49+CF!BP57+CF!BP22)</f>
        <v>44663.64148</v>
      </c>
      <c r="BQ112" s="283">
        <f>-(CF!BQ30+CF!BQ35+CF!BQ38+CF!BQ49+CF!BQ57+CF!BQ22)</f>
        <v>46821.54864</v>
      </c>
      <c r="BR112" s="283">
        <f>-(CF!BR30+CF!BR35+CF!BR38+CF!BR49+CF!BR57+CF!BR22)</f>
        <v>46821.54864</v>
      </c>
      <c r="BS112" s="283">
        <f>-(CF!BS30+CF!BS35+CF!BS38+CF!BS49+CF!BS57+CF!BS22)</f>
        <v>46821.54864</v>
      </c>
      <c r="BT112" s="283">
        <f>-(CF!BT30+CF!BT35+CF!BT38+CF!BT49+CF!BT57+CF!BT22)</f>
        <v>46821.54864</v>
      </c>
      <c r="BU112" s="283">
        <f>-(CF!BU30+CF!BU35+CF!BU38+CF!BU49+CF!BU57+CF!BU22)</f>
        <v>46821.54864</v>
      </c>
      <c r="BV112" s="283">
        <f>-(CF!BV30+CF!BV35+CF!BV38+CF!BV49+CF!BV57+CF!BV22)</f>
        <v>46821.54864</v>
      </c>
      <c r="BW112" s="283">
        <f>-(CF!BW30+CF!BW35+CF!BW38+CF!BW49+CF!BW57+CF!BW22)</f>
        <v>46856.40578</v>
      </c>
      <c r="BX112" s="283">
        <f>-(CF!BX30+CF!BX35+CF!BX38+CF!BX49+CF!BX57+CF!BX22)</f>
        <v>46856.40578</v>
      </c>
      <c r="BY112" s="283">
        <f>-(CF!BY30+CF!BY35+CF!BY38+CF!BY49+CF!BY57+CF!BY22)</f>
        <v>46856.40578</v>
      </c>
      <c r="BZ112" s="283">
        <f>-(CF!BZ30+CF!BZ35+CF!BZ38+CF!BZ49+CF!BZ57+CF!BZ22)</f>
        <v>46856.40578</v>
      </c>
      <c r="CA112" s="283">
        <f>-(CF!CA30+CF!CA35+CF!CA38+CF!CA49+CF!CA57+CF!CA22)</f>
        <v>46856.40578</v>
      </c>
      <c r="CB112" s="283">
        <f>-(CF!CB30+CF!CB35+CF!CB38+CF!CB49+CF!CB57+CF!CB22)</f>
        <v>46856.40578</v>
      </c>
      <c r="CC112" s="283">
        <f>-(CF!CC30+CF!CC35+CF!CC38+CF!CC49+CF!CC57+CF!CC22)</f>
        <v>49122.20829</v>
      </c>
      <c r="CD112" s="283">
        <f>-(CF!CD30+CF!CD35+CF!CD38+CF!CD49+CF!CD57+CF!CD22)</f>
        <v>49122.20829</v>
      </c>
      <c r="CE112" s="283">
        <f>-(CF!CE30+CF!CE35+CF!CE38+CF!CE49+CF!CE57+CF!CE22)</f>
        <v>49122.20829</v>
      </c>
      <c r="CF112" s="283">
        <f>-(CF!CF30+CF!CF35+CF!CF38+CF!CF49+CF!CF57+CF!CF22)</f>
        <v>49122.20829</v>
      </c>
      <c r="CG112" s="283">
        <f>-(CF!CG30+CF!CG35+CF!CG38+CF!CG49+CF!CG57+CF!CG22)</f>
        <v>49122.20829</v>
      </c>
      <c r="CH112" s="283">
        <f>-(CF!CH30+CF!CH35+CF!CH38+CF!CH49+CF!CH57+CF!CH22)</f>
        <v>49122.20829</v>
      </c>
      <c r="CI112" s="283">
        <f>-(CF!CI30+CF!CI35+CF!CI38+CF!CI49+CF!CI57+CF!CI22)</f>
        <v>49122.20829</v>
      </c>
      <c r="CJ112" s="283">
        <f>-(CF!CJ30+CF!CJ35+CF!CJ38+CF!CJ49+CF!CJ57+CF!CJ22)</f>
        <v>49122.20829</v>
      </c>
      <c r="CK112" s="283">
        <f>-(CF!CK30+CF!CK35+CF!CK38+CF!CK49+CF!CK57+CF!CK22)</f>
        <v>49122.20829</v>
      </c>
      <c r="CL112" s="283">
        <f>-(CF!CL30+CF!CL35+CF!CL38+CF!CL49+CF!CL57+CF!CL22)</f>
        <v>49122.20829</v>
      </c>
      <c r="CM112" s="283">
        <f>-(CF!CM30+CF!CM35+CF!CM38+CF!CM49+CF!CM57+CF!CM22)</f>
        <v>49122.20829</v>
      </c>
      <c r="CN112" s="283">
        <f>-(CF!CN30+CF!CN35+CF!CN38+CF!CN49+CF!CN57+CF!CN22)</f>
        <v>49122.20829</v>
      </c>
      <c r="CO112" s="1"/>
    </row>
    <row r="113" ht="18.75" customHeight="1">
      <c r="A113" s="1"/>
      <c r="B113" s="300"/>
      <c r="C113" s="282" t="s">
        <v>79</v>
      </c>
      <c r="D113" s="283"/>
      <c r="E113" s="282"/>
      <c r="F113" s="283">
        <f>F111-F112</f>
        <v>4562047.149</v>
      </c>
      <c r="G113" s="426"/>
      <c r="H113" s="384"/>
      <c r="I113" s="283">
        <f t="shared" ref="I113:CN113" si="37">I111-I112</f>
        <v>-15850</v>
      </c>
      <c r="J113" s="283">
        <f t="shared" si="37"/>
        <v>-15850</v>
      </c>
      <c r="K113" s="283">
        <f t="shared" si="37"/>
        <v>-15850</v>
      </c>
      <c r="L113" s="283">
        <f t="shared" si="37"/>
        <v>-15850</v>
      </c>
      <c r="M113" s="283">
        <f t="shared" si="37"/>
        <v>-15250</v>
      </c>
      <c r="N113" s="283">
        <f t="shared" si="37"/>
        <v>-11950</v>
      </c>
      <c r="O113" s="283">
        <f t="shared" si="37"/>
        <v>-11950</v>
      </c>
      <c r="P113" s="283">
        <f t="shared" si="37"/>
        <v>-11950</v>
      </c>
      <c r="Q113" s="283">
        <f t="shared" si="37"/>
        <v>-11950</v>
      </c>
      <c r="R113" s="283">
        <f t="shared" si="37"/>
        <v>-11950</v>
      </c>
      <c r="S113" s="283">
        <f t="shared" si="37"/>
        <v>-11950</v>
      </c>
      <c r="T113" s="283">
        <f t="shared" si="37"/>
        <v>-11950</v>
      </c>
      <c r="U113" s="283">
        <f t="shared" si="37"/>
        <v>65117.96825</v>
      </c>
      <c r="V113" s="283">
        <f t="shared" si="37"/>
        <v>63184.63492</v>
      </c>
      <c r="W113" s="283">
        <f t="shared" si="37"/>
        <v>58780.06921</v>
      </c>
      <c r="X113" s="283">
        <f t="shared" si="37"/>
        <v>57532.87492</v>
      </c>
      <c r="Y113" s="283">
        <f t="shared" si="37"/>
        <v>57532.87492</v>
      </c>
      <c r="Z113" s="283">
        <f t="shared" si="37"/>
        <v>57532.87492</v>
      </c>
      <c r="AA113" s="283">
        <f t="shared" si="37"/>
        <v>57532.87492</v>
      </c>
      <c r="AB113" s="283">
        <f t="shared" si="37"/>
        <v>57532.87492</v>
      </c>
      <c r="AC113" s="283">
        <f t="shared" si="37"/>
        <v>57532.87492</v>
      </c>
      <c r="AD113" s="283">
        <f t="shared" si="37"/>
        <v>57532.87492</v>
      </c>
      <c r="AE113" s="283">
        <f t="shared" si="37"/>
        <v>57532.87492</v>
      </c>
      <c r="AF113" s="283">
        <f t="shared" si="37"/>
        <v>57532.87492</v>
      </c>
      <c r="AG113" s="283">
        <f t="shared" si="37"/>
        <v>60484.79359</v>
      </c>
      <c r="AH113" s="283">
        <f t="shared" si="37"/>
        <v>60484.79359</v>
      </c>
      <c r="AI113" s="283">
        <f t="shared" si="37"/>
        <v>60484.79359</v>
      </c>
      <c r="AJ113" s="283">
        <f t="shared" si="37"/>
        <v>60484.79359</v>
      </c>
      <c r="AK113" s="283">
        <f t="shared" si="37"/>
        <v>60484.79359</v>
      </c>
      <c r="AL113" s="283">
        <f t="shared" si="37"/>
        <v>60484.79359</v>
      </c>
      <c r="AM113" s="283">
        <f t="shared" si="37"/>
        <v>60484.79359</v>
      </c>
      <c r="AN113" s="283">
        <f t="shared" si="37"/>
        <v>60484.79359</v>
      </c>
      <c r="AO113" s="283">
        <f t="shared" si="37"/>
        <v>60484.79359</v>
      </c>
      <c r="AP113" s="283">
        <f t="shared" si="37"/>
        <v>60484.79359</v>
      </c>
      <c r="AQ113" s="283">
        <f t="shared" si="37"/>
        <v>60484.79359</v>
      </c>
      <c r="AR113" s="283">
        <f t="shared" si="37"/>
        <v>60484.79359</v>
      </c>
      <c r="AS113" s="283">
        <f t="shared" si="37"/>
        <v>63584.30819</v>
      </c>
      <c r="AT113" s="283">
        <f t="shared" si="37"/>
        <v>63584.30819</v>
      </c>
      <c r="AU113" s="283">
        <f t="shared" si="37"/>
        <v>63584.30819</v>
      </c>
      <c r="AV113" s="283">
        <f t="shared" si="37"/>
        <v>63584.30819</v>
      </c>
      <c r="AW113" s="283">
        <f t="shared" si="37"/>
        <v>63584.30819</v>
      </c>
      <c r="AX113" s="283">
        <f t="shared" si="37"/>
        <v>63584.30819</v>
      </c>
      <c r="AY113" s="283">
        <f t="shared" si="37"/>
        <v>63584.30819</v>
      </c>
      <c r="AZ113" s="283">
        <f t="shared" si="37"/>
        <v>63584.30819</v>
      </c>
      <c r="BA113" s="283">
        <f t="shared" si="37"/>
        <v>63584.30819</v>
      </c>
      <c r="BB113" s="283">
        <f t="shared" si="37"/>
        <v>63584.30819</v>
      </c>
      <c r="BC113" s="283">
        <f t="shared" si="37"/>
        <v>63584.30819</v>
      </c>
      <c r="BD113" s="283">
        <f t="shared" si="37"/>
        <v>63584.30819</v>
      </c>
      <c r="BE113" s="283">
        <f t="shared" si="37"/>
        <v>66838.79852</v>
      </c>
      <c r="BF113" s="283">
        <f t="shared" si="37"/>
        <v>66838.79852</v>
      </c>
      <c r="BG113" s="283">
        <f t="shared" si="37"/>
        <v>66838.79852</v>
      </c>
      <c r="BH113" s="283">
        <f t="shared" si="37"/>
        <v>66838.79852</v>
      </c>
      <c r="BI113" s="283">
        <f t="shared" si="37"/>
        <v>66838.79852</v>
      </c>
      <c r="BJ113" s="283">
        <f t="shared" si="37"/>
        <v>66838.79852</v>
      </c>
      <c r="BK113" s="283">
        <f t="shared" si="37"/>
        <v>66838.79852</v>
      </c>
      <c r="BL113" s="283">
        <f t="shared" si="37"/>
        <v>66838.79852</v>
      </c>
      <c r="BM113" s="283">
        <f t="shared" si="37"/>
        <v>66838.79852</v>
      </c>
      <c r="BN113" s="283">
        <f t="shared" si="37"/>
        <v>66838.79852</v>
      </c>
      <c r="BO113" s="283">
        <f t="shared" si="37"/>
        <v>66838.79852</v>
      </c>
      <c r="BP113" s="283">
        <f t="shared" si="37"/>
        <v>66838.79852</v>
      </c>
      <c r="BQ113" s="283">
        <f t="shared" si="37"/>
        <v>70256.01336</v>
      </c>
      <c r="BR113" s="283">
        <f t="shared" si="37"/>
        <v>70256.01336</v>
      </c>
      <c r="BS113" s="283">
        <f t="shared" si="37"/>
        <v>70256.01336</v>
      </c>
      <c r="BT113" s="283">
        <f t="shared" si="37"/>
        <v>70256.01336</v>
      </c>
      <c r="BU113" s="283">
        <f t="shared" si="37"/>
        <v>70256.01336</v>
      </c>
      <c r="BV113" s="283">
        <f t="shared" si="37"/>
        <v>70256.01336</v>
      </c>
      <c r="BW113" s="283">
        <f t="shared" si="37"/>
        <v>70221.15622</v>
      </c>
      <c r="BX113" s="283">
        <f t="shared" si="37"/>
        <v>70221.15622</v>
      </c>
      <c r="BY113" s="283">
        <f t="shared" si="37"/>
        <v>70221.15622</v>
      </c>
      <c r="BZ113" s="283">
        <f t="shared" si="37"/>
        <v>70221.15622</v>
      </c>
      <c r="CA113" s="283">
        <f t="shared" si="37"/>
        <v>70221.15622</v>
      </c>
      <c r="CB113" s="283">
        <f t="shared" si="37"/>
        <v>70221.15622</v>
      </c>
      <c r="CC113" s="283">
        <f t="shared" si="37"/>
        <v>73809.23181</v>
      </c>
      <c r="CD113" s="283">
        <f t="shared" si="37"/>
        <v>73809.23181</v>
      </c>
      <c r="CE113" s="283">
        <f t="shared" si="37"/>
        <v>73809.23181</v>
      </c>
      <c r="CF113" s="283">
        <f t="shared" si="37"/>
        <v>73809.23181</v>
      </c>
      <c r="CG113" s="283">
        <f t="shared" si="37"/>
        <v>73809.23181</v>
      </c>
      <c r="CH113" s="283">
        <f t="shared" si="37"/>
        <v>73809.23181</v>
      </c>
      <c r="CI113" s="283">
        <f t="shared" si="37"/>
        <v>73809.23181</v>
      </c>
      <c r="CJ113" s="283">
        <f t="shared" si="37"/>
        <v>73809.23181</v>
      </c>
      <c r="CK113" s="283">
        <f t="shared" si="37"/>
        <v>73809.23181</v>
      </c>
      <c r="CL113" s="283">
        <f t="shared" si="37"/>
        <v>73809.23181</v>
      </c>
      <c r="CM113" s="283">
        <f t="shared" si="37"/>
        <v>73809.23181</v>
      </c>
      <c r="CN113" s="283">
        <f t="shared" si="37"/>
        <v>73809.23181</v>
      </c>
      <c r="CO113" s="1"/>
    </row>
    <row r="114" ht="18.75" customHeight="1">
      <c r="A114" s="1"/>
      <c r="B114" s="300"/>
      <c r="C114" s="282" t="s">
        <v>340</v>
      </c>
      <c r="D114" s="283"/>
      <c r="E114" s="282"/>
      <c r="F114" s="283"/>
      <c r="G114" s="426"/>
      <c r="H114" s="384"/>
      <c r="I114" s="283">
        <f t="shared" ref="I114:CN114" si="38">I113+H114</f>
        <v>-15850</v>
      </c>
      <c r="J114" s="283">
        <f t="shared" si="38"/>
        <v>-31700</v>
      </c>
      <c r="K114" s="283">
        <f t="shared" si="38"/>
        <v>-47550</v>
      </c>
      <c r="L114" s="283">
        <f t="shared" si="38"/>
        <v>-63400</v>
      </c>
      <c r="M114" s="283">
        <f t="shared" si="38"/>
        <v>-78650</v>
      </c>
      <c r="N114" s="283">
        <f t="shared" si="38"/>
        <v>-90600</v>
      </c>
      <c r="O114" s="283">
        <f t="shared" si="38"/>
        <v>-102550</v>
      </c>
      <c r="P114" s="283">
        <f t="shared" si="38"/>
        <v>-114500</v>
      </c>
      <c r="Q114" s="283">
        <f t="shared" si="38"/>
        <v>-126450</v>
      </c>
      <c r="R114" s="283">
        <f t="shared" si="38"/>
        <v>-138400</v>
      </c>
      <c r="S114" s="283">
        <f t="shared" si="38"/>
        <v>-150350</v>
      </c>
      <c r="T114" s="283">
        <f t="shared" si="38"/>
        <v>-162300</v>
      </c>
      <c r="U114" s="283">
        <f t="shared" si="38"/>
        <v>-97182.03175</v>
      </c>
      <c r="V114" s="283">
        <f t="shared" si="38"/>
        <v>-33997.39683</v>
      </c>
      <c r="W114" s="283">
        <f t="shared" si="38"/>
        <v>24782.67238</v>
      </c>
      <c r="X114" s="283">
        <f t="shared" si="38"/>
        <v>82315.5473</v>
      </c>
      <c r="Y114" s="283">
        <f t="shared" si="38"/>
        <v>139848.4222</v>
      </c>
      <c r="Z114" s="283">
        <f t="shared" si="38"/>
        <v>197381.2971</v>
      </c>
      <c r="AA114" s="283">
        <f t="shared" si="38"/>
        <v>254914.1721</v>
      </c>
      <c r="AB114" s="283">
        <f t="shared" si="38"/>
        <v>312447.047</v>
      </c>
      <c r="AC114" s="283">
        <f t="shared" si="38"/>
        <v>369979.9219</v>
      </c>
      <c r="AD114" s="283">
        <f t="shared" si="38"/>
        <v>427512.7968</v>
      </c>
      <c r="AE114" s="283">
        <f t="shared" si="38"/>
        <v>485045.6717</v>
      </c>
      <c r="AF114" s="283">
        <f t="shared" si="38"/>
        <v>542578.5467</v>
      </c>
      <c r="AG114" s="283">
        <f t="shared" si="38"/>
        <v>603063.3403</v>
      </c>
      <c r="AH114" s="283">
        <f t="shared" si="38"/>
        <v>663548.1338</v>
      </c>
      <c r="AI114" s="283">
        <f t="shared" si="38"/>
        <v>724032.9274</v>
      </c>
      <c r="AJ114" s="283">
        <f t="shared" si="38"/>
        <v>784517.721</v>
      </c>
      <c r="AK114" s="283">
        <f t="shared" si="38"/>
        <v>845002.5146</v>
      </c>
      <c r="AL114" s="283">
        <f t="shared" si="38"/>
        <v>905487.3082</v>
      </c>
      <c r="AM114" s="283">
        <f t="shared" si="38"/>
        <v>965972.1018</v>
      </c>
      <c r="AN114" s="283">
        <f t="shared" si="38"/>
        <v>1026456.895</v>
      </c>
      <c r="AO114" s="283">
        <f t="shared" si="38"/>
        <v>1086941.689</v>
      </c>
      <c r="AP114" s="283">
        <f t="shared" si="38"/>
        <v>1147426.483</v>
      </c>
      <c r="AQ114" s="283">
        <f t="shared" si="38"/>
        <v>1207911.276</v>
      </c>
      <c r="AR114" s="283">
        <f t="shared" si="38"/>
        <v>1268396.07</v>
      </c>
      <c r="AS114" s="283">
        <f t="shared" si="38"/>
        <v>1331980.378</v>
      </c>
      <c r="AT114" s="283">
        <f t="shared" si="38"/>
        <v>1395564.686</v>
      </c>
      <c r="AU114" s="283">
        <f t="shared" si="38"/>
        <v>1459148.994</v>
      </c>
      <c r="AV114" s="283">
        <f t="shared" si="38"/>
        <v>1522733.302</v>
      </c>
      <c r="AW114" s="283">
        <f t="shared" si="38"/>
        <v>1586317.611</v>
      </c>
      <c r="AX114" s="283">
        <f t="shared" si="38"/>
        <v>1649901.919</v>
      </c>
      <c r="AY114" s="283">
        <f t="shared" si="38"/>
        <v>1713486.227</v>
      </c>
      <c r="AZ114" s="283">
        <f t="shared" si="38"/>
        <v>1777070.535</v>
      </c>
      <c r="BA114" s="283">
        <f t="shared" si="38"/>
        <v>1840654.843</v>
      </c>
      <c r="BB114" s="283">
        <f t="shared" si="38"/>
        <v>1904239.152</v>
      </c>
      <c r="BC114" s="283">
        <f t="shared" si="38"/>
        <v>1967823.46</v>
      </c>
      <c r="BD114" s="283">
        <f t="shared" si="38"/>
        <v>2031407.768</v>
      </c>
      <c r="BE114" s="283">
        <f t="shared" si="38"/>
        <v>2098246.566</v>
      </c>
      <c r="BF114" s="283">
        <f t="shared" si="38"/>
        <v>2165085.365</v>
      </c>
      <c r="BG114" s="283">
        <f t="shared" si="38"/>
        <v>2231924.164</v>
      </c>
      <c r="BH114" s="283">
        <f t="shared" si="38"/>
        <v>2298762.962</v>
      </c>
      <c r="BI114" s="283">
        <f t="shared" si="38"/>
        <v>2365601.761</v>
      </c>
      <c r="BJ114" s="283">
        <f t="shared" si="38"/>
        <v>2432440.559</v>
      </c>
      <c r="BK114" s="283">
        <f t="shared" si="38"/>
        <v>2499279.358</v>
      </c>
      <c r="BL114" s="283">
        <f t="shared" si="38"/>
        <v>2566118.156</v>
      </c>
      <c r="BM114" s="283">
        <f t="shared" si="38"/>
        <v>2632956.955</v>
      </c>
      <c r="BN114" s="283">
        <f t="shared" si="38"/>
        <v>2699795.753</v>
      </c>
      <c r="BO114" s="283">
        <f t="shared" si="38"/>
        <v>2766634.552</v>
      </c>
      <c r="BP114" s="283">
        <f t="shared" si="38"/>
        <v>2833473.35</v>
      </c>
      <c r="BQ114" s="283">
        <f t="shared" si="38"/>
        <v>2903729.364</v>
      </c>
      <c r="BR114" s="283">
        <f t="shared" si="38"/>
        <v>2973985.377</v>
      </c>
      <c r="BS114" s="283">
        <f t="shared" si="38"/>
        <v>3044241.39</v>
      </c>
      <c r="BT114" s="283">
        <f t="shared" si="38"/>
        <v>3114497.404</v>
      </c>
      <c r="BU114" s="283">
        <f t="shared" si="38"/>
        <v>3184753.417</v>
      </c>
      <c r="BV114" s="283">
        <f t="shared" si="38"/>
        <v>3255009.43</v>
      </c>
      <c r="BW114" s="283">
        <f t="shared" si="38"/>
        <v>3325230.587</v>
      </c>
      <c r="BX114" s="283">
        <f t="shared" si="38"/>
        <v>3395451.743</v>
      </c>
      <c r="BY114" s="283">
        <f t="shared" si="38"/>
        <v>3465672.899</v>
      </c>
      <c r="BZ114" s="283">
        <f t="shared" si="38"/>
        <v>3535894.055</v>
      </c>
      <c r="CA114" s="283">
        <f t="shared" si="38"/>
        <v>3606115.211</v>
      </c>
      <c r="CB114" s="283">
        <f t="shared" si="38"/>
        <v>3676336.368</v>
      </c>
      <c r="CC114" s="283">
        <f t="shared" si="38"/>
        <v>3750145.599</v>
      </c>
      <c r="CD114" s="283">
        <f t="shared" si="38"/>
        <v>3823954.831</v>
      </c>
      <c r="CE114" s="283">
        <f t="shared" si="38"/>
        <v>3897764.063</v>
      </c>
      <c r="CF114" s="283">
        <f t="shared" si="38"/>
        <v>3971573.295</v>
      </c>
      <c r="CG114" s="283">
        <f t="shared" si="38"/>
        <v>4045382.527</v>
      </c>
      <c r="CH114" s="283">
        <f t="shared" si="38"/>
        <v>4119191.759</v>
      </c>
      <c r="CI114" s="283">
        <f t="shared" si="38"/>
        <v>4193000.99</v>
      </c>
      <c r="CJ114" s="283">
        <f t="shared" si="38"/>
        <v>4266810.222</v>
      </c>
      <c r="CK114" s="283">
        <f t="shared" si="38"/>
        <v>4340619.454</v>
      </c>
      <c r="CL114" s="283">
        <f t="shared" si="38"/>
        <v>4414428.686</v>
      </c>
      <c r="CM114" s="283">
        <f t="shared" si="38"/>
        <v>4488237.918</v>
      </c>
      <c r="CN114" s="283">
        <f t="shared" si="38"/>
        <v>4562047.149</v>
      </c>
      <c r="CO114" s="1"/>
    </row>
    <row r="115" ht="18.75" customHeight="1">
      <c r="A115" s="1"/>
      <c r="B115" s="2"/>
      <c r="C115" s="1"/>
      <c r="D115" s="44"/>
      <c r="E115" s="1"/>
      <c r="F115" s="44"/>
      <c r="G115" s="60"/>
      <c r="H115" s="381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/>
      <c r="C117" s="1"/>
      <c r="D117" s="44"/>
      <c r="E117" s="1"/>
      <c r="F117" s="44"/>
      <c r="G117" s="60"/>
      <c r="H117" s="3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ht="18.75" customHeight="1">
      <c r="A118" s="1"/>
      <c r="B118" s="2"/>
      <c r="C118" s="1"/>
      <c r="D118" s="44"/>
      <c r="E118" s="1"/>
      <c r="F118" s="44"/>
      <c r="G118" s="60"/>
      <c r="H118" s="3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ht="18.75" customHeight="1">
      <c r="A119" s="1"/>
      <c r="B119" s="2"/>
      <c r="C119" s="1"/>
      <c r="D119" s="44"/>
      <c r="E119" s="1"/>
      <c r="F119" s="44"/>
      <c r="G119" s="60"/>
      <c r="H119" s="3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ht="18.75" customHeight="1">
      <c r="A121" s="1"/>
      <c r="B121" s="2"/>
      <c r="C121" s="1"/>
      <c r="D121" s="44"/>
      <c r="E121" s="1"/>
      <c r="F121" s="44"/>
      <c r="G121" s="60"/>
      <c r="H121" s="3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ht="18.75" customHeight="1">
      <c r="A123" s="1"/>
      <c r="B123" s="2"/>
      <c r="C123" s="1"/>
      <c r="D123" s="44"/>
      <c r="E123" s="1"/>
      <c r="F123" s="44"/>
      <c r="G123" s="60"/>
      <c r="H123" s="3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ht="18.75" customHeight="1">
      <c r="A124" s="1"/>
      <c r="B124" s="2"/>
      <c r="C124" s="1"/>
      <c r="D124" s="44"/>
      <c r="E124" s="1"/>
      <c r="F124" s="44"/>
      <c r="G124" s="60"/>
      <c r="H124" s="3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ht="18.75" customHeight="1">
      <c r="A125" s="1"/>
      <c r="B125" s="2"/>
      <c r="C125" s="1"/>
      <c r="D125" s="44"/>
      <c r="E125" s="1"/>
      <c r="F125" s="44"/>
      <c r="G125" s="60"/>
      <c r="H125" s="3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</sheetData>
  <conditionalFormatting sqref="A1:A2">
    <cfRule type="containsText" dxfId="1" priority="1" operator="containsText" text="fls">
      <formula>NOT(ISERROR(SEARCH(("fls"),(A1))))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Row="1"/>
  <cols>
    <col customWidth="1" min="1" max="1" width="3.63"/>
    <col customWidth="1" min="2" max="2" width="5.88"/>
    <col customWidth="1" min="3" max="3" width="51.13"/>
    <col customWidth="1" min="4" max="4" width="2.63"/>
    <col customWidth="1" min="5" max="5" width="7.38"/>
    <col customWidth="1" min="6" max="6" width="12.13"/>
    <col customWidth="1" min="7" max="7" width="8.88"/>
    <col customWidth="1" min="8" max="8" width="1.13"/>
    <col customWidth="1" min="9" max="92" width="10.0"/>
    <col customWidth="1" min="93" max="93" width="9.0"/>
  </cols>
  <sheetData>
    <row r="1" ht="22.5" customHeight="1">
      <c r="A1" s="142" t="str">
        <f>BS!A1</f>
        <v>Ok</v>
      </c>
      <c r="B1" s="358" t="str">
        <f>CF!B1</f>
        <v>№</v>
      </c>
      <c r="C1" s="358" t="str">
        <f>CF!C1</f>
        <v>Name</v>
      </c>
      <c r="D1" s="359"/>
      <c r="E1" s="359" t="str">
        <f>CF!E1</f>
        <v>Share</v>
      </c>
      <c r="F1" s="360" t="str">
        <f>CF!F1</f>
        <v>Total</v>
      </c>
      <c r="G1" s="361" t="str">
        <f>CF!G1</f>
        <v>Unit</v>
      </c>
      <c r="H1" s="362"/>
      <c r="I1" s="363">
        <f>CF!I1</f>
        <v>46023</v>
      </c>
      <c r="J1" s="363">
        <f>CF!J1</f>
        <v>46054</v>
      </c>
      <c r="K1" s="363">
        <f>CF!K1</f>
        <v>46082</v>
      </c>
      <c r="L1" s="363">
        <f>CF!L1</f>
        <v>46113</v>
      </c>
      <c r="M1" s="363">
        <f>CF!M1</f>
        <v>46143</v>
      </c>
      <c r="N1" s="363">
        <f>CF!N1</f>
        <v>46174</v>
      </c>
      <c r="O1" s="363">
        <f>CF!O1</f>
        <v>46204</v>
      </c>
      <c r="P1" s="363">
        <f>CF!P1</f>
        <v>46235</v>
      </c>
      <c r="Q1" s="363">
        <f>CF!Q1</f>
        <v>46266</v>
      </c>
      <c r="R1" s="363">
        <f>CF!R1</f>
        <v>46296</v>
      </c>
      <c r="S1" s="363">
        <f>CF!S1</f>
        <v>46327</v>
      </c>
      <c r="T1" s="363">
        <f>CF!T1</f>
        <v>46357</v>
      </c>
      <c r="U1" s="363">
        <f>CF!U1</f>
        <v>46388</v>
      </c>
      <c r="V1" s="363">
        <f>CF!V1</f>
        <v>46419</v>
      </c>
      <c r="W1" s="363">
        <f>CF!W1</f>
        <v>46447</v>
      </c>
      <c r="X1" s="363">
        <f>CF!X1</f>
        <v>46478</v>
      </c>
      <c r="Y1" s="363">
        <f>CF!Y1</f>
        <v>46508</v>
      </c>
      <c r="Z1" s="363">
        <f>CF!Z1</f>
        <v>46539</v>
      </c>
      <c r="AA1" s="363">
        <f>CF!AA1</f>
        <v>46569</v>
      </c>
      <c r="AB1" s="363">
        <f>CF!AB1</f>
        <v>46600</v>
      </c>
      <c r="AC1" s="363">
        <f>CF!AC1</f>
        <v>46631</v>
      </c>
      <c r="AD1" s="363">
        <f>CF!AD1</f>
        <v>46661</v>
      </c>
      <c r="AE1" s="363">
        <f>CF!AE1</f>
        <v>46692</v>
      </c>
      <c r="AF1" s="363">
        <f>CF!AF1</f>
        <v>46722</v>
      </c>
      <c r="AG1" s="363">
        <f>CF!AG1</f>
        <v>46753</v>
      </c>
      <c r="AH1" s="363">
        <f>CF!AH1</f>
        <v>46784</v>
      </c>
      <c r="AI1" s="363">
        <f>CF!AI1</f>
        <v>46813</v>
      </c>
      <c r="AJ1" s="363">
        <f>CF!AJ1</f>
        <v>46844</v>
      </c>
      <c r="AK1" s="363">
        <f>CF!AK1</f>
        <v>46874</v>
      </c>
      <c r="AL1" s="363">
        <f>CF!AL1</f>
        <v>46905</v>
      </c>
      <c r="AM1" s="363">
        <f>CF!AM1</f>
        <v>46935</v>
      </c>
      <c r="AN1" s="363">
        <f>CF!AN1</f>
        <v>46966</v>
      </c>
      <c r="AO1" s="363">
        <f>CF!AO1</f>
        <v>46997</v>
      </c>
      <c r="AP1" s="363">
        <f>CF!AP1</f>
        <v>47027</v>
      </c>
      <c r="AQ1" s="363">
        <f>CF!AQ1</f>
        <v>47058</v>
      </c>
      <c r="AR1" s="363">
        <f>CF!AR1</f>
        <v>47088</v>
      </c>
      <c r="AS1" s="363">
        <f>CF!AS1</f>
        <v>47119</v>
      </c>
      <c r="AT1" s="363">
        <f>CF!AT1</f>
        <v>47150</v>
      </c>
      <c r="AU1" s="363">
        <f>CF!AU1</f>
        <v>47178</v>
      </c>
      <c r="AV1" s="363">
        <f>CF!AV1</f>
        <v>47209</v>
      </c>
      <c r="AW1" s="363">
        <f>CF!AW1</f>
        <v>47239</v>
      </c>
      <c r="AX1" s="363">
        <f>CF!AX1</f>
        <v>47270</v>
      </c>
      <c r="AY1" s="363">
        <f>CF!AY1</f>
        <v>47300</v>
      </c>
      <c r="AZ1" s="363">
        <f>CF!AZ1</f>
        <v>47331</v>
      </c>
      <c r="BA1" s="363">
        <f>CF!BA1</f>
        <v>47362</v>
      </c>
      <c r="BB1" s="363">
        <f>CF!BB1</f>
        <v>47392</v>
      </c>
      <c r="BC1" s="363">
        <f>CF!BC1</f>
        <v>47423</v>
      </c>
      <c r="BD1" s="363">
        <f>CF!BD1</f>
        <v>47453</v>
      </c>
      <c r="BE1" s="363">
        <f>CF!BE1</f>
        <v>47484</v>
      </c>
      <c r="BF1" s="363">
        <f>CF!BF1</f>
        <v>47515</v>
      </c>
      <c r="BG1" s="363">
        <f>CF!BG1</f>
        <v>47543</v>
      </c>
      <c r="BH1" s="363">
        <f>CF!BH1</f>
        <v>47574</v>
      </c>
      <c r="BI1" s="363">
        <f>CF!BI1</f>
        <v>47604</v>
      </c>
      <c r="BJ1" s="363">
        <f>CF!BJ1</f>
        <v>47635</v>
      </c>
      <c r="BK1" s="363">
        <f>CF!BK1</f>
        <v>47665</v>
      </c>
      <c r="BL1" s="363">
        <f>CF!BL1</f>
        <v>47696</v>
      </c>
      <c r="BM1" s="363">
        <f>CF!BM1</f>
        <v>47727</v>
      </c>
      <c r="BN1" s="363">
        <f>CF!BN1</f>
        <v>47757</v>
      </c>
      <c r="BO1" s="363">
        <f>CF!BO1</f>
        <v>47788</v>
      </c>
      <c r="BP1" s="363">
        <f>CF!BP1</f>
        <v>47818</v>
      </c>
      <c r="BQ1" s="363">
        <f>CF!BQ1</f>
        <v>47849</v>
      </c>
      <c r="BR1" s="363">
        <f>CF!BR1</f>
        <v>47880</v>
      </c>
      <c r="BS1" s="363">
        <f>CF!BS1</f>
        <v>47908</v>
      </c>
      <c r="BT1" s="363">
        <f>CF!BT1</f>
        <v>47939</v>
      </c>
      <c r="BU1" s="363">
        <f>CF!BU1</f>
        <v>47969</v>
      </c>
      <c r="BV1" s="363">
        <f>CF!BV1</f>
        <v>48000</v>
      </c>
      <c r="BW1" s="363">
        <f>CF!BW1</f>
        <v>48030</v>
      </c>
      <c r="BX1" s="363">
        <f>CF!BX1</f>
        <v>48061</v>
      </c>
      <c r="BY1" s="363">
        <f>CF!BY1</f>
        <v>48092</v>
      </c>
      <c r="BZ1" s="363">
        <f>CF!BZ1</f>
        <v>48122</v>
      </c>
      <c r="CA1" s="363">
        <f>CF!CA1</f>
        <v>48153</v>
      </c>
      <c r="CB1" s="363">
        <f>CF!CB1</f>
        <v>48183</v>
      </c>
      <c r="CC1" s="363">
        <f>CF!CC1</f>
        <v>48214</v>
      </c>
      <c r="CD1" s="363">
        <f>CF!CD1</f>
        <v>48245</v>
      </c>
      <c r="CE1" s="363">
        <f>CF!CE1</f>
        <v>48274</v>
      </c>
      <c r="CF1" s="363">
        <f>CF!CF1</f>
        <v>48305</v>
      </c>
      <c r="CG1" s="363">
        <f>CF!CG1</f>
        <v>48335</v>
      </c>
      <c r="CH1" s="363">
        <f>CF!CH1</f>
        <v>48366</v>
      </c>
      <c r="CI1" s="363">
        <f>CF!CI1</f>
        <v>48396</v>
      </c>
      <c r="CJ1" s="363">
        <f>CF!CJ1</f>
        <v>48427</v>
      </c>
      <c r="CK1" s="363">
        <f>CF!CK1</f>
        <v>48458</v>
      </c>
      <c r="CL1" s="363">
        <f>CF!CL1</f>
        <v>48488</v>
      </c>
      <c r="CM1" s="363">
        <f>CF!CM1</f>
        <v>48519</v>
      </c>
      <c r="CN1" s="363">
        <f>CF!CN1</f>
        <v>48549</v>
      </c>
      <c r="CO1" s="364"/>
    </row>
    <row r="2" ht="22.5" customHeight="1">
      <c r="A2" s="142"/>
      <c r="B2" s="358"/>
      <c r="C2" s="358" t="str">
        <f>CF!C2</f>
        <v>Sales volume, MAU</v>
      </c>
      <c r="D2" s="359"/>
      <c r="E2" s="359"/>
      <c r="F2" s="360"/>
      <c r="G2" s="361"/>
      <c r="H2" s="362"/>
      <c r="I2" s="366">
        <f>CF!I2</f>
        <v>0</v>
      </c>
      <c r="J2" s="366">
        <f>CF!J2</f>
        <v>0</v>
      </c>
      <c r="K2" s="366">
        <f>CF!K2</f>
        <v>0</v>
      </c>
      <c r="L2" s="366">
        <f>CF!L2</f>
        <v>0</v>
      </c>
      <c r="M2" s="366">
        <f>CF!M2</f>
        <v>0</v>
      </c>
      <c r="N2" s="366">
        <f>CF!N2</f>
        <v>0</v>
      </c>
      <c r="O2" s="366">
        <f>CF!O2</f>
        <v>0</v>
      </c>
      <c r="P2" s="366">
        <f>CF!P2</f>
        <v>0</v>
      </c>
      <c r="Q2" s="366">
        <f>CF!Q2</f>
        <v>0</v>
      </c>
      <c r="R2" s="366">
        <f>CF!R2</f>
        <v>0</v>
      </c>
      <c r="S2" s="366">
        <f>CF!S2</f>
        <v>0</v>
      </c>
      <c r="T2" s="366">
        <f>CF!T2</f>
        <v>0</v>
      </c>
      <c r="U2" s="366">
        <f>CF!U2</f>
        <v>229.3333333</v>
      </c>
      <c r="V2" s="366">
        <f>CF!V2</f>
        <v>229.3333333</v>
      </c>
      <c r="W2" s="366">
        <f>CF!W2</f>
        <v>229.3333333</v>
      </c>
      <c r="X2" s="366">
        <f>CF!X2</f>
        <v>229.3333333</v>
      </c>
      <c r="Y2" s="366">
        <f>CF!Y2</f>
        <v>229.3333333</v>
      </c>
      <c r="Z2" s="366">
        <f>CF!Z2</f>
        <v>229.3333333</v>
      </c>
      <c r="AA2" s="366">
        <f>CF!AA2</f>
        <v>229.3333333</v>
      </c>
      <c r="AB2" s="366">
        <f>CF!AB2</f>
        <v>229.3333333</v>
      </c>
      <c r="AC2" s="366">
        <f>CF!AC2</f>
        <v>229.3333333</v>
      </c>
      <c r="AD2" s="366">
        <f>CF!AD2</f>
        <v>229.3333333</v>
      </c>
      <c r="AE2" s="366">
        <f>CF!AE2</f>
        <v>229.3333333</v>
      </c>
      <c r="AF2" s="366">
        <f>CF!AF2</f>
        <v>229.3333333</v>
      </c>
      <c r="AG2" s="366">
        <f>CF!AG2</f>
        <v>229.3333333</v>
      </c>
      <c r="AH2" s="366">
        <f>CF!AH2</f>
        <v>229.3333333</v>
      </c>
      <c r="AI2" s="366">
        <f>CF!AI2</f>
        <v>229.3333333</v>
      </c>
      <c r="AJ2" s="366">
        <f>CF!AJ2</f>
        <v>229.3333333</v>
      </c>
      <c r="AK2" s="366">
        <f>CF!AK2</f>
        <v>229.3333333</v>
      </c>
      <c r="AL2" s="366">
        <f>CF!AL2</f>
        <v>229.3333333</v>
      </c>
      <c r="AM2" s="366">
        <f>CF!AM2</f>
        <v>229.3333333</v>
      </c>
      <c r="AN2" s="366">
        <f>CF!AN2</f>
        <v>229.3333333</v>
      </c>
      <c r="AO2" s="366">
        <f>CF!AO2</f>
        <v>229.3333333</v>
      </c>
      <c r="AP2" s="366">
        <f>CF!AP2</f>
        <v>229.3333333</v>
      </c>
      <c r="AQ2" s="366">
        <f>CF!AQ2</f>
        <v>229.3333333</v>
      </c>
      <c r="AR2" s="366">
        <f>CF!AR2</f>
        <v>229.3333333</v>
      </c>
      <c r="AS2" s="366">
        <f>CF!AS2</f>
        <v>229.3333333</v>
      </c>
      <c r="AT2" s="366">
        <f>CF!AT2</f>
        <v>229.3333333</v>
      </c>
      <c r="AU2" s="366">
        <f>CF!AU2</f>
        <v>229.3333333</v>
      </c>
      <c r="AV2" s="366">
        <f>CF!AV2</f>
        <v>229.3333333</v>
      </c>
      <c r="AW2" s="366">
        <f>CF!AW2</f>
        <v>229.3333333</v>
      </c>
      <c r="AX2" s="366">
        <f>CF!AX2</f>
        <v>229.3333333</v>
      </c>
      <c r="AY2" s="366">
        <f>CF!AY2</f>
        <v>229.3333333</v>
      </c>
      <c r="AZ2" s="366">
        <f>CF!AZ2</f>
        <v>229.3333333</v>
      </c>
      <c r="BA2" s="366">
        <f>CF!BA2</f>
        <v>229.3333333</v>
      </c>
      <c r="BB2" s="366">
        <f>CF!BB2</f>
        <v>229.3333333</v>
      </c>
      <c r="BC2" s="366">
        <f>CF!BC2</f>
        <v>229.3333333</v>
      </c>
      <c r="BD2" s="366">
        <f>CF!BD2</f>
        <v>229.3333333</v>
      </c>
      <c r="BE2" s="366">
        <f>CF!BE2</f>
        <v>229.3333333</v>
      </c>
      <c r="BF2" s="366">
        <f>CF!BF2</f>
        <v>229.3333333</v>
      </c>
      <c r="BG2" s="366">
        <f>CF!BG2</f>
        <v>229.3333333</v>
      </c>
      <c r="BH2" s="366">
        <f>CF!BH2</f>
        <v>229.3333333</v>
      </c>
      <c r="BI2" s="366">
        <f>CF!BI2</f>
        <v>229.3333333</v>
      </c>
      <c r="BJ2" s="366">
        <f>CF!BJ2</f>
        <v>229.3333333</v>
      </c>
      <c r="BK2" s="366">
        <f>CF!BK2</f>
        <v>229.3333333</v>
      </c>
      <c r="BL2" s="366">
        <f>CF!BL2</f>
        <v>229.3333333</v>
      </c>
      <c r="BM2" s="366">
        <f>CF!BM2</f>
        <v>229.3333333</v>
      </c>
      <c r="BN2" s="366">
        <f>CF!BN2</f>
        <v>229.3333333</v>
      </c>
      <c r="BO2" s="366">
        <f>CF!BO2</f>
        <v>229.3333333</v>
      </c>
      <c r="BP2" s="366">
        <f>CF!BP2</f>
        <v>229.3333333</v>
      </c>
      <c r="BQ2" s="366">
        <f>CF!BQ2</f>
        <v>229.3333333</v>
      </c>
      <c r="BR2" s="366">
        <f>CF!BR2</f>
        <v>229.3333333</v>
      </c>
      <c r="BS2" s="366">
        <f>CF!BS2</f>
        <v>229.3333333</v>
      </c>
      <c r="BT2" s="366">
        <f>CF!BT2</f>
        <v>229.3333333</v>
      </c>
      <c r="BU2" s="366">
        <f>CF!BU2</f>
        <v>229.3333333</v>
      </c>
      <c r="BV2" s="366">
        <f>CF!BV2</f>
        <v>229.3333333</v>
      </c>
      <c r="BW2" s="366">
        <f>CF!BW2</f>
        <v>229.3333333</v>
      </c>
      <c r="BX2" s="366">
        <f>CF!BX2</f>
        <v>229.3333333</v>
      </c>
      <c r="BY2" s="366">
        <f>CF!BY2</f>
        <v>229.3333333</v>
      </c>
      <c r="BZ2" s="366">
        <f>CF!BZ2</f>
        <v>229.3333333</v>
      </c>
      <c r="CA2" s="366">
        <f>CF!CA2</f>
        <v>229.3333333</v>
      </c>
      <c r="CB2" s="366">
        <f>CF!CB2</f>
        <v>229.3333333</v>
      </c>
      <c r="CC2" s="366">
        <f>CF!CC2</f>
        <v>229.3333333</v>
      </c>
      <c r="CD2" s="366">
        <f>CF!CD2</f>
        <v>229.3333333</v>
      </c>
      <c r="CE2" s="366">
        <f>CF!CE2</f>
        <v>229.3333333</v>
      </c>
      <c r="CF2" s="366">
        <f>CF!CF2</f>
        <v>229.3333333</v>
      </c>
      <c r="CG2" s="366">
        <f>CF!CG2</f>
        <v>229.3333333</v>
      </c>
      <c r="CH2" s="366">
        <f>CF!CH2</f>
        <v>229.3333333</v>
      </c>
      <c r="CI2" s="366">
        <f>CF!CI2</f>
        <v>229.3333333</v>
      </c>
      <c r="CJ2" s="366">
        <f>CF!CJ2</f>
        <v>229.3333333</v>
      </c>
      <c r="CK2" s="366">
        <f>CF!CK2</f>
        <v>229.3333333</v>
      </c>
      <c r="CL2" s="366">
        <f>CF!CL2</f>
        <v>229.3333333</v>
      </c>
      <c r="CM2" s="366">
        <f>CF!CM2</f>
        <v>229.3333333</v>
      </c>
      <c r="CN2" s="366">
        <f>CF!CN2</f>
        <v>229.3333333</v>
      </c>
      <c r="CO2" s="1"/>
    </row>
    <row r="3" ht="18.75" hidden="1" customHeight="1" outlineLevel="1">
      <c r="A3" s="367"/>
      <c r="B3" s="368"/>
      <c r="C3" s="367" t="str">
        <f>CF!C3</f>
        <v>Year</v>
      </c>
      <c r="D3" s="369"/>
      <c r="E3" s="367"/>
      <c r="F3" s="369"/>
      <c r="G3" s="370"/>
      <c r="H3" s="371"/>
      <c r="I3" s="372">
        <f>CF!I3</f>
        <v>2026</v>
      </c>
      <c r="J3" s="372">
        <f>CF!J3</f>
        <v>2026</v>
      </c>
      <c r="K3" s="372">
        <f>CF!K3</f>
        <v>2026</v>
      </c>
      <c r="L3" s="372">
        <f>CF!L3</f>
        <v>2026</v>
      </c>
      <c r="M3" s="372">
        <f>CF!M3</f>
        <v>2026</v>
      </c>
      <c r="N3" s="372">
        <f>CF!N3</f>
        <v>2026</v>
      </c>
      <c r="O3" s="372">
        <f>CF!O3</f>
        <v>2026</v>
      </c>
      <c r="P3" s="372">
        <f>CF!P3</f>
        <v>2026</v>
      </c>
      <c r="Q3" s="372">
        <f>CF!Q3</f>
        <v>2026</v>
      </c>
      <c r="R3" s="372">
        <f>CF!R3</f>
        <v>2026</v>
      </c>
      <c r="S3" s="372">
        <f>CF!S3</f>
        <v>2026</v>
      </c>
      <c r="T3" s="372">
        <f>CF!T3</f>
        <v>2026</v>
      </c>
      <c r="U3" s="372">
        <f>CF!U3</f>
        <v>2027</v>
      </c>
      <c r="V3" s="372">
        <f>CF!V3</f>
        <v>2027</v>
      </c>
      <c r="W3" s="372">
        <f>CF!W3</f>
        <v>2027</v>
      </c>
      <c r="X3" s="372">
        <f>CF!X3</f>
        <v>2027</v>
      </c>
      <c r="Y3" s="372">
        <f>CF!Y3</f>
        <v>2027</v>
      </c>
      <c r="Z3" s="372">
        <f>CF!Z3</f>
        <v>2027</v>
      </c>
      <c r="AA3" s="372">
        <f>CF!AA3</f>
        <v>2027</v>
      </c>
      <c r="AB3" s="372">
        <f>CF!AB3</f>
        <v>2027</v>
      </c>
      <c r="AC3" s="372">
        <f>CF!AC3</f>
        <v>2027</v>
      </c>
      <c r="AD3" s="372">
        <f>CF!AD3</f>
        <v>2027</v>
      </c>
      <c r="AE3" s="372">
        <f>CF!AE3</f>
        <v>2027</v>
      </c>
      <c r="AF3" s="372">
        <f>CF!AF3</f>
        <v>2027</v>
      </c>
      <c r="AG3" s="372">
        <f>CF!AG3</f>
        <v>2028</v>
      </c>
      <c r="AH3" s="372">
        <f>CF!AH3</f>
        <v>2028</v>
      </c>
      <c r="AI3" s="372">
        <f>CF!AI3</f>
        <v>2028</v>
      </c>
      <c r="AJ3" s="372">
        <f>CF!AJ3</f>
        <v>2028</v>
      </c>
      <c r="AK3" s="372">
        <f>CF!AK3</f>
        <v>2028</v>
      </c>
      <c r="AL3" s="372">
        <f>CF!AL3</f>
        <v>2028</v>
      </c>
      <c r="AM3" s="372">
        <f>CF!AM3</f>
        <v>2028</v>
      </c>
      <c r="AN3" s="372">
        <f>CF!AN3</f>
        <v>2028</v>
      </c>
      <c r="AO3" s="372">
        <f>CF!AO3</f>
        <v>2028</v>
      </c>
      <c r="AP3" s="372">
        <f>CF!AP3</f>
        <v>2028</v>
      </c>
      <c r="AQ3" s="372">
        <f>CF!AQ3</f>
        <v>2028</v>
      </c>
      <c r="AR3" s="372">
        <f>CF!AR3</f>
        <v>2028</v>
      </c>
      <c r="AS3" s="372">
        <f>CF!AS3</f>
        <v>2029</v>
      </c>
      <c r="AT3" s="372">
        <f>CF!AT3</f>
        <v>2029</v>
      </c>
      <c r="AU3" s="372">
        <f>CF!AU3</f>
        <v>2029</v>
      </c>
      <c r="AV3" s="372">
        <f>CF!AV3</f>
        <v>2029</v>
      </c>
      <c r="AW3" s="372">
        <f>CF!AW3</f>
        <v>2029</v>
      </c>
      <c r="AX3" s="372">
        <f>CF!AX3</f>
        <v>2029</v>
      </c>
      <c r="AY3" s="372">
        <f>CF!AY3</f>
        <v>2029</v>
      </c>
      <c r="AZ3" s="372">
        <f>CF!AZ3</f>
        <v>2029</v>
      </c>
      <c r="BA3" s="372">
        <f>CF!BA3</f>
        <v>2029</v>
      </c>
      <c r="BB3" s="372">
        <f>CF!BB3</f>
        <v>2029</v>
      </c>
      <c r="BC3" s="372">
        <f>CF!BC3</f>
        <v>2029</v>
      </c>
      <c r="BD3" s="372">
        <f>CF!BD3</f>
        <v>2029</v>
      </c>
      <c r="BE3" s="372">
        <f>CF!BE3</f>
        <v>2030</v>
      </c>
      <c r="BF3" s="372">
        <f>CF!BF3</f>
        <v>2030</v>
      </c>
      <c r="BG3" s="372">
        <f>CF!BG3</f>
        <v>2030</v>
      </c>
      <c r="BH3" s="372">
        <f>CF!BH3</f>
        <v>2030</v>
      </c>
      <c r="BI3" s="372">
        <f>CF!BI3</f>
        <v>2030</v>
      </c>
      <c r="BJ3" s="372">
        <f>CF!BJ3</f>
        <v>2030</v>
      </c>
      <c r="BK3" s="372">
        <f>CF!BK3</f>
        <v>2030</v>
      </c>
      <c r="BL3" s="372">
        <f>CF!BL3</f>
        <v>2030</v>
      </c>
      <c r="BM3" s="372">
        <f>CF!BM3</f>
        <v>2030</v>
      </c>
      <c r="BN3" s="372">
        <f>CF!BN3</f>
        <v>2030</v>
      </c>
      <c r="BO3" s="372">
        <f>CF!BO3</f>
        <v>2030</v>
      </c>
      <c r="BP3" s="372">
        <f>CF!BP3</f>
        <v>2030</v>
      </c>
      <c r="BQ3" s="372">
        <f>CF!BQ3</f>
        <v>2031</v>
      </c>
      <c r="BR3" s="372">
        <f>CF!BR3</f>
        <v>2031</v>
      </c>
      <c r="BS3" s="372">
        <f>CF!BS3</f>
        <v>2031</v>
      </c>
      <c r="BT3" s="372">
        <f>CF!BT3</f>
        <v>2031</v>
      </c>
      <c r="BU3" s="372">
        <f>CF!BU3</f>
        <v>2031</v>
      </c>
      <c r="BV3" s="372">
        <f>CF!BV3</f>
        <v>2031</v>
      </c>
      <c r="BW3" s="372">
        <f>CF!BW3</f>
        <v>2031</v>
      </c>
      <c r="BX3" s="372">
        <f>CF!BX3</f>
        <v>2031</v>
      </c>
      <c r="BY3" s="372">
        <f>CF!BY3</f>
        <v>2031</v>
      </c>
      <c r="BZ3" s="372">
        <f>CF!BZ3</f>
        <v>2031</v>
      </c>
      <c r="CA3" s="372">
        <f>CF!CA3</f>
        <v>2031</v>
      </c>
      <c r="CB3" s="372">
        <f>CF!CB3</f>
        <v>2031</v>
      </c>
      <c r="CC3" s="372">
        <f>CF!CC3</f>
        <v>2032</v>
      </c>
      <c r="CD3" s="372">
        <f>CF!CD3</f>
        <v>2032</v>
      </c>
      <c r="CE3" s="372">
        <f>CF!CE3</f>
        <v>2032</v>
      </c>
      <c r="CF3" s="372">
        <f>CF!CF3</f>
        <v>2032</v>
      </c>
      <c r="CG3" s="372">
        <f>CF!CG3</f>
        <v>2032</v>
      </c>
      <c r="CH3" s="372">
        <f>CF!CH3</f>
        <v>2032</v>
      </c>
      <c r="CI3" s="372">
        <f>CF!CI3</f>
        <v>2032</v>
      </c>
      <c r="CJ3" s="372">
        <f>CF!CJ3</f>
        <v>2032</v>
      </c>
      <c r="CK3" s="372">
        <f>CF!CK3</f>
        <v>2032</v>
      </c>
      <c r="CL3" s="372">
        <f>CF!CL3</f>
        <v>2032</v>
      </c>
      <c r="CM3" s="372">
        <f>CF!CM3</f>
        <v>2032</v>
      </c>
      <c r="CN3" s="372">
        <f>CF!CN3</f>
        <v>2032</v>
      </c>
      <c r="CO3" s="1"/>
    </row>
    <row r="4" ht="18.75" hidden="1" customHeight="1" outlineLevel="1">
      <c r="A4" s="367"/>
      <c r="B4" s="368"/>
      <c r="C4" s="367" t="str">
        <f>CF!C4</f>
        <v>Month</v>
      </c>
      <c r="D4" s="369"/>
      <c r="E4" s="367"/>
      <c r="F4" s="369"/>
      <c r="G4" s="370"/>
      <c r="H4" s="371"/>
      <c r="I4" s="373">
        <f>CF!I4</f>
        <v>1</v>
      </c>
      <c r="J4" s="373">
        <f>CF!J4</f>
        <v>2</v>
      </c>
      <c r="K4" s="373">
        <f>CF!K4</f>
        <v>3</v>
      </c>
      <c r="L4" s="373">
        <f>CF!L4</f>
        <v>4</v>
      </c>
      <c r="M4" s="373">
        <f>CF!M4</f>
        <v>5</v>
      </c>
      <c r="N4" s="373">
        <f>CF!N4</f>
        <v>6</v>
      </c>
      <c r="O4" s="373">
        <f>CF!O4</f>
        <v>7</v>
      </c>
      <c r="P4" s="373">
        <f>CF!P4</f>
        <v>8</v>
      </c>
      <c r="Q4" s="373">
        <f>CF!Q4</f>
        <v>9</v>
      </c>
      <c r="R4" s="373">
        <f>CF!R4</f>
        <v>10</v>
      </c>
      <c r="S4" s="373">
        <f>CF!S4</f>
        <v>11</v>
      </c>
      <c r="T4" s="373">
        <f>CF!T4</f>
        <v>12</v>
      </c>
      <c r="U4" s="373">
        <f>CF!U4</f>
        <v>1</v>
      </c>
      <c r="V4" s="373">
        <f>CF!V4</f>
        <v>2</v>
      </c>
      <c r="W4" s="373">
        <f>CF!W4</f>
        <v>3</v>
      </c>
      <c r="X4" s="373">
        <f>CF!X4</f>
        <v>4</v>
      </c>
      <c r="Y4" s="373">
        <f>CF!Y4</f>
        <v>5</v>
      </c>
      <c r="Z4" s="373">
        <f>CF!Z4</f>
        <v>6</v>
      </c>
      <c r="AA4" s="373">
        <f>CF!AA4</f>
        <v>7</v>
      </c>
      <c r="AB4" s="373">
        <f>CF!AB4</f>
        <v>8</v>
      </c>
      <c r="AC4" s="373">
        <f>CF!AC4</f>
        <v>9</v>
      </c>
      <c r="AD4" s="373">
        <f>CF!AD4</f>
        <v>10</v>
      </c>
      <c r="AE4" s="373">
        <f>CF!AE4</f>
        <v>11</v>
      </c>
      <c r="AF4" s="373">
        <f>CF!AF4</f>
        <v>12</v>
      </c>
      <c r="AG4" s="373">
        <f>CF!AG4</f>
        <v>1</v>
      </c>
      <c r="AH4" s="373">
        <f>CF!AH4</f>
        <v>2</v>
      </c>
      <c r="AI4" s="373">
        <f>CF!AI4</f>
        <v>3</v>
      </c>
      <c r="AJ4" s="373">
        <f>CF!AJ4</f>
        <v>4</v>
      </c>
      <c r="AK4" s="373">
        <f>CF!AK4</f>
        <v>5</v>
      </c>
      <c r="AL4" s="373">
        <f>CF!AL4</f>
        <v>6</v>
      </c>
      <c r="AM4" s="373">
        <f>CF!AM4</f>
        <v>7</v>
      </c>
      <c r="AN4" s="373">
        <f>CF!AN4</f>
        <v>8</v>
      </c>
      <c r="AO4" s="373">
        <f>CF!AO4</f>
        <v>9</v>
      </c>
      <c r="AP4" s="373">
        <f>CF!AP4</f>
        <v>10</v>
      </c>
      <c r="AQ4" s="373">
        <f>CF!AQ4</f>
        <v>11</v>
      </c>
      <c r="AR4" s="373">
        <f>CF!AR4</f>
        <v>12</v>
      </c>
      <c r="AS4" s="373">
        <f>CF!AS4</f>
        <v>1</v>
      </c>
      <c r="AT4" s="373">
        <f>CF!AT4</f>
        <v>2</v>
      </c>
      <c r="AU4" s="373">
        <f>CF!AU4</f>
        <v>3</v>
      </c>
      <c r="AV4" s="373">
        <f>CF!AV4</f>
        <v>4</v>
      </c>
      <c r="AW4" s="373">
        <f>CF!AW4</f>
        <v>5</v>
      </c>
      <c r="AX4" s="373">
        <f>CF!AX4</f>
        <v>6</v>
      </c>
      <c r="AY4" s="373">
        <f>CF!AY4</f>
        <v>7</v>
      </c>
      <c r="AZ4" s="373">
        <f>CF!AZ4</f>
        <v>8</v>
      </c>
      <c r="BA4" s="373">
        <f>CF!BA4</f>
        <v>9</v>
      </c>
      <c r="BB4" s="373">
        <f>CF!BB4</f>
        <v>10</v>
      </c>
      <c r="BC4" s="373">
        <f>CF!BC4</f>
        <v>11</v>
      </c>
      <c r="BD4" s="373">
        <f>CF!BD4</f>
        <v>12</v>
      </c>
      <c r="BE4" s="373">
        <f>CF!BE4</f>
        <v>1</v>
      </c>
      <c r="BF4" s="373">
        <f>CF!BF4</f>
        <v>2</v>
      </c>
      <c r="BG4" s="373">
        <f>CF!BG4</f>
        <v>3</v>
      </c>
      <c r="BH4" s="373">
        <f>CF!BH4</f>
        <v>4</v>
      </c>
      <c r="BI4" s="373">
        <f>CF!BI4</f>
        <v>5</v>
      </c>
      <c r="BJ4" s="373">
        <f>CF!BJ4</f>
        <v>6</v>
      </c>
      <c r="BK4" s="373">
        <f>CF!BK4</f>
        <v>7</v>
      </c>
      <c r="BL4" s="373">
        <f>CF!BL4</f>
        <v>8</v>
      </c>
      <c r="BM4" s="373">
        <f>CF!BM4</f>
        <v>9</v>
      </c>
      <c r="BN4" s="373">
        <f>CF!BN4</f>
        <v>10</v>
      </c>
      <c r="BO4" s="373">
        <f>CF!BO4</f>
        <v>11</v>
      </c>
      <c r="BP4" s="373">
        <f>CF!BP4</f>
        <v>12</v>
      </c>
      <c r="BQ4" s="373">
        <f>CF!BQ4</f>
        <v>1</v>
      </c>
      <c r="BR4" s="373">
        <f>CF!BR4</f>
        <v>2</v>
      </c>
      <c r="BS4" s="373">
        <f>CF!BS4</f>
        <v>3</v>
      </c>
      <c r="BT4" s="373">
        <f>CF!BT4</f>
        <v>4</v>
      </c>
      <c r="BU4" s="373">
        <f>CF!BU4</f>
        <v>5</v>
      </c>
      <c r="BV4" s="373">
        <f>CF!BV4</f>
        <v>6</v>
      </c>
      <c r="BW4" s="373">
        <f>CF!BW4</f>
        <v>7</v>
      </c>
      <c r="BX4" s="373">
        <f>CF!BX4</f>
        <v>8</v>
      </c>
      <c r="BY4" s="373">
        <f>CF!BY4</f>
        <v>9</v>
      </c>
      <c r="BZ4" s="373">
        <f>CF!BZ4</f>
        <v>10</v>
      </c>
      <c r="CA4" s="373">
        <f>CF!CA4</f>
        <v>11</v>
      </c>
      <c r="CB4" s="373">
        <f>CF!CB4</f>
        <v>12</v>
      </c>
      <c r="CC4" s="373">
        <f>CF!CC4</f>
        <v>1</v>
      </c>
      <c r="CD4" s="373">
        <f>CF!CD4</f>
        <v>2</v>
      </c>
      <c r="CE4" s="373">
        <f>CF!CE4</f>
        <v>3</v>
      </c>
      <c r="CF4" s="373">
        <f>CF!CF4</f>
        <v>4</v>
      </c>
      <c r="CG4" s="373">
        <f>CF!CG4</f>
        <v>5</v>
      </c>
      <c r="CH4" s="373">
        <f>CF!CH4</f>
        <v>6</v>
      </c>
      <c r="CI4" s="373">
        <f>CF!CI4</f>
        <v>7</v>
      </c>
      <c r="CJ4" s="373">
        <f>CF!CJ4</f>
        <v>8</v>
      </c>
      <c r="CK4" s="373">
        <f>CF!CK4</f>
        <v>9</v>
      </c>
      <c r="CL4" s="373">
        <f>CF!CL4</f>
        <v>10</v>
      </c>
      <c r="CM4" s="373">
        <f>CF!CM4</f>
        <v>11</v>
      </c>
      <c r="CN4" s="373">
        <f>CF!CN4</f>
        <v>12</v>
      </c>
      <c r="CO4" s="1"/>
    </row>
    <row r="5" ht="18.75" hidden="1" customHeight="1" outlineLevel="1">
      <c r="A5" s="367"/>
      <c r="B5" s="368"/>
      <c r="C5" s="367" t="str">
        <f>CF!C5</f>
        <v>Serial number of the period</v>
      </c>
      <c r="D5" s="369"/>
      <c r="E5" s="367"/>
      <c r="F5" s="369"/>
      <c r="G5" s="370"/>
      <c r="H5" s="371"/>
      <c r="I5" s="373">
        <f>CF!I5</f>
        <v>1</v>
      </c>
      <c r="J5" s="373">
        <f>CF!J5</f>
        <v>2</v>
      </c>
      <c r="K5" s="373">
        <f>CF!K5</f>
        <v>3</v>
      </c>
      <c r="L5" s="373">
        <f>CF!L5</f>
        <v>4</v>
      </c>
      <c r="M5" s="373">
        <f>CF!M5</f>
        <v>5</v>
      </c>
      <c r="N5" s="373">
        <f>CF!N5</f>
        <v>6</v>
      </c>
      <c r="O5" s="373">
        <f>CF!O5</f>
        <v>7</v>
      </c>
      <c r="P5" s="373">
        <f>CF!P5</f>
        <v>8</v>
      </c>
      <c r="Q5" s="373">
        <f>CF!Q5</f>
        <v>9</v>
      </c>
      <c r="R5" s="373">
        <f>CF!R5</f>
        <v>10</v>
      </c>
      <c r="S5" s="373">
        <f>CF!S5</f>
        <v>11</v>
      </c>
      <c r="T5" s="373">
        <f>CF!T5</f>
        <v>12</v>
      </c>
      <c r="U5" s="373">
        <f>CF!U5</f>
        <v>13</v>
      </c>
      <c r="V5" s="373">
        <f>CF!V5</f>
        <v>14</v>
      </c>
      <c r="W5" s="373">
        <f>CF!W5</f>
        <v>15</v>
      </c>
      <c r="X5" s="373">
        <f>CF!X5</f>
        <v>16</v>
      </c>
      <c r="Y5" s="373">
        <f>CF!Y5</f>
        <v>17</v>
      </c>
      <c r="Z5" s="373">
        <f>CF!Z5</f>
        <v>18</v>
      </c>
      <c r="AA5" s="373">
        <f>CF!AA5</f>
        <v>19</v>
      </c>
      <c r="AB5" s="373">
        <f>CF!AB5</f>
        <v>20</v>
      </c>
      <c r="AC5" s="373">
        <f>CF!AC5</f>
        <v>21</v>
      </c>
      <c r="AD5" s="373">
        <f>CF!AD5</f>
        <v>22</v>
      </c>
      <c r="AE5" s="373">
        <f>CF!AE5</f>
        <v>23</v>
      </c>
      <c r="AF5" s="373">
        <f>CF!AF5</f>
        <v>24</v>
      </c>
      <c r="AG5" s="373">
        <f>CF!AG5</f>
        <v>25</v>
      </c>
      <c r="AH5" s="373">
        <f>CF!AH5</f>
        <v>26</v>
      </c>
      <c r="AI5" s="373">
        <f>CF!AI5</f>
        <v>27</v>
      </c>
      <c r="AJ5" s="373">
        <f>CF!AJ5</f>
        <v>28</v>
      </c>
      <c r="AK5" s="373">
        <f>CF!AK5</f>
        <v>29</v>
      </c>
      <c r="AL5" s="373">
        <f>CF!AL5</f>
        <v>30</v>
      </c>
      <c r="AM5" s="373">
        <f>CF!AM5</f>
        <v>31</v>
      </c>
      <c r="AN5" s="373">
        <f>CF!AN5</f>
        <v>32</v>
      </c>
      <c r="AO5" s="373">
        <f>CF!AO5</f>
        <v>33</v>
      </c>
      <c r="AP5" s="373">
        <f>CF!AP5</f>
        <v>34</v>
      </c>
      <c r="AQ5" s="373">
        <f>CF!AQ5</f>
        <v>35</v>
      </c>
      <c r="AR5" s="373">
        <f>CF!AR5</f>
        <v>36</v>
      </c>
      <c r="AS5" s="373">
        <f>CF!AS5</f>
        <v>37</v>
      </c>
      <c r="AT5" s="373">
        <f>CF!AT5</f>
        <v>38</v>
      </c>
      <c r="AU5" s="373">
        <f>CF!AU5</f>
        <v>39</v>
      </c>
      <c r="AV5" s="373">
        <f>CF!AV5</f>
        <v>40</v>
      </c>
      <c r="AW5" s="373">
        <f>CF!AW5</f>
        <v>41</v>
      </c>
      <c r="AX5" s="373">
        <f>CF!AX5</f>
        <v>42</v>
      </c>
      <c r="AY5" s="373">
        <f>CF!AY5</f>
        <v>43</v>
      </c>
      <c r="AZ5" s="373">
        <f>CF!AZ5</f>
        <v>44</v>
      </c>
      <c r="BA5" s="373">
        <f>CF!BA5</f>
        <v>45</v>
      </c>
      <c r="BB5" s="373">
        <f>CF!BB5</f>
        <v>46</v>
      </c>
      <c r="BC5" s="373">
        <f>CF!BC5</f>
        <v>47</v>
      </c>
      <c r="BD5" s="373">
        <f>CF!BD5</f>
        <v>48</v>
      </c>
      <c r="BE5" s="373">
        <f>CF!BE5</f>
        <v>49</v>
      </c>
      <c r="BF5" s="373">
        <f>CF!BF5</f>
        <v>50</v>
      </c>
      <c r="BG5" s="373">
        <f>CF!BG5</f>
        <v>51</v>
      </c>
      <c r="BH5" s="373">
        <f>CF!BH5</f>
        <v>52</v>
      </c>
      <c r="BI5" s="373">
        <f>CF!BI5</f>
        <v>53</v>
      </c>
      <c r="BJ5" s="373">
        <f>CF!BJ5</f>
        <v>54</v>
      </c>
      <c r="BK5" s="373">
        <f>CF!BK5</f>
        <v>55</v>
      </c>
      <c r="BL5" s="373">
        <f>CF!BL5</f>
        <v>56</v>
      </c>
      <c r="BM5" s="373">
        <f>CF!BM5</f>
        <v>57</v>
      </c>
      <c r="BN5" s="373">
        <f>CF!BN5</f>
        <v>58</v>
      </c>
      <c r="BO5" s="373">
        <f>CF!BO5</f>
        <v>59</v>
      </c>
      <c r="BP5" s="373">
        <f>CF!BP5</f>
        <v>60</v>
      </c>
      <c r="BQ5" s="373">
        <f>CF!BQ5</f>
        <v>61</v>
      </c>
      <c r="BR5" s="373">
        <f>CF!BR5</f>
        <v>62</v>
      </c>
      <c r="BS5" s="373">
        <f>CF!BS5</f>
        <v>63</v>
      </c>
      <c r="BT5" s="373">
        <f>CF!BT5</f>
        <v>64</v>
      </c>
      <c r="BU5" s="373">
        <f>CF!BU5</f>
        <v>65</v>
      </c>
      <c r="BV5" s="373">
        <f>CF!BV5</f>
        <v>66</v>
      </c>
      <c r="BW5" s="373">
        <f>CF!BW5</f>
        <v>67</v>
      </c>
      <c r="BX5" s="373">
        <f>CF!BX5</f>
        <v>68</v>
      </c>
      <c r="BY5" s="373">
        <f>CF!BY5</f>
        <v>69</v>
      </c>
      <c r="BZ5" s="373">
        <f>CF!BZ5</f>
        <v>70</v>
      </c>
      <c r="CA5" s="373">
        <f>CF!CA5</f>
        <v>71</v>
      </c>
      <c r="CB5" s="373">
        <f>CF!CB5</f>
        <v>72</v>
      </c>
      <c r="CC5" s="373">
        <f>CF!CC5</f>
        <v>73</v>
      </c>
      <c r="CD5" s="373">
        <f>CF!CD5</f>
        <v>74</v>
      </c>
      <c r="CE5" s="373">
        <f>CF!CE5</f>
        <v>75</v>
      </c>
      <c r="CF5" s="373">
        <f>CF!CF5</f>
        <v>76</v>
      </c>
      <c r="CG5" s="373">
        <f>CF!CG5</f>
        <v>77</v>
      </c>
      <c r="CH5" s="373">
        <f>CF!CH5</f>
        <v>78</v>
      </c>
      <c r="CI5" s="373">
        <f>CF!CI5</f>
        <v>79</v>
      </c>
      <c r="CJ5" s="373">
        <f>CF!CJ5</f>
        <v>80</v>
      </c>
      <c r="CK5" s="373">
        <f>CF!CK5</f>
        <v>81</v>
      </c>
      <c r="CL5" s="373">
        <f>CF!CL5</f>
        <v>82</v>
      </c>
      <c r="CM5" s="373">
        <f>CF!CM5</f>
        <v>83</v>
      </c>
      <c r="CN5" s="373">
        <f>CF!CN5</f>
        <v>84</v>
      </c>
      <c r="CO5" s="1"/>
    </row>
    <row r="6" ht="18.75" hidden="1" customHeight="1" outlineLevel="1">
      <c r="A6" s="367"/>
      <c r="B6" s="368"/>
      <c r="C6" s="367" t="str">
        <f>CF!C6</f>
        <v>Indexation of production prices</v>
      </c>
      <c r="D6" s="369"/>
      <c r="E6" s="367"/>
      <c r="F6" s="369"/>
      <c r="G6" s="370"/>
      <c r="H6" s="371"/>
      <c r="I6" s="374">
        <f>CF!I6</f>
        <v>1</v>
      </c>
      <c r="J6" s="374">
        <f>CF!J6</f>
        <v>1</v>
      </c>
      <c r="K6" s="374">
        <f>CF!K6</f>
        <v>1</v>
      </c>
      <c r="L6" s="374">
        <f>CF!L6</f>
        <v>1</v>
      </c>
      <c r="M6" s="374">
        <f>CF!M6</f>
        <v>1</v>
      </c>
      <c r="N6" s="374">
        <f>CF!N6</f>
        <v>1</v>
      </c>
      <c r="O6" s="374">
        <f>CF!O6</f>
        <v>1</v>
      </c>
      <c r="P6" s="374">
        <f>CF!P6</f>
        <v>1</v>
      </c>
      <c r="Q6" s="374">
        <f>CF!Q6</f>
        <v>1</v>
      </c>
      <c r="R6" s="374">
        <f>CF!R6</f>
        <v>1</v>
      </c>
      <c r="S6" s="374">
        <f>CF!S6</f>
        <v>1</v>
      </c>
      <c r="T6" s="374">
        <f>CF!T6</f>
        <v>1</v>
      </c>
      <c r="U6" s="374">
        <f>CF!U6</f>
        <v>1.05</v>
      </c>
      <c r="V6" s="374">
        <f>CF!V6</f>
        <v>1.05</v>
      </c>
      <c r="W6" s="374">
        <f>CF!W6</f>
        <v>1.05</v>
      </c>
      <c r="X6" s="374">
        <f>CF!X6</f>
        <v>1.05</v>
      </c>
      <c r="Y6" s="374">
        <f>CF!Y6</f>
        <v>1.05</v>
      </c>
      <c r="Z6" s="374">
        <f>CF!Z6</f>
        <v>1.05</v>
      </c>
      <c r="AA6" s="374">
        <f>CF!AA6</f>
        <v>1.05</v>
      </c>
      <c r="AB6" s="374">
        <f>CF!AB6</f>
        <v>1.05</v>
      </c>
      <c r="AC6" s="374">
        <f>CF!AC6</f>
        <v>1.05</v>
      </c>
      <c r="AD6" s="374">
        <f>CF!AD6</f>
        <v>1.05</v>
      </c>
      <c r="AE6" s="374">
        <f>CF!AE6</f>
        <v>1.05</v>
      </c>
      <c r="AF6" s="374">
        <f>CF!AF6</f>
        <v>1.05</v>
      </c>
      <c r="AG6" s="374">
        <f>CF!AG6</f>
        <v>1.1025</v>
      </c>
      <c r="AH6" s="374">
        <f>CF!AH6</f>
        <v>1.1025</v>
      </c>
      <c r="AI6" s="374">
        <f>CF!AI6</f>
        <v>1.1025</v>
      </c>
      <c r="AJ6" s="374">
        <f>CF!AJ6</f>
        <v>1.1025</v>
      </c>
      <c r="AK6" s="374">
        <f>CF!AK6</f>
        <v>1.1025</v>
      </c>
      <c r="AL6" s="374">
        <f>CF!AL6</f>
        <v>1.1025</v>
      </c>
      <c r="AM6" s="374">
        <f>CF!AM6</f>
        <v>1.1025</v>
      </c>
      <c r="AN6" s="374">
        <f>CF!AN6</f>
        <v>1.1025</v>
      </c>
      <c r="AO6" s="374">
        <f>CF!AO6</f>
        <v>1.1025</v>
      </c>
      <c r="AP6" s="374">
        <f>CF!AP6</f>
        <v>1.1025</v>
      </c>
      <c r="AQ6" s="374">
        <f>CF!AQ6</f>
        <v>1.1025</v>
      </c>
      <c r="AR6" s="374">
        <f>CF!AR6</f>
        <v>1.1025</v>
      </c>
      <c r="AS6" s="374">
        <f>CF!AS6</f>
        <v>1.157625</v>
      </c>
      <c r="AT6" s="374">
        <f>CF!AT6</f>
        <v>1.157625</v>
      </c>
      <c r="AU6" s="374">
        <f>CF!AU6</f>
        <v>1.157625</v>
      </c>
      <c r="AV6" s="374">
        <f>CF!AV6</f>
        <v>1.157625</v>
      </c>
      <c r="AW6" s="374">
        <f>CF!AW6</f>
        <v>1.157625</v>
      </c>
      <c r="AX6" s="374">
        <f>CF!AX6</f>
        <v>1.157625</v>
      </c>
      <c r="AY6" s="374">
        <f>CF!AY6</f>
        <v>1.157625</v>
      </c>
      <c r="AZ6" s="374">
        <f>CF!AZ6</f>
        <v>1.157625</v>
      </c>
      <c r="BA6" s="374">
        <f>CF!BA6</f>
        <v>1.157625</v>
      </c>
      <c r="BB6" s="374">
        <f>CF!BB6</f>
        <v>1.157625</v>
      </c>
      <c r="BC6" s="374">
        <f>CF!BC6</f>
        <v>1.157625</v>
      </c>
      <c r="BD6" s="374">
        <f>CF!BD6</f>
        <v>1.157625</v>
      </c>
      <c r="BE6" s="374">
        <f>CF!BE6</f>
        <v>1.21550625</v>
      </c>
      <c r="BF6" s="374">
        <f>CF!BF6</f>
        <v>1.21550625</v>
      </c>
      <c r="BG6" s="374">
        <f>CF!BG6</f>
        <v>1.21550625</v>
      </c>
      <c r="BH6" s="374">
        <f>CF!BH6</f>
        <v>1.21550625</v>
      </c>
      <c r="BI6" s="374">
        <f>CF!BI6</f>
        <v>1.21550625</v>
      </c>
      <c r="BJ6" s="374">
        <f>CF!BJ6</f>
        <v>1.21550625</v>
      </c>
      <c r="BK6" s="374">
        <f>CF!BK6</f>
        <v>1.21550625</v>
      </c>
      <c r="BL6" s="374">
        <f>CF!BL6</f>
        <v>1.21550625</v>
      </c>
      <c r="BM6" s="374">
        <f>CF!BM6</f>
        <v>1.21550625</v>
      </c>
      <c r="BN6" s="374">
        <f>CF!BN6</f>
        <v>1.21550625</v>
      </c>
      <c r="BO6" s="374">
        <f>CF!BO6</f>
        <v>1.21550625</v>
      </c>
      <c r="BP6" s="374">
        <f>CF!BP6</f>
        <v>1.21550625</v>
      </c>
      <c r="BQ6" s="374">
        <f>CF!BQ6</f>
        <v>1.276281563</v>
      </c>
      <c r="BR6" s="374">
        <f>CF!BR6</f>
        <v>1.276281563</v>
      </c>
      <c r="BS6" s="374">
        <f>CF!BS6</f>
        <v>1.276281563</v>
      </c>
      <c r="BT6" s="374">
        <f>CF!BT6</f>
        <v>1.276281563</v>
      </c>
      <c r="BU6" s="374">
        <f>CF!BU6</f>
        <v>1.276281563</v>
      </c>
      <c r="BV6" s="374">
        <f>CF!BV6</f>
        <v>1.276281563</v>
      </c>
      <c r="BW6" s="374">
        <f>CF!BW6</f>
        <v>1.276281563</v>
      </c>
      <c r="BX6" s="374">
        <f>CF!BX6</f>
        <v>1.276281563</v>
      </c>
      <c r="BY6" s="374">
        <f>CF!BY6</f>
        <v>1.276281563</v>
      </c>
      <c r="BZ6" s="374">
        <f>CF!BZ6</f>
        <v>1.276281563</v>
      </c>
      <c r="CA6" s="374">
        <f>CF!CA6</f>
        <v>1.276281563</v>
      </c>
      <c r="CB6" s="374">
        <f>CF!CB6</f>
        <v>1.276281563</v>
      </c>
      <c r="CC6" s="374">
        <f>CF!CC6</f>
        <v>1.340095641</v>
      </c>
      <c r="CD6" s="374">
        <f>CF!CD6</f>
        <v>1.340095641</v>
      </c>
      <c r="CE6" s="374">
        <f>CF!CE6</f>
        <v>1.340095641</v>
      </c>
      <c r="CF6" s="374">
        <f>CF!CF6</f>
        <v>1.340095641</v>
      </c>
      <c r="CG6" s="374">
        <f>CF!CG6</f>
        <v>1.340095641</v>
      </c>
      <c r="CH6" s="374">
        <f>CF!CH6</f>
        <v>1.340095641</v>
      </c>
      <c r="CI6" s="374">
        <f>CF!CI6</f>
        <v>1.340095641</v>
      </c>
      <c r="CJ6" s="374">
        <f>CF!CJ6</f>
        <v>1.340095641</v>
      </c>
      <c r="CK6" s="374">
        <f>CF!CK6</f>
        <v>1.340095641</v>
      </c>
      <c r="CL6" s="374">
        <f>CF!CL6</f>
        <v>1.340095641</v>
      </c>
      <c r="CM6" s="374">
        <f>CF!CM6</f>
        <v>1.340095641</v>
      </c>
      <c r="CN6" s="374">
        <f>CF!CN6</f>
        <v>1.340095641</v>
      </c>
      <c r="CO6" s="1"/>
    </row>
    <row r="7" ht="18.75" hidden="1" customHeight="1" outlineLevel="1">
      <c r="A7" s="367"/>
      <c r="B7" s="368"/>
      <c r="C7" s="367" t="str">
        <f>CF!C7</f>
        <v>Payroll indexation</v>
      </c>
      <c r="D7" s="369"/>
      <c r="E7" s="367"/>
      <c r="F7" s="369"/>
      <c r="G7" s="370"/>
      <c r="H7" s="371"/>
      <c r="I7" s="374">
        <f>CF!I7</f>
        <v>1</v>
      </c>
      <c r="J7" s="374">
        <f>CF!J7</f>
        <v>1</v>
      </c>
      <c r="K7" s="374">
        <f>CF!K7</f>
        <v>1</v>
      </c>
      <c r="L7" s="374">
        <f>CF!L7</f>
        <v>1</v>
      </c>
      <c r="M7" s="374">
        <f>CF!M7</f>
        <v>1</v>
      </c>
      <c r="N7" s="374">
        <f>CF!N7</f>
        <v>1</v>
      </c>
      <c r="O7" s="374">
        <f>CF!O7</f>
        <v>1</v>
      </c>
      <c r="P7" s="374">
        <f>CF!P7</f>
        <v>1</v>
      </c>
      <c r="Q7" s="374">
        <f>CF!Q7</f>
        <v>1</v>
      </c>
      <c r="R7" s="374">
        <f>CF!R7</f>
        <v>1</v>
      </c>
      <c r="S7" s="374">
        <f>CF!S7</f>
        <v>1</v>
      </c>
      <c r="T7" s="374">
        <f>CF!T7</f>
        <v>1</v>
      </c>
      <c r="U7" s="374">
        <f>CF!U7</f>
        <v>1.05</v>
      </c>
      <c r="V7" s="374">
        <f>CF!V7</f>
        <v>1.05</v>
      </c>
      <c r="W7" s="374">
        <f>CF!W7</f>
        <v>1.05</v>
      </c>
      <c r="X7" s="374">
        <f>CF!X7</f>
        <v>1.05</v>
      </c>
      <c r="Y7" s="374">
        <f>CF!Y7</f>
        <v>1.05</v>
      </c>
      <c r="Z7" s="374">
        <f>CF!Z7</f>
        <v>1.05</v>
      </c>
      <c r="AA7" s="374">
        <f>CF!AA7</f>
        <v>1.05</v>
      </c>
      <c r="AB7" s="374">
        <f>CF!AB7</f>
        <v>1.05</v>
      </c>
      <c r="AC7" s="374">
        <f>CF!AC7</f>
        <v>1.05</v>
      </c>
      <c r="AD7" s="374">
        <f>CF!AD7</f>
        <v>1.05</v>
      </c>
      <c r="AE7" s="374">
        <f>CF!AE7</f>
        <v>1.05</v>
      </c>
      <c r="AF7" s="374">
        <f>CF!AF7</f>
        <v>1.05</v>
      </c>
      <c r="AG7" s="374">
        <f>CF!AG7</f>
        <v>1.1025</v>
      </c>
      <c r="AH7" s="374">
        <f>CF!AH7</f>
        <v>1.1025</v>
      </c>
      <c r="AI7" s="374">
        <f>CF!AI7</f>
        <v>1.1025</v>
      </c>
      <c r="AJ7" s="374">
        <f>CF!AJ7</f>
        <v>1.1025</v>
      </c>
      <c r="AK7" s="374">
        <f>CF!AK7</f>
        <v>1.1025</v>
      </c>
      <c r="AL7" s="374">
        <f>CF!AL7</f>
        <v>1.1025</v>
      </c>
      <c r="AM7" s="374">
        <f>CF!AM7</f>
        <v>1.1025</v>
      </c>
      <c r="AN7" s="374">
        <f>CF!AN7</f>
        <v>1.1025</v>
      </c>
      <c r="AO7" s="374">
        <f>CF!AO7</f>
        <v>1.1025</v>
      </c>
      <c r="AP7" s="374">
        <f>CF!AP7</f>
        <v>1.1025</v>
      </c>
      <c r="AQ7" s="374">
        <f>CF!AQ7</f>
        <v>1.1025</v>
      </c>
      <c r="AR7" s="374">
        <f>CF!AR7</f>
        <v>1.1025</v>
      </c>
      <c r="AS7" s="374">
        <f>CF!AS7</f>
        <v>1.157625</v>
      </c>
      <c r="AT7" s="374">
        <f>CF!AT7</f>
        <v>1.157625</v>
      </c>
      <c r="AU7" s="374">
        <f>CF!AU7</f>
        <v>1.157625</v>
      </c>
      <c r="AV7" s="374">
        <f>CF!AV7</f>
        <v>1.157625</v>
      </c>
      <c r="AW7" s="374">
        <f>CF!AW7</f>
        <v>1.157625</v>
      </c>
      <c r="AX7" s="374">
        <f>CF!AX7</f>
        <v>1.157625</v>
      </c>
      <c r="AY7" s="374">
        <f>CF!AY7</f>
        <v>1.157625</v>
      </c>
      <c r="AZ7" s="374">
        <f>CF!AZ7</f>
        <v>1.157625</v>
      </c>
      <c r="BA7" s="374">
        <f>CF!BA7</f>
        <v>1.157625</v>
      </c>
      <c r="BB7" s="374">
        <f>CF!BB7</f>
        <v>1.157625</v>
      </c>
      <c r="BC7" s="374">
        <f>CF!BC7</f>
        <v>1.157625</v>
      </c>
      <c r="BD7" s="374">
        <f>CF!BD7</f>
        <v>1.157625</v>
      </c>
      <c r="BE7" s="374">
        <f>CF!BE7</f>
        <v>1.21550625</v>
      </c>
      <c r="BF7" s="374">
        <f>CF!BF7</f>
        <v>1.21550625</v>
      </c>
      <c r="BG7" s="374">
        <f>CF!BG7</f>
        <v>1.21550625</v>
      </c>
      <c r="BH7" s="374">
        <f>CF!BH7</f>
        <v>1.21550625</v>
      </c>
      <c r="BI7" s="374">
        <f>CF!BI7</f>
        <v>1.21550625</v>
      </c>
      <c r="BJ7" s="374">
        <f>CF!BJ7</f>
        <v>1.21550625</v>
      </c>
      <c r="BK7" s="374">
        <f>CF!BK7</f>
        <v>1.21550625</v>
      </c>
      <c r="BL7" s="374">
        <f>CF!BL7</f>
        <v>1.21550625</v>
      </c>
      <c r="BM7" s="374">
        <f>CF!BM7</f>
        <v>1.21550625</v>
      </c>
      <c r="BN7" s="374">
        <f>CF!BN7</f>
        <v>1.21550625</v>
      </c>
      <c r="BO7" s="374">
        <f>CF!BO7</f>
        <v>1.21550625</v>
      </c>
      <c r="BP7" s="374">
        <f>CF!BP7</f>
        <v>1.21550625</v>
      </c>
      <c r="BQ7" s="374">
        <f>CF!BQ7</f>
        <v>1.276281563</v>
      </c>
      <c r="BR7" s="374">
        <f>CF!BR7</f>
        <v>1.276281563</v>
      </c>
      <c r="BS7" s="374">
        <f>CF!BS7</f>
        <v>1.276281563</v>
      </c>
      <c r="BT7" s="374">
        <f>CF!BT7</f>
        <v>1.276281563</v>
      </c>
      <c r="BU7" s="374">
        <f>CF!BU7</f>
        <v>1.276281563</v>
      </c>
      <c r="BV7" s="374">
        <f>CF!BV7</f>
        <v>1.276281563</v>
      </c>
      <c r="BW7" s="374">
        <f>CF!BW7</f>
        <v>1.276281563</v>
      </c>
      <c r="BX7" s="374">
        <f>CF!BX7</f>
        <v>1.276281563</v>
      </c>
      <c r="BY7" s="374">
        <f>CF!BY7</f>
        <v>1.276281563</v>
      </c>
      <c r="BZ7" s="374">
        <f>CF!BZ7</f>
        <v>1.276281563</v>
      </c>
      <c r="CA7" s="374">
        <f>CF!CA7</f>
        <v>1.276281563</v>
      </c>
      <c r="CB7" s="374">
        <f>CF!CB7</f>
        <v>1.276281563</v>
      </c>
      <c r="CC7" s="374">
        <f>CF!CC7</f>
        <v>1.340095641</v>
      </c>
      <c r="CD7" s="374">
        <f>CF!CD7</f>
        <v>1.340095641</v>
      </c>
      <c r="CE7" s="374">
        <f>CF!CE7</f>
        <v>1.340095641</v>
      </c>
      <c r="CF7" s="374">
        <f>CF!CF7</f>
        <v>1.340095641</v>
      </c>
      <c r="CG7" s="374">
        <f>CF!CG7</f>
        <v>1.340095641</v>
      </c>
      <c r="CH7" s="374">
        <f>CF!CH7</f>
        <v>1.340095641</v>
      </c>
      <c r="CI7" s="374">
        <f>CF!CI7</f>
        <v>1.340095641</v>
      </c>
      <c r="CJ7" s="374">
        <f>CF!CJ7</f>
        <v>1.340095641</v>
      </c>
      <c r="CK7" s="374">
        <f>CF!CK7</f>
        <v>1.340095641</v>
      </c>
      <c r="CL7" s="374">
        <f>CF!CL7</f>
        <v>1.340095641</v>
      </c>
      <c r="CM7" s="374">
        <f>CF!CM7</f>
        <v>1.340095641</v>
      </c>
      <c r="CN7" s="374">
        <f>CF!CN7</f>
        <v>1.340095641</v>
      </c>
      <c r="CO7" s="1"/>
    </row>
    <row r="8" ht="18.75" hidden="1" customHeight="1" outlineLevel="1">
      <c r="A8" s="367"/>
      <c r="B8" s="368"/>
      <c r="C8" s="367" t="str">
        <f>CF!C8</f>
        <v>Indexation of other expenses</v>
      </c>
      <c r="D8" s="369"/>
      <c r="E8" s="375"/>
      <c r="F8" s="369"/>
      <c r="G8" s="370"/>
      <c r="H8" s="376"/>
      <c r="I8" s="374">
        <f>CF!I8</f>
        <v>1</v>
      </c>
      <c r="J8" s="374">
        <f>CF!J8</f>
        <v>1</v>
      </c>
      <c r="K8" s="374">
        <f>CF!K8</f>
        <v>1</v>
      </c>
      <c r="L8" s="374">
        <f>CF!L8</f>
        <v>1</v>
      </c>
      <c r="M8" s="374">
        <f>CF!M8</f>
        <v>1</v>
      </c>
      <c r="N8" s="374">
        <f>CF!N8</f>
        <v>1</v>
      </c>
      <c r="O8" s="374">
        <f>CF!O8</f>
        <v>1</v>
      </c>
      <c r="P8" s="374">
        <f>CF!P8</f>
        <v>1</v>
      </c>
      <c r="Q8" s="374">
        <f>CF!Q8</f>
        <v>1</v>
      </c>
      <c r="R8" s="374">
        <f>CF!R8</f>
        <v>1</v>
      </c>
      <c r="S8" s="374">
        <f>CF!S8</f>
        <v>1</v>
      </c>
      <c r="T8" s="374">
        <f>CF!T8</f>
        <v>1</v>
      </c>
      <c r="U8" s="374">
        <f>CF!U8</f>
        <v>1.05</v>
      </c>
      <c r="V8" s="374">
        <f>CF!V8</f>
        <v>1.05</v>
      </c>
      <c r="W8" s="374">
        <f>CF!W8</f>
        <v>1.05</v>
      </c>
      <c r="X8" s="374">
        <f>CF!X8</f>
        <v>1.05</v>
      </c>
      <c r="Y8" s="374">
        <f>CF!Y8</f>
        <v>1.05</v>
      </c>
      <c r="Z8" s="374">
        <f>CF!Z8</f>
        <v>1.05</v>
      </c>
      <c r="AA8" s="374">
        <f>CF!AA8</f>
        <v>1.05</v>
      </c>
      <c r="AB8" s="374">
        <f>CF!AB8</f>
        <v>1.05</v>
      </c>
      <c r="AC8" s="374">
        <f>CF!AC8</f>
        <v>1.05</v>
      </c>
      <c r="AD8" s="374">
        <f>CF!AD8</f>
        <v>1.05</v>
      </c>
      <c r="AE8" s="374">
        <f>CF!AE8</f>
        <v>1.05</v>
      </c>
      <c r="AF8" s="374">
        <f>CF!AF8</f>
        <v>1.05</v>
      </c>
      <c r="AG8" s="374">
        <f>CF!AG8</f>
        <v>1.1025</v>
      </c>
      <c r="AH8" s="374">
        <f>CF!AH8</f>
        <v>1.1025</v>
      </c>
      <c r="AI8" s="374">
        <f>CF!AI8</f>
        <v>1.1025</v>
      </c>
      <c r="AJ8" s="374">
        <f>CF!AJ8</f>
        <v>1.1025</v>
      </c>
      <c r="AK8" s="374">
        <f>CF!AK8</f>
        <v>1.1025</v>
      </c>
      <c r="AL8" s="374">
        <f>CF!AL8</f>
        <v>1.1025</v>
      </c>
      <c r="AM8" s="374">
        <f>CF!AM8</f>
        <v>1.1025</v>
      </c>
      <c r="AN8" s="374">
        <f>CF!AN8</f>
        <v>1.1025</v>
      </c>
      <c r="AO8" s="374">
        <f>CF!AO8</f>
        <v>1.1025</v>
      </c>
      <c r="AP8" s="374">
        <f>CF!AP8</f>
        <v>1.1025</v>
      </c>
      <c r="AQ8" s="374">
        <f>CF!AQ8</f>
        <v>1.1025</v>
      </c>
      <c r="AR8" s="374">
        <f>CF!AR8</f>
        <v>1.1025</v>
      </c>
      <c r="AS8" s="374">
        <f>CF!AS8</f>
        <v>1.157625</v>
      </c>
      <c r="AT8" s="374">
        <f>CF!AT8</f>
        <v>1.157625</v>
      </c>
      <c r="AU8" s="374">
        <f>CF!AU8</f>
        <v>1.157625</v>
      </c>
      <c r="AV8" s="374">
        <f>CF!AV8</f>
        <v>1.157625</v>
      </c>
      <c r="AW8" s="374">
        <f>CF!AW8</f>
        <v>1.157625</v>
      </c>
      <c r="AX8" s="374">
        <f>CF!AX8</f>
        <v>1.157625</v>
      </c>
      <c r="AY8" s="374">
        <f>CF!AY8</f>
        <v>1.157625</v>
      </c>
      <c r="AZ8" s="374">
        <f>CF!AZ8</f>
        <v>1.157625</v>
      </c>
      <c r="BA8" s="374">
        <f>CF!BA8</f>
        <v>1.157625</v>
      </c>
      <c r="BB8" s="374">
        <f>CF!BB8</f>
        <v>1.157625</v>
      </c>
      <c r="BC8" s="374">
        <f>CF!BC8</f>
        <v>1.157625</v>
      </c>
      <c r="BD8" s="374">
        <f>CF!BD8</f>
        <v>1.157625</v>
      </c>
      <c r="BE8" s="374">
        <f>CF!BE8</f>
        <v>1.21550625</v>
      </c>
      <c r="BF8" s="374">
        <f>CF!BF8</f>
        <v>1.21550625</v>
      </c>
      <c r="BG8" s="374">
        <f>CF!BG8</f>
        <v>1.21550625</v>
      </c>
      <c r="BH8" s="374">
        <f>CF!BH8</f>
        <v>1.21550625</v>
      </c>
      <c r="BI8" s="374">
        <f>CF!BI8</f>
        <v>1.21550625</v>
      </c>
      <c r="BJ8" s="374">
        <f>CF!BJ8</f>
        <v>1.21550625</v>
      </c>
      <c r="BK8" s="374">
        <f>CF!BK8</f>
        <v>1.21550625</v>
      </c>
      <c r="BL8" s="374">
        <f>CF!BL8</f>
        <v>1.21550625</v>
      </c>
      <c r="BM8" s="374">
        <f>CF!BM8</f>
        <v>1.21550625</v>
      </c>
      <c r="BN8" s="374">
        <f>CF!BN8</f>
        <v>1.21550625</v>
      </c>
      <c r="BO8" s="374">
        <f>CF!BO8</f>
        <v>1.21550625</v>
      </c>
      <c r="BP8" s="374">
        <f>CF!BP8</f>
        <v>1.21550625</v>
      </c>
      <c r="BQ8" s="374">
        <f>CF!BQ8</f>
        <v>1.276281563</v>
      </c>
      <c r="BR8" s="374">
        <f>CF!BR8</f>
        <v>1.276281563</v>
      </c>
      <c r="BS8" s="374">
        <f>CF!BS8</f>
        <v>1.276281563</v>
      </c>
      <c r="BT8" s="374">
        <f>CF!BT8</f>
        <v>1.276281563</v>
      </c>
      <c r="BU8" s="374">
        <f>CF!BU8</f>
        <v>1.276281563</v>
      </c>
      <c r="BV8" s="374">
        <f>CF!BV8</f>
        <v>1.276281563</v>
      </c>
      <c r="BW8" s="374">
        <f>CF!BW8</f>
        <v>1.276281563</v>
      </c>
      <c r="BX8" s="374">
        <f>CF!BX8</f>
        <v>1.276281563</v>
      </c>
      <c r="BY8" s="374">
        <f>CF!BY8</f>
        <v>1.276281563</v>
      </c>
      <c r="BZ8" s="374">
        <f>CF!BZ8</f>
        <v>1.276281563</v>
      </c>
      <c r="CA8" s="374">
        <f>CF!CA8</f>
        <v>1.276281563</v>
      </c>
      <c r="CB8" s="374">
        <f>CF!CB8</f>
        <v>1.276281563</v>
      </c>
      <c r="CC8" s="374">
        <f>CF!CC8</f>
        <v>1.340095641</v>
      </c>
      <c r="CD8" s="374">
        <f>CF!CD8</f>
        <v>1.340095641</v>
      </c>
      <c r="CE8" s="374">
        <f>CF!CE8</f>
        <v>1.340095641</v>
      </c>
      <c r="CF8" s="374">
        <f>CF!CF8</f>
        <v>1.340095641</v>
      </c>
      <c r="CG8" s="374">
        <f>CF!CG8</f>
        <v>1.340095641</v>
      </c>
      <c r="CH8" s="374">
        <f>CF!CH8</f>
        <v>1.340095641</v>
      </c>
      <c r="CI8" s="374">
        <f>CF!CI8</f>
        <v>1.340095641</v>
      </c>
      <c r="CJ8" s="374">
        <f>CF!CJ8</f>
        <v>1.340095641</v>
      </c>
      <c r="CK8" s="374">
        <f>CF!CK8</f>
        <v>1.340095641</v>
      </c>
      <c r="CL8" s="374">
        <f>CF!CL8</f>
        <v>1.340095641</v>
      </c>
      <c r="CM8" s="374">
        <f>CF!CM8</f>
        <v>1.340095641</v>
      </c>
      <c r="CN8" s="374">
        <f>CF!CN8</f>
        <v>1.340095641</v>
      </c>
      <c r="CO8" s="1"/>
    </row>
    <row r="9" ht="18.75" hidden="1" customHeight="1" outlineLevel="1">
      <c r="A9" s="367"/>
      <c r="B9" s="368"/>
      <c r="C9" s="367" t="str">
        <f>CF!C9</f>
        <v>Sales price indexation</v>
      </c>
      <c r="D9" s="369"/>
      <c r="E9" s="375"/>
      <c r="F9" s="369"/>
      <c r="G9" s="370"/>
      <c r="H9" s="376"/>
      <c r="I9" s="374">
        <f>CF!I9</f>
        <v>1</v>
      </c>
      <c r="J9" s="374">
        <f>CF!J9</f>
        <v>1</v>
      </c>
      <c r="K9" s="374">
        <f>CF!K9</f>
        <v>1</v>
      </c>
      <c r="L9" s="374">
        <f>CF!L9</f>
        <v>1</v>
      </c>
      <c r="M9" s="374">
        <f>CF!M9</f>
        <v>1</v>
      </c>
      <c r="N9" s="374">
        <f>CF!N9</f>
        <v>1</v>
      </c>
      <c r="O9" s="374">
        <f>CF!O9</f>
        <v>1</v>
      </c>
      <c r="P9" s="374">
        <f>CF!P9</f>
        <v>1</v>
      </c>
      <c r="Q9" s="374">
        <f>CF!Q9</f>
        <v>1</v>
      </c>
      <c r="R9" s="374">
        <f>CF!R9</f>
        <v>1</v>
      </c>
      <c r="S9" s="374">
        <f>CF!S9</f>
        <v>1</v>
      </c>
      <c r="T9" s="374">
        <f>CF!T9</f>
        <v>1</v>
      </c>
      <c r="U9" s="374">
        <f>CF!U9</f>
        <v>1.05</v>
      </c>
      <c r="V9" s="374">
        <f>CF!V9</f>
        <v>1.05</v>
      </c>
      <c r="W9" s="374">
        <f>CF!W9</f>
        <v>1.05</v>
      </c>
      <c r="X9" s="374">
        <f>CF!X9</f>
        <v>1.05</v>
      </c>
      <c r="Y9" s="374">
        <f>CF!Y9</f>
        <v>1.05</v>
      </c>
      <c r="Z9" s="374">
        <f>CF!Z9</f>
        <v>1.05</v>
      </c>
      <c r="AA9" s="374">
        <f>CF!AA9</f>
        <v>1.05</v>
      </c>
      <c r="AB9" s="374">
        <f>CF!AB9</f>
        <v>1.05</v>
      </c>
      <c r="AC9" s="374">
        <f>CF!AC9</f>
        <v>1.05</v>
      </c>
      <c r="AD9" s="374">
        <f>CF!AD9</f>
        <v>1.05</v>
      </c>
      <c r="AE9" s="374">
        <f>CF!AE9</f>
        <v>1.05</v>
      </c>
      <c r="AF9" s="374">
        <f>CF!AF9</f>
        <v>1.05</v>
      </c>
      <c r="AG9" s="374">
        <f>CF!AG9</f>
        <v>1.1025</v>
      </c>
      <c r="AH9" s="374">
        <f>CF!AH9</f>
        <v>1.1025</v>
      </c>
      <c r="AI9" s="374">
        <f>CF!AI9</f>
        <v>1.1025</v>
      </c>
      <c r="AJ9" s="374">
        <f>CF!AJ9</f>
        <v>1.1025</v>
      </c>
      <c r="AK9" s="374">
        <f>CF!AK9</f>
        <v>1.1025</v>
      </c>
      <c r="AL9" s="374">
        <f>CF!AL9</f>
        <v>1.1025</v>
      </c>
      <c r="AM9" s="374">
        <f>CF!AM9</f>
        <v>1.1025</v>
      </c>
      <c r="AN9" s="374">
        <f>CF!AN9</f>
        <v>1.1025</v>
      </c>
      <c r="AO9" s="374">
        <f>CF!AO9</f>
        <v>1.1025</v>
      </c>
      <c r="AP9" s="374">
        <f>CF!AP9</f>
        <v>1.1025</v>
      </c>
      <c r="AQ9" s="374">
        <f>CF!AQ9</f>
        <v>1.1025</v>
      </c>
      <c r="AR9" s="374">
        <f>CF!AR9</f>
        <v>1.1025</v>
      </c>
      <c r="AS9" s="374">
        <f>CF!AS9</f>
        <v>1.157625</v>
      </c>
      <c r="AT9" s="374">
        <f>CF!AT9</f>
        <v>1.157625</v>
      </c>
      <c r="AU9" s="374">
        <f>CF!AU9</f>
        <v>1.157625</v>
      </c>
      <c r="AV9" s="374">
        <f>CF!AV9</f>
        <v>1.157625</v>
      </c>
      <c r="AW9" s="374">
        <f>CF!AW9</f>
        <v>1.157625</v>
      </c>
      <c r="AX9" s="374">
        <f>CF!AX9</f>
        <v>1.157625</v>
      </c>
      <c r="AY9" s="374">
        <f>CF!AY9</f>
        <v>1.157625</v>
      </c>
      <c r="AZ9" s="374">
        <f>CF!AZ9</f>
        <v>1.157625</v>
      </c>
      <c r="BA9" s="374">
        <f>CF!BA9</f>
        <v>1.157625</v>
      </c>
      <c r="BB9" s="374">
        <f>CF!BB9</f>
        <v>1.157625</v>
      </c>
      <c r="BC9" s="374">
        <f>CF!BC9</f>
        <v>1.157625</v>
      </c>
      <c r="BD9" s="374">
        <f>CF!BD9</f>
        <v>1.157625</v>
      </c>
      <c r="BE9" s="374">
        <f>CF!BE9</f>
        <v>1.21550625</v>
      </c>
      <c r="BF9" s="374">
        <f>CF!BF9</f>
        <v>1.21550625</v>
      </c>
      <c r="BG9" s="374">
        <f>CF!BG9</f>
        <v>1.21550625</v>
      </c>
      <c r="BH9" s="374">
        <f>CF!BH9</f>
        <v>1.21550625</v>
      </c>
      <c r="BI9" s="374">
        <f>CF!BI9</f>
        <v>1.21550625</v>
      </c>
      <c r="BJ9" s="374">
        <f>CF!BJ9</f>
        <v>1.21550625</v>
      </c>
      <c r="BK9" s="374">
        <f>CF!BK9</f>
        <v>1.21550625</v>
      </c>
      <c r="BL9" s="374">
        <f>CF!BL9</f>
        <v>1.21550625</v>
      </c>
      <c r="BM9" s="374">
        <f>CF!BM9</f>
        <v>1.21550625</v>
      </c>
      <c r="BN9" s="374">
        <f>CF!BN9</f>
        <v>1.21550625</v>
      </c>
      <c r="BO9" s="374">
        <f>CF!BO9</f>
        <v>1.21550625</v>
      </c>
      <c r="BP9" s="374">
        <f>CF!BP9</f>
        <v>1.21550625</v>
      </c>
      <c r="BQ9" s="374">
        <f>CF!BQ9</f>
        <v>1.276281563</v>
      </c>
      <c r="BR9" s="374">
        <f>CF!BR9</f>
        <v>1.276281563</v>
      </c>
      <c r="BS9" s="374">
        <f>CF!BS9</f>
        <v>1.276281563</v>
      </c>
      <c r="BT9" s="374">
        <f>CF!BT9</f>
        <v>1.276281563</v>
      </c>
      <c r="BU9" s="374">
        <f>CF!BU9</f>
        <v>1.276281563</v>
      </c>
      <c r="BV9" s="374">
        <f>CF!BV9</f>
        <v>1.276281563</v>
      </c>
      <c r="BW9" s="374">
        <f>CF!BW9</f>
        <v>1.276281563</v>
      </c>
      <c r="BX9" s="374">
        <f>CF!BX9</f>
        <v>1.276281563</v>
      </c>
      <c r="BY9" s="374">
        <f>CF!BY9</f>
        <v>1.276281563</v>
      </c>
      <c r="BZ9" s="374">
        <f>CF!BZ9</f>
        <v>1.276281563</v>
      </c>
      <c r="CA9" s="374">
        <f>CF!CA9</f>
        <v>1.276281563</v>
      </c>
      <c r="CB9" s="374">
        <f>CF!CB9</f>
        <v>1.276281563</v>
      </c>
      <c r="CC9" s="374">
        <f>CF!CC9</f>
        <v>1.340095641</v>
      </c>
      <c r="CD9" s="374">
        <f>CF!CD9</f>
        <v>1.340095641</v>
      </c>
      <c r="CE9" s="374">
        <f>CF!CE9</f>
        <v>1.340095641</v>
      </c>
      <c r="CF9" s="374">
        <f>CF!CF9</f>
        <v>1.340095641</v>
      </c>
      <c r="CG9" s="374">
        <f>CF!CG9</f>
        <v>1.340095641</v>
      </c>
      <c r="CH9" s="374">
        <f>CF!CH9</f>
        <v>1.340095641</v>
      </c>
      <c r="CI9" s="374">
        <f>CF!CI9</f>
        <v>1.340095641</v>
      </c>
      <c r="CJ9" s="374">
        <f>CF!CJ9</f>
        <v>1.340095641</v>
      </c>
      <c r="CK9" s="374">
        <f>CF!CK9</f>
        <v>1.340095641</v>
      </c>
      <c r="CL9" s="374">
        <f>CF!CL9</f>
        <v>1.340095641</v>
      </c>
      <c r="CM9" s="374">
        <f>CF!CM9</f>
        <v>1.340095641</v>
      </c>
      <c r="CN9" s="374">
        <f>CF!CN9</f>
        <v>1.340095641</v>
      </c>
      <c r="CO9" s="1"/>
    </row>
    <row r="10" ht="18.75" customHeight="1" collapsed="1">
      <c r="A10" s="1"/>
      <c r="B10" s="2"/>
      <c r="C10" s="1"/>
      <c r="D10" s="44"/>
      <c r="E10" s="378"/>
      <c r="F10" s="44"/>
      <c r="G10" s="60"/>
      <c r="H10" s="379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378"/>
      <c r="AZ10" s="378"/>
      <c r="BA10" s="378"/>
      <c r="BB10" s="378"/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  <c r="BW10" s="378"/>
      <c r="BX10" s="378"/>
      <c r="BY10" s="378"/>
      <c r="BZ10" s="378"/>
      <c r="CA10" s="378"/>
      <c r="CB10" s="378"/>
      <c r="CC10" s="378"/>
      <c r="CD10" s="378"/>
      <c r="CE10" s="378"/>
      <c r="CF10" s="378"/>
      <c r="CG10" s="378"/>
      <c r="CH10" s="378"/>
      <c r="CI10" s="378"/>
      <c r="CJ10" s="378"/>
      <c r="CK10" s="378"/>
      <c r="CL10" s="378"/>
      <c r="CM10" s="378"/>
      <c r="CN10" s="378"/>
      <c r="CO10" s="1"/>
    </row>
    <row r="11" ht="18.75" customHeight="1">
      <c r="A11" s="1"/>
      <c r="B11" s="152"/>
      <c r="C11" s="425" t="s">
        <v>341</v>
      </c>
      <c r="D11" s="44"/>
      <c r="E11" s="1"/>
      <c r="F11" s="44"/>
      <c r="G11" s="60"/>
      <c r="H11" s="381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1"/>
    </row>
    <row r="12" ht="18.75" customHeight="1">
      <c r="A12" s="1"/>
      <c r="B12" s="2"/>
      <c r="C12" s="1"/>
      <c r="D12" s="44"/>
      <c r="E12" s="378"/>
      <c r="F12" s="44"/>
      <c r="G12" s="60"/>
      <c r="H12" s="379"/>
      <c r="I12" s="378"/>
      <c r="J12" s="378"/>
      <c r="K12" s="378"/>
      <c r="L12" s="378"/>
      <c r="M12" s="378"/>
      <c r="N12" s="378"/>
      <c r="O12" s="378"/>
      <c r="P12" s="378"/>
      <c r="Q12" s="378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8"/>
      <c r="AC12" s="378"/>
      <c r="AD12" s="378"/>
      <c r="AE12" s="378"/>
      <c r="AF12" s="378"/>
      <c r="AG12" s="378"/>
      <c r="AH12" s="378"/>
      <c r="AI12" s="378"/>
      <c r="AJ12" s="378"/>
      <c r="AK12" s="378"/>
      <c r="AL12" s="378"/>
      <c r="AM12" s="378"/>
      <c r="AN12" s="378"/>
      <c r="AO12" s="378"/>
      <c r="AP12" s="378"/>
      <c r="AQ12" s="378"/>
      <c r="AR12" s="378"/>
      <c r="AS12" s="378"/>
      <c r="AT12" s="378"/>
      <c r="AU12" s="378"/>
      <c r="AV12" s="378"/>
      <c r="AW12" s="378"/>
      <c r="AX12" s="378"/>
      <c r="AY12" s="378"/>
      <c r="AZ12" s="378"/>
      <c r="BA12" s="378"/>
      <c r="BB12" s="378"/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78"/>
      <c r="BY12" s="378"/>
      <c r="BZ12" s="378"/>
      <c r="CA12" s="378"/>
      <c r="CB12" s="378"/>
      <c r="CC12" s="378"/>
      <c r="CD12" s="378"/>
      <c r="CE12" s="378"/>
      <c r="CF12" s="378"/>
      <c r="CG12" s="378"/>
      <c r="CH12" s="378"/>
      <c r="CI12" s="378"/>
      <c r="CJ12" s="378"/>
      <c r="CK12" s="378"/>
      <c r="CL12" s="378"/>
      <c r="CM12" s="378"/>
      <c r="CN12" s="378"/>
      <c r="CO12" s="1"/>
    </row>
    <row r="13" ht="18.75" customHeight="1">
      <c r="A13" s="445"/>
      <c r="B13" s="152">
        <v>1.0</v>
      </c>
      <c r="C13" s="153" t="s">
        <v>342</v>
      </c>
      <c r="D13" s="446"/>
      <c r="E13" s="447"/>
      <c r="F13" s="446"/>
      <c r="G13" s="448"/>
      <c r="H13" s="449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7"/>
      <c r="BE13" s="447"/>
      <c r="BF13" s="447"/>
      <c r="BG13" s="447"/>
      <c r="BH13" s="447"/>
      <c r="BI13" s="447"/>
      <c r="BJ13" s="447"/>
      <c r="BK13" s="447"/>
      <c r="BL13" s="447"/>
      <c r="BM13" s="447"/>
      <c r="BN13" s="447"/>
      <c r="BO13" s="447"/>
      <c r="BP13" s="447"/>
      <c r="BQ13" s="447"/>
      <c r="BR13" s="447"/>
      <c r="BS13" s="447"/>
      <c r="BT13" s="447"/>
      <c r="BU13" s="447"/>
      <c r="BV13" s="447"/>
      <c r="BW13" s="447"/>
      <c r="BX13" s="447"/>
      <c r="BY13" s="447"/>
      <c r="BZ13" s="447"/>
      <c r="CA13" s="447"/>
      <c r="CB13" s="447"/>
      <c r="CC13" s="447"/>
      <c r="CD13" s="447"/>
      <c r="CE13" s="447"/>
      <c r="CF13" s="447"/>
      <c r="CG13" s="447"/>
      <c r="CH13" s="447"/>
      <c r="CI13" s="447"/>
      <c r="CJ13" s="447"/>
      <c r="CK13" s="447"/>
      <c r="CL13" s="447"/>
      <c r="CM13" s="447"/>
      <c r="CN13" s="447"/>
      <c r="CO13" s="1"/>
    </row>
    <row r="14" ht="18.75" customHeight="1">
      <c r="A14" s="1"/>
      <c r="B14" s="2"/>
      <c r="C14" s="1"/>
      <c r="D14" s="44"/>
      <c r="E14" s="1"/>
      <c r="F14" s="44"/>
      <c r="G14" s="60"/>
      <c r="H14" s="3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</row>
    <row r="15" ht="18.75" customHeight="1">
      <c r="A15" s="1"/>
      <c r="B15" s="300" t="str">
        <f>Input!B28</f>
        <v>1.</v>
      </c>
      <c r="C15" s="300" t="str">
        <f>Input!C28</f>
        <v>Platform development</v>
      </c>
      <c r="D15" s="283"/>
      <c r="E15" s="282"/>
      <c r="F15" s="283">
        <f t="shared" ref="F15:F20" si="1">SUM(I15:CN15)</f>
        <v>-20000</v>
      </c>
      <c r="G15" s="383" t="s">
        <v>41</v>
      </c>
      <c r="H15" s="384"/>
      <c r="I15" s="283">
        <f>-Input!F28</f>
        <v>-5000</v>
      </c>
      <c r="J15" s="283">
        <f>-Input!G28</f>
        <v>-5000</v>
      </c>
      <c r="K15" s="283">
        <f>-Input!H28</f>
        <v>-5000</v>
      </c>
      <c r="L15" s="283">
        <f>-Input!I28</f>
        <v>-5000</v>
      </c>
      <c r="M15" s="283">
        <f>-Input!J28</f>
        <v>0</v>
      </c>
      <c r="N15" s="283">
        <f>-Input!K28</f>
        <v>0</v>
      </c>
      <c r="O15" s="283">
        <f>-Input!L28</f>
        <v>0</v>
      </c>
      <c r="P15" s="283">
        <f>-Input!M28</f>
        <v>0</v>
      </c>
      <c r="Q15" s="283">
        <f>-Input!N28</f>
        <v>0</v>
      </c>
      <c r="R15" s="283">
        <f>-Input!O28</f>
        <v>0</v>
      </c>
      <c r="S15" s="283">
        <f>-Input!P28</f>
        <v>0</v>
      </c>
      <c r="T15" s="283">
        <f>-Input!Q28</f>
        <v>0</v>
      </c>
      <c r="U15" s="283">
        <f>-Input!R28</f>
        <v>0</v>
      </c>
      <c r="V15" s="283">
        <f>-Input!S28</f>
        <v>0</v>
      </c>
      <c r="W15" s="283">
        <f>-Input!T28</f>
        <v>0</v>
      </c>
      <c r="X15" s="283">
        <f>-Input!U28</f>
        <v>0</v>
      </c>
      <c r="Y15" s="283">
        <f>-Input!V28</f>
        <v>0</v>
      </c>
      <c r="Z15" s="283">
        <f>-Input!W28</f>
        <v>0</v>
      </c>
      <c r="AA15" s="283">
        <f>-Input!X28</f>
        <v>0</v>
      </c>
      <c r="AB15" s="283">
        <f>-Input!Y28</f>
        <v>0</v>
      </c>
      <c r="AC15" s="283">
        <f>-Input!Z28</f>
        <v>0</v>
      </c>
      <c r="AD15" s="283">
        <f>-Input!AA28</f>
        <v>0</v>
      </c>
      <c r="AE15" s="283">
        <f>-Input!AB28</f>
        <v>0</v>
      </c>
      <c r="AF15" s="283">
        <f>-Input!AC28</f>
        <v>0</v>
      </c>
      <c r="AG15" s="283">
        <f>-Input!AD28</f>
        <v>0</v>
      </c>
      <c r="AH15" s="283">
        <f>-Input!AE28</f>
        <v>0</v>
      </c>
      <c r="AI15" s="283">
        <f>-Input!AF28</f>
        <v>0</v>
      </c>
      <c r="AJ15" s="283">
        <f>-Input!AG28</f>
        <v>0</v>
      </c>
      <c r="AK15" s="283">
        <f>-Input!AH28</f>
        <v>0</v>
      </c>
      <c r="AL15" s="283">
        <f>-Input!AI28</f>
        <v>0</v>
      </c>
      <c r="AM15" s="283">
        <f>-Input!AJ28</f>
        <v>0</v>
      </c>
      <c r="AN15" s="283">
        <f>-Input!AK28</f>
        <v>0</v>
      </c>
      <c r="AO15" s="283">
        <f>-Input!AL28</f>
        <v>0</v>
      </c>
      <c r="AP15" s="283">
        <f>-Input!AM28</f>
        <v>0</v>
      </c>
      <c r="AQ15" s="283">
        <f>-Input!AN28</f>
        <v>0</v>
      </c>
      <c r="AR15" s="283">
        <f>-Input!AO28</f>
        <v>0</v>
      </c>
      <c r="AS15" s="283">
        <f>-Input!AP28</f>
        <v>0</v>
      </c>
      <c r="AT15" s="283">
        <f>-Input!AQ28</f>
        <v>0</v>
      </c>
      <c r="AU15" s="283">
        <f>-Input!AR28</f>
        <v>0</v>
      </c>
      <c r="AV15" s="283">
        <f>-Input!AS28</f>
        <v>0</v>
      </c>
      <c r="AW15" s="283">
        <f>-Input!AT28</f>
        <v>0</v>
      </c>
      <c r="AX15" s="283">
        <f>-Input!AU28</f>
        <v>0</v>
      </c>
      <c r="AY15" s="283">
        <f>-Input!AV28</f>
        <v>0</v>
      </c>
      <c r="AZ15" s="283">
        <f>-Input!AW28</f>
        <v>0</v>
      </c>
      <c r="BA15" s="283">
        <f>-Input!AX28</f>
        <v>0</v>
      </c>
      <c r="BB15" s="283">
        <f>-Input!AY28</f>
        <v>0</v>
      </c>
      <c r="BC15" s="283">
        <f>-Input!AZ28</f>
        <v>0</v>
      </c>
      <c r="BD15" s="283">
        <f>-Input!BA28</f>
        <v>0</v>
      </c>
      <c r="BE15" s="283">
        <f>-Input!BB28</f>
        <v>0</v>
      </c>
      <c r="BF15" s="283">
        <f>-Input!BC28</f>
        <v>0</v>
      </c>
      <c r="BG15" s="283">
        <f>-Input!BD28</f>
        <v>0</v>
      </c>
      <c r="BH15" s="283">
        <f>-Input!BE28</f>
        <v>0</v>
      </c>
      <c r="BI15" s="283">
        <f>-Input!BF28</f>
        <v>0</v>
      </c>
      <c r="BJ15" s="283">
        <f>-Input!BG28</f>
        <v>0</v>
      </c>
      <c r="BK15" s="283">
        <f>-Input!BH28</f>
        <v>0</v>
      </c>
      <c r="BL15" s="283">
        <f>-Input!BI28</f>
        <v>0</v>
      </c>
      <c r="BM15" s="283">
        <f>-Input!BJ28</f>
        <v>0</v>
      </c>
      <c r="BN15" s="283">
        <f>-Input!BK28</f>
        <v>0</v>
      </c>
      <c r="BO15" s="283">
        <f>-Input!BL28</f>
        <v>0</v>
      </c>
      <c r="BP15" s="283">
        <f>-Input!BM28</f>
        <v>0</v>
      </c>
      <c r="BQ15" s="283">
        <f>-Input!BN28</f>
        <v>0</v>
      </c>
      <c r="BR15" s="283">
        <f>-Input!BO28</f>
        <v>0</v>
      </c>
      <c r="BS15" s="283">
        <f>-Input!BP28</f>
        <v>0</v>
      </c>
      <c r="BT15" s="283">
        <f>-Input!BQ28</f>
        <v>0</v>
      </c>
      <c r="BU15" s="283">
        <f>-Input!BR28</f>
        <v>0</v>
      </c>
      <c r="BV15" s="283">
        <f>-Input!BS28</f>
        <v>0</v>
      </c>
      <c r="BW15" s="283">
        <f>-Input!BT28</f>
        <v>0</v>
      </c>
      <c r="BX15" s="283">
        <f>-Input!BU28</f>
        <v>0</v>
      </c>
      <c r="BY15" s="283">
        <f>-Input!BV28</f>
        <v>0</v>
      </c>
      <c r="BZ15" s="283">
        <f>-Input!BW28</f>
        <v>0</v>
      </c>
      <c r="CA15" s="283">
        <f>-Input!BX28</f>
        <v>0</v>
      </c>
      <c r="CB15" s="283">
        <f>-Input!BY28</f>
        <v>0</v>
      </c>
      <c r="CC15" s="283">
        <f>-Input!BZ28</f>
        <v>0</v>
      </c>
      <c r="CD15" s="283">
        <f>-Input!CA28</f>
        <v>0</v>
      </c>
      <c r="CE15" s="283">
        <f>-Input!CB28</f>
        <v>0</v>
      </c>
      <c r="CF15" s="283">
        <f>-Input!CC28</f>
        <v>0</v>
      </c>
      <c r="CG15" s="283">
        <f>-Input!CD28</f>
        <v>0</v>
      </c>
      <c r="CH15" s="283">
        <f>-Input!CE28</f>
        <v>0</v>
      </c>
      <c r="CI15" s="283">
        <f>-Input!CF28</f>
        <v>0</v>
      </c>
      <c r="CJ15" s="283">
        <f>-Input!CG28</f>
        <v>0</v>
      </c>
      <c r="CK15" s="283">
        <f>-Input!CH28</f>
        <v>0</v>
      </c>
      <c r="CL15" s="283">
        <f>-Input!CI28</f>
        <v>0</v>
      </c>
      <c r="CM15" s="283">
        <f>-Input!CJ28</f>
        <v>0</v>
      </c>
      <c r="CN15" s="283">
        <f>-Input!CK28</f>
        <v>0</v>
      </c>
      <c r="CO15" s="1"/>
    </row>
    <row r="16" ht="18.75" customHeight="1">
      <c r="A16" s="1"/>
      <c r="B16" s="300" t="str">
        <f>Input!B29</f>
        <v>2.</v>
      </c>
      <c r="C16" s="300" t="str">
        <f>Input!C29</f>
        <v>Infrastructure setup</v>
      </c>
      <c r="D16" s="283"/>
      <c r="E16" s="282"/>
      <c r="F16" s="283">
        <f t="shared" si="1"/>
        <v>-4400</v>
      </c>
      <c r="G16" s="383" t="s">
        <v>41</v>
      </c>
      <c r="H16" s="384"/>
      <c r="I16" s="283">
        <f>-Input!F29</f>
        <v>0</v>
      </c>
      <c r="J16" s="283">
        <f>-Input!G29</f>
        <v>0</v>
      </c>
      <c r="K16" s="283">
        <f>-Input!H29</f>
        <v>0</v>
      </c>
      <c r="L16" s="283">
        <f>-Input!I29</f>
        <v>0</v>
      </c>
      <c r="M16" s="283">
        <f>-Input!J29</f>
        <v>-4400</v>
      </c>
      <c r="N16" s="283">
        <f>-Input!K29</f>
        <v>0</v>
      </c>
      <c r="O16" s="283">
        <f>-Input!L29</f>
        <v>0</v>
      </c>
      <c r="P16" s="283">
        <f>-Input!M29</f>
        <v>0</v>
      </c>
      <c r="Q16" s="283">
        <f>-Input!N29</f>
        <v>0</v>
      </c>
      <c r="R16" s="283">
        <f>-Input!O29</f>
        <v>0</v>
      </c>
      <c r="S16" s="283">
        <f>-Input!P29</f>
        <v>0</v>
      </c>
      <c r="T16" s="283">
        <f>-Input!Q29</f>
        <v>0</v>
      </c>
      <c r="U16" s="283">
        <f>-Input!R29</f>
        <v>0</v>
      </c>
      <c r="V16" s="283">
        <f>-Input!S29</f>
        <v>0</v>
      </c>
      <c r="W16" s="283">
        <f>-Input!T29</f>
        <v>0</v>
      </c>
      <c r="X16" s="283">
        <f>-Input!U29</f>
        <v>0</v>
      </c>
      <c r="Y16" s="283">
        <f>-Input!V29</f>
        <v>0</v>
      </c>
      <c r="Z16" s="283">
        <f>-Input!W29</f>
        <v>0</v>
      </c>
      <c r="AA16" s="283">
        <f>-Input!X29</f>
        <v>0</v>
      </c>
      <c r="AB16" s="283">
        <f>-Input!Y29</f>
        <v>0</v>
      </c>
      <c r="AC16" s="283">
        <f>-Input!Z29</f>
        <v>0</v>
      </c>
      <c r="AD16" s="283">
        <f>-Input!AA29</f>
        <v>0</v>
      </c>
      <c r="AE16" s="283">
        <f>-Input!AB29</f>
        <v>0</v>
      </c>
      <c r="AF16" s="283">
        <f>-Input!AC29</f>
        <v>0</v>
      </c>
      <c r="AG16" s="283">
        <f>-Input!AD29</f>
        <v>0</v>
      </c>
      <c r="AH16" s="283">
        <f>-Input!AE29</f>
        <v>0</v>
      </c>
      <c r="AI16" s="283">
        <f>-Input!AF29</f>
        <v>0</v>
      </c>
      <c r="AJ16" s="283">
        <f>-Input!AG29</f>
        <v>0</v>
      </c>
      <c r="AK16" s="283">
        <f>-Input!AH29</f>
        <v>0</v>
      </c>
      <c r="AL16" s="283">
        <f>-Input!AI29</f>
        <v>0</v>
      </c>
      <c r="AM16" s="283">
        <f>-Input!AJ29</f>
        <v>0</v>
      </c>
      <c r="AN16" s="283">
        <f>-Input!AK29</f>
        <v>0</v>
      </c>
      <c r="AO16" s="283">
        <f>-Input!AL29</f>
        <v>0</v>
      </c>
      <c r="AP16" s="283">
        <f>-Input!AM29</f>
        <v>0</v>
      </c>
      <c r="AQ16" s="283">
        <f>-Input!AN29</f>
        <v>0</v>
      </c>
      <c r="AR16" s="283">
        <f>-Input!AO29</f>
        <v>0</v>
      </c>
      <c r="AS16" s="283">
        <f>-Input!AP29</f>
        <v>0</v>
      </c>
      <c r="AT16" s="283">
        <f>-Input!AQ29</f>
        <v>0</v>
      </c>
      <c r="AU16" s="283">
        <f>-Input!AR29</f>
        <v>0</v>
      </c>
      <c r="AV16" s="283">
        <f>-Input!AS29</f>
        <v>0</v>
      </c>
      <c r="AW16" s="283">
        <f>-Input!AT29</f>
        <v>0</v>
      </c>
      <c r="AX16" s="283">
        <f>-Input!AU29</f>
        <v>0</v>
      </c>
      <c r="AY16" s="283">
        <f>-Input!AV29</f>
        <v>0</v>
      </c>
      <c r="AZ16" s="283">
        <f>-Input!AW29</f>
        <v>0</v>
      </c>
      <c r="BA16" s="283">
        <f>-Input!AX29</f>
        <v>0</v>
      </c>
      <c r="BB16" s="283">
        <f>-Input!AY29</f>
        <v>0</v>
      </c>
      <c r="BC16" s="283">
        <f>-Input!AZ29</f>
        <v>0</v>
      </c>
      <c r="BD16" s="283">
        <f>-Input!BA29</f>
        <v>0</v>
      </c>
      <c r="BE16" s="283">
        <f>-Input!BB29</f>
        <v>0</v>
      </c>
      <c r="BF16" s="283">
        <f>-Input!BC29</f>
        <v>0</v>
      </c>
      <c r="BG16" s="283">
        <f>-Input!BD29</f>
        <v>0</v>
      </c>
      <c r="BH16" s="283">
        <f>-Input!BE29</f>
        <v>0</v>
      </c>
      <c r="BI16" s="283">
        <f>-Input!BF29</f>
        <v>0</v>
      </c>
      <c r="BJ16" s="283">
        <f>-Input!BG29</f>
        <v>0</v>
      </c>
      <c r="BK16" s="283">
        <f>-Input!BH29</f>
        <v>0</v>
      </c>
      <c r="BL16" s="283">
        <f>-Input!BI29</f>
        <v>0</v>
      </c>
      <c r="BM16" s="283">
        <f>-Input!BJ29</f>
        <v>0</v>
      </c>
      <c r="BN16" s="283">
        <f>-Input!BK29</f>
        <v>0</v>
      </c>
      <c r="BO16" s="283">
        <f>-Input!BL29</f>
        <v>0</v>
      </c>
      <c r="BP16" s="283">
        <f>-Input!BM29</f>
        <v>0</v>
      </c>
      <c r="BQ16" s="283">
        <f>-Input!BN29</f>
        <v>0</v>
      </c>
      <c r="BR16" s="283">
        <f>-Input!BO29</f>
        <v>0</v>
      </c>
      <c r="BS16" s="283">
        <f>-Input!BP29</f>
        <v>0</v>
      </c>
      <c r="BT16" s="283">
        <f>-Input!BQ29</f>
        <v>0</v>
      </c>
      <c r="BU16" s="283">
        <f>-Input!BR29</f>
        <v>0</v>
      </c>
      <c r="BV16" s="283">
        <f>-Input!BS29</f>
        <v>0</v>
      </c>
      <c r="BW16" s="283">
        <f>-Input!BT29</f>
        <v>0</v>
      </c>
      <c r="BX16" s="283">
        <f>-Input!BU29</f>
        <v>0</v>
      </c>
      <c r="BY16" s="283">
        <f>-Input!BV29</f>
        <v>0</v>
      </c>
      <c r="BZ16" s="283">
        <f>-Input!BW29</f>
        <v>0</v>
      </c>
      <c r="CA16" s="283">
        <f>-Input!BX29</f>
        <v>0</v>
      </c>
      <c r="CB16" s="283">
        <f>-Input!BY29</f>
        <v>0</v>
      </c>
      <c r="CC16" s="283">
        <f>-Input!BZ29</f>
        <v>0</v>
      </c>
      <c r="CD16" s="283">
        <f>-Input!CA29</f>
        <v>0</v>
      </c>
      <c r="CE16" s="283">
        <f>-Input!CB29</f>
        <v>0</v>
      </c>
      <c r="CF16" s="283">
        <f>-Input!CC29</f>
        <v>0</v>
      </c>
      <c r="CG16" s="283">
        <f>-Input!CD29</f>
        <v>0</v>
      </c>
      <c r="CH16" s="283">
        <f>-Input!CE29</f>
        <v>0</v>
      </c>
      <c r="CI16" s="283">
        <f>-Input!CF29</f>
        <v>0</v>
      </c>
      <c r="CJ16" s="283">
        <f>-Input!CG29</f>
        <v>0</v>
      </c>
      <c r="CK16" s="283">
        <f>-Input!CH29</f>
        <v>0</v>
      </c>
      <c r="CL16" s="283">
        <f>-Input!CI29</f>
        <v>0</v>
      </c>
      <c r="CM16" s="283">
        <f>-Input!CJ29</f>
        <v>0</v>
      </c>
      <c r="CN16" s="283">
        <f>-Input!CK29</f>
        <v>0</v>
      </c>
      <c r="CO16" s="1"/>
    </row>
    <row r="17" ht="18.75" customHeight="1">
      <c r="A17" s="1"/>
      <c r="B17" s="300" t="s">
        <v>9</v>
      </c>
      <c r="C17" s="300" t="str">
        <f>Input!C30</f>
        <v/>
      </c>
      <c r="D17" s="283"/>
      <c r="E17" s="282"/>
      <c r="F17" s="283">
        <f t="shared" si="1"/>
        <v>0</v>
      </c>
      <c r="G17" s="383" t="s">
        <v>41</v>
      </c>
      <c r="H17" s="384"/>
      <c r="I17" s="283">
        <f>-Input!F30</f>
        <v>0</v>
      </c>
      <c r="J17" s="283">
        <f>-Input!G30</f>
        <v>0</v>
      </c>
      <c r="K17" s="283">
        <f>-Input!H30</f>
        <v>0</v>
      </c>
      <c r="L17" s="283">
        <f>-Input!I30</f>
        <v>0</v>
      </c>
      <c r="M17" s="283">
        <f>-Input!J30</f>
        <v>0</v>
      </c>
      <c r="N17" s="283">
        <f>-Input!K30</f>
        <v>0</v>
      </c>
      <c r="O17" s="283">
        <f>-Input!L30</f>
        <v>0</v>
      </c>
      <c r="P17" s="283">
        <f>-Input!M30</f>
        <v>0</v>
      </c>
      <c r="Q17" s="283">
        <f>-Input!N30</f>
        <v>0</v>
      </c>
      <c r="R17" s="283">
        <f>-Input!O30</f>
        <v>0</v>
      </c>
      <c r="S17" s="283">
        <f>-Input!P30</f>
        <v>0</v>
      </c>
      <c r="T17" s="283">
        <f>-Input!Q30</f>
        <v>0</v>
      </c>
      <c r="U17" s="283">
        <f>-Input!R30</f>
        <v>0</v>
      </c>
      <c r="V17" s="283">
        <f>-Input!S30</f>
        <v>0</v>
      </c>
      <c r="W17" s="283">
        <f>-Input!T30</f>
        <v>0</v>
      </c>
      <c r="X17" s="283">
        <f>-Input!U30</f>
        <v>0</v>
      </c>
      <c r="Y17" s="283">
        <f>-Input!V30</f>
        <v>0</v>
      </c>
      <c r="Z17" s="283">
        <f>-Input!W30</f>
        <v>0</v>
      </c>
      <c r="AA17" s="283">
        <f>-Input!X30</f>
        <v>0</v>
      </c>
      <c r="AB17" s="283">
        <f>-Input!Y30</f>
        <v>0</v>
      </c>
      <c r="AC17" s="283">
        <f>-Input!Z30</f>
        <v>0</v>
      </c>
      <c r="AD17" s="283">
        <f>-Input!AA30</f>
        <v>0</v>
      </c>
      <c r="AE17" s="283">
        <f>-Input!AB30</f>
        <v>0</v>
      </c>
      <c r="AF17" s="283">
        <f>-Input!AC30</f>
        <v>0</v>
      </c>
      <c r="AG17" s="283">
        <f>-Input!AD30</f>
        <v>0</v>
      </c>
      <c r="AH17" s="283">
        <f>-Input!AE30</f>
        <v>0</v>
      </c>
      <c r="AI17" s="283">
        <f>-Input!AF30</f>
        <v>0</v>
      </c>
      <c r="AJ17" s="283">
        <f>-Input!AG30</f>
        <v>0</v>
      </c>
      <c r="AK17" s="283">
        <f>-Input!AH30</f>
        <v>0</v>
      </c>
      <c r="AL17" s="283">
        <f>-Input!AI30</f>
        <v>0</v>
      </c>
      <c r="AM17" s="283">
        <f>-Input!AJ30</f>
        <v>0</v>
      </c>
      <c r="AN17" s="283">
        <f>-Input!AK30</f>
        <v>0</v>
      </c>
      <c r="AO17" s="283">
        <f>-Input!AL30</f>
        <v>0</v>
      </c>
      <c r="AP17" s="283">
        <f>-Input!AM30</f>
        <v>0</v>
      </c>
      <c r="AQ17" s="283">
        <f>-Input!AN30</f>
        <v>0</v>
      </c>
      <c r="AR17" s="283">
        <f>-Input!AO30</f>
        <v>0</v>
      </c>
      <c r="AS17" s="283">
        <f>-Input!AP30</f>
        <v>0</v>
      </c>
      <c r="AT17" s="283">
        <f>-Input!AQ30</f>
        <v>0</v>
      </c>
      <c r="AU17" s="283">
        <f>-Input!AR30</f>
        <v>0</v>
      </c>
      <c r="AV17" s="283">
        <f>-Input!AS30</f>
        <v>0</v>
      </c>
      <c r="AW17" s="283">
        <f>-Input!AT30</f>
        <v>0</v>
      </c>
      <c r="AX17" s="283">
        <f>-Input!AU30</f>
        <v>0</v>
      </c>
      <c r="AY17" s="283">
        <f>-Input!AV30</f>
        <v>0</v>
      </c>
      <c r="AZ17" s="283">
        <f>-Input!AW30</f>
        <v>0</v>
      </c>
      <c r="BA17" s="283">
        <f>-Input!AX30</f>
        <v>0</v>
      </c>
      <c r="BB17" s="283">
        <f>-Input!AY30</f>
        <v>0</v>
      </c>
      <c r="BC17" s="283">
        <f>-Input!AZ30</f>
        <v>0</v>
      </c>
      <c r="BD17" s="283">
        <f>-Input!BA30</f>
        <v>0</v>
      </c>
      <c r="BE17" s="283">
        <f>-Input!BB30</f>
        <v>0</v>
      </c>
      <c r="BF17" s="283">
        <f>-Input!BC30</f>
        <v>0</v>
      </c>
      <c r="BG17" s="283">
        <f>-Input!BD30</f>
        <v>0</v>
      </c>
      <c r="BH17" s="283">
        <f>-Input!BE30</f>
        <v>0</v>
      </c>
      <c r="BI17" s="283">
        <f>-Input!BF30</f>
        <v>0</v>
      </c>
      <c r="BJ17" s="283">
        <f>-Input!BG30</f>
        <v>0</v>
      </c>
      <c r="BK17" s="283">
        <f>-Input!BH30</f>
        <v>0</v>
      </c>
      <c r="BL17" s="283">
        <f>-Input!BI30</f>
        <v>0</v>
      </c>
      <c r="BM17" s="283">
        <f>-Input!BJ30</f>
        <v>0</v>
      </c>
      <c r="BN17" s="283">
        <f>-Input!BK30</f>
        <v>0</v>
      </c>
      <c r="BO17" s="283">
        <f>-Input!BL30</f>
        <v>0</v>
      </c>
      <c r="BP17" s="283">
        <f>-Input!BM30</f>
        <v>0</v>
      </c>
      <c r="BQ17" s="283">
        <f>-Input!BN30</f>
        <v>0</v>
      </c>
      <c r="BR17" s="283">
        <f>-Input!BO30</f>
        <v>0</v>
      </c>
      <c r="BS17" s="283">
        <f>-Input!BP30</f>
        <v>0</v>
      </c>
      <c r="BT17" s="283">
        <f>-Input!BQ30</f>
        <v>0</v>
      </c>
      <c r="BU17" s="283">
        <f>-Input!BR30</f>
        <v>0</v>
      </c>
      <c r="BV17" s="283">
        <f>-Input!BS30</f>
        <v>0</v>
      </c>
      <c r="BW17" s="283">
        <f>-Input!BT30</f>
        <v>0</v>
      </c>
      <c r="BX17" s="283">
        <f>-Input!BU30</f>
        <v>0</v>
      </c>
      <c r="BY17" s="283">
        <f>-Input!BV30</f>
        <v>0</v>
      </c>
      <c r="BZ17" s="283">
        <f>-Input!BW30</f>
        <v>0</v>
      </c>
      <c r="CA17" s="283">
        <f>-Input!BX30</f>
        <v>0</v>
      </c>
      <c r="CB17" s="283">
        <f>-Input!BY30</f>
        <v>0</v>
      </c>
      <c r="CC17" s="283">
        <f>-Input!BZ30</f>
        <v>0</v>
      </c>
      <c r="CD17" s="283">
        <f>-Input!CA30</f>
        <v>0</v>
      </c>
      <c r="CE17" s="283">
        <f>-Input!CB30</f>
        <v>0</v>
      </c>
      <c r="CF17" s="283">
        <f>-Input!CC30</f>
        <v>0</v>
      </c>
      <c r="CG17" s="283">
        <f>-Input!CD30</f>
        <v>0</v>
      </c>
      <c r="CH17" s="283">
        <f>-Input!CE30</f>
        <v>0</v>
      </c>
      <c r="CI17" s="283">
        <f>-Input!CF30</f>
        <v>0</v>
      </c>
      <c r="CJ17" s="283">
        <f>-Input!CG30</f>
        <v>0</v>
      </c>
      <c r="CK17" s="283">
        <f>-Input!CH30</f>
        <v>0</v>
      </c>
      <c r="CL17" s="283">
        <f>-Input!CI30</f>
        <v>0</v>
      </c>
      <c r="CM17" s="283">
        <f>-Input!CJ30</f>
        <v>0</v>
      </c>
      <c r="CN17" s="283">
        <f>-Input!CK30</f>
        <v>0</v>
      </c>
      <c r="CO17" s="1"/>
    </row>
    <row r="18" ht="18.75" customHeight="1">
      <c r="A18" s="1"/>
      <c r="B18" s="300" t="s">
        <v>26</v>
      </c>
      <c r="C18" s="300" t="str">
        <f>Input!C31</f>
        <v/>
      </c>
      <c r="D18" s="283"/>
      <c r="E18" s="282"/>
      <c r="F18" s="283">
        <f t="shared" si="1"/>
        <v>0</v>
      </c>
      <c r="G18" s="383" t="s">
        <v>41</v>
      </c>
      <c r="H18" s="384"/>
      <c r="I18" s="283">
        <f>-Input!F31</f>
        <v>0</v>
      </c>
      <c r="J18" s="283">
        <f>-Input!G31</f>
        <v>0</v>
      </c>
      <c r="K18" s="283">
        <f>-Input!H31</f>
        <v>0</v>
      </c>
      <c r="L18" s="283">
        <f>-Input!I31</f>
        <v>0</v>
      </c>
      <c r="M18" s="283">
        <f>-Input!J31</f>
        <v>0</v>
      </c>
      <c r="N18" s="283">
        <f>-Input!K31</f>
        <v>0</v>
      </c>
      <c r="O18" s="283">
        <f>-Input!L31</f>
        <v>0</v>
      </c>
      <c r="P18" s="283">
        <f>-Input!M31</f>
        <v>0</v>
      </c>
      <c r="Q18" s="283">
        <f>-Input!N31</f>
        <v>0</v>
      </c>
      <c r="R18" s="283">
        <f>-Input!O31</f>
        <v>0</v>
      </c>
      <c r="S18" s="283">
        <f>-Input!P31</f>
        <v>0</v>
      </c>
      <c r="T18" s="283">
        <f>-Input!Q31</f>
        <v>0</v>
      </c>
      <c r="U18" s="283">
        <f>-Input!R31</f>
        <v>0</v>
      </c>
      <c r="V18" s="283">
        <f>-Input!S31</f>
        <v>0</v>
      </c>
      <c r="W18" s="283">
        <f>-Input!T31</f>
        <v>0</v>
      </c>
      <c r="X18" s="283">
        <f>-Input!U31</f>
        <v>0</v>
      </c>
      <c r="Y18" s="283">
        <f>-Input!V31</f>
        <v>0</v>
      </c>
      <c r="Z18" s="283">
        <f>-Input!W31</f>
        <v>0</v>
      </c>
      <c r="AA18" s="283">
        <f>-Input!X31</f>
        <v>0</v>
      </c>
      <c r="AB18" s="283">
        <f>-Input!Y31</f>
        <v>0</v>
      </c>
      <c r="AC18" s="283">
        <f>-Input!Z31</f>
        <v>0</v>
      </c>
      <c r="AD18" s="283">
        <f>-Input!AA31</f>
        <v>0</v>
      </c>
      <c r="AE18" s="283">
        <f>-Input!AB31</f>
        <v>0</v>
      </c>
      <c r="AF18" s="283">
        <f>-Input!AC31</f>
        <v>0</v>
      </c>
      <c r="AG18" s="283">
        <f>-Input!AD31</f>
        <v>0</v>
      </c>
      <c r="AH18" s="283">
        <f>-Input!AE31</f>
        <v>0</v>
      </c>
      <c r="AI18" s="283">
        <f>-Input!AF31</f>
        <v>0</v>
      </c>
      <c r="AJ18" s="283">
        <f>-Input!AG31</f>
        <v>0</v>
      </c>
      <c r="AK18" s="283">
        <f>-Input!AH31</f>
        <v>0</v>
      </c>
      <c r="AL18" s="283">
        <f>-Input!AI31</f>
        <v>0</v>
      </c>
      <c r="AM18" s="283">
        <f>-Input!AJ31</f>
        <v>0</v>
      </c>
      <c r="AN18" s="283">
        <f>-Input!AK31</f>
        <v>0</v>
      </c>
      <c r="AO18" s="283">
        <f>-Input!AL31</f>
        <v>0</v>
      </c>
      <c r="AP18" s="283">
        <f>-Input!AM31</f>
        <v>0</v>
      </c>
      <c r="AQ18" s="283">
        <f>-Input!AN31</f>
        <v>0</v>
      </c>
      <c r="AR18" s="283">
        <f>-Input!AO31</f>
        <v>0</v>
      </c>
      <c r="AS18" s="283">
        <f>-Input!AP31</f>
        <v>0</v>
      </c>
      <c r="AT18" s="283">
        <f>-Input!AQ31</f>
        <v>0</v>
      </c>
      <c r="AU18" s="283">
        <f>-Input!AR31</f>
        <v>0</v>
      </c>
      <c r="AV18" s="283">
        <f>-Input!AS31</f>
        <v>0</v>
      </c>
      <c r="AW18" s="283">
        <f>-Input!AT31</f>
        <v>0</v>
      </c>
      <c r="AX18" s="283">
        <f>-Input!AU31</f>
        <v>0</v>
      </c>
      <c r="AY18" s="283">
        <f>-Input!AV31</f>
        <v>0</v>
      </c>
      <c r="AZ18" s="283">
        <f>-Input!AW31</f>
        <v>0</v>
      </c>
      <c r="BA18" s="283">
        <f>-Input!AX31</f>
        <v>0</v>
      </c>
      <c r="BB18" s="283">
        <f>-Input!AY31</f>
        <v>0</v>
      </c>
      <c r="BC18" s="283">
        <f>-Input!AZ31</f>
        <v>0</v>
      </c>
      <c r="BD18" s="283">
        <f>-Input!BA31</f>
        <v>0</v>
      </c>
      <c r="BE18" s="283">
        <f>-Input!BB31</f>
        <v>0</v>
      </c>
      <c r="BF18" s="283">
        <f>-Input!BC31</f>
        <v>0</v>
      </c>
      <c r="BG18" s="283">
        <f>-Input!BD31</f>
        <v>0</v>
      </c>
      <c r="BH18" s="283">
        <f>-Input!BE31</f>
        <v>0</v>
      </c>
      <c r="BI18" s="283">
        <f>-Input!BF31</f>
        <v>0</v>
      </c>
      <c r="BJ18" s="283">
        <f>-Input!BG31</f>
        <v>0</v>
      </c>
      <c r="BK18" s="283">
        <f>-Input!BH31</f>
        <v>0</v>
      </c>
      <c r="BL18" s="283">
        <f>-Input!BI31</f>
        <v>0</v>
      </c>
      <c r="BM18" s="283">
        <f>-Input!BJ31</f>
        <v>0</v>
      </c>
      <c r="BN18" s="283">
        <f>-Input!BK31</f>
        <v>0</v>
      </c>
      <c r="BO18" s="283">
        <f>-Input!BL31</f>
        <v>0</v>
      </c>
      <c r="BP18" s="283">
        <f>-Input!BM31</f>
        <v>0</v>
      </c>
      <c r="BQ18" s="283">
        <f>-Input!BN31</f>
        <v>0</v>
      </c>
      <c r="BR18" s="283">
        <f>-Input!BO31</f>
        <v>0</v>
      </c>
      <c r="BS18" s="283">
        <f>-Input!BP31</f>
        <v>0</v>
      </c>
      <c r="BT18" s="283">
        <f>-Input!BQ31</f>
        <v>0</v>
      </c>
      <c r="BU18" s="283">
        <f>-Input!BR31</f>
        <v>0</v>
      </c>
      <c r="BV18" s="283">
        <f>-Input!BS31</f>
        <v>0</v>
      </c>
      <c r="BW18" s="283">
        <f>-Input!BT31</f>
        <v>0</v>
      </c>
      <c r="BX18" s="283">
        <f>-Input!BU31</f>
        <v>0</v>
      </c>
      <c r="BY18" s="283">
        <f>-Input!BV31</f>
        <v>0</v>
      </c>
      <c r="BZ18" s="283">
        <f>-Input!BW31</f>
        <v>0</v>
      </c>
      <c r="CA18" s="283">
        <f>-Input!BX31</f>
        <v>0</v>
      </c>
      <c r="CB18" s="283">
        <f>-Input!BY31</f>
        <v>0</v>
      </c>
      <c r="CC18" s="283">
        <f>-Input!BZ31</f>
        <v>0</v>
      </c>
      <c r="CD18" s="283">
        <f>-Input!CA31</f>
        <v>0</v>
      </c>
      <c r="CE18" s="283">
        <f>-Input!CB31</f>
        <v>0</v>
      </c>
      <c r="CF18" s="283">
        <f>-Input!CC31</f>
        <v>0</v>
      </c>
      <c r="CG18" s="283">
        <f>-Input!CD31</f>
        <v>0</v>
      </c>
      <c r="CH18" s="283">
        <f>-Input!CE31</f>
        <v>0</v>
      </c>
      <c r="CI18" s="283">
        <f>-Input!CF31</f>
        <v>0</v>
      </c>
      <c r="CJ18" s="283">
        <f>-Input!CG31</f>
        <v>0</v>
      </c>
      <c r="CK18" s="283">
        <f>-Input!CH31</f>
        <v>0</v>
      </c>
      <c r="CL18" s="283">
        <f>-Input!CI31</f>
        <v>0</v>
      </c>
      <c r="CM18" s="283">
        <f>-Input!CJ31</f>
        <v>0</v>
      </c>
      <c r="CN18" s="283">
        <f>-Input!CK31</f>
        <v>0</v>
      </c>
      <c r="CO18" s="1"/>
    </row>
    <row r="19" ht="18.75" customHeight="1">
      <c r="A19" s="1"/>
      <c r="B19" s="300" t="str">
        <f>Input!B32</f>
        <v>5.</v>
      </c>
      <c r="C19" s="300" t="str">
        <f>Input!C32</f>
        <v/>
      </c>
      <c r="D19" s="283"/>
      <c r="E19" s="282"/>
      <c r="F19" s="283">
        <f t="shared" si="1"/>
        <v>0</v>
      </c>
      <c r="G19" s="383" t="s">
        <v>41</v>
      </c>
      <c r="H19" s="384"/>
      <c r="I19" s="283">
        <f>-Input!F32</f>
        <v>0</v>
      </c>
      <c r="J19" s="283">
        <f>-Input!G32</f>
        <v>0</v>
      </c>
      <c r="K19" s="283">
        <f>-Input!H32</f>
        <v>0</v>
      </c>
      <c r="L19" s="283">
        <f>-Input!I32</f>
        <v>0</v>
      </c>
      <c r="M19" s="283">
        <f>-Input!J32</f>
        <v>0</v>
      </c>
      <c r="N19" s="283">
        <f>-Input!K32</f>
        <v>0</v>
      </c>
      <c r="O19" s="283">
        <f>-Input!L32</f>
        <v>0</v>
      </c>
      <c r="P19" s="283">
        <f>-Input!M32</f>
        <v>0</v>
      </c>
      <c r="Q19" s="283">
        <f>-Input!N32</f>
        <v>0</v>
      </c>
      <c r="R19" s="283">
        <f>-Input!O32</f>
        <v>0</v>
      </c>
      <c r="S19" s="283">
        <f>-Input!P32</f>
        <v>0</v>
      </c>
      <c r="T19" s="283">
        <f>-Input!Q32</f>
        <v>0</v>
      </c>
      <c r="U19" s="283">
        <f>-Input!R32</f>
        <v>0</v>
      </c>
      <c r="V19" s="283">
        <f>-Input!S32</f>
        <v>0</v>
      </c>
      <c r="W19" s="283">
        <f>-Input!T32</f>
        <v>0</v>
      </c>
      <c r="X19" s="283">
        <f>-Input!U32</f>
        <v>0</v>
      </c>
      <c r="Y19" s="283">
        <f>-Input!V32</f>
        <v>0</v>
      </c>
      <c r="Z19" s="283">
        <f>-Input!W32</f>
        <v>0</v>
      </c>
      <c r="AA19" s="283">
        <f>-Input!X32</f>
        <v>0</v>
      </c>
      <c r="AB19" s="283">
        <f>-Input!Y32</f>
        <v>0</v>
      </c>
      <c r="AC19" s="283">
        <f>-Input!Z32</f>
        <v>0</v>
      </c>
      <c r="AD19" s="283">
        <f>-Input!AA32</f>
        <v>0</v>
      </c>
      <c r="AE19" s="283">
        <f>-Input!AB32</f>
        <v>0</v>
      </c>
      <c r="AF19" s="283">
        <f>-Input!AC32</f>
        <v>0</v>
      </c>
      <c r="AG19" s="283">
        <f>-Input!AD32</f>
        <v>0</v>
      </c>
      <c r="AH19" s="283">
        <f>-Input!AE32</f>
        <v>0</v>
      </c>
      <c r="AI19" s="283">
        <f>-Input!AF32</f>
        <v>0</v>
      </c>
      <c r="AJ19" s="283">
        <f>-Input!AG32</f>
        <v>0</v>
      </c>
      <c r="AK19" s="283">
        <f>-Input!AH32</f>
        <v>0</v>
      </c>
      <c r="AL19" s="283">
        <f>-Input!AI32</f>
        <v>0</v>
      </c>
      <c r="AM19" s="283">
        <f>-Input!AJ32</f>
        <v>0</v>
      </c>
      <c r="AN19" s="283">
        <f>-Input!AK32</f>
        <v>0</v>
      </c>
      <c r="AO19" s="283">
        <f>-Input!AL32</f>
        <v>0</v>
      </c>
      <c r="AP19" s="283">
        <f>-Input!AM32</f>
        <v>0</v>
      </c>
      <c r="AQ19" s="283">
        <f>-Input!AN32</f>
        <v>0</v>
      </c>
      <c r="AR19" s="283">
        <f>-Input!AO32</f>
        <v>0</v>
      </c>
      <c r="AS19" s="283">
        <f>-Input!AP32</f>
        <v>0</v>
      </c>
      <c r="AT19" s="283">
        <f>-Input!AQ32</f>
        <v>0</v>
      </c>
      <c r="AU19" s="283">
        <f>-Input!AR32</f>
        <v>0</v>
      </c>
      <c r="AV19" s="283">
        <f>-Input!AS32</f>
        <v>0</v>
      </c>
      <c r="AW19" s="283">
        <f>-Input!AT32</f>
        <v>0</v>
      </c>
      <c r="AX19" s="283">
        <f>-Input!AU32</f>
        <v>0</v>
      </c>
      <c r="AY19" s="283">
        <f>-Input!AV32</f>
        <v>0</v>
      </c>
      <c r="AZ19" s="283">
        <f>-Input!AW32</f>
        <v>0</v>
      </c>
      <c r="BA19" s="283">
        <f>-Input!AX32</f>
        <v>0</v>
      </c>
      <c r="BB19" s="283">
        <f>-Input!AY32</f>
        <v>0</v>
      </c>
      <c r="BC19" s="283">
        <f>-Input!AZ32</f>
        <v>0</v>
      </c>
      <c r="BD19" s="283">
        <f>-Input!BA32</f>
        <v>0</v>
      </c>
      <c r="BE19" s="283">
        <f>-Input!BB32</f>
        <v>0</v>
      </c>
      <c r="BF19" s="283">
        <f>-Input!BC32</f>
        <v>0</v>
      </c>
      <c r="BG19" s="283">
        <f>-Input!BD32</f>
        <v>0</v>
      </c>
      <c r="BH19" s="283">
        <f>-Input!BE32</f>
        <v>0</v>
      </c>
      <c r="BI19" s="283">
        <f>-Input!BF32</f>
        <v>0</v>
      </c>
      <c r="BJ19" s="283">
        <f>-Input!BG32</f>
        <v>0</v>
      </c>
      <c r="BK19" s="283">
        <f>-Input!BH32</f>
        <v>0</v>
      </c>
      <c r="BL19" s="283">
        <f>-Input!BI32</f>
        <v>0</v>
      </c>
      <c r="BM19" s="283">
        <f>-Input!BJ32</f>
        <v>0</v>
      </c>
      <c r="BN19" s="283">
        <f>-Input!BK32</f>
        <v>0</v>
      </c>
      <c r="BO19" s="283">
        <f>-Input!BL32</f>
        <v>0</v>
      </c>
      <c r="BP19" s="283">
        <f>-Input!BM32</f>
        <v>0</v>
      </c>
      <c r="BQ19" s="283">
        <f>-Input!BN32</f>
        <v>0</v>
      </c>
      <c r="BR19" s="283">
        <f>-Input!BO32</f>
        <v>0</v>
      </c>
      <c r="BS19" s="283">
        <f>-Input!BP32</f>
        <v>0</v>
      </c>
      <c r="BT19" s="283">
        <f>-Input!BQ32</f>
        <v>0</v>
      </c>
      <c r="BU19" s="283">
        <f>-Input!BR32</f>
        <v>0</v>
      </c>
      <c r="BV19" s="283">
        <f>-Input!BS32</f>
        <v>0</v>
      </c>
      <c r="BW19" s="283">
        <f>-Input!BT32</f>
        <v>0</v>
      </c>
      <c r="BX19" s="283">
        <f>-Input!BU32</f>
        <v>0</v>
      </c>
      <c r="BY19" s="283">
        <f>-Input!BV32</f>
        <v>0</v>
      </c>
      <c r="BZ19" s="283">
        <f>-Input!BW32</f>
        <v>0</v>
      </c>
      <c r="CA19" s="283">
        <f>-Input!BX32</f>
        <v>0</v>
      </c>
      <c r="CB19" s="283">
        <f>-Input!BY32</f>
        <v>0</v>
      </c>
      <c r="CC19" s="283">
        <f>-Input!BZ32</f>
        <v>0</v>
      </c>
      <c r="CD19" s="283">
        <f>-Input!CA32</f>
        <v>0</v>
      </c>
      <c r="CE19" s="283">
        <f>-Input!CB32</f>
        <v>0</v>
      </c>
      <c r="CF19" s="283">
        <f>-Input!CC32</f>
        <v>0</v>
      </c>
      <c r="CG19" s="283">
        <f>-Input!CD32</f>
        <v>0</v>
      </c>
      <c r="CH19" s="283">
        <f>-Input!CE32</f>
        <v>0</v>
      </c>
      <c r="CI19" s="283">
        <f>-Input!CF32</f>
        <v>0</v>
      </c>
      <c r="CJ19" s="283">
        <f>-Input!CG32</f>
        <v>0</v>
      </c>
      <c r="CK19" s="283">
        <f>-Input!CH32</f>
        <v>0</v>
      </c>
      <c r="CL19" s="283">
        <f>-Input!CI32</f>
        <v>0</v>
      </c>
      <c r="CM19" s="283">
        <f>-Input!CJ32</f>
        <v>0</v>
      </c>
      <c r="CN19" s="283">
        <f>-Input!CK32</f>
        <v>0</v>
      </c>
      <c r="CO19" s="1"/>
    </row>
    <row r="20" ht="21.75" customHeight="1">
      <c r="A20" s="1"/>
      <c r="B20" s="285"/>
      <c r="C20" s="285" t="s">
        <v>79</v>
      </c>
      <c r="D20" s="286"/>
      <c r="E20" s="285"/>
      <c r="F20" s="286">
        <f t="shared" si="1"/>
        <v>-24400</v>
      </c>
      <c r="G20" s="387" t="s">
        <v>41</v>
      </c>
      <c r="H20" s="388"/>
      <c r="I20" s="286">
        <f t="shared" ref="I20:CN20" si="2">SUM(I15:I19)</f>
        <v>-5000</v>
      </c>
      <c r="J20" s="286">
        <f t="shared" si="2"/>
        <v>-5000</v>
      </c>
      <c r="K20" s="286">
        <f t="shared" si="2"/>
        <v>-5000</v>
      </c>
      <c r="L20" s="286">
        <f t="shared" si="2"/>
        <v>-5000</v>
      </c>
      <c r="M20" s="286">
        <f t="shared" si="2"/>
        <v>-4400</v>
      </c>
      <c r="N20" s="286">
        <f t="shared" si="2"/>
        <v>0</v>
      </c>
      <c r="O20" s="286">
        <f t="shared" si="2"/>
        <v>0</v>
      </c>
      <c r="P20" s="286">
        <f t="shared" si="2"/>
        <v>0</v>
      </c>
      <c r="Q20" s="286">
        <f t="shared" si="2"/>
        <v>0</v>
      </c>
      <c r="R20" s="286">
        <f t="shared" si="2"/>
        <v>0</v>
      </c>
      <c r="S20" s="286">
        <f t="shared" si="2"/>
        <v>0</v>
      </c>
      <c r="T20" s="286">
        <f t="shared" si="2"/>
        <v>0</v>
      </c>
      <c r="U20" s="286">
        <f t="shared" si="2"/>
        <v>0</v>
      </c>
      <c r="V20" s="286">
        <f t="shared" si="2"/>
        <v>0</v>
      </c>
      <c r="W20" s="286">
        <f t="shared" si="2"/>
        <v>0</v>
      </c>
      <c r="X20" s="286">
        <f t="shared" si="2"/>
        <v>0</v>
      </c>
      <c r="Y20" s="286">
        <f t="shared" si="2"/>
        <v>0</v>
      </c>
      <c r="Z20" s="286">
        <f t="shared" si="2"/>
        <v>0</v>
      </c>
      <c r="AA20" s="286">
        <f t="shared" si="2"/>
        <v>0</v>
      </c>
      <c r="AB20" s="286">
        <f t="shared" si="2"/>
        <v>0</v>
      </c>
      <c r="AC20" s="286">
        <f t="shared" si="2"/>
        <v>0</v>
      </c>
      <c r="AD20" s="286">
        <f t="shared" si="2"/>
        <v>0</v>
      </c>
      <c r="AE20" s="286">
        <f t="shared" si="2"/>
        <v>0</v>
      </c>
      <c r="AF20" s="286">
        <f t="shared" si="2"/>
        <v>0</v>
      </c>
      <c r="AG20" s="286">
        <f t="shared" si="2"/>
        <v>0</v>
      </c>
      <c r="AH20" s="286">
        <f t="shared" si="2"/>
        <v>0</v>
      </c>
      <c r="AI20" s="286">
        <f t="shared" si="2"/>
        <v>0</v>
      </c>
      <c r="AJ20" s="286">
        <f t="shared" si="2"/>
        <v>0</v>
      </c>
      <c r="AK20" s="286">
        <f t="shared" si="2"/>
        <v>0</v>
      </c>
      <c r="AL20" s="286">
        <f t="shared" si="2"/>
        <v>0</v>
      </c>
      <c r="AM20" s="286">
        <f t="shared" si="2"/>
        <v>0</v>
      </c>
      <c r="AN20" s="286">
        <f t="shared" si="2"/>
        <v>0</v>
      </c>
      <c r="AO20" s="286">
        <f t="shared" si="2"/>
        <v>0</v>
      </c>
      <c r="AP20" s="286">
        <f t="shared" si="2"/>
        <v>0</v>
      </c>
      <c r="AQ20" s="286">
        <f t="shared" si="2"/>
        <v>0</v>
      </c>
      <c r="AR20" s="286">
        <f t="shared" si="2"/>
        <v>0</v>
      </c>
      <c r="AS20" s="286">
        <f t="shared" si="2"/>
        <v>0</v>
      </c>
      <c r="AT20" s="286">
        <f t="shared" si="2"/>
        <v>0</v>
      </c>
      <c r="AU20" s="286">
        <f t="shared" si="2"/>
        <v>0</v>
      </c>
      <c r="AV20" s="286">
        <f t="shared" si="2"/>
        <v>0</v>
      </c>
      <c r="AW20" s="286">
        <f t="shared" si="2"/>
        <v>0</v>
      </c>
      <c r="AX20" s="286">
        <f t="shared" si="2"/>
        <v>0</v>
      </c>
      <c r="AY20" s="286">
        <f t="shared" si="2"/>
        <v>0</v>
      </c>
      <c r="AZ20" s="286">
        <f t="shared" si="2"/>
        <v>0</v>
      </c>
      <c r="BA20" s="286">
        <f t="shared" si="2"/>
        <v>0</v>
      </c>
      <c r="BB20" s="286">
        <f t="shared" si="2"/>
        <v>0</v>
      </c>
      <c r="BC20" s="286">
        <f t="shared" si="2"/>
        <v>0</v>
      </c>
      <c r="BD20" s="286">
        <f t="shared" si="2"/>
        <v>0</v>
      </c>
      <c r="BE20" s="286">
        <f t="shared" si="2"/>
        <v>0</v>
      </c>
      <c r="BF20" s="286">
        <f t="shared" si="2"/>
        <v>0</v>
      </c>
      <c r="BG20" s="286">
        <f t="shared" si="2"/>
        <v>0</v>
      </c>
      <c r="BH20" s="286">
        <f t="shared" si="2"/>
        <v>0</v>
      </c>
      <c r="BI20" s="286">
        <f t="shared" si="2"/>
        <v>0</v>
      </c>
      <c r="BJ20" s="286">
        <f t="shared" si="2"/>
        <v>0</v>
      </c>
      <c r="BK20" s="286">
        <f t="shared" si="2"/>
        <v>0</v>
      </c>
      <c r="BL20" s="286">
        <f t="shared" si="2"/>
        <v>0</v>
      </c>
      <c r="BM20" s="286">
        <f t="shared" si="2"/>
        <v>0</v>
      </c>
      <c r="BN20" s="286">
        <f t="shared" si="2"/>
        <v>0</v>
      </c>
      <c r="BO20" s="286">
        <f t="shared" si="2"/>
        <v>0</v>
      </c>
      <c r="BP20" s="286">
        <f t="shared" si="2"/>
        <v>0</v>
      </c>
      <c r="BQ20" s="286">
        <f t="shared" si="2"/>
        <v>0</v>
      </c>
      <c r="BR20" s="286">
        <f t="shared" si="2"/>
        <v>0</v>
      </c>
      <c r="BS20" s="286">
        <f t="shared" si="2"/>
        <v>0</v>
      </c>
      <c r="BT20" s="286">
        <f t="shared" si="2"/>
        <v>0</v>
      </c>
      <c r="BU20" s="286">
        <f t="shared" si="2"/>
        <v>0</v>
      </c>
      <c r="BV20" s="286">
        <f t="shared" si="2"/>
        <v>0</v>
      </c>
      <c r="BW20" s="286">
        <f t="shared" si="2"/>
        <v>0</v>
      </c>
      <c r="BX20" s="286">
        <f t="shared" si="2"/>
        <v>0</v>
      </c>
      <c r="BY20" s="286">
        <f t="shared" si="2"/>
        <v>0</v>
      </c>
      <c r="BZ20" s="286">
        <f t="shared" si="2"/>
        <v>0</v>
      </c>
      <c r="CA20" s="286">
        <f t="shared" si="2"/>
        <v>0</v>
      </c>
      <c r="CB20" s="286">
        <f t="shared" si="2"/>
        <v>0</v>
      </c>
      <c r="CC20" s="286">
        <f t="shared" si="2"/>
        <v>0</v>
      </c>
      <c r="CD20" s="286">
        <f t="shared" si="2"/>
        <v>0</v>
      </c>
      <c r="CE20" s="286">
        <f t="shared" si="2"/>
        <v>0</v>
      </c>
      <c r="CF20" s="286">
        <f t="shared" si="2"/>
        <v>0</v>
      </c>
      <c r="CG20" s="286">
        <f t="shared" si="2"/>
        <v>0</v>
      </c>
      <c r="CH20" s="286">
        <f t="shared" si="2"/>
        <v>0</v>
      </c>
      <c r="CI20" s="286">
        <f t="shared" si="2"/>
        <v>0</v>
      </c>
      <c r="CJ20" s="286">
        <f t="shared" si="2"/>
        <v>0</v>
      </c>
      <c r="CK20" s="286">
        <f t="shared" si="2"/>
        <v>0</v>
      </c>
      <c r="CL20" s="286">
        <f t="shared" si="2"/>
        <v>0</v>
      </c>
      <c r="CM20" s="286">
        <f t="shared" si="2"/>
        <v>0</v>
      </c>
      <c r="CN20" s="286">
        <f t="shared" si="2"/>
        <v>0</v>
      </c>
      <c r="CO20" s="1"/>
    </row>
    <row r="21" ht="18.75" customHeight="1">
      <c r="A21" s="1"/>
      <c r="B21" s="2"/>
      <c r="C21" s="1"/>
      <c r="D21" s="44"/>
      <c r="E21" s="1"/>
      <c r="F21" s="44"/>
      <c r="G21" s="60"/>
      <c r="H21" s="381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1"/>
    </row>
    <row r="22" ht="18.75" customHeight="1">
      <c r="A22" s="1"/>
      <c r="B22" s="2"/>
      <c r="C22" s="1"/>
      <c r="D22" s="44"/>
      <c r="E22" s="1"/>
      <c r="F22" s="44"/>
      <c r="G22" s="60"/>
      <c r="H22" s="381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1"/>
    </row>
    <row r="23" ht="18.75" customHeight="1">
      <c r="A23" s="445"/>
      <c r="B23" s="152">
        <v>2.0</v>
      </c>
      <c r="C23" s="153" t="s">
        <v>343</v>
      </c>
      <c r="D23" s="446"/>
      <c r="E23" s="447"/>
      <c r="F23" s="44"/>
      <c r="G23" s="448"/>
      <c r="H23" s="449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447"/>
      <c r="BH23" s="447"/>
      <c r="BI23" s="447"/>
      <c r="BJ23" s="447"/>
      <c r="BK23" s="447"/>
      <c r="BL23" s="447"/>
      <c r="BM23" s="447"/>
      <c r="BN23" s="447"/>
      <c r="BO23" s="447"/>
      <c r="BP23" s="447"/>
      <c r="BQ23" s="447"/>
      <c r="BR23" s="447"/>
      <c r="BS23" s="447"/>
      <c r="BT23" s="447"/>
      <c r="BU23" s="447"/>
      <c r="BV23" s="447"/>
      <c r="BW23" s="447"/>
      <c r="BX23" s="447"/>
      <c r="BY23" s="447"/>
      <c r="BZ23" s="447"/>
      <c r="CA23" s="447"/>
      <c r="CB23" s="447"/>
      <c r="CC23" s="447"/>
      <c r="CD23" s="447"/>
      <c r="CE23" s="447"/>
      <c r="CF23" s="447"/>
      <c r="CG23" s="447"/>
      <c r="CH23" s="447"/>
      <c r="CI23" s="447"/>
      <c r="CJ23" s="447"/>
      <c r="CK23" s="447"/>
      <c r="CL23" s="447"/>
      <c r="CM23" s="447"/>
      <c r="CN23" s="447"/>
      <c r="CO23" s="1"/>
    </row>
    <row r="24" ht="18.75" customHeight="1">
      <c r="A24" s="1"/>
      <c r="B24" s="2"/>
      <c r="C24" s="1"/>
      <c r="D24" s="44"/>
      <c r="E24" s="1"/>
      <c r="F24" s="44"/>
      <c r="G24" s="60"/>
      <c r="H24" s="381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1"/>
    </row>
    <row r="25" ht="18.75" customHeight="1">
      <c r="A25" s="1"/>
      <c r="B25" s="2"/>
      <c r="C25" s="40" t="s">
        <v>344</v>
      </c>
      <c r="D25" s="44"/>
      <c r="E25" s="1"/>
      <c r="F25" s="44"/>
      <c r="G25" s="60"/>
      <c r="H25" s="38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1"/>
    </row>
    <row r="26" ht="18.75" customHeight="1">
      <c r="A26" s="1"/>
      <c r="B26" s="282"/>
      <c r="C26" s="282" t="s">
        <v>345</v>
      </c>
      <c r="D26" s="283"/>
      <c r="E26" s="282"/>
      <c r="F26" s="283"/>
      <c r="G26" s="383" t="s">
        <v>41</v>
      </c>
      <c r="H26" s="384"/>
      <c r="I26" s="283" t="str">
        <f t="shared" ref="I26:CN26" si="3">H30</f>
        <v/>
      </c>
      <c r="J26" s="283">
        <f t="shared" si="3"/>
        <v>0</v>
      </c>
      <c r="K26" s="283">
        <f t="shared" si="3"/>
        <v>0</v>
      </c>
      <c r="L26" s="283">
        <f t="shared" si="3"/>
        <v>0</v>
      </c>
      <c r="M26" s="283">
        <f t="shared" si="3"/>
        <v>0</v>
      </c>
      <c r="N26" s="283">
        <f t="shared" si="3"/>
        <v>0</v>
      </c>
      <c r="O26" s="283">
        <f t="shared" si="3"/>
        <v>23238.09524</v>
      </c>
      <c r="P26" s="283">
        <f t="shared" si="3"/>
        <v>22850.79365</v>
      </c>
      <c r="Q26" s="283">
        <f t="shared" si="3"/>
        <v>22463.49206</v>
      </c>
      <c r="R26" s="283">
        <f t="shared" si="3"/>
        <v>22076.19048</v>
      </c>
      <c r="S26" s="283">
        <f t="shared" si="3"/>
        <v>21688.88889</v>
      </c>
      <c r="T26" s="283">
        <f t="shared" si="3"/>
        <v>21301.5873</v>
      </c>
      <c r="U26" s="283">
        <f t="shared" si="3"/>
        <v>20914.28571</v>
      </c>
      <c r="V26" s="283">
        <f t="shared" si="3"/>
        <v>20526.98413</v>
      </c>
      <c r="W26" s="283">
        <f t="shared" si="3"/>
        <v>20139.68254</v>
      </c>
      <c r="X26" s="283">
        <f t="shared" si="3"/>
        <v>19752.38095</v>
      </c>
      <c r="Y26" s="283">
        <f t="shared" si="3"/>
        <v>19365.07937</v>
      </c>
      <c r="Z26" s="283">
        <f t="shared" si="3"/>
        <v>18977.77778</v>
      </c>
      <c r="AA26" s="283">
        <f t="shared" si="3"/>
        <v>18590.47619</v>
      </c>
      <c r="AB26" s="283">
        <f t="shared" si="3"/>
        <v>18203.1746</v>
      </c>
      <c r="AC26" s="283">
        <f t="shared" si="3"/>
        <v>17815.87302</v>
      </c>
      <c r="AD26" s="283">
        <f t="shared" si="3"/>
        <v>17428.57143</v>
      </c>
      <c r="AE26" s="283">
        <f t="shared" si="3"/>
        <v>17041.26984</v>
      </c>
      <c r="AF26" s="283">
        <f t="shared" si="3"/>
        <v>16653.96825</v>
      </c>
      <c r="AG26" s="283">
        <f t="shared" si="3"/>
        <v>16266.66667</v>
      </c>
      <c r="AH26" s="283">
        <f t="shared" si="3"/>
        <v>15879.36508</v>
      </c>
      <c r="AI26" s="283">
        <f t="shared" si="3"/>
        <v>15492.06349</v>
      </c>
      <c r="AJ26" s="283">
        <f t="shared" si="3"/>
        <v>15104.7619</v>
      </c>
      <c r="AK26" s="283">
        <f t="shared" si="3"/>
        <v>14717.46032</v>
      </c>
      <c r="AL26" s="283">
        <f t="shared" si="3"/>
        <v>14330.15873</v>
      </c>
      <c r="AM26" s="283">
        <f t="shared" si="3"/>
        <v>13942.85714</v>
      </c>
      <c r="AN26" s="283">
        <f t="shared" si="3"/>
        <v>13555.55556</v>
      </c>
      <c r="AO26" s="283">
        <f t="shared" si="3"/>
        <v>13168.25397</v>
      </c>
      <c r="AP26" s="283">
        <f t="shared" si="3"/>
        <v>12780.95238</v>
      </c>
      <c r="AQ26" s="283">
        <f t="shared" si="3"/>
        <v>12393.65079</v>
      </c>
      <c r="AR26" s="283">
        <f t="shared" si="3"/>
        <v>12006.34921</v>
      </c>
      <c r="AS26" s="283">
        <f t="shared" si="3"/>
        <v>11619.04762</v>
      </c>
      <c r="AT26" s="283">
        <f t="shared" si="3"/>
        <v>11231.74603</v>
      </c>
      <c r="AU26" s="283">
        <f t="shared" si="3"/>
        <v>10844.44444</v>
      </c>
      <c r="AV26" s="283">
        <f t="shared" si="3"/>
        <v>10457.14286</v>
      </c>
      <c r="AW26" s="283">
        <f t="shared" si="3"/>
        <v>10069.84127</v>
      </c>
      <c r="AX26" s="283">
        <f t="shared" si="3"/>
        <v>9682.539683</v>
      </c>
      <c r="AY26" s="283">
        <f t="shared" si="3"/>
        <v>9295.238095</v>
      </c>
      <c r="AZ26" s="283">
        <f t="shared" si="3"/>
        <v>8907.936508</v>
      </c>
      <c r="BA26" s="283">
        <f t="shared" si="3"/>
        <v>8520.634921</v>
      </c>
      <c r="BB26" s="283">
        <f t="shared" si="3"/>
        <v>8133.333333</v>
      </c>
      <c r="BC26" s="283">
        <f t="shared" si="3"/>
        <v>7746.031746</v>
      </c>
      <c r="BD26" s="283">
        <f t="shared" si="3"/>
        <v>7358.730159</v>
      </c>
      <c r="BE26" s="283">
        <f t="shared" si="3"/>
        <v>6971.428571</v>
      </c>
      <c r="BF26" s="283">
        <f t="shared" si="3"/>
        <v>6584.126984</v>
      </c>
      <c r="BG26" s="283">
        <f t="shared" si="3"/>
        <v>6196.825397</v>
      </c>
      <c r="BH26" s="283">
        <f t="shared" si="3"/>
        <v>5809.52381</v>
      </c>
      <c r="BI26" s="283">
        <f t="shared" si="3"/>
        <v>5422.222222</v>
      </c>
      <c r="BJ26" s="283">
        <f t="shared" si="3"/>
        <v>5034.920635</v>
      </c>
      <c r="BK26" s="283">
        <f t="shared" si="3"/>
        <v>4647.619048</v>
      </c>
      <c r="BL26" s="283">
        <f t="shared" si="3"/>
        <v>4260.31746</v>
      </c>
      <c r="BM26" s="283">
        <f t="shared" si="3"/>
        <v>3873.015873</v>
      </c>
      <c r="BN26" s="283">
        <f t="shared" si="3"/>
        <v>3485.714286</v>
      </c>
      <c r="BO26" s="283">
        <f t="shared" si="3"/>
        <v>3098.412698</v>
      </c>
      <c r="BP26" s="283">
        <f t="shared" si="3"/>
        <v>2711.111111</v>
      </c>
      <c r="BQ26" s="283">
        <f t="shared" si="3"/>
        <v>2323.809524</v>
      </c>
      <c r="BR26" s="283">
        <f t="shared" si="3"/>
        <v>1936.507937</v>
      </c>
      <c r="BS26" s="283">
        <f t="shared" si="3"/>
        <v>1549.206349</v>
      </c>
      <c r="BT26" s="283">
        <f t="shared" si="3"/>
        <v>1161.904762</v>
      </c>
      <c r="BU26" s="283">
        <f t="shared" si="3"/>
        <v>774.6031746</v>
      </c>
      <c r="BV26" s="283">
        <f t="shared" si="3"/>
        <v>387.3015873</v>
      </c>
      <c r="BW26" s="283">
        <f t="shared" si="3"/>
        <v>0</v>
      </c>
      <c r="BX26" s="283">
        <f t="shared" si="3"/>
        <v>0</v>
      </c>
      <c r="BY26" s="283">
        <f t="shared" si="3"/>
        <v>0</v>
      </c>
      <c r="BZ26" s="283">
        <f t="shared" si="3"/>
        <v>0</v>
      </c>
      <c r="CA26" s="283">
        <f t="shared" si="3"/>
        <v>0</v>
      </c>
      <c r="CB26" s="283">
        <f t="shared" si="3"/>
        <v>0</v>
      </c>
      <c r="CC26" s="283">
        <f t="shared" si="3"/>
        <v>0</v>
      </c>
      <c r="CD26" s="283">
        <f t="shared" si="3"/>
        <v>0</v>
      </c>
      <c r="CE26" s="283">
        <f t="shared" si="3"/>
        <v>0</v>
      </c>
      <c r="CF26" s="283">
        <f t="shared" si="3"/>
        <v>0</v>
      </c>
      <c r="CG26" s="283">
        <f t="shared" si="3"/>
        <v>0</v>
      </c>
      <c r="CH26" s="283">
        <f t="shared" si="3"/>
        <v>0</v>
      </c>
      <c r="CI26" s="283">
        <f t="shared" si="3"/>
        <v>0</v>
      </c>
      <c r="CJ26" s="283">
        <f t="shared" si="3"/>
        <v>0</v>
      </c>
      <c r="CK26" s="283">
        <f t="shared" si="3"/>
        <v>0</v>
      </c>
      <c r="CL26" s="283">
        <f t="shared" si="3"/>
        <v>0</v>
      </c>
      <c r="CM26" s="283">
        <f t="shared" si="3"/>
        <v>0</v>
      </c>
      <c r="CN26" s="283">
        <f t="shared" si="3"/>
        <v>0</v>
      </c>
      <c r="CO26" s="1"/>
    </row>
    <row r="27" ht="18.75" customHeight="1">
      <c r="A27" s="1"/>
      <c r="B27" s="1"/>
      <c r="C27" s="2" t="s">
        <v>277</v>
      </c>
      <c r="D27" s="44"/>
      <c r="E27" s="1"/>
      <c r="F27" s="44">
        <f>MAX(I27:CN27)</f>
        <v>23238.09524</v>
      </c>
      <c r="G27" s="415" t="s">
        <v>41</v>
      </c>
      <c r="H27" s="381"/>
      <c r="I27" s="44">
        <f t="shared" ref="I27:CN27" si="4">SUMIFS(I$32:I$66,$C$32:$C$66,$C27)</f>
        <v>4761.904762</v>
      </c>
      <c r="J27" s="44">
        <f t="shared" si="4"/>
        <v>9523.809524</v>
      </c>
      <c r="K27" s="44">
        <f t="shared" si="4"/>
        <v>14285.71429</v>
      </c>
      <c r="L27" s="44">
        <f t="shared" si="4"/>
        <v>19047.61905</v>
      </c>
      <c r="M27" s="44">
        <f t="shared" si="4"/>
        <v>23238.09524</v>
      </c>
      <c r="N27" s="44">
        <f t="shared" si="4"/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si="4"/>
        <v>0</v>
      </c>
      <c r="Y27" s="44">
        <f t="shared" si="4"/>
        <v>0</v>
      </c>
      <c r="Z27" s="44">
        <f t="shared" si="4"/>
        <v>0</v>
      </c>
      <c r="AA27" s="44">
        <f t="shared" si="4"/>
        <v>0</v>
      </c>
      <c r="AB27" s="44">
        <f t="shared" si="4"/>
        <v>0</v>
      </c>
      <c r="AC27" s="44">
        <f t="shared" si="4"/>
        <v>0</v>
      </c>
      <c r="AD27" s="44">
        <f t="shared" si="4"/>
        <v>0</v>
      </c>
      <c r="AE27" s="44">
        <f t="shared" si="4"/>
        <v>0</v>
      </c>
      <c r="AF27" s="44">
        <f t="shared" si="4"/>
        <v>0</v>
      </c>
      <c r="AG27" s="44">
        <f t="shared" si="4"/>
        <v>0</v>
      </c>
      <c r="AH27" s="44">
        <f t="shared" si="4"/>
        <v>0</v>
      </c>
      <c r="AI27" s="44">
        <f t="shared" si="4"/>
        <v>0</v>
      </c>
      <c r="AJ27" s="44">
        <f t="shared" si="4"/>
        <v>0</v>
      </c>
      <c r="AK27" s="44">
        <f t="shared" si="4"/>
        <v>0</v>
      </c>
      <c r="AL27" s="44">
        <f t="shared" si="4"/>
        <v>0</v>
      </c>
      <c r="AM27" s="44">
        <f t="shared" si="4"/>
        <v>0</v>
      </c>
      <c r="AN27" s="44">
        <f t="shared" si="4"/>
        <v>0</v>
      </c>
      <c r="AO27" s="44">
        <f t="shared" si="4"/>
        <v>0</v>
      </c>
      <c r="AP27" s="44">
        <f t="shared" si="4"/>
        <v>0</v>
      </c>
      <c r="AQ27" s="44">
        <f t="shared" si="4"/>
        <v>0</v>
      </c>
      <c r="AR27" s="44">
        <f t="shared" si="4"/>
        <v>0</v>
      </c>
      <c r="AS27" s="44">
        <f t="shared" si="4"/>
        <v>0</v>
      </c>
      <c r="AT27" s="44">
        <f t="shared" si="4"/>
        <v>0</v>
      </c>
      <c r="AU27" s="44">
        <f t="shared" si="4"/>
        <v>0</v>
      </c>
      <c r="AV27" s="44">
        <f t="shared" si="4"/>
        <v>0</v>
      </c>
      <c r="AW27" s="44">
        <f t="shared" si="4"/>
        <v>0</v>
      </c>
      <c r="AX27" s="44">
        <f t="shared" si="4"/>
        <v>0</v>
      </c>
      <c r="AY27" s="44">
        <f t="shared" si="4"/>
        <v>0</v>
      </c>
      <c r="AZ27" s="44">
        <f t="shared" si="4"/>
        <v>0</v>
      </c>
      <c r="BA27" s="44">
        <f t="shared" si="4"/>
        <v>0</v>
      </c>
      <c r="BB27" s="44">
        <f t="shared" si="4"/>
        <v>0</v>
      </c>
      <c r="BC27" s="44">
        <f t="shared" si="4"/>
        <v>0</v>
      </c>
      <c r="BD27" s="44">
        <f t="shared" si="4"/>
        <v>0</v>
      </c>
      <c r="BE27" s="44">
        <f t="shared" si="4"/>
        <v>0</v>
      </c>
      <c r="BF27" s="44">
        <f t="shared" si="4"/>
        <v>0</v>
      </c>
      <c r="BG27" s="44">
        <f t="shared" si="4"/>
        <v>0</v>
      </c>
      <c r="BH27" s="44">
        <f t="shared" si="4"/>
        <v>0</v>
      </c>
      <c r="BI27" s="44">
        <f t="shared" si="4"/>
        <v>0</v>
      </c>
      <c r="BJ27" s="44">
        <f t="shared" si="4"/>
        <v>0</v>
      </c>
      <c r="BK27" s="44">
        <f t="shared" si="4"/>
        <v>0</v>
      </c>
      <c r="BL27" s="44">
        <f t="shared" si="4"/>
        <v>0</v>
      </c>
      <c r="BM27" s="44">
        <f t="shared" si="4"/>
        <v>0</v>
      </c>
      <c r="BN27" s="44">
        <f t="shared" si="4"/>
        <v>0</v>
      </c>
      <c r="BO27" s="44">
        <f t="shared" si="4"/>
        <v>0</v>
      </c>
      <c r="BP27" s="44">
        <f t="shared" si="4"/>
        <v>0</v>
      </c>
      <c r="BQ27" s="44">
        <f t="shared" si="4"/>
        <v>0</v>
      </c>
      <c r="BR27" s="44">
        <f t="shared" si="4"/>
        <v>0</v>
      </c>
      <c r="BS27" s="44">
        <f t="shared" si="4"/>
        <v>0</v>
      </c>
      <c r="BT27" s="44">
        <f t="shared" si="4"/>
        <v>0</v>
      </c>
      <c r="BU27" s="44">
        <f t="shared" si="4"/>
        <v>0</v>
      </c>
      <c r="BV27" s="44">
        <f t="shared" si="4"/>
        <v>0</v>
      </c>
      <c r="BW27" s="44">
        <f t="shared" si="4"/>
        <v>0</v>
      </c>
      <c r="BX27" s="44">
        <f t="shared" si="4"/>
        <v>0</v>
      </c>
      <c r="BY27" s="44">
        <f t="shared" si="4"/>
        <v>0</v>
      </c>
      <c r="BZ27" s="44">
        <f t="shared" si="4"/>
        <v>0</v>
      </c>
      <c r="CA27" s="44">
        <f t="shared" si="4"/>
        <v>0</v>
      </c>
      <c r="CB27" s="44">
        <f t="shared" si="4"/>
        <v>0</v>
      </c>
      <c r="CC27" s="44">
        <f t="shared" si="4"/>
        <v>0</v>
      </c>
      <c r="CD27" s="44">
        <f t="shared" si="4"/>
        <v>0</v>
      </c>
      <c r="CE27" s="44">
        <f t="shared" si="4"/>
        <v>0</v>
      </c>
      <c r="CF27" s="44">
        <f t="shared" si="4"/>
        <v>0</v>
      </c>
      <c r="CG27" s="44">
        <f t="shared" si="4"/>
        <v>0</v>
      </c>
      <c r="CH27" s="44">
        <f t="shared" si="4"/>
        <v>0</v>
      </c>
      <c r="CI27" s="44">
        <f t="shared" si="4"/>
        <v>0</v>
      </c>
      <c r="CJ27" s="44">
        <f t="shared" si="4"/>
        <v>0</v>
      </c>
      <c r="CK27" s="44">
        <f t="shared" si="4"/>
        <v>0</v>
      </c>
      <c r="CL27" s="44">
        <f t="shared" si="4"/>
        <v>0</v>
      </c>
      <c r="CM27" s="44">
        <f t="shared" si="4"/>
        <v>0</v>
      </c>
      <c r="CN27" s="44">
        <f t="shared" si="4"/>
        <v>0</v>
      </c>
      <c r="CO27" s="1"/>
    </row>
    <row r="28" ht="18.75" customHeight="1">
      <c r="A28" s="1"/>
      <c r="B28" s="1"/>
      <c r="C28" s="2" t="s">
        <v>346</v>
      </c>
      <c r="D28" s="44"/>
      <c r="E28" s="1"/>
      <c r="F28" s="44">
        <f t="shared" ref="F28:F29" si="6">SUM(I28:CN28)</f>
        <v>23238.09524</v>
      </c>
      <c r="G28" s="415" t="s">
        <v>41</v>
      </c>
      <c r="H28" s="381"/>
      <c r="I28" s="44">
        <f t="shared" ref="I28:CN28" si="5">SUMIFS(I$32:I$66,$C$32:$C$66,$C28)</f>
        <v>0</v>
      </c>
      <c r="J28" s="44">
        <f t="shared" si="5"/>
        <v>0</v>
      </c>
      <c r="K28" s="44">
        <f t="shared" si="5"/>
        <v>0</v>
      </c>
      <c r="L28" s="44">
        <f t="shared" si="5"/>
        <v>0</v>
      </c>
      <c r="M28" s="44">
        <f t="shared" si="5"/>
        <v>0</v>
      </c>
      <c r="N28" s="44">
        <f t="shared" si="5"/>
        <v>23238.09524</v>
      </c>
      <c r="O28" s="44">
        <f t="shared" si="5"/>
        <v>0</v>
      </c>
      <c r="P28" s="44">
        <f t="shared" si="5"/>
        <v>0</v>
      </c>
      <c r="Q28" s="44">
        <f t="shared" si="5"/>
        <v>0</v>
      </c>
      <c r="R28" s="44">
        <f t="shared" si="5"/>
        <v>0</v>
      </c>
      <c r="S28" s="44">
        <f t="shared" si="5"/>
        <v>0</v>
      </c>
      <c r="T28" s="44">
        <f t="shared" si="5"/>
        <v>0</v>
      </c>
      <c r="U28" s="44">
        <f t="shared" si="5"/>
        <v>0</v>
      </c>
      <c r="V28" s="44">
        <f t="shared" si="5"/>
        <v>0</v>
      </c>
      <c r="W28" s="44">
        <f t="shared" si="5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  <c r="AF28" s="44">
        <f t="shared" si="5"/>
        <v>0</v>
      </c>
      <c r="AG28" s="44">
        <f t="shared" si="5"/>
        <v>0</v>
      </c>
      <c r="AH28" s="44">
        <f t="shared" si="5"/>
        <v>0</v>
      </c>
      <c r="AI28" s="44">
        <f t="shared" si="5"/>
        <v>0</v>
      </c>
      <c r="AJ28" s="44">
        <f t="shared" si="5"/>
        <v>0</v>
      </c>
      <c r="AK28" s="44">
        <f t="shared" si="5"/>
        <v>0</v>
      </c>
      <c r="AL28" s="44">
        <f t="shared" si="5"/>
        <v>0</v>
      </c>
      <c r="AM28" s="44">
        <f t="shared" si="5"/>
        <v>0</v>
      </c>
      <c r="AN28" s="44">
        <f t="shared" si="5"/>
        <v>0</v>
      </c>
      <c r="AO28" s="44">
        <f t="shared" si="5"/>
        <v>0</v>
      </c>
      <c r="AP28" s="44">
        <f t="shared" si="5"/>
        <v>0</v>
      </c>
      <c r="AQ28" s="44">
        <f t="shared" si="5"/>
        <v>0</v>
      </c>
      <c r="AR28" s="44">
        <f t="shared" si="5"/>
        <v>0</v>
      </c>
      <c r="AS28" s="44">
        <f t="shared" si="5"/>
        <v>0</v>
      </c>
      <c r="AT28" s="44">
        <f t="shared" si="5"/>
        <v>0</v>
      </c>
      <c r="AU28" s="44">
        <f t="shared" si="5"/>
        <v>0</v>
      </c>
      <c r="AV28" s="44">
        <f t="shared" si="5"/>
        <v>0</v>
      </c>
      <c r="AW28" s="44">
        <f t="shared" si="5"/>
        <v>0</v>
      </c>
      <c r="AX28" s="44">
        <f t="shared" si="5"/>
        <v>0</v>
      </c>
      <c r="AY28" s="44">
        <f t="shared" si="5"/>
        <v>0</v>
      </c>
      <c r="AZ28" s="44">
        <f t="shared" si="5"/>
        <v>0</v>
      </c>
      <c r="BA28" s="44">
        <f t="shared" si="5"/>
        <v>0</v>
      </c>
      <c r="BB28" s="44">
        <f t="shared" si="5"/>
        <v>0</v>
      </c>
      <c r="BC28" s="44">
        <f t="shared" si="5"/>
        <v>0</v>
      </c>
      <c r="BD28" s="44">
        <f t="shared" si="5"/>
        <v>0</v>
      </c>
      <c r="BE28" s="44">
        <f t="shared" si="5"/>
        <v>0</v>
      </c>
      <c r="BF28" s="44">
        <f t="shared" si="5"/>
        <v>0</v>
      </c>
      <c r="BG28" s="44">
        <f t="shared" si="5"/>
        <v>0</v>
      </c>
      <c r="BH28" s="44">
        <f t="shared" si="5"/>
        <v>0</v>
      </c>
      <c r="BI28" s="44">
        <f t="shared" si="5"/>
        <v>0</v>
      </c>
      <c r="BJ28" s="44">
        <f t="shared" si="5"/>
        <v>0</v>
      </c>
      <c r="BK28" s="44">
        <f t="shared" si="5"/>
        <v>0</v>
      </c>
      <c r="BL28" s="44">
        <f t="shared" si="5"/>
        <v>0</v>
      </c>
      <c r="BM28" s="44">
        <f t="shared" si="5"/>
        <v>0</v>
      </c>
      <c r="BN28" s="44">
        <f t="shared" si="5"/>
        <v>0</v>
      </c>
      <c r="BO28" s="44">
        <f t="shared" si="5"/>
        <v>0</v>
      </c>
      <c r="BP28" s="44">
        <f t="shared" si="5"/>
        <v>0</v>
      </c>
      <c r="BQ28" s="44">
        <f t="shared" si="5"/>
        <v>0</v>
      </c>
      <c r="BR28" s="44">
        <f t="shared" si="5"/>
        <v>0</v>
      </c>
      <c r="BS28" s="44">
        <f t="shared" si="5"/>
        <v>0</v>
      </c>
      <c r="BT28" s="44">
        <f t="shared" si="5"/>
        <v>0</v>
      </c>
      <c r="BU28" s="44">
        <f t="shared" si="5"/>
        <v>0</v>
      </c>
      <c r="BV28" s="44">
        <f t="shared" si="5"/>
        <v>0</v>
      </c>
      <c r="BW28" s="44">
        <f t="shared" si="5"/>
        <v>0</v>
      </c>
      <c r="BX28" s="44">
        <f t="shared" si="5"/>
        <v>0</v>
      </c>
      <c r="BY28" s="44">
        <f t="shared" si="5"/>
        <v>0</v>
      </c>
      <c r="BZ28" s="44">
        <f t="shared" si="5"/>
        <v>0</v>
      </c>
      <c r="CA28" s="44">
        <f t="shared" si="5"/>
        <v>0</v>
      </c>
      <c r="CB28" s="44">
        <f t="shared" si="5"/>
        <v>0</v>
      </c>
      <c r="CC28" s="44">
        <f t="shared" si="5"/>
        <v>0</v>
      </c>
      <c r="CD28" s="44">
        <f t="shared" si="5"/>
        <v>0</v>
      </c>
      <c r="CE28" s="44">
        <f t="shared" si="5"/>
        <v>0</v>
      </c>
      <c r="CF28" s="44">
        <f t="shared" si="5"/>
        <v>0</v>
      </c>
      <c r="CG28" s="44">
        <f t="shared" si="5"/>
        <v>0</v>
      </c>
      <c r="CH28" s="44">
        <f t="shared" si="5"/>
        <v>0</v>
      </c>
      <c r="CI28" s="44">
        <f t="shared" si="5"/>
        <v>0</v>
      </c>
      <c r="CJ28" s="44">
        <f t="shared" si="5"/>
        <v>0</v>
      </c>
      <c r="CK28" s="44">
        <f t="shared" si="5"/>
        <v>0</v>
      </c>
      <c r="CL28" s="44">
        <f t="shared" si="5"/>
        <v>0</v>
      </c>
      <c r="CM28" s="44">
        <f t="shared" si="5"/>
        <v>0</v>
      </c>
      <c r="CN28" s="44">
        <f t="shared" si="5"/>
        <v>0</v>
      </c>
      <c r="CO28" s="1"/>
    </row>
    <row r="29" ht="18.75" customHeight="1">
      <c r="A29" s="1"/>
      <c r="B29" s="1"/>
      <c r="C29" s="2" t="s">
        <v>260</v>
      </c>
      <c r="D29" s="44"/>
      <c r="E29" s="1"/>
      <c r="F29" s="44">
        <f t="shared" si="6"/>
        <v>-23238.09524</v>
      </c>
      <c r="G29" s="415" t="s">
        <v>41</v>
      </c>
      <c r="H29" s="381"/>
      <c r="I29" s="44">
        <f t="shared" ref="I29:CN29" si="7">SUMIFS(I$32:I$66,$C$32:$C$66,$C29)</f>
        <v>0</v>
      </c>
      <c r="J29" s="44">
        <f t="shared" si="7"/>
        <v>0</v>
      </c>
      <c r="K29" s="44">
        <f t="shared" si="7"/>
        <v>0</v>
      </c>
      <c r="L29" s="44">
        <f t="shared" si="7"/>
        <v>0</v>
      </c>
      <c r="M29" s="44">
        <f t="shared" si="7"/>
        <v>0</v>
      </c>
      <c r="N29" s="44">
        <f t="shared" si="7"/>
        <v>0</v>
      </c>
      <c r="O29" s="44">
        <f t="shared" si="7"/>
        <v>-387.3015873</v>
      </c>
      <c r="P29" s="44">
        <f t="shared" si="7"/>
        <v>-387.3015873</v>
      </c>
      <c r="Q29" s="44">
        <f t="shared" si="7"/>
        <v>-387.3015873</v>
      </c>
      <c r="R29" s="44">
        <f t="shared" si="7"/>
        <v>-387.3015873</v>
      </c>
      <c r="S29" s="44">
        <f t="shared" si="7"/>
        <v>-387.3015873</v>
      </c>
      <c r="T29" s="44">
        <f t="shared" si="7"/>
        <v>-387.3015873</v>
      </c>
      <c r="U29" s="44">
        <f t="shared" si="7"/>
        <v>-387.3015873</v>
      </c>
      <c r="V29" s="44">
        <f t="shared" si="7"/>
        <v>-387.3015873</v>
      </c>
      <c r="W29" s="44">
        <f t="shared" si="7"/>
        <v>-387.3015873</v>
      </c>
      <c r="X29" s="44">
        <f t="shared" si="7"/>
        <v>-387.3015873</v>
      </c>
      <c r="Y29" s="44">
        <f t="shared" si="7"/>
        <v>-387.3015873</v>
      </c>
      <c r="Z29" s="44">
        <f t="shared" si="7"/>
        <v>-387.3015873</v>
      </c>
      <c r="AA29" s="44">
        <f t="shared" si="7"/>
        <v>-387.3015873</v>
      </c>
      <c r="AB29" s="44">
        <f t="shared" si="7"/>
        <v>-387.3015873</v>
      </c>
      <c r="AC29" s="44">
        <f t="shared" si="7"/>
        <v>-387.3015873</v>
      </c>
      <c r="AD29" s="44">
        <f t="shared" si="7"/>
        <v>-387.3015873</v>
      </c>
      <c r="AE29" s="44">
        <f t="shared" si="7"/>
        <v>-387.3015873</v>
      </c>
      <c r="AF29" s="44">
        <f t="shared" si="7"/>
        <v>-387.3015873</v>
      </c>
      <c r="AG29" s="44">
        <f t="shared" si="7"/>
        <v>-387.3015873</v>
      </c>
      <c r="AH29" s="44">
        <f t="shared" si="7"/>
        <v>-387.3015873</v>
      </c>
      <c r="AI29" s="44">
        <f t="shared" si="7"/>
        <v>-387.3015873</v>
      </c>
      <c r="AJ29" s="44">
        <f t="shared" si="7"/>
        <v>-387.3015873</v>
      </c>
      <c r="AK29" s="44">
        <f t="shared" si="7"/>
        <v>-387.3015873</v>
      </c>
      <c r="AL29" s="44">
        <f t="shared" si="7"/>
        <v>-387.3015873</v>
      </c>
      <c r="AM29" s="44">
        <f t="shared" si="7"/>
        <v>-387.3015873</v>
      </c>
      <c r="AN29" s="44">
        <f t="shared" si="7"/>
        <v>-387.3015873</v>
      </c>
      <c r="AO29" s="44">
        <f t="shared" si="7"/>
        <v>-387.3015873</v>
      </c>
      <c r="AP29" s="44">
        <f t="shared" si="7"/>
        <v>-387.3015873</v>
      </c>
      <c r="AQ29" s="44">
        <f t="shared" si="7"/>
        <v>-387.3015873</v>
      </c>
      <c r="AR29" s="44">
        <f t="shared" si="7"/>
        <v>-387.3015873</v>
      </c>
      <c r="AS29" s="44">
        <f t="shared" si="7"/>
        <v>-387.3015873</v>
      </c>
      <c r="AT29" s="44">
        <f t="shared" si="7"/>
        <v>-387.3015873</v>
      </c>
      <c r="AU29" s="44">
        <f t="shared" si="7"/>
        <v>-387.3015873</v>
      </c>
      <c r="AV29" s="44">
        <f t="shared" si="7"/>
        <v>-387.3015873</v>
      </c>
      <c r="AW29" s="44">
        <f t="shared" si="7"/>
        <v>-387.3015873</v>
      </c>
      <c r="AX29" s="44">
        <f t="shared" si="7"/>
        <v>-387.3015873</v>
      </c>
      <c r="AY29" s="44">
        <f t="shared" si="7"/>
        <v>-387.3015873</v>
      </c>
      <c r="AZ29" s="44">
        <f t="shared" si="7"/>
        <v>-387.3015873</v>
      </c>
      <c r="BA29" s="44">
        <f t="shared" si="7"/>
        <v>-387.3015873</v>
      </c>
      <c r="BB29" s="44">
        <f t="shared" si="7"/>
        <v>-387.3015873</v>
      </c>
      <c r="BC29" s="44">
        <f t="shared" si="7"/>
        <v>-387.3015873</v>
      </c>
      <c r="BD29" s="44">
        <f t="shared" si="7"/>
        <v>-387.3015873</v>
      </c>
      <c r="BE29" s="44">
        <f t="shared" si="7"/>
        <v>-387.3015873</v>
      </c>
      <c r="BF29" s="44">
        <f t="shared" si="7"/>
        <v>-387.3015873</v>
      </c>
      <c r="BG29" s="44">
        <f t="shared" si="7"/>
        <v>-387.3015873</v>
      </c>
      <c r="BH29" s="44">
        <f t="shared" si="7"/>
        <v>-387.3015873</v>
      </c>
      <c r="BI29" s="44">
        <f t="shared" si="7"/>
        <v>-387.3015873</v>
      </c>
      <c r="BJ29" s="44">
        <f t="shared" si="7"/>
        <v>-387.3015873</v>
      </c>
      <c r="BK29" s="44">
        <f t="shared" si="7"/>
        <v>-387.3015873</v>
      </c>
      <c r="BL29" s="44">
        <f t="shared" si="7"/>
        <v>-387.3015873</v>
      </c>
      <c r="BM29" s="44">
        <f t="shared" si="7"/>
        <v>-387.3015873</v>
      </c>
      <c r="BN29" s="44">
        <f t="shared" si="7"/>
        <v>-387.3015873</v>
      </c>
      <c r="BO29" s="44">
        <f t="shared" si="7"/>
        <v>-387.3015873</v>
      </c>
      <c r="BP29" s="44">
        <f t="shared" si="7"/>
        <v>-387.3015873</v>
      </c>
      <c r="BQ29" s="44">
        <f t="shared" si="7"/>
        <v>-387.3015873</v>
      </c>
      <c r="BR29" s="44">
        <f t="shared" si="7"/>
        <v>-387.3015873</v>
      </c>
      <c r="BS29" s="44">
        <f t="shared" si="7"/>
        <v>-387.3015873</v>
      </c>
      <c r="BT29" s="44">
        <f t="shared" si="7"/>
        <v>-387.3015873</v>
      </c>
      <c r="BU29" s="44">
        <f t="shared" si="7"/>
        <v>-387.3015873</v>
      </c>
      <c r="BV29" s="44">
        <f t="shared" si="7"/>
        <v>-387.3015873</v>
      </c>
      <c r="BW29" s="44">
        <f t="shared" si="7"/>
        <v>0</v>
      </c>
      <c r="BX29" s="44">
        <f t="shared" si="7"/>
        <v>0</v>
      </c>
      <c r="BY29" s="44">
        <f t="shared" si="7"/>
        <v>0</v>
      </c>
      <c r="BZ29" s="44">
        <f t="shared" si="7"/>
        <v>0</v>
      </c>
      <c r="CA29" s="44">
        <f t="shared" si="7"/>
        <v>0</v>
      </c>
      <c r="CB29" s="44">
        <f t="shared" si="7"/>
        <v>0</v>
      </c>
      <c r="CC29" s="44">
        <f t="shared" si="7"/>
        <v>0</v>
      </c>
      <c r="CD29" s="44">
        <f t="shared" si="7"/>
        <v>0</v>
      </c>
      <c r="CE29" s="44">
        <f t="shared" si="7"/>
        <v>0</v>
      </c>
      <c r="CF29" s="44">
        <f t="shared" si="7"/>
        <v>0</v>
      </c>
      <c r="CG29" s="44">
        <f t="shared" si="7"/>
        <v>0</v>
      </c>
      <c r="CH29" s="44">
        <f t="shared" si="7"/>
        <v>0</v>
      </c>
      <c r="CI29" s="44">
        <f t="shared" si="7"/>
        <v>0</v>
      </c>
      <c r="CJ29" s="44">
        <f t="shared" si="7"/>
        <v>0</v>
      </c>
      <c r="CK29" s="44">
        <f t="shared" si="7"/>
        <v>0</v>
      </c>
      <c r="CL29" s="44">
        <f t="shared" si="7"/>
        <v>0</v>
      </c>
      <c r="CM29" s="44">
        <f t="shared" si="7"/>
        <v>0</v>
      </c>
      <c r="CN29" s="44">
        <f t="shared" si="7"/>
        <v>0</v>
      </c>
      <c r="CO29" s="1"/>
    </row>
    <row r="30" ht="18.75" customHeight="1">
      <c r="A30" s="1"/>
      <c r="B30" s="282"/>
      <c r="C30" s="282" t="s">
        <v>347</v>
      </c>
      <c r="D30" s="283"/>
      <c r="E30" s="282"/>
      <c r="F30" s="283"/>
      <c r="G30" s="383" t="s">
        <v>41</v>
      </c>
      <c r="H30" s="384"/>
      <c r="I30" s="283">
        <f t="shared" ref="I30:CN30" si="8">IF(ROUND(I26+I29+I28,2)=0,0,I26+I29+I28)</f>
        <v>0</v>
      </c>
      <c r="J30" s="283">
        <f t="shared" si="8"/>
        <v>0</v>
      </c>
      <c r="K30" s="283">
        <f t="shared" si="8"/>
        <v>0</v>
      </c>
      <c r="L30" s="283">
        <f t="shared" si="8"/>
        <v>0</v>
      </c>
      <c r="M30" s="283">
        <f t="shared" si="8"/>
        <v>0</v>
      </c>
      <c r="N30" s="283">
        <f t="shared" si="8"/>
        <v>23238.09524</v>
      </c>
      <c r="O30" s="283">
        <f t="shared" si="8"/>
        <v>22850.79365</v>
      </c>
      <c r="P30" s="283">
        <f t="shared" si="8"/>
        <v>22463.49206</v>
      </c>
      <c r="Q30" s="283">
        <f t="shared" si="8"/>
        <v>22076.19048</v>
      </c>
      <c r="R30" s="283">
        <f t="shared" si="8"/>
        <v>21688.88889</v>
      </c>
      <c r="S30" s="283">
        <f t="shared" si="8"/>
        <v>21301.5873</v>
      </c>
      <c r="T30" s="283">
        <f t="shared" si="8"/>
        <v>20914.28571</v>
      </c>
      <c r="U30" s="283">
        <f t="shared" si="8"/>
        <v>20526.98413</v>
      </c>
      <c r="V30" s="283">
        <f t="shared" si="8"/>
        <v>20139.68254</v>
      </c>
      <c r="W30" s="283">
        <f t="shared" si="8"/>
        <v>19752.38095</v>
      </c>
      <c r="X30" s="283">
        <f t="shared" si="8"/>
        <v>19365.07937</v>
      </c>
      <c r="Y30" s="283">
        <f t="shared" si="8"/>
        <v>18977.77778</v>
      </c>
      <c r="Z30" s="283">
        <f t="shared" si="8"/>
        <v>18590.47619</v>
      </c>
      <c r="AA30" s="283">
        <f t="shared" si="8"/>
        <v>18203.1746</v>
      </c>
      <c r="AB30" s="283">
        <f t="shared" si="8"/>
        <v>17815.87302</v>
      </c>
      <c r="AC30" s="283">
        <f t="shared" si="8"/>
        <v>17428.57143</v>
      </c>
      <c r="AD30" s="283">
        <f t="shared" si="8"/>
        <v>17041.26984</v>
      </c>
      <c r="AE30" s="283">
        <f t="shared" si="8"/>
        <v>16653.96825</v>
      </c>
      <c r="AF30" s="283">
        <f t="shared" si="8"/>
        <v>16266.66667</v>
      </c>
      <c r="AG30" s="283">
        <f t="shared" si="8"/>
        <v>15879.36508</v>
      </c>
      <c r="AH30" s="283">
        <f t="shared" si="8"/>
        <v>15492.06349</v>
      </c>
      <c r="AI30" s="283">
        <f t="shared" si="8"/>
        <v>15104.7619</v>
      </c>
      <c r="AJ30" s="283">
        <f t="shared" si="8"/>
        <v>14717.46032</v>
      </c>
      <c r="AK30" s="283">
        <f t="shared" si="8"/>
        <v>14330.15873</v>
      </c>
      <c r="AL30" s="283">
        <f t="shared" si="8"/>
        <v>13942.85714</v>
      </c>
      <c r="AM30" s="283">
        <f t="shared" si="8"/>
        <v>13555.55556</v>
      </c>
      <c r="AN30" s="283">
        <f t="shared" si="8"/>
        <v>13168.25397</v>
      </c>
      <c r="AO30" s="283">
        <f t="shared" si="8"/>
        <v>12780.95238</v>
      </c>
      <c r="AP30" s="283">
        <f t="shared" si="8"/>
        <v>12393.65079</v>
      </c>
      <c r="AQ30" s="283">
        <f t="shared" si="8"/>
        <v>12006.34921</v>
      </c>
      <c r="AR30" s="283">
        <f t="shared" si="8"/>
        <v>11619.04762</v>
      </c>
      <c r="AS30" s="283">
        <f t="shared" si="8"/>
        <v>11231.74603</v>
      </c>
      <c r="AT30" s="283">
        <f t="shared" si="8"/>
        <v>10844.44444</v>
      </c>
      <c r="AU30" s="283">
        <f t="shared" si="8"/>
        <v>10457.14286</v>
      </c>
      <c r="AV30" s="283">
        <f t="shared" si="8"/>
        <v>10069.84127</v>
      </c>
      <c r="AW30" s="283">
        <f t="shared" si="8"/>
        <v>9682.539683</v>
      </c>
      <c r="AX30" s="283">
        <f t="shared" si="8"/>
        <v>9295.238095</v>
      </c>
      <c r="AY30" s="283">
        <f t="shared" si="8"/>
        <v>8907.936508</v>
      </c>
      <c r="AZ30" s="283">
        <f t="shared" si="8"/>
        <v>8520.634921</v>
      </c>
      <c r="BA30" s="283">
        <f t="shared" si="8"/>
        <v>8133.333333</v>
      </c>
      <c r="BB30" s="283">
        <f t="shared" si="8"/>
        <v>7746.031746</v>
      </c>
      <c r="BC30" s="283">
        <f t="shared" si="8"/>
        <v>7358.730159</v>
      </c>
      <c r="BD30" s="283">
        <f t="shared" si="8"/>
        <v>6971.428571</v>
      </c>
      <c r="BE30" s="283">
        <f t="shared" si="8"/>
        <v>6584.126984</v>
      </c>
      <c r="BF30" s="283">
        <f t="shared" si="8"/>
        <v>6196.825397</v>
      </c>
      <c r="BG30" s="283">
        <f t="shared" si="8"/>
        <v>5809.52381</v>
      </c>
      <c r="BH30" s="283">
        <f t="shared" si="8"/>
        <v>5422.222222</v>
      </c>
      <c r="BI30" s="283">
        <f t="shared" si="8"/>
        <v>5034.920635</v>
      </c>
      <c r="BJ30" s="283">
        <f t="shared" si="8"/>
        <v>4647.619048</v>
      </c>
      <c r="BK30" s="283">
        <f t="shared" si="8"/>
        <v>4260.31746</v>
      </c>
      <c r="BL30" s="283">
        <f t="shared" si="8"/>
        <v>3873.015873</v>
      </c>
      <c r="BM30" s="283">
        <f t="shared" si="8"/>
        <v>3485.714286</v>
      </c>
      <c r="BN30" s="283">
        <f t="shared" si="8"/>
        <v>3098.412698</v>
      </c>
      <c r="BO30" s="283">
        <f t="shared" si="8"/>
        <v>2711.111111</v>
      </c>
      <c r="BP30" s="283">
        <f t="shared" si="8"/>
        <v>2323.809524</v>
      </c>
      <c r="BQ30" s="283">
        <f t="shared" si="8"/>
        <v>1936.507937</v>
      </c>
      <c r="BR30" s="283">
        <f t="shared" si="8"/>
        <v>1549.206349</v>
      </c>
      <c r="BS30" s="283">
        <f t="shared" si="8"/>
        <v>1161.904762</v>
      </c>
      <c r="BT30" s="283">
        <f t="shared" si="8"/>
        <v>774.6031746</v>
      </c>
      <c r="BU30" s="283">
        <f t="shared" si="8"/>
        <v>387.3015873</v>
      </c>
      <c r="BV30" s="283">
        <f t="shared" si="8"/>
        <v>0</v>
      </c>
      <c r="BW30" s="283">
        <f t="shared" si="8"/>
        <v>0</v>
      </c>
      <c r="BX30" s="283">
        <f t="shared" si="8"/>
        <v>0</v>
      </c>
      <c r="BY30" s="283">
        <f t="shared" si="8"/>
        <v>0</v>
      </c>
      <c r="BZ30" s="283">
        <f t="shared" si="8"/>
        <v>0</v>
      </c>
      <c r="CA30" s="283">
        <f t="shared" si="8"/>
        <v>0</v>
      </c>
      <c r="CB30" s="283">
        <f t="shared" si="8"/>
        <v>0</v>
      </c>
      <c r="CC30" s="283">
        <f t="shared" si="8"/>
        <v>0</v>
      </c>
      <c r="CD30" s="283">
        <f t="shared" si="8"/>
        <v>0</v>
      </c>
      <c r="CE30" s="283">
        <f t="shared" si="8"/>
        <v>0</v>
      </c>
      <c r="CF30" s="283">
        <f t="shared" si="8"/>
        <v>0</v>
      </c>
      <c r="CG30" s="283">
        <f t="shared" si="8"/>
        <v>0</v>
      </c>
      <c r="CH30" s="283">
        <f t="shared" si="8"/>
        <v>0</v>
      </c>
      <c r="CI30" s="283">
        <f t="shared" si="8"/>
        <v>0</v>
      </c>
      <c r="CJ30" s="283">
        <f t="shared" si="8"/>
        <v>0</v>
      </c>
      <c r="CK30" s="283">
        <f t="shared" si="8"/>
        <v>0</v>
      </c>
      <c r="CL30" s="283">
        <f t="shared" si="8"/>
        <v>0</v>
      </c>
      <c r="CM30" s="283">
        <f t="shared" si="8"/>
        <v>0</v>
      </c>
      <c r="CN30" s="283">
        <f t="shared" si="8"/>
        <v>0</v>
      </c>
      <c r="CO30" s="1"/>
    </row>
    <row r="31" ht="18.75" customHeight="1">
      <c r="A31" s="1"/>
      <c r="B31" s="2"/>
      <c r="C31" s="1"/>
      <c r="D31" s="44"/>
      <c r="E31" s="1"/>
      <c r="F31" s="44"/>
      <c r="G31" s="60"/>
      <c r="H31" s="38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1"/>
    </row>
    <row r="32" ht="18.75" customHeight="1">
      <c r="A32" s="1"/>
      <c r="B32" s="40" t="str">
        <f t="shared" ref="B32:C32" si="9">B15</f>
        <v>1.</v>
      </c>
      <c r="C32" s="40" t="str">
        <f t="shared" si="9"/>
        <v>Platform development</v>
      </c>
      <c r="D32" s="44"/>
      <c r="E32" s="1"/>
      <c r="F32" s="44"/>
      <c r="G32" s="60"/>
      <c r="H32" s="38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1"/>
    </row>
    <row r="33" ht="18.75" customHeight="1">
      <c r="A33" s="1"/>
      <c r="B33" s="282"/>
      <c r="C33" s="282" t="str">
        <f t="shared" ref="C33:C37" si="11">C26</f>
        <v>Fixed assets at the beginning of the period</v>
      </c>
      <c r="D33" s="283"/>
      <c r="E33" s="282"/>
      <c r="F33" s="283"/>
      <c r="G33" s="383" t="s">
        <v>41</v>
      </c>
      <c r="H33" s="384"/>
      <c r="I33" s="283" t="str">
        <f t="shared" ref="I33:CN33" si="10">H37</f>
        <v/>
      </c>
      <c r="J33" s="283">
        <f t="shared" si="10"/>
        <v>0</v>
      </c>
      <c r="K33" s="283">
        <f t="shared" si="10"/>
        <v>0</v>
      </c>
      <c r="L33" s="283">
        <f t="shared" si="10"/>
        <v>0</v>
      </c>
      <c r="M33" s="283">
        <f t="shared" si="10"/>
        <v>0</v>
      </c>
      <c r="N33" s="283">
        <f t="shared" si="10"/>
        <v>0</v>
      </c>
      <c r="O33" s="283">
        <f t="shared" si="10"/>
        <v>19047.61905</v>
      </c>
      <c r="P33" s="283">
        <f t="shared" si="10"/>
        <v>18730.15873</v>
      </c>
      <c r="Q33" s="283">
        <f t="shared" si="10"/>
        <v>18412.69841</v>
      </c>
      <c r="R33" s="283">
        <f t="shared" si="10"/>
        <v>18095.2381</v>
      </c>
      <c r="S33" s="283">
        <f t="shared" si="10"/>
        <v>17777.77778</v>
      </c>
      <c r="T33" s="283">
        <f t="shared" si="10"/>
        <v>17460.31746</v>
      </c>
      <c r="U33" s="283">
        <f t="shared" si="10"/>
        <v>17142.85714</v>
      </c>
      <c r="V33" s="283">
        <f t="shared" si="10"/>
        <v>16825.39683</v>
      </c>
      <c r="W33" s="283">
        <f t="shared" si="10"/>
        <v>16507.93651</v>
      </c>
      <c r="X33" s="283">
        <f t="shared" si="10"/>
        <v>16190.47619</v>
      </c>
      <c r="Y33" s="283">
        <f t="shared" si="10"/>
        <v>15873.01587</v>
      </c>
      <c r="Z33" s="283">
        <f t="shared" si="10"/>
        <v>15555.55556</v>
      </c>
      <c r="AA33" s="283">
        <f t="shared" si="10"/>
        <v>15238.09524</v>
      </c>
      <c r="AB33" s="283">
        <f t="shared" si="10"/>
        <v>14920.63492</v>
      </c>
      <c r="AC33" s="283">
        <f t="shared" si="10"/>
        <v>14603.1746</v>
      </c>
      <c r="AD33" s="283">
        <f t="shared" si="10"/>
        <v>14285.71429</v>
      </c>
      <c r="AE33" s="283">
        <f t="shared" si="10"/>
        <v>13968.25397</v>
      </c>
      <c r="AF33" s="283">
        <f t="shared" si="10"/>
        <v>13650.79365</v>
      </c>
      <c r="AG33" s="283">
        <f t="shared" si="10"/>
        <v>13333.33333</v>
      </c>
      <c r="AH33" s="283">
        <f t="shared" si="10"/>
        <v>13015.87302</v>
      </c>
      <c r="AI33" s="283">
        <f t="shared" si="10"/>
        <v>12698.4127</v>
      </c>
      <c r="AJ33" s="283">
        <f t="shared" si="10"/>
        <v>12380.95238</v>
      </c>
      <c r="AK33" s="283">
        <f t="shared" si="10"/>
        <v>12063.49206</v>
      </c>
      <c r="AL33" s="283">
        <f t="shared" si="10"/>
        <v>11746.03175</v>
      </c>
      <c r="AM33" s="283">
        <f t="shared" si="10"/>
        <v>11428.57143</v>
      </c>
      <c r="AN33" s="283">
        <f t="shared" si="10"/>
        <v>11111.11111</v>
      </c>
      <c r="AO33" s="283">
        <f t="shared" si="10"/>
        <v>10793.65079</v>
      </c>
      <c r="AP33" s="283">
        <f t="shared" si="10"/>
        <v>10476.19048</v>
      </c>
      <c r="AQ33" s="283">
        <f t="shared" si="10"/>
        <v>10158.73016</v>
      </c>
      <c r="AR33" s="283">
        <f t="shared" si="10"/>
        <v>9841.269841</v>
      </c>
      <c r="AS33" s="283">
        <f t="shared" si="10"/>
        <v>9523.809524</v>
      </c>
      <c r="AT33" s="283">
        <f t="shared" si="10"/>
        <v>9206.349206</v>
      </c>
      <c r="AU33" s="283">
        <f t="shared" si="10"/>
        <v>8888.888889</v>
      </c>
      <c r="AV33" s="283">
        <f t="shared" si="10"/>
        <v>8571.428571</v>
      </c>
      <c r="AW33" s="283">
        <f t="shared" si="10"/>
        <v>8253.968254</v>
      </c>
      <c r="AX33" s="283">
        <f t="shared" si="10"/>
        <v>7936.507937</v>
      </c>
      <c r="AY33" s="283">
        <f t="shared" si="10"/>
        <v>7619.047619</v>
      </c>
      <c r="AZ33" s="283">
        <f t="shared" si="10"/>
        <v>7301.587302</v>
      </c>
      <c r="BA33" s="283">
        <f t="shared" si="10"/>
        <v>6984.126984</v>
      </c>
      <c r="BB33" s="283">
        <f t="shared" si="10"/>
        <v>6666.666667</v>
      </c>
      <c r="BC33" s="283">
        <f t="shared" si="10"/>
        <v>6349.206349</v>
      </c>
      <c r="BD33" s="283">
        <f t="shared" si="10"/>
        <v>6031.746032</v>
      </c>
      <c r="BE33" s="283">
        <f t="shared" si="10"/>
        <v>5714.285714</v>
      </c>
      <c r="BF33" s="283">
        <f t="shared" si="10"/>
        <v>5396.825397</v>
      </c>
      <c r="BG33" s="283">
        <f t="shared" si="10"/>
        <v>5079.365079</v>
      </c>
      <c r="BH33" s="283">
        <f t="shared" si="10"/>
        <v>4761.904762</v>
      </c>
      <c r="BI33" s="283">
        <f t="shared" si="10"/>
        <v>4444.444444</v>
      </c>
      <c r="BJ33" s="283">
        <f t="shared" si="10"/>
        <v>4126.984127</v>
      </c>
      <c r="BK33" s="283">
        <f t="shared" si="10"/>
        <v>3809.52381</v>
      </c>
      <c r="BL33" s="283">
        <f t="shared" si="10"/>
        <v>3492.063492</v>
      </c>
      <c r="BM33" s="283">
        <f t="shared" si="10"/>
        <v>3174.603175</v>
      </c>
      <c r="BN33" s="283">
        <f t="shared" si="10"/>
        <v>2857.142857</v>
      </c>
      <c r="BO33" s="283">
        <f t="shared" si="10"/>
        <v>2539.68254</v>
      </c>
      <c r="BP33" s="283">
        <f t="shared" si="10"/>
        <v>2222.222222</v>
      </c>
      <c r="BQ33" s="283">
        <f t="shared" si="10"/>
        <v>1904.761905</v>
      </c>
      <c r="BR33" s="283">
        <f t="shared" si="10"/>
        <v>1587.301587</v>
      </c>
      <c r="BS33" s="283">
        <f t="shared" si="10"/>
        <v>1269.84127</v>
      </c>
      <c r="BT33" s="283">
        <f t="shared" si="10"/>
        <v>952.3809524</v>
      </c>
      <c r="BU33" s="283">
        <f t="shared" si="10"/>
        <v>634.9206349</v>
      </c>
      <c r="BV33" s="283">
        <f t="shared" si="10"/>
        <v>317.4603175</v>
      </c>
      <c r="BW33" s="283">
        <f t="shared" si="10"/>
        <v>0</v>
      </c>
      <c r="BX33" s="283">
        <f t="shared" si="10"/>
        <v>0</v>
      </c>
      <c r="BY33" s="283">
        <f t="shared" si="10"/>
        <v>0</v>
      </c>
      <c r="BZ33" s="283">
        <f t="shared" si="10"/>
        <v>0</v>
      </c>
      <c r="CA33" s="283">
        <f t="shared" si="10"/>
        <v>0</v>
      </c>
      <c r="CB33" s="283">
        <f t="shared" si="10"/>
        <v>0</v>
      </c>
      <c r="CC33" s="283">
        <f t="shared" si="10"/>
        <v>0</v>
      </c>
      <c r="CD33" s="283">
        <f t="shared" si="10"/>
        <v>0</v>
      </c>
      <c r="CE33" s="283">
        <f t="shared" si="10"/>
        <v>0</v>
      </c>
      <c r="CF33" s="283">
        <f t="shared" si="10"/>
        <v>0</v>
      </c>
      <c r="CG33" s="283">
        <f t="shared" si="10"/>
        <v>0</v>
      </c>
      <c r="CH33" s="283">
        <f t="shared" si="10"/>
        <v>0</v>
      </c>
      <c r="CI33" s="283">
        <f t="shared" si="10"/>
        <v>0</v>
      </c>
      <c r="CJ33" s="283">
        <f t="shared" si="10"/>
        <v>0</v>
      </c>
      <c r="CK33" s="283">
        <f t="shared" si="10"/>
        <v>0</v>
      </c>
      <c r="CL33" s="283">
        <f t="shared" si="10"/>
        <v>0</v>
      </c>
      <c r="CM33" s="283">
        <f t="shared" si="10"/>
        <v>0</v>
      </c>
      <c r="CN33" s="283">
        <f t="shared" si="10"/>
        <v>0</v>
      </c>
      <c r="CO33" s="1"/>
    </row>
    <row r="34" ht="18.75" customHeight="1">
      <c r="A34" s="1"/>
      <c r="B34" s="1"/>
      <c r="C34" s="2" t="str">
        <f t="shared" si="11"/>
        <v>Unfinished production</v>
      </c>
      <c r="D34" s="44"/>
      <c r="E34" s="1"/>
      <c r="F34" s="44">
        <f>MAX(I34:CN34)</f>
        <v>19047.61905</v>
      </c>
      <c r="G34" s="415" t="s">
        <v>41</v>
      </c>
      <c r="H34" s="381"/>
      <c r="I34" s="450">
        <f>IF(SUM(I$20:$CN$20)=0,0,-SUMIFS(I$15:I$19,$B$15:$B$19,$B32)/(1+Input!$D$115)+H34)</f>
        <v>4761.904762</v>
      </c>
      <c r="J34" s="450">
        <f>IF(SUM(J$20:$CN$20)=0,0,-SUMIFS(J$15:J$19,$B$15:$B$19,$B32)/(1+Input!$D$115)+I34)</f>
        <v>9523.809524</v>
      </c>
      <c r="K34" s="450">
        <f>IF(SUM(K$20:$CN$20)=0,0,-SUMIFS(K$15:K$19,$B$15:$B$19,$B32)/(1+Input!$D$115)+J34)</f>
        <v>14285.71429</v>
      </c>
      <c r="L34" s="450">
        <f>IF(SUM(L$20:$CN$20)=0,0,-SUMIFS(L$15:L$19,$B$15:$B$19,$B32)/(1+Input!$D$115)+K34)</f>
        <v>19047.61905</v>
      </c>
      <c r="M34" s="450">
        <f>IF(SUM(M$20:$CN$20)=0,0,-SUMIFS(M$15:M$19,$B$15:$B$19,$B32)/(1+Input!$D$115)+L34)</f>
        <v>19047.61905</v>
      </c>
      <c r="N34" s="450">
        <f>IF(SUM(N$20:$CN$20)=0,0,-SUMIFS(N$15:N$19,$B$15:$B$19,$B32)/(1+Input!$D$115)+M34)</f>
        <v>0</v>
      </c>
      <c r="O34" s="450">
        <f>IF(SUM(O$20:$CN$20)=0,0,-SUMIFS(O$15:O$19,$B$15:$B$19,$B32)/(1+Input!$D$115)+N34)</f>
        <v>0</v>
      </c>
      <c r="P34" s="450">
        <f>IF(SUM(P$20:$CN$20)=0,0,-SUMIFS(P$15:P$19,$B$15:$B$19,$B32)/(1+Input!$D$115)+O34)</f>
        <v>0</v>
      </c>
      <c r="Q34" s="450">
        <f>IF(SUM(Q$20:$CN$20)=0,0,-SUMIFS(Q$15:Q$19,$B$15:$B$19,$B32)/(1+Input!$D$115)+P34)</f>
        <v>0</v>
      </c>
      <c r="R34" s="450">
        <f>IF(SUM(R$20:$CN$20)=0,0,-SUMIFS(R$15:R$19,$B$15:$B$19,$B32)/(1+Input!$D$115)+Q34)</f>
        <v>0</v>
      </c>
      <c r="S34" s="450">
        <f>IF(SUM(S$20:$CN$20)=0,0,-SUMIFS(S$15:S$19,$B$15:$B$19,$B32)/(1+Input!$D$115)+R34)</f>
        <v>0</v>
      </c>
      <c r="T34" s="450">
        <f>IF(SUM(T$20:$CN$20)=0,0,-SUMIFS(T$15:T$19,$B$15:$B$19,$B32)/(1+Input!$D$115)+S34)</f>
        <v>0</v>
      </c>
      <c r="U34" s="450">
        <f>IF(SUM(U$20:$CN$20)=0,0,-SUMIFS(U$15:U$19,$B$15:$B$19,$B32)/(1+Input!$D$115)+T34)</f>
        <v>0</v>
      </c>
      <c r="V34" s="450">
        <f>IF(SUM(V$20:$CN$20)=0,0,-SUMIFS(V$15:V$19,$B$15:$B$19,$B32)/(1+Input!$D$115)+U34)</f>
        <v>0</v>
      </c>
      <c r="W34" s="450">
        <f>IF(SUM(W$20:$CN$20)=0,0,-SUMIFS(W$15:W$19,$B$15:$B$19,$B32)/(1+Input!$D$115)+V34)</f>
        <v>0</v>
      </c>
      <c r="X34" s="450">
        <f>IF(SUM(X$20:$CN$20)=0,0,-SUMIFS(X$15:X$19,$B$15:$B$19,$B32)/(1+Input!$D$115)+W34)</f>
        <v>0</v>
      </c>
      <c r="Y34" s="450">
        <f>IF(SUM(Y$20:$CN$20)=0,0,-SUMIFS(Y$15:Y$19,$B$15:$B$19,$B32)/(1+Input!$D$115)+X34)</f>
        <v>0</v>
      </c>
      <c r="Z34" s="450">
        <f>IF(SUM(Z$20:$CN$20)=0,0,-SUMIFS(Z$15:Z$19,$B$15:$B$19,$B32)/(1+Input!$D$115)+Y34)</f>
        <v>0</v>
      </c>
      <c r="AA34" s="450">
        <f>IF(SUM(AA$20:$CN$20)=0,0,-SUMIFS(AA$15:AA$19,$B$15:$B$19,$B32)/(1+Input!$D$115)+Z34)</f>
        <v>0</v>
      </c>
      <c r="AB34" s="450">
        <f>IF(SUM(AB$20:$CN$20)=0,0,-SUMIFS(AB$15:AB$19,$B$15:$B$19,$B32)/(1+Input!$D$115)+AA34)</f>
        <v>0</v>
      </c>
      <c r="AC34" s="450">
        <f>IF(SUM(AC$20:$CN$20)=0,0,-SUMIFS(AC$15:AC$19,$B$15:$B$19,$B32)/(1+Input!$D$115)+AB34)</f>
        <v>0</v>
      </c>
      <c r="AD34" s="450">
        <f>IF(SUM(AD$20:$CN$20)=0,0,-SUMIFS(AD$15:AD$19,$B$15:$B$19,$B32)/(1+Input!$D$115)+AC34)</f>
        <v>0</v>
      </c>
      <c r="AE34" s="450">
        <f>IF(SUM(AE$20:$CN$20)=0,0,-SUMIFS(AE$15:AE$19,$B$15:$B$19,$B32)/(1+Input!$D$115)+AD34)</f>
        <v>0</v>
      </c>
      <c r="AF34" s="450">
        <f>IF(SUM(AF$20:$CN$20)=0,0,-SUMIFS(AF$15:AF$19,$B$15:$B$19,$B32)/(1+Input!$D$115)+AE34)</f>
        <v>0</v>
      </c>
      <c r="AG34" s="450">
        <f>IF(SUM(AG$20:$CN$20)=0,0,-SUMIFS(AG$15:AG$19,$B$15:$B$19,$B32)/(1+Input!$D$115)+AF34)</f>
        <v>0</v>
      </c>
      <c r="AH34" s="450">
        <f>IF(SUM(AH$20:$CN$20)=0,0,-SUMIFS(AH$15:AH$19,$B$15:$B$19,$B32)/(1+Input!$D$115)+AG34)</f>
        <v>0</v>
      </c>
      <c r="AI34" s="450">
        <f>IF(SUM(AI$20:$CN$20)=0,0,-SUMIFS(AI$15:AI$19,$B$15:$B$19,$B32)/(1+Input!$D$115)+AH34)</f>
        <v>0</v>
      </c>
      <c r="AJ34" s="450">
        <f>IF(SUM(AJ$20:$CN$20)=0,0,-SUMIFS(AJ$15:AJ$19,$B$15:$B$19,$B32)/(1+Input!$D$115)+AI34)</f>
        <v>0</v>
      </c>
      <c r="AK34" s="450">
        <f>IF(SUM(AK$20:$CN$20)=0,0,-SUMIFS(AK$15:AK$19,$B$15:$B$19,$B32)/(1+Input!$D$115)+AJ34)</f>
        <v>0</v>
      </c>
      <c r="AL34" s="450">
        <f>IF(SUM(AL$20:$CN$20)=0,0,-SUMIFS(AL$15:AL$19,$B$15:$B$19,$B32)/(1+Input!$D$115)+AK34)</f>
        <v>0</v>
      </c>
      <c r="AM34" s="450">
        <f>IF(SUM(AM$20:$CN$20)=0,0,-SUMIFS(AM$15:AM$19,$B$15:$B$19,$B32)/(1+Input!$D$115)+AL34)</f>
        <v>0</v>
      </c>
      <c r="AN34" s="450">
        <f>IF(SUM(AN$20:$CN$20)=0,0,-SUMIFS(AN$15:AN$19,$B$15:$B$19,$B32)/(1+Input!$D$115)+AM34)</f>
        <v>0</v>
      </c>
      <c r="AO34" s="450">
        <f>IF(SUM(AO$20:$CN$20)=0,0,-SUMIFS(AO$15:AO$19,$B$15:$B$19,$B32)/(1+Input!$D$115)+AN34)</f>
        <v>0</v>
      </c>
      <c r="AP34" s="450">
        <f>IF(SUM(AP$20:$CN$20)=0,0,-SUMIFS(AP$15:AP$19,$B$15:$B$19,$B32)/(1+Input!$D$115)+AO34)</f>
        <v>0</v>
      </c>
      <c r="AQ34" s="450">
        <f>IF(SUM(AQ$20:$CN$20)=0,0,-SUMIFS(AQ$15:AQ$19,$B$15:$B$19,$B32)/(1+Input!$D$115)+AP34)</f>
        <v>0</v>
      </c>
      <c r="AR34" s="450">
        <f>IF(SUM(AR$20:$CN$20)=0,0,-SUMIFS(AR$15:AR$19,$B$15:$B$19,$B32)/(1+Input!$D$115)+AQ34)</f>
        <v>0</v>
      </c>
      <c r="AS34" s="450">
        <f>IF(SUM(AS$20:$CN$20)=0,0,-SUMIFS(AS$15:AS$19,$B$15:$B$19,$B32)/(1+Input!$D$115)+AR34)</f>
        <v>0</v>
      </c>
      <c r="AT34" s="450">
        <f>IF(SUM(AT$20:$CN$20)=0,0,-SUMIFS(AT$15:AT$19,$B$15:$B$19,$B32)/(1+Input!$D$115)+AS34)</f>
        <v>0</v>
      </c>
      <c r="AU34" s="450">
        <f>IF(SUM(AU$20:$CN$20)=0,0,-SUMIFS(AU$15:AU$19,$B$15:$B$19,$B32)/(1+Input!$D$115)+AT34)</f>
        <v>0</v>
      </c>
      <c r="AV34" s="450">
        <f>IF(SUM(AV$20:$CN$20)=0,0,-SUMIFS(AV$15:AV$19,$B$15:$B$19,$B32)/(1+Input!$D$115)+AU34)</f>
        <v>0</v>
      </c>
      <c r="AW34" s="450">
        <f>IF(SUM(AW$20:$CN$20)=0,0,-SUMIFS(AW$15:AW$19,$B$15:$B$19,$B32)/(1+Input!$D$115)+AV34)</f>
        <v>0</v>
      </c>
      <c r="AX34" s="450">
        <f>IF(SUM(AX$20:$CN$20)=0,0,-SUMIFS(AX$15:AX$19,$B$15:$B$19,$B32)/(1+Input!$D$115)+AW34)</f>
        <v>0</v>
      </c>
      <c r="AY34" s="450">
        <f>IF(SUM(AY$20:$CN$20)=0,0,-SUMIFS(AY$15:AY$19,$B$15:$B$19,$B32)/(1+Input!$D$115)+AX34)</f>
        <v>0</v>
      </c>
      <c r="AZ34" s="450">
        <f>IF(SUM(AZ$20:$CN$20)=0,0,-SUMIFS(AZ$15:AZ$19,$B$15:$B$19,$B32)/(1+Input!$D$115)+AY34)</f>
        <v>0</v>
      </c>
      <c r="BA34" s="450">
        <f>IF(SUM(BA$20:$CN$20)=0,0,-SUMIFS(BA$15:BA$19,$B$15:$B$19,$B32)/(1+Input!$D$115)+AZ34)</f>
        <v>0</v>
      </c>
      <c r="BB34" s="450">
        <f>IF(SUM(BB$20:$CN$20)=0,0,-SUMIFS(BB$15:BB$19,$B$15:$B$19,$B32)/(1+Input!$D$115)+BA34)</f>
        <v>0</v>
      </c>
      <c r="BC34" s="450">
        <f>IF(SUM(BC$20:$CN$20)=0,0,-SUMIFS(BC$15:BC$19,$B$15:$B$19,$B32)/(1+Input!$D$115)+BB34)</f>
        <v>0</v>
      </c>
      <c r="BD34" s="450">
        <f>IF(SUM(BD$20:$CN$20)=0,0,-SUMIFS(BD$15:BD$19,$B$15:$B$19,$B32)/(1+Input!$D$115)+BC34)</f>
        <v>0</v>
      </c>
      <c r="BE34" s="450">
        <f>IF(SUM(BE$20:$CN$20)=0,0,-SUMIFS(BE$15:BE$19,$B$15:$B$19,$B32)/(1+Input!$D$115)+BD34)</f>
        <v>0</v>
      </c>
      <c r="BF34" s="450">
        <f>IF(SUM(BF$20:$CN$20)=0,0,-SUMIFS(BF$15:BF$19,$B$15:$B$19,$B32)/(1+Input!$D$115)+BE34)</f>
        <v>0</v>
      </c>
      <c r="BG34" s="450">
        <f>IF(SUM(BG$20:$CN$20)=0,0,-SUMIFS(BG$15:BG$19,$B$15:$B$19,$B32)/(1+Input!$D$115)+BF34)</f>
        <v>0</v>
      </c>
      <c r="BH34" s="450">
        <f>IF(SUM(BH$20:$CN$20)=0,0,-SUMIFS(BH$15:BH$19,$B$15:$B$19,$B32)/(1+Input!$D$115)+BG34)</f>
        <v>0</v>
      </c>
      <c r="BI34" s="450">
        <f>IF(SUM(BI$20:$CN$20)=0,0,-SUMIFS(BI$15:BI$19,$B$15:$B$19,$B32)/(1+Input!$D$115)+BH34)</f>
        <v>0</v>
      </c>
      <c r="BJ34" s="450">
        <f>IF(SUM(BJ$20:$CN$20)=0,0,-SUMIFS(BJ$15:BJ$19,$B$15:$B$19,$B32)/(1+Input!$D$115)+BI34)</f>
        <v>0</v>
      </c>
      <c r="BK34" s="450">
        <f>IF(SUM(BK$20:$CN$20)=0,0,-SUMIFS(BK$15:BK$19,$B$15:$B$19,$B32)/(1+Input!$D$115)+BJ34)</f>
        <v>0</v>
      </c>
      <c r="BL34" s="450">
        <f>IF(SUM(BL$20:$CN$20)=0,0,-SUMIFS(BL$15:BL$19,$B$15:$B$19,$B32)/(1+Input!$D$115)+BK34)</f>
        <v>0</v>
      </c>
      <c r="BM34" s="450">
        <f>IF(SUM(BM$20:$CN$20)=0,0,-SUMIFS(BM$15:BM$19,$B$15:$B$19,$B32)/(1+Input!$D$115)+BL34)</f>
        <v>0</v>
      </c>
      <c r="BN34" s="450">
        <f>IF(SUM(BN$20:$CN$20)=0,0,-SUMIFS(BN$15:BN$19,$B$15:$B$19,$B32)/(1+Input!$D$115)+BM34)</f>
        <v>0</v>
      </c>
      <c r="BO34" s="450">
        <f>IF(SUM(BO$20:$CN$20)=0,0,-SUMIFS(BO$15:BO$19,$B$15:$B$19,$B32)/(1+Input!$D$115)+BN34)</f>
        <v>0</v>
      </c>
      <c r="BP34" s="450">
        <f>IF(SUM(BP$20:$CN$20)=0,0,-SUMIFS(BP$15:BP$19,$B$15:$B$19,$B32)/(1+Input!$D$115)+BO34)</f>
        <v>0</v>
      </c>
      <c r="BQ34" s="450">
        <f>IF(SUM(BQ$20:$CN$20)=0,0,-SUMIFS(BQ$15:BQ$19,$B$15:$B$19,$B32)/(1+Input!$D$115)+BP34)</f>
        <v>0</v>
      </c>
      <c r="BR34" s="450">
        <f>IF(SUM(BR$20:$CN$20)=0,0,-SUMIFS(BR$15:BR$19,$B$15:$B$19,$B32)/(1+Input!$D$115)+BQ34)</f>
        <v>0</v>
      </c>
      <c r="BS34" s="450">
        <f>IF(SUM(BS$20:$CN$20)=0,0,-SUMIFS(BS$15:BS$19,$B$15:$B$19,$B32)/(1+Input!$D$115)+BR34)</f>
        <v>0</v>
      </c>
      <c r="BT34" s="450">
        <f>IF(SUM(BT$20:$CN$20)=0,0,-SUMIFS(BT$15:BT$19,$B$15:$B$19,$B32)/(1+Input!$D$115)+BS34)</f>
        <v>0</v>
      </c>
      <c r="BU34" s="450">
        <f>IF(SUM(BU$20:$CN$20)=0,0,-SUMIFS(BU$15:BU$19,$B$15:$B$19,$B32)/(1+Input!$D$115)+BT34)</f>
        <v>0</v>
      </c>
      <c r="BV34" s="450">
        <f>IF(SUM(BV$20:$CN$20)=0,0,-SUMIFS(BV$15:BV$19,$B$15:$B$19,$B32)/(1+Input!$D$115)+BU34)</f>
        <v>0</v>
      </c>
      <c r="BW34" s="450">
        <f>IF(SUM(BW$20:$CN$20)=0,0,-SUMIFS(BW$15:BW$19,$B$15:$B$19,$B32)/(1+Input!$D$115)+BV34)</f>
        <v>0</v>
      </c>
      <c r="BX34" s="450">
        <f>IF(SUM(BX$20:$CN$20)=0,0,-SUMIFS(BX$15:BX$19,$B$15:$B$19,$B32)/(1+Input!$D$115)+BW34)</f>
        <v>0</v>
      </c>
      <c r="BY34" s="450">
        <f>IF(SUM(BY$20:$CN$20)=0,0,-SUMIFS(BY$15:BY$19,$B$15:$B$19,$B32)/(1+Input!$D$115)+BX34)</f>
        <v>0</v>
      </c>
      <c r="BZ34" s="450">
        <f>IF(SUM(BZ$20:$CN$20)=0,0,-SUMIFS(BZ$15:BZ$19,$B$15:$B$19,$B32)/(1+Input!$D$115)+BY34)</f>
        <v>0</v>
      </c>
      <c r="CA34" s="450">
        <f>IF(SUM(CA$20:$CN$20)=0,0,-SUMIFS(CA$15:CA$19,$B$15:$B$19,$B32)/(1+Input!$D$115)+BZ34)</f>
        <v>0</v>
      </c>
      <c r="CB34" s="450">
        <f>IF(SUM(CB$20:$CN$20)=0,0,-SUMIFS(CB$15:CB$19,$B$15:$B$19,$B32)/(1+Input!$D$115)+CA34)</f>
        <v>0</v>
      </c>
      <c r="CC34" s="450">
        <f>IF(SUM(CC$20:$CN$20)=0,0,-SUMIFS(CC$15:CC$19,$B$15:$B$19,$B32)/(1+Input!$D$115)+CB34)</f>
        <v>0</v>
      </c>
      <c r="CD34" s="450">
        <f>IF(SUM(CD$20:$CN$20)=0,0,-SUMIFS(CD$15:CD$19,$B$15:$B$19,$B32)/(1+Input!$D$115)+CC34)</f>
        <v>0</v>
      </c>
      <c r="CE34" s="450">
        <f>IF(SUM(CE$20:$CN$20)=0,0,-SUMIFS(CE$15:CE$19,$B$15:$B$19,$B32)/(1+Input!$D$115)+CD34)</f>
        <v>0</v>
      </c>
      <c r="CF34" s="450">
        <f>IF(SUM(CF$20:$CN$20)=0,0,-SUMIFS(CF$15:CF$19,$B$15:$B$19,$B32)/(1+Input!$D$115)+CE34)</f>
        <v>0</v>
      </c>
      <c r="CG34" s="450">
        <f>IF(SUM(CG$20:$CN$20)=0,0,-SUMIFS(CG$15:CG$19,$B$15:$B$19,$B32)/(1+Input!$D$115)+CF34)</f>
        <v>0</v>
      </c>
      <c r="CH34" s="450">
        <f>IF(SUM(CH$20:$CN$20)=0,0,-SUMIFS(CH$15:CH$19,$B$15:$B$19,$B32)/(1+Input!$D$115)+CG34)</f>
        <v>0</v>
      </c>
      <c r="CI34" s="450">
        <f>IF(SUM(CI$20:$CN$20)=0,0,-SUMIFS(CI$15:CI$19,$B$15:$B$19,$B32)/(1+Input!$D$115)+CH34)</f>
        <v>0</v>
      </c>
      <c r="CJ34" s="450">
        <f>IF(SUM(CJ$20:$CN$20)=0,0,-SUMIFS(CJ$15:CJ$19,$B$15:$B$19,$B32)/(1+Input!$D$115)+CI34)</f>
        <v>0</v>
      </c>
      <c r="CK34" s="450">
        <f>IF(SUM(CK$20:$CN$20)=0,0,-SUMIFS(CK$15:CK$19,$B$15:$B$19,$B32)/(1+Input!$D$115)+CJ34)</f>
        <v>0</v>
      </c>
      <c r="CL34" s="450">
        <f>IF(SUM(CL$20:$CN$20)=0,0,-SUMIFS(CL$15:CL$19,$B$15:$B$19,$B32)/(1+Input!$D$115)+CK34)</f>
        <v>0</v>
      </c>
      <c r="CM34" s="450">
        <f>IF(SUM(CM$20:$CN$20)=0,0,-SUMIFS(CM$15:CM$19,$B$15:$B$19,$B32)/(1+Input!$D$115)+CL34)</f>
        <v>0</v>
      </c>
      <c r="CN34" s="450">
        <f>IF(SUM(CN$20:$CN$20)=0,0,-SUMIFS(CN$15:CN$19,$B$15:$B$19,$B32)/(1+Input!$D$115)+CM34)</f>
        <v>0</v>
      </c>
      <c r="CO34" s="1"/>
    </row>
    <row r="35" ht="18.75" customHeight="1">
      <c r="A35" s="1"/>
      <c r="B35" s="1"/>
      <c r="C35" s="2" t="str">
        <f t="shared" si="11"/>
        <v>Commissioning</v>
      </c>
      <c r="D35" s="44"/>
      <c r="E35" s="1"/>
      <c r="F35" s="44">
        <f t="shared" ref="F35:F36" si="13">SUM(I35:CN35)</f>
        <v>19047.61905</v>
      </c>
      <c r="G35" s="415" t="s">
        <v>41</v>
      </c>
      <c r="H35" s="381"/>
      <c r="I35" s="44">
        <f t="shared" ref="I35:CN35" si="12">IF(AND(I34=0,H34&gt;0),H34,0)</f>
        <v>0</v>
      </c>
      <c r="J35" s="44">
        <f t="shared" si="12"/>
        <v>0</v>
      </c>
      <c r="K35" s="44">
        <f t="shared" si="12"/>
        <v>0</v>
      </c>
      <c r="L35" s="44">
        <f t="shared" si="12"/>
        <v>0</v>
      </c>
      <c r="M35" s="44">
        <f t="shared" si="12"/>
        <v>0</v>
      </c>
      <c r="N35" s="44">
        <f t="shared" si="12"/>
        <v>19047.61905</v>
      </c>
      <c r="O35" s="44">
        <f t="shared" si="12"/>
        <v>0</v>
      </c>
      <c r="P35" s="44">
        <f t="shared" si="12"/>
        <v>0</v>
      </c>
      <c r="Q35" s="44">
        <f t="shared" si="12"/>
        <v>0</v>
      </c>
      <c r="R35" s="44">
        <f t="shared" si="12"/>
        <v>0</v>
      </c>
      <c r="S35" s="44">
        <f t="shared" si="12"/>
        <v>0</v>
      </c>
      <c r="T35" s="44">
        <f t="shared" si="12"/>
        <v>0</v>
      </c>
      <c r="U35" s="44">
        <f t="shared" si="12"/>
        <v>0</v>
      </c>
      <c r="V35" s="44">
        <f t="shared" si="12"/>
        <v>0</v>
      </c>
      <c r="W35" s="44">
        <f t="shared" si="12"/>
        <v>0</v>
      </c>
      <c r="X35" s="44">
        <f t="shared" si="12"/>
        <v>0</v>
      </c>
      <c r="Y35" s="44">
        <f t="shared" si="12"/>
        <v>0</v>
      </c>
      <c r="Z35" s="44">
        <f t="shared" si="12"/>
        <v>0</v>
      </c>
      <c r="AA35" s="44">
        <f t="shared" si="12"/>
        <v>0</v>
      </c>
      <c r="AB35" s="44">
        <f t="shared" si="12"/>
        <v>0</v>
      </c>
      <c r="AC35" s="44">
        <f t="shared" si="12"/>
        <v>0</v>
      </c>
      <c r="AD35" s="44">
        <f t="shared" si="12"/>
        <v>0</v>
      </c>
      <c r="AE35" s="44">
        <f t="shared" si="12"/>
        <v>0</v>
      </c>
      <c r="AF35" s="44">
        <f t="shared" si="12"/>
        <v>0</v>
      </c>
      <c r="AG35" s="44">
        <f t="shared" si="12"/>
        <v>0</v>
      </c>
      <c r="AH35" s="44">
        <f t="shared" si="12"/>
        <v>0</v>
      </c>
      <c r="AI35" s="44">
        <f t="shared" si="12"/>
        <v>0</v>
      </c>
      <c r="AJ35" s="44">
        <f t="shared" si="12"/>
        <v>0</v>
      </c>
      <c r="AK35" s="44">
        <f t="shared" si="12"/>
        <v>0</v>
      </c>
      <c r="AL35" s="44">
        <f t="shared" si="12"/>
        <v>0</v>
      </c>
      <c r="AM35" s="44">
        <f t="shared" si="12"/>
        <v>0</v>
      </c>
      <c r="AN35" s="44">
        <f t="shared" si="12"/>
        <v>0</v>
      </c>
      <c r="AO35" s="44">
        <f t="shared" si="12"/>
        <v>0</v>
      </c>
      <c r="AP35" s="44">
        <f t="shared" si="12"/>
        <v>0</v>
      </c>
      <c r="AQ35" s="44">
        <f t="shared" si="12"/>
        <v>0</v>
      </c>
      <c r="AR35" s="44">
        <f t="shared" si="12"/>
        <v>0</v>
      </c>
      <c r="AS35" s="44">
        <f t="shared" si="12"/>
        <v>0</v>
      </c>
      <c r="AT35" s="44">
        <f t="shared" si="12"/>
        <v>0</v>
      </c>
      <c r="AU35" s="44">
        <f t="shared" si="12"/>
        <v>0</v>
      </c>
      <c r="AV35" s="44">
        <f t="shared" si="12"/>
        <v>0</v>
      </c>
      <c r="AW35" s="44">
        <f t="shared" si="12"/>
        <v>0</v>
      </c>
      <c r="AX35" s="44">
        <f t="shared" si="12"/>
        <v>0</v>
      </c>
      <c r="AY35" s="44">
        <f t="shared" si="12"/>
        <v>0</v>
      </c>
      <c r="AZ35" s="44">
        <f t="shared" si="12"/>
        <v>0</v>
      </c>
      <c r="BA35" s="44">
        <f t="shared" si="12"/>
        <v>0</v>
      </c>
      <c r="BB35" s="44">
        <f t="shared" si="12"/>
        <v>0</v>
      </c>
      <c r="BC35" s="44">
        <f t="shared" si="12"/>
        <v>0</v>
      </c>
      <c r="BD35" s="44">
        <f t="shared" si="12"/>
        <v>0</v>
      </c>
      <c r="BE35" s="44">
        <f t="shared" si="12"/>
        <v>0</v>
      </c>
      <c r="BF35" s="44">
        <f t="shared" si="12"/>
        <v>0</v>
      </c>
      <c r="BG35" s="44">
        <f t="shared" si="12"/>
        <v>0</v>
      </c>
      <c r="BH35" s="44">
        <f t="shared" si="12"/>
        <v>0</v>
      </c>
      <c r="BI35" s="44">
        <f t="shared" si="12"/>
        <v>0</v>
      </c>
      <c r="BJ35" s="44">
        <f t="shared" si="12"/>
        <v>0</v>
      </c>
      <c r="BK35" s="44">
        <f t="shared" si="12"/>
        <v>0</v>
      </c>
      <c r="BL35" s="44">
        <f t="shared" si="12"/>
        <v>0</v>
      </c>
      <c r="BM35" s="44">
        <f t="shared" si="12"/>
        <v>0</v>
      </c>
      <c r="BN35" s="44">
        <f t="shared" si="12"/>
        <v>0</v>
      </c>
      <c r="BO35" s="44">
        <f t="shared" si="12"/>
        <v>0</v>
      </c>
      <c r="BP35" s="44">
        <f t="shared" si="12"/>
        <v>0</v>
      </c>
      <c r="BQ35" s="44">
        <f t="shared" si="12"/>
        <v>0</v>
      </c>
      <c r="BR35" s="44">
        <f t="shared" si="12"/>
        <v>0</v>
      </c>
      <c r="BS35" s="44">
        <f t="shared" si="12"/>
        <v>0</v>
      </c>
      <c r="BT35" s="44">
        <f t="shared" si="12"/>
        <v>0</v>
      </c>
      <c r="BU35" s="44">
        <f t="shared" si="12"/>
        <v>0</v>
      </c>
      <c r="BV35" s="44">
        <f t="shared" si="12"/>
        <v>0</v>
      </c>
      <c r="BW35" s="44">
        <f t="shared" si="12"/>
        <v>0</v>
      </c>
      <c r="BX35" s="44">
        <f t="shared" si="12"/>
        <v>0</v>
      </c>
      <c r="BY35" s="44">
        <f t="shared" si="12"/>
        <v>0</v>
      </c>
      <c r="BZ35" s="44">
        <f t="shared" si="12"/>
        <v>0</v>
      </c>
      <c r="CA35" s="44">
        <f t="shared" si="12"/>
        <v>0</v>
      </c>
      <c r="CB35" s="44">
        <f t="shared" si="12"/>
        <v>0</v>
      </c>
      <c r="CC35" s="44">
        <f t="shared" si="12"/>
        <v>0</v>
      </c>
      <c r="CD35" s="44">
        <f t="shared" si="12"/>
        <v>0</v>
      </c>
      <c r="CE35" s="44">
        <f t="shared" si="12"/>
        <v>0</v>
      </c>
      <c r="CF35" s="44">
        <f t="shared" si="12"/>
        <v>0</v>
      </c>
      <c r="CG35" s="44">
        <f t="shared" si="12"/>
        <v>0</v>
      </c>
      <c r="CH35" s="44">
        <f t="shared" si="12"/>
        <v>0</v>
      </c>
      <c r="CI35" s="44">
        <f t="shared" si="12"/>
        <v>0</v>
      </c>
      <c r="CJ35" s="44">
        <f t="shared" si="12"/>
        <v>0</v>
      </c>
      <c r="CK35" s="44">
        <f t="shared" si="12"/>
        <v>0</v>
      </c>
      <c r="CL35" s="44">
        <f t="shared" si="12"/>
        <v>0</v>
      </c>
      <c r="CM35" s="44">
        <f t="shared" si="12"/>
        <v>0</v>
      </c>
      <c r="CN35" s="44">
        <f t="shared" si="12"/>
        <v>0</v>
      </c>
      <c r="CO35" s="1"/>
    </row>
    <row r="36" ht="18.75" customHeight="1">
      <c r="A36" s="1"/>
      <c r="B36" s="1"/>
      <c r="C36" s="2" t="str">
        <f t="shared" si="11"/>
        <v>Depreciation</v>
      </c>
      <c r="D36" s="44"/>
      <c r="E36" s="1"/>
      <c r="F36" s="44">
        <f t="shared" si="13"/>
        <v>-19047.61905</v>
      </c>
      <c r="G36" s="415" t="s">
        <v>41</v>
      </c>
      <c r="H36" s="381"/>
      <c r="I36" s="450">
        <f>IF(H37=0,0,-$F34/VLOOKUP($B32,Input!$B$28:$D$32,3,FALSE)/12)</f>
        <v>0</v>
      </c>
      <c r="J36" s="450">
        <f>IF(I37=0,0,-$F34/VLOOKUP($B32,Input!$B$28:$D$32,3,FALSE)/12)</f>
        <v>0</v>
      </c>
      <c r="K36" s="450">
        <f>IF(J37=0,0,-$F34/VLOOKUP($B32,Input!$B$28:$D$32,3,FALSE)/12)</f>
        <v>0</v>
      </c>
      <c r="L36" s="450">
        <f>IF(K37=0,0,-$F34/VLOOKUP($B32,Input!$B$28:$D$32,3,FALSE)/12)</f>
        <v>0</v>
      </c>
      <c r="M36" s="450">
        <f>IF(L37=0,0,-$F34/VLOOKUP($B32,Input!$B$28:$D$32,3,FALSE)/12)</f>
        <v>0</v>
      </c>
      <c r="N36" s="450">
        <f>IF(M37=0,0,-$F34/VLOOKUP($B32,Input!$B$28:$D$32,3,FALSE)/12)</f>
        <v>0</v>
      </c>
      <c r="O36" s="450">
        <f>IF(N37=0,0,-$F34/VLOOKUP($B32,Input!$B$28:$D$32,3,FALSE)/12)</f>
        <v>-317.4603175</v>
      </c>
      <c r="P36" s="450">
        <f>IF(O37=0,0,-$F34/VLOOKUP($B32,Input!$B$28:$D$32,3,FALSE)/12)</f>
        <v>-317.4603175</v>
      </c>
      <c r="Q36" s="450">
        <f>IF(P37=0,0,-$F34/VLOOKUP($B32,Input!$B$28:$D$32,3,FALSE)/12)</f>
        <v>-317.4603175</v>
      </c>
      <c r="R36" s="450">
        <f>IF(Q37=0,0,-$F34/VLOOKUP($B32,Input!$B$28:$D$32,3,FALSE)/12)</f>
        <v>-317.4603175</v>
      </c>
      <c r="S36" s="450">
        <f>IF(R37=0,0,-$F34/VLOOKUP($B32,Input!$B$28:$D$32,3,FALSE)/12)</f>
        <v>-317.4603175</v>
      </c>
      <c r="T36" s="450">
        <f>IF(S37=0,0,-$F34/VLOOKUP($B32,Input!$B$28:$D$32,3,FALSE)/12)</f>
        <v>-317.4603175</v>
      </c>
      <c r="U36" s="450">
        <f>IF(T37=0,0,-$F34/VLOOKUP($B32,Input!$B$28:$D$32,3,FALSE)/12)</f>
        <v>-317.4603175</v>
      </c>
      <c r="V36" s="450">
        <f>IF(U37=0,0,-$F34/VLOOKUP($B32,Input!$B$28:$D$32,3,FALSE)/12)</f>
        <v>-317.4603175</v>
      </c>
      <c r="W36" s="450">
        <f>IF(V37=0,0,-$F34/VLOOKUP($B32,Input!$B$28:$D$32,3,FALSE)/12)</f>
        <v>-317.4603175</v>
      </c>
      <c r="X36" s="450">
        <f>IF(W37=0,0,-$F34/VLOOKUP($B32,Input!$B$28:$D$32,3,FALSE)/12)</f>
        <v>-317.4603175</v>
      </c>
      <c r="Y36" s="450">
        <f>IF(X37=0,0,-$F34/VLOOKUP($B32,Input!$B$28:$D$32,3,FALSE)/12)</f>
        <v>-317.4603175</v>
      </c>
      <c r="Z36" s="450">
        <f>IF(Y37=0,0,-$F34/VLOOKUP($B32,Input!$B$28:$D$32,3,FALSE)/12)</f>
        <v>-317.4603175</v>
      </c>
      <c r="AA36" s="450">
        <f>IF(Z37=0,0,-$F34/VLOOKUP($B32,Input!$B$28:$D$32,3,FALSE)/12)</f>
        <v>-317.4603175</v>
      </c>
      <c r="AB36" s="450">
        <f>IF(AA37=0,0,-$F34/VLOOKUP($B32,Input!$B$28:$D$32,3,FALSE)/12)</f>
        <v>-317.4603175</v>
      </c>
      <c r="AC36" s="450">
        <f>IF(AB37=0,0,-$F34/VLOOKUP($B32,Input!$B$28:$D$32,3,FALSE)/12)</f>
        <v>-317.4603175</v>
      </c>
      <c r="AD36" s="450">
        <f>IF(AC37=0,0,-$F34/VLOOKUP($B32,Input!$B$28:$D$32,3,FALSE)/12)</f>
        <v>-317.4603175</v>
      </c>
      <c r="AE36" s="450">
        <f>IF(AD37=0,0,-$F34/VLOOKUP($B32,Input!$B$28:$D$32,3,FALSE)/12)</f>
        <v>-317.4603175</v>
      </c>
      <c r="AF36" s="450">
        <f>IF(AE37=0,0,-$F34/VLOOKUP($B32,Input!$B$28:$D$32,3,FALSE)/12)</f>
        <v>-317.4603175</v>
      </c>
      <c r="AG36" s="450">
        <f>IF(AF37=0,0,-$F34/VLOOKUP($B32,Input!$B$28:$D$32,3,FALSE)/12)</f>
        <v>-317.4603175</v>
      </c>
      <c r="AH36" s="450">
        <f>IF(AG37=0,0,-$F34/VLOOKUP($B32,Input!$B$28:$D$32,3,FALSE)/12)</f>
        <v>-317.4603175</v>
      </c>
      <c r="AI36" s="450">
        <f>IF(AH37=0,0,-$F34/VLOOKUP($B32,Input!$B$28:$D$32,3,FALSE)/12)</f>
        <v>-317.4603175</v>
      </c>
      <c r="AJ36" s="450">
        <f>IF(AI37=0,0,-$F34/VLOOKUP($B32,Input!$B$28:$D$32,3,FALSE)/12)</f>
        <v>-317.4603175</v>
      </c>
      <c r="AK36" s="450">
        <f>IF(AJ37=0,0,-$F34/VLOOKUP($B32,Input!$B$28:$D$32,3,FALSE)/12)</f>
        <v>-317.4603175</v>
      </c>
      <c r="AL36" s="450">
        <f>IF(AK37=0,0,-$F34/VLOOKUP($B32,Input!$B$28:$D$32,3,FALSE)/12)</f>
        <v>-317.4603175</v>
      </c>
      <c r="AM36" s="450">
        <f>IF(AL37=0,0,-$F34/VLOOKUP($B32,Input!$B$28:$D$32,3,FALSE)/12)</f>
        <v>-317.4603175</v>
      </c>
      <c r="AN36" s="450">
        <f>IF(AM37=0,0,-$F34/VLOOKUP($B32,Input!$B$28:$D$32,3,FALSE)/12)</f>
        <v>-317.4603175</v>
      </c>
      <c r="AO36" s="450">
        <f>IF(AN37=0,0,-$F34/VLOOKUP($B32,Input!$B$28:$D$32,3,FALSE)/12)</f>
        <v>-317.4603175</v>
      </c>
      <c r="AP36" s="450">
        <f>IF(AO37=0,0,-$F34/VLOOKUP($B32,Input!$B$28:$D$32,3,FALSE)/12)</f>
        <v>-317.4603175</v>
      </c>
      <c r="AQ36" s="450">
        <f>IF(AP37=0,0,-$F34/VLOOKUP($B32,Input!$B$28:$D$32,3,FALSE)/12)</f>
        <v>-317.4603175</v>
      </c>
      <c r="AR36" s="450">
        <f>IF(AQ37=0,0,-$F34/VLOOKUP($B32,Input!$B$28:$D$32,3,FALSE)/12)</f>
        <v>-317.4603175</v>
      </c>
      <c r="AS36" s="450">
        <f>IF(AR37=0,0,-$F34/VLOOKUP($B32,Input!$B$28:$D$32,3,FALSE)/12)</f>
        <v>-317.4603175</v>
      </c>
      <c r="AT36" s="450">
        <f>IF(AS37=0,0,-$F34/VLOOKUP($B32,Input!$B$28:$D$32,3,FALSE)/12)</f>
        <v>-317.4603175</v>
      </c>
      <c r="AU36" s="450">
        <f>IF(AT37=0,0,-$F34/VLOOKUP($B32,Input!$B$28:$D$32,3,FALSE)/12)</f>
        <v>-317.4603175</v>
      </c>
      <c r="AV36" s="450">
        <f>IF(AU37=0,0,-$F34/VLOOKUP($B32,Input!$B$28:$D$32,3,FALSE)/12)</f>
        <v>-317.4603175</v>
      </c>
      <c r="AW36" s="450">
        <f>IF(AV37=0,0,-$F34/VLOOKUP($B32,Input!$B$28:$D$32,3,FALSE)/12)</f>
        <v>-317.4603175</v>
      </c>
      <c r="AX36" s="450">
        <f>IF(AW37=0,0,-$F34/VLOOKUP($B32,Input!$B$28:$D$32,3,FALSE)/12)</f>
        <v>-317.4603175</v>
      </c>
      <c r="AY36" s="450">
        <f>IF(AX37=0,0,-$F34/VLOOKUP($B32,Input!$B$28:$D$32,3,FALSE)/12)</f>
        <v>-317.4603175</v>
      </c>
      <c r="AZ36" s="450">
        <f>IF(AY37=0,0,-$F34/VLOOKUP($B32,Input!$B$28:$D$32,3,FALSE)/12)</f>
        <v>-317.4603175</v>
      </c>
      <c r="BA36" s="450">
        <f>IF(AZ37=0,0,-$F34/VLOOKUP($B32,Input!$B$28:$D$32,3,FALSE)/12)</f>
        <v>-317.4603175</v>
      </c>
      <c r="BB36" s="450">
        <f>IF(BA37=0,0,-$F34/VLOOKUP($B32,Input!$B$28:$D$32,3,FALSE)/12)</f>
        <v>-317.4603175</v>
      </c>
      <c r="BC36" s="450">
        <f>IF(BB37=0,0,-$F34/VLOOKUP($B32,Input!$B$28:$D$32,3,FALSE)/12)</f>
        <v>-317.4603175</v>
      </c>
      <c r="BD36" s="450">
        <f>IF(BC37=0,0,-$F34/VLOOKUP($B32,Input!$B$28:$D$32,3,FALSE)/12)</f>
        <v>-317.4603175</v>
      </c>
      <c r="BE36" s="450">
        <f>IF(BD37=0,0,-$F34/VLOOKUP($B32,Input!$B$28:$D$32,3,FALSE)/12)</f>
        <v>-317.4603175</v>
      </c>
      <c r="BF36" s="450">
        <f>IF(BE37=0,0,-$F34/VLOOKUP($B32,Input!$B$28:$D$32,3,FALSE)/12)</f>
        <v>-317.4603175</v>
      </c>
      <c r="BG36" s="450">
        <f>IF(BF37=0,0,-$F34/VLOOKUP($B32,Input!$B$28:$D$32,3,FALSE)/12)</f>
        <v>-317.4603175</v>
      </c>
      <c r="BH36" s="450">
        <f>IF(BG37=0,0,-$F34/VLOOKUP($B32,Input!$B$28:$D$32,3,FALSE)/12)</f>
        <v>-317.4603175</v>
      </c>
      <c r="BI36" s="450">
        <f>IF(BH37=0,0,-$F34/VLOOKUP($B32,Input!$B$28:$D$32,3,FALSE)/12)</f>
        <v>-317.4603175</v>
      </c>
      <c r="BJ36" s="450">
        <f>IF(BI37=0,0,-$F34/VLOOKUP($B32,Input!$B$28:$D$32,3,FALSE)/12)</f>
        <v>-317.4603175</v>
      </c>
      <c r="BK36" s="450">
        <f>IF(BJ37=0,0,-$F34/VLOOKUP($B32,Input!$B$28:$D$32,3,FALSE)/12)</f>
        <v>-317.4603175</v>
      </c>
      <c r="BL36" s="450">
        <f>IF(BK37=0,0,-$F34/VLOOKUP($B32,Input!$B$28:$D$32,3,FALSE)/12)</f>
        <v>-317.4603175</v>
      </c>
      <c r="BM36" s="450">
        <f>IF(BL37=0,0,-$F34/VLOOKUP($B32,Input!$B$28:$D$32,3,FALSE)/12)</f>
        <v>-317.4603175</v>
      </c>
      <c r="BN36" s="450">
        <f>IF(BM37=0,0,-$F34/VLOOKUP($B32,Input!$B$28:$D$32,3,FALSE)/12)</f>
        <v>-317.4603175</v>
      </c>
      <c r="BO36" s="450">
        <f>IF(BN37=0,0,-$F34/VLOOKUP($B32,Input!$B$28:$D$32,3,FALSE)/12)</f>
        <v>-317.4603175</v>
      </c>
      <c r="BP36" s="450">
        <f>IF(BO37=0,0,-$F34/VLOOKUP($B32,Input!$B$28:$D$32,3,FALSE)/12)</f>
        <v>-317.4603175</v>
      </c>
      <c r="BQ36" s="450">
        <f>IF(BP37=0,0,-$F34/VLOOKUP($B32,Input!$B$28:$D$32,3,FALSE)/12)</f>
        <v>-317.4603175</v>
      </c>
      <c r="BR36" s="450">
        <f>IF(BQ37=0,0,-$F34/VLOOKUP($B32,Input!$B$28:$D$32,3,FALSE)/12)</f>
        <v>-317.4603175</v>
      </c>
      <c r="BS36" s="450">
        <f>IF(BR37=0,0,-$F34/VLOOKUP($B32,Input!$B$28:$D$32,3,FALSE)/12)</f>
        <v>-317.4603175</v>
      </c>
      <c r="BT36" s="450">
        <f>IF(BS37=0,0,-$F34/VLOOKUP($B32,Input!$B$28:$D$32,3,FALSE)/12)</f>
        <v>-317.4603175</v>
      </c>
      <c r="BU36" s="450">
        <f>IF(BT37=0,0,-$F34/VLOOKUP($B32,Input!$B$28:$D$32,3,FALSE)/12)</f>
        <v>-317.4603175</v>
      </c>
      <c r="BV36" s="450">
        <f>IF(BU37=0,0,-$F34/VLOOKUP($B32,Input!$B$28:$D$32,3,FALSE)/12)</f>
        <v>-317.4603175</v>
      </c>
      <c r="BW36" s="450">
        <f>IF(BV37=0,0,-$F34/VLOOKUP($B32,Input!$B$28:$D$32,3,FALSE)/12)</f>
        <v>0</v>
      </c>
      <c r="BX36" s="450">
        <f>IF(BW37=0,0,-$F34/VLOOKUP($B32,Input!$B$28:$D$32,3,FALSE)/12)</f>
        <v>0</v>
      </c>
      <c r="BY36" s="450">
        <f>IF(BX37=0,0,-$F34/VLOOKUP($B32,Input!$B$28:$D$32,3,FALSE)/12)</f>
        <v>0</v>
      </c>
      <c r="BZ36" s="450">
        <f>IF(BY37=0,0,-$F34/VLOOKUP($B32,Input!$B$28:$D$32,3,FALSE)/12)</f>
        <v>0</v>
      </c>
      <c r="CA36" s="450">
        <f>IF(BZ37=0,0,-$F34/VLOOKUP($B32,Input!$B$28:$D$32,3,FALSE)/12)</f>
        <v>0</v>
      </c>
      <c r="CB36" s="450">
        <f>IF(CA37=0,0,-$F34/VLOOKUP($B32,Input!$B$28:$D$32,3,FALSE)/12)</f>
        <v>0</v>
      </c>
      <c r="CC36" s="450">
        <f>IF(CB37=0,0,-$F34/VLOOKUP($B32,Input!$B$28:$D$32,3,FALSE)/12)</f>
        <v>0</v>
      </c>
      <c r="CD36" s="450">
        <f>IF(CC37=0,0,-$F34/VLOOKUP($B32,Input!$B$28:$D$32,3,FALSE)/12)</f>
        <v>0</v>
      </c>
      <c r="CE36" s="450">
        <f>IF(CD37=0,0,-$F34/VLOOKUP($B32,Input!$B$28:$D$32,3,FALSE)/12)</f>
        <v>0</v>
      </c>
      <c r="CF36" s="450">
        <f>IF(CE37=0,0,-$F34/VLOOKUP($B32,Input!$B$28:$D$32,3,FALSE)/12)</f>
        <v>0</v>
      </c>
      <c r="CG36" s="450">
        <f>IF(CF37=0,0,-$F34/VLOOKUP($B32,Input!$B$28:$D$32,3,FALSE)/12)</f>
        <v>0</v>
      </c>
      <c r="CH36" s="450">
        <f>IF(CG37=0,0,-$F34/VLOOKUP($B32,Input!$B$28:$D$32,3,FALSE)/12)</f>
        <v>0</v>
      </c>
      <c r="CI36" s="450">
        <f>IF(CH37=0,0,-$F34/VLOOKUP($B32,Input!$B$28:$D$32,3,FALSE)/12)</f>
        <v>0</v>
      </c>
      <c r="CJ36" s="450">
        <f>IF(CI37=0,0,-$F34/VLOOKUP($B32,Input!$B$28:$D$32,3,FALSE)/12)</f>
        <v>0</v>
      </c>
      <c r="CK36" s="450">
        <f>IF(CJ37=0,0,-$F34/VLOOKUP($B32,Input!$B$28:$D$32,3,FALSE)/12)</f>
        <v>0</v>
      </c>
      <c r="CL36" s="450">
        <f>IF(CK37=0,0,-$F34/VLOOKUP($B32,Input!$B$28:$D$32,3,FALSE)/12)</f>
        <v>0</v>
      </c>
      <c r="CM36" s="450">
        <f>IF(CL37=0,0,-$F34/VLOOKUP($B32,Input!$B$28:$D$32,3,FALSE)/12)</f>
        <v>0</v>
      </c>
      <c r="CN36" s="450">
        <f>IF(CM37=0,0,-$F34/VLOOKUP($B32,Input!$B$28:$D$32,3,FALSE)/12)</f>
        <v>0</v>
      </c>
      <c r="CO36" s="1"/>
    </row>
    <row r="37" ht="18.75" customHeight="1">
      <c r="A37" s="1"/>
      <c r="B37" s="282"/>
      <c r="C37" s="282" t="str">
        <f t="shared" si="11"/>
        <v>Fixed assets at the end of the period</v>
      </c>
      <c r="D37" s="283"/>
      <c r="E37" s="282"/>
      <c r="F37" s="283"/>
      <c r="G37" s="383" t="s">
        <v>41</v>
      </c>
      <c r="H37" s="384"/>
      <c r="I37" s="283">
        <f t="shared" ref="I37:CN37" si="14">IF(ROUND(I33+I36+I35,2)=0,0,I33+I36+I35)</f>
        <v>0</v>
      </c>
      <c r="J37" s="283">
        <f t="shared" si="14"/>
        <v>0</v>
      </c>
      <c r="K37" s="283">
        <f t="shared" si="14"/>
        <v>0</v>
      </c>
      <c r="L37" s="283">
        <f t="shared" si="14"/>
        <v>0</v>
      </c>
      <c r="M37" s="283">
        <f t="shared" si="14"/>
        <v>0</v>
      </c>
      <c r="N37" s="283">
        <f t="shared" si="14"/>
        <v>19047.61905</v>
      </c>
      <c r="O37" s="283">
        <f t="shared" si="14"/>
        <v>18730.15873</v>
      </c>
      <c r="P37" s="283">
        <f t="shared" si="14"/>
        <v>18412.69841</v>
      </c>
      <c r="Q37" s="283">
        <f t="shared" si="14"/>
        <v>18095.2381</v>
      </c>
      <c r="R37" s="283">
        <f t="shared" si="14"/>
        <v>17777.77778</v>
      </c>
      <c r="S37" s="283">
        <f t="shared" si="14"/>
        <v>17460.31746</v>
      </c>
      <c r="T37" s="283">
        <f t="shared" si="14"/>
        <v>17142.85714</v>
      </c>
      <c r="U37" s="283">
        <f t="shared" si="14"/>
        <v>16825.39683</v>
      </c>
      <c r="V37" s="283">
        <f t="shared" si="14"/>
        <v>16507.93651</v>
      </c>
      <c r="W37" s="283">
        <f t="shared" si="14"/>
        <v>16190.47619</v>
      </c>
      <c r="X37" s="283">
        <f t="shared" si="14"/>
        <v>15873.01587</v>
      </c>
      <c r="Y37" s="283">
        <f t="shared" si="14"/>
        <v>15555.55556</v>
      </c>
      <c r="Z37" s="283">
        <f t="shared" si="14"/>
        <v>15238.09524</v>
      </c>
      <c r="AA37" s="283">
        <f t="shared" si="14"/>
        <v>14920.63492</v>
      </c>
      <c r="AB37" s="283">
        <f t="shared" si="14"/>
        <v>14603.1746</v>
      </c>
      <c r="AC37" s="283">
        <f t="shared" si="14"/>
        <v>14285.71429</v>
      </c>
      <c r="AD37" s="283">
        <f t="shared" si="14"/>
        <v>13968.25397</v>
      </c>
      <c r="AE37" s="283">
        <f t="shared" si="14"/>
        <v>13650.79365</v>
      </c>
      <c r="AF37" s="283">
        <f t="shared" si="14"/>
        <v>13333.33333</v>
      </c>
      <c r="AG37" s="283">
        <f t="shared" si="14"/>
        <v>13015.87302</v>
      </c>
      <c r="AH37" s="283">
        <f t="shared" si="14"/>
        <v>12698.4127</v>
      </c>
      <c r="AI37" s="283">
        <f t="shared" si="14"/>
        <v>12380.95238</v>
      </c>
      <c r="AJ37" s="283">
        <f t="shared" si="14"/>
        <v>12063.49206</v>
      </c>
      <c r="AK37" s="283">
        <f t="shared" si="14"/>
        <v>11746.03175</v>
      </c>
      <c r="AL37" s="283">
        <f t="shared" si="14"/>
        <v>11428.57143</v>
      </c>
      <c r="AM37" s="283">
        <f t="shared" si="14"/>
        <v>11111.11111</v>
      </c>
      <c r="AN37" s="283">
        <f t="shared" si="14"/>
        <v>10793.65079</v>
      </c>
      <c r="AO37" s="283">
        <f t="shared" si="14"/>
        <v>10476.19048</v>
      </c>
      <c r="AP37" s="283">
        <f t="shared" si="14"/>
        <v>10158.73016</v>
      </c>
      <c r="AQ37" s="283">
        <f t="shared" si="14"/>
        <v>9841.269841</v>
      </c>
      <c r="AR37" s="283">
        <f t="shared" si="14"/>
        <v>9523.809524</v>
      </c>
      <c r="AS37" s="283">
        <f t="shared" si="14"/>
        <v>9206.349206</v>
      </c>
      <c r="AT37" s="283">
        <f t="shared" si="14"/>
        <v>8888.888889</v>
      </c>
      <c r="AU37" s="283">
        <f t="shared" si="14"/>
        <v>8571.428571</v>
      </c>
      <c r="AV37" s="283">
        <f t="shared" si="14"/>
        <v>8253.968254</v>
      </c>
      <c r="AW37" s="283">
        <f t="shared" si="14"/>
        <v>7936.507937</v>
      </c>
      <c r="AX37" s="283">
        <f t="shared" si="14"/>
        <v>7619.047619</v>
      </c>
      <c r="AY37" s="283">
        <f t="shared" si="14"/>
        <v>7301.587302</v>
      </c>
      <c r="AZ37" s="283">
        <f t="shared" si="14"/>
        <v>6984.126984</v>
      </c>
      <c r="BA37" s="283">
        <f t="shared" si="14"/>
        <v>6666.666667</v>
      </c>
      <c r="BB37" s="283">
        <f t="shared" si="14"/>
        <v>6349.206349</v>
      </c>
      <c r="BC37" s="283">
        <f t="shared" si="14"/>
        <v>6031.746032</v>
      </c>
      <c r="BD37" s="283">
        <f t="shared" si="14"/>
        <v>5714.285714</v>
      </c>
      <c r="BE37" s="283">
        <f t="shared" si="14"/>
        <v>5396.825397</v>
      </c>
      <c r="BF37" s="283">
        <f t="shared" si="14"/>
        <v>5079.365079</v>
      </c>
      <c r="BG37" s="283">
        <f t="shared" si="14"/>
        <v>4761.904762</v>
      </c>
      <c r="BH37" s="283">
        <f t="shared" si="14"/>
        <v>4444.444444</v>
      </c>
      <c r="BI37" s="283">
        <f t="shared" si="14"/>
        <v>4126.984127</v>
      </c>
      <c r="BJ37" s="283">
        <f t="shared" si="14"/>
        <v>3809.52381</v>
      </c>
      <c r="BK37" s="283">
        <f t="shared" si="14"/>
        <v>3492.063492</v>
      </c>
      <c r="BL37" s="283">
        <f t="shared" si="14"/>
        <v>3174.603175</v>
      </c>
      <c r="BM37" s="283">
        <f t="shared" si="14"/>
        <v>2857.142857</v>
      </c>
      <c r="BN37" s="283">
        <f t="shared" si="14"/>
        <v>2539.68254</v>
      </c>
      <c r="BO37" s="283">
        <f t="shared" si="14"/>
        <v>2222.222222</v>
      </c>
      <c r="BP37" s="283">
        <f t="shared" si="14"/>
        <v>1904.761905</v>
      </c>
      <c r="BQ37" s="283">
        <f t="shared" si="14"/>
        <v>1587.301587</v>
      </c>
      <c r="BR37" s="283">
        <f t="shared" si="14"/>
        <v>1269.84127</v>
      </c>
      <c r="BS37" s="283">
        <f t="shared" si="14"/>
        <v>952.3809524</v>
      </c>
      <c r="BT37" s="283">
        <f t="shared" si="14"/>
        <v>634.9206349</v>
      </c>
      <c r="BU37" s="283">
        <f t="shared" si="14"/>
        <v>317.4603175</v>
      </c>
      <c r="BV37" s="283">
        <f t="shared" si="14"/>
        <v>0</v>
      </c>
      <c r="BW37" s="283">
        <f t="shared" si="14"/>
        <v>0</v>
      </c>
      <c r="BX37" s="283">
        <f t="shared" si="14"/>
        <v>0</v>
      </c>
      <c r="BY37" s="283">
        <f t="shared" si="14"/>
        <v>0</v>
      </c>
      <c r="BZ37" s="283">
        <f t="shared" si="14"/>
        <v>0</v>
      </c>
      <c r="CA37" s="283">
        <f t="shared" si="14"/>
        <v>0</v>
      </c>
      <c r="CB37" s="283">
        <f t="shared" si="14"/>
        <v>0</v>
      </c>
      <c r="CC37" s="283">
        <f t="shared" si="14"/>
        <v>0</v>
      </c>
      <c r="CD37" s="283">
        <f t="shared" si="14"/>
        <v>0</v>
      </c>
      <c r="CE37" s="283">
        <f t="shared" si="14"/>
        <v>0</v>
      </c>
      <c r="CF37" s="283">
        <f t="shared" si="14"/>
        <v>0</v>
      </c>
      <c r="CG37" s="283">
        <f t="shared" si="14"/>
        <v>0</v>
      </c>
      <c r="CH37" s="283">
        <f t="shared" si="14"/>
        <v>0</v>
      </c>
      <c r="CI37" s="283">
        <f t="shared" si="14"/>
        <v>0</v>
      </c>
      <c r="CJ37" s="283">
        <f t="shared" si="14"/>
        <v>0</v>
      </c>
      <c r="CK37" s="283">
        <f t="shared" si="14"/>
        <v>0</v>
      </c>
      <c r="CL37" s="283">
        <f t="shared" si="14"/>
        <v>0</v>
      </c>
      <c r="CM37" s="283">
        <f t="shared" si="14"/>
        <v>0</v>
      </c>
      <c r="CN37" s="283">
        <f t="shared" si="14"/>
        <v>0</v>
      </c>
      <c r="CO37" s="1"/>
    </row>
    <row r="38" ht="18.75" customHeight="1">
      <c r="A38" s="1"/>
      <c r="B38" s="2"/>
      <c r="C38" s="1"/>
      <c r="D38" s="44"/>
      <c r="E38" s="1"/>
      <c r="F38" s="44"/>
      <c r="G38" s="60"/>
      <c r="H38" s="38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1"/>
    </row>
    <row r="39" ht="18.75" customHeight="1">
      <c r="A39" s="1"/>
      <c r="B39" s="40" t="str">
        <f t="shared" ref="B39:C39" si="15">B16</f>
        <v>2.</v>
      </c>
      <c r="C39" s="40" t="str">
        <f t="shared" si="15"/>
        <v>Infrastructure setup</v>
      </c>
      <c r="D39" s="44"/>
      <c r="E39" s="1"/>
      <c r="F39" s="44"/>
      <c r="G39" s="60"/>
      <c r="H39" s="381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1"/>
    </row>
    <row r="40" ht="18.75" customHeight="1">
      <c r="A40" s="1"/>
      <c r="B40" s="282"/>
      <c r="C40" s="282" t="str">
        <f t="shared" ref="C40:C44" si="17">C33</f>
        <v>Fixed assets at the beginning of the period</v>
      </c>
      <c r="D40" s="283"/>
      <c r="E40" s="282"/>
      <c r="F40" s="283"/>
      <c r="G40" s="383" t="s">
        <v>41</v>
      </c>
      <c r="H40" s="384"/>
      <c r="I40" s="283" t="str">
        <f t="shared" ref="I40:CN40" si="16">H44</f>
        <v/>
      </c>
      <c r="J40" s="283">
        <f t="shared" si="16"/>
        <v>0</v>
      </c>
      <c r="K40" s="283">
        <f t="shared" si="16"/>
        <v>0</v>
      </c>
      <c r="L40" s="283">
        <f t="shared" si="16"/>
        <v>0</v>
      </c>
      <c r="M40" s="283">
        <f t="shared" si="16"/>
        <v>0</v>
      </c>
      <c r="N40" s="283">
        <f t="shared" si="16"/>
        <v>0</v>
      </c>
      <c r="O40" s="283">
        <f t="shared" si="16"/>
        <v>4190.47619</v>
      </c>
      <c r="P40" s="283">
        <f t="shared" si="16"/>
        <v>4120.634921</v>
      </c>
      <c r="Q40" s="283">
        <f t="shared" si="16"/>
        <v>4050.793651</v>
      </c>
      <c r="R40" s="283">
        <f t="shared" si="16"/>
        <v>3980.952381</v>
      </c>
      <c r="S40" s="283">
        <f t="shared" si="16"/>
        <v>3911.111111</v>
      </c>
      <c r="T40" s="283">
        <f t="shared" si="16"/>
        <v>3841.269841</v>
      </c>
      <c r="U40" s="283">
        <f t="shared" si="16"/>
        <v>3771.428571</v>
      </c>
      <c r="V40" s="283">
        <f t="shared" si="16"/>
        <v>3701.587302</v>
      </c>
      <c r="W40" s="283">
        <f t="shared" si="16"/>
        <v>3631.746032</v>
      </c>
      <c r="X40" s="283">
        <f t="shared" si="16"/>
        <v>3561.904762</v>
      </c>
      <c r="Y40" s="283">
        <f t="shared" si="16"/>
        <v>3492.063492</v>
      </c>
      <c r="Z40" s="283">
        <f t="shared" si="16"/>
        <v>3422.222222</v>
      </c>
      <c r="AA40" s="283">
        <f t="shared" si="16"/>
        <v>3352.380952</v>
      </c>
      <c r="AB40" s="283">
        <f t="shared" si="16"/>
        <v>3282.539683</v>
      </c>
      <c r="AC40" s="283">
        <f t="shared" si="16"/>
        <v>3212.698413</v>
      </c>
      <c r="AD40" s="283">
        <f t="shared" si="16"/>
        <v>3142.857143</v>
      </c>
      <c r="AE40" s="283">
        <f t="shared" si="16"/>
        <v>3073.015873</v>
      </c>
      <c r="AF40" s="283">
        <f t="shared" si="16"/>
        <v>3003.174603</v>
      </c>
      <c r="AG40" s="283">
        <f t="shared" si="16"/>
        <v>2933.333333</v>
      </c>
      <c r="AH40" s="283">
        <f t="shared" si="16"/>
        <v>2863.492063</v>
      </c>
      <c r="AI40" s="283">
        <f t="shared" si="16"/>
        <v>2793.650794</v>
      </c>
      <c r="AJ40" s="283">
        <f t="shared" si="16"/>
        <v>2723.809524</v>
      </c>
      <c r="AK40" s="283">
        <f t="shared" si="16"/>
        <v>2653.968254</v>
      </c>
      <c r="AL40" s="283">
        <f t="shared" si="16"/>
        <v>2584.126984</v>
      </c>
      <c r="AM40" s="283">
        <f t="shared" si="16"/>
        <v>2514.285714</v>
      </c>
      <c r="AN40" s="283">
        <f t="shared" si="16"/>
        <v>2444.444444</v>
      </c>
      <c r="AO40" s="283">
        <f t="shared" si="16"/>
        <v>2374.603175</v>
      </c>
      <c r="AP40" s="283">
        <f t="shared" si="16"/>
        <v>2304.761905</v>
      </c>
      <c r="AQ40" s="283">
        <f t="shared" si="16"/>
        <v>2234.920635</v>
      </c>
      <c r="AR40" s="283">
        <f t="shared" si="16"/>
        <v>2165.079365</v>
      </c>
      <c r="AS40" s="283">
        <f t="shared" si="16"/>
        <v>2095.238095</v>
      </c>
      <c r="AT40" s="283">
        <f t="shared" si="16"/>
        <v>2025.396825</v>
      </c>
      <c r="AU40" s="283">
        <f t="shared" si="16"/>
        <v>1955.555556</v>
      </c>
      <c r="AV40" s="283">
        <f t="shared" si="16"/>
        <v>1885.714286</v>
      </c>
      <c r="AW40" s="283">
        <f t="shared" si="16"/>
        <v>1815.873016</v>
      </c>
      <c r="AX40" s="283">
        <f t="shared" si="16"/>
        <v>1746.031746</v>
      </c>
      <c r="AY40" s="283">
        <f t="shared" si="16"/>
        <v>1676.190476</v>
      </c>
      <c r="AZ40" s="283">
        <f t="shared" si="16"/>
        <v>1606.349206</v>
      </c>
      <c r="BA40" s="283">
        <f t="shared" si="16"/>
        <v>1536.507937</v>
      </c>
      <c r="BB40" s="283">
        <f t="shared" si="16"/>
        <v>1466.666667</v>
      </c>
      <c r="BC40" s="283">
        <f t="shared" si="16"/>
        <v>1396.825397</v>
      </c>
      <c r="BD40" s="283">
        <f t="shared" si="16"/>
        <v>1326.984127</v>
      </c>
      <c r="BE40" s="283">
        <f t="shared" si="16"/>
        <v>1257.142857</v>
      </c>
      <c r="BF40" s="283">
        <f t="shared" si="16"/>
        <v>1187.301587</v>
      </c>
      <c r="BG40" s="283">
        <f t="shared" si="16"/>
        <v>1117.460317</v>
      </c>
      <c r="BH40" s="283">
        <f t="shared" si="16"/>
        <v>1047.619048</v>
      </c>
      <c r="BI40" s="283">
        <f t="shared" si="16"/>
        <v>977.7777778</v>
      </c>
      <c r="BJ40" s="283">
        <f t="shared" si="16"/>
        <v>907.9365079</v>
      </c>
      <c r="BK40" s="283">
        <f t="shared" si="16"/>
        <v>838.0952381</v>
      </c>
      <c r="BL40" s="283">
        <f t="shared" si="16"/>
        <v>768.2539683</v>
      </c>
      <c r="BM40" s="283">
        <f t="shared" si="16"/>
        <v>698.4126984</v>
      </c>
      <c r="BN40" s="283">
        <f t="shared" si="16"/>
        <v>628.5714286</v>
      </c>
      <c r="BO40" s="283">
        <f t="shared" si="16"/>
        <v>558.7301587</v>
      </c>
      <c r="BP40" s="283">
        <f t="shared" si="16"/>
        <v>488.8888889</v>
      </c>
      <c r="BQ40" s="283">
        <f t="shared" si="16"/>
        <v>419.047619</v>
      </c>
      <c r="BR40" s="283">
        <f t="shared" si="16"/>
        <v>349.2063492</v>
      </c>
      <c r="BS40" s="283">
        <f t="shared" si="16"/>
        <v>279.3650794</v>
      </c>
      <c r="BT40" s="283">
        <f t="shared" si="16"/>
        <v>209.5238095</v>
      </c>
      <c r="BU40" s="283">
        <f t="shared" si="16"/>
        <v>139.6825397</v>
      </c>
      <c r="BV40" s="283">
        <f t="shared" si="16"/>
        <v>69.84126984</v>
      </c>
      <c r="BW40" s="283">
        <f t="shared" si="16"/>
        <v>0</v>
      </c>
      <c r="BX40" s="283">
        <f t="shared" si="16"/>
        <v>0</v>
      </c>
      <c r="BY40" s="283">
        <f t="shared" si="16"/>
        <v>0</v>
      </c>
      <c r="BZ40" s="283">
        <f t="shared" si="16"/>
        <v>0</v>
      </c>
      <c r="CA40" s="283">
        <f t="shared" si="16"/>
        <v>0</v>
      </c>
      <c r="CB40" s="283">
        <f t="shared" si="16"/>
        <v>0</v>
      </c>
      <c r="CC40" s="283">
        <f t="shared" si="16"/>
        <v>0</v>
      </c>
      <c r="CD40" s="283">
        <f t="shared" si="16"/>
        <v>0</v>
      </c>
      <c r="CE40" s="283">
        <f t="shared" si="16"/>
        <v>0</v>
      </c>
      <c r="CF40" s="283">
        <f t="shared" si="16"/>
        <v>0</v>
      </c>
      <c r="CG40" s="283">
        <f t="shared" si="16"/>
        <v>0</v>
      </c>
      <c r="CH40" s="283">
        <f t="shared" si="16"/>
        <v>0</v>
      </c>
      <c r="CI40" s="283">
        <f t="shared" si="16"/>
        <v>0</v>
      </c>
      <c r="CJ40" s="283">
        <f t="shared" si="16"/>
        <v>0</v>
      </c>
      <c r="CK40" s="283">
        <f t="shared" si="16"/>
        <v>0</v>
      </c>
      <c r="CL40" s="283">
        <f t="shared" si="16"/>
        <v>0</v>
      </c>
      <c r="CM40" s="283">
        <f t="shared" si="16"/>
        <v>0</v>
      </c>
      <c r="CN40" s="283">
        <f t="shared" si="16"/>
        <v>0</v>
      </c>
      <c r="CO40" s="1"/>
    </row>
    <row r="41" ht="18.75" customHeight="1">
      <c r="A41" s="1"/>
      <c r="B41" s="1"/>
      <c r="C41" s="2" t="str">
        <f t="shared" si="17"/>
        <v>Unfinished production</v>
      </c>
      <c r="D41" s="44"/>
      <c r="E41" s="1"/>
      <c r="F41" s="44">
        <f>MAX(I41:CN41)</f>
        <v>4190.47619</v>
      </c>
      <c r="G41" s="415" t="s">
        <v>41</v>
      </c>
      <c r="H41" s="381"/>
      <c r="I41" s="450">
        <f>IF(SUM(I$20:$CN$20)=0,0,-SUMIFS(I$15:I$19,$B$15:$B$19,$B39)/(1+Input!$D$115)+H41)</f>
        <v>0</v>
      </c>
      <c r="J41" s="450">
        <f>IF(SUM(J$20:$CN$20)=0,0,-SUMIFS(J$15:J$19,$B$15:$B$19,$B39)/(1+Input!$D$115)+I41)</f>
        <v>0</v>
      </c>
      <c r="K41" s="450">
        <f>IF(SUM(K$20:$CN$20)=0,0,-SUMIFS(K$15:K$19,$B$15:$B$19,$B39)/(1+Input!$D$115)+J41)</f>
        <v>0</v>
      </c>
      <c r="L41" s="450">
        <f>IF(SUM(L$20:$CN$20)=0,0,-SUMIFS(L$15:L$19,$B$15:$B$19,$B39)/(1+Input!$D$115)+K41)</f>
        <v>0</v>
      </c>
      <c r="M41" s="450">
        <f>IF(SUM(M$20:$CN$20)=0,0,-SUMIFS(M$15:M$19,$B$15:$B$19,$B39)/(1+Input!$D$115)+L41)</f>
        <v>4190.47619</v>
      </c>
      <c r="N41" s="450">
        <f>IF(SUM(N$20:$CN$20)=0,0,-SUMIFS(N$15:N$19,$B$15:$B$19,$B39)/(1+Input!$D$115)+M41)</f>
        <v>0</v>
      </c>
      <c r="O41" s="450">
        <f>IF(SUM(O$20:$CN$20)=0,0,-SUMIFS(O$15:O$19,$B$15:$B$19,$B39)/(1+Input!$D$115)+N41)</f>
        <v>0</v>
      </c>
      <c r="P41" s="450">
        <f>IF(SUM(P$20:$CN$20)=0,0,-SUMIFS(P$15:P$19,$B$15:$B$19,$B39)/(1+Input!$D$115)+O41)</f>
        <v>0</v>
      </c>
      <c r="Q41" s="450">
        <f>IF(SUM(Q$20:$CN$20)=0,0,-SUMIFS(Q$15:Q$19,$B$15:$B$19,$B39)/(1+Input!$D$115)+P41)</f>
        <v>0</v>
      </c>
      <c r="R41" s="450">
        <f>IF(SUM(R$20:$CN$20)=0,0,-SUMIFS(R$15:R$19,$B$15:$B$19,$B39)/(1+Input!$D$115)+Q41)</f>
        <v>0</v>
      </c>
      <c r="S41" s="450">
        <f>IF(SUM(S$20:$CN$20)=0,0,-SUMIFS(S$15:S$19,$B$15:$B$19,$B39)/(1+Input!$D$115)+R41)</f>
        <v>0</v>
      </c>
      <c r="T41" s="450">
        <f>IF(SUM(T$20:$CN$20)=0,0,-SUMIFS(T$15:T$19,$B$15:$B$19,$B39)/(1+Input!$D$115)+S41)</f>
        <v>0</v>
      </c>
      <c r="U41" s="450">
        <f>IF(SUM(U$20:$CN$20)=0,0,-SUMIFS(U$15:U$19,$B$15:$B$19,$B39)/(1+Input!$D$115)+T41)</f>
        <v>0</v>
      </c>
      <c r="V41" s="450">
        <f>IF(SUM(V$20:$CN$20)=0,0,-SUMIFS(V$15:V$19,$B$15:$B$19,$B39)/(1+Input!$D$115)+U41)</f>
        <v>0</v>
      </c>
      <c r="W41" s="450">
        <f>IF(SUM(W$20:$CN$20)=0,0,-SUMIFS(W$15:W$19,$B$15:$B$19,$B39)/(1+Input!$D$115)+V41)</f>
        <v>0</v>
      </c>
      <c r="X41" s="450">
        <f>IF(SUM(X$20:$CN$20)=0,0,-SUMIFS(X$15:X$19,$B$15:$B$19,$B39)/(1+Input!$D$115)+W41)</f>
        <v>0</v>
      </c>
      <c r="Y41" s="450">
        <f>IF(SUM(Y$20:$CN$20)=0,0,-SUMIFS(Y$15:Y$19,$B$15:$B$19,$B39)/(1+Input!$D$115)+X41)</f>
        <v>0</v>
      </c>
      <c r="Z41" s="450">
        <f>IF(SUM(Z$20:$CN$20)=0,0,-SUMIFS(Z$15:Z$19,$B$15:$B$19,$B39)/(1+Input!$D$115)+Y41)</f>
        <v>0</v>
      </c>
      <c r="AA41" s="450">
        <f>IF(SUM(AA$20:$CN$20)=0,0,-SUMIFS(AA$15:AA$19,$B$15:$B$19,$B39)/(1+Input!$D$115)+Z41)</f>
        <v>0</v>
      </c>
      <c r="AB41" s="450">
        <f>IF(SUM(AB$20:$CN$20)=0,0,-SUMIFS(AB$15:AB$19,$B$15:$B$19,$B39)/(1+Input!$D$115)+AA41)</f>
        <v>0</v>
      </c>
      <c r="AC41" s="450">
        <f>IF(SUM(AC$20:$CN$20)=0,0,-SUMIFS(AC$15:AC$19,$B$15:$B$19,$B39)/(1+Input!$D$115)+AB41)</f>
        <v>0</v>
      </c>
      <c r="AD41" s="450">
        <f>IF(SUM(AD$20:$CN$20)=0,0,-SUMIFS(AD$15:AD$19,$B$15:$B$19,$B39)/(1+Input!$D$115)+AC41)</f>
        <v>0</v>
      </c>
      <c r="AE41" s="450">
        <f>IF(SUM(AE$20:$CN$20)=0,0,-SUMIFS(AE$15:AE$19,$B$15:$B$19,$B39)/(1+Input!$D$115)+AD41)</f>
        <v>0</v>
      </c>
      <c r="AF41" s="450">
        <f>IF(SUM(AF$20:$CN$20)=0,0,-SUMIFS(AF$15:AF$19,$B$15:$B$19,$B39)/(1+Input!$D$115)+AE41)</f>
        <v>0</v>
      </c>
      <c r="AG41" s="450">
        <f>IF(SUM(AG$20:$CN$20)=0,0,-SUMIFS(AG$15:AG$19,$B$15:$B$19,$B39)/(1+Input!$D$115)+AF41)</f>
        <v>0</v>
      </c>
      <c r="AH41" s="450">
        <f>IF(SUM(AH$20:$CN$20)=0,0,-SUMIFS(AH$15:AH$19,$B$15:$B$19,$B39)/(1+Input!$D$115)+AG41)</f>
        <v>0</v>
      </c>
      <c r="AI41" s="450">
        <f>IF(SUM(AI$20:$CN$20)=0,0,-SUMIFS(AI$15:AI$19,$B$15:$B$19,$B39)/(1+Input!$D$115)+AH41)</f>
        <v>0</v>
      </c>
      <c r="AJ41" s="450">
        <f>IF(SUM(AJ$20:$CN$20)=0,0,-SUMIFS(AJ$15:AJ$19,$B$15:$B$19,$B39)/(1+Input!$D$115)+AI41)</f>
        <v>0</v>
      </c>
      <c r="AK41" s="450">
        <f>IF(SUM(AK$20:$CN$20)=0,0,-SUMIFS(AK$15:AK$19,$B$15:$B$19,$B39)/(1+Input!$D$115)+AJ41)</f>
        <v>0</v>
      </c>
      <c r="AL41" s="450">
        <f>IF(SUM(AL$20:$CN$20)=0,0,-SUMIFS(AL$15:AL$19,$B$15:$B$19,$B39)/(1+Input!$D$115)+AK41)</f>
        <v>0</v>
      </c>
      <c r="AM41" s="450">
        <f>IF(SUM(AM$20:$CN$20)=0,0,-SUMIFS(AM$15:AM$19,$B$15:$B$19,$B39)/(1+Input!$D$115)+AL41)</f>
        <v>0</v>
      </c>
      <c r="AN41" s="450">
        <f>IF(SUM(AN$20:$CN$20)=0,0,-SUMIFS(AN$15:AN$19,$B$15:$B$19,$B39)/(1+Input!$D$115)+AM41)</f>
        <v>0</v>
      </c>
      <c r="AO41" s="450">
        <f>IF(SUM(AO$20:$CN$20)=0,0,-SUMIFS(AO$15:AO$19,$B$15:$B$19,$B39)/(1+Input!$D$115)+AN41)</f>
        <v>0</v>
      </c>
      <c r="AP41" s="450">
        <f>IF(SUM(AP$20:$CN$20)=0,0,-SUMIFS(AP$15:AP$19,$B$15:$B$19,$B39)/(1+Input!$D$115)+AO41)</f>
        <v>0</v>
      </c>
      <c r="AQ41" s="450">
        <f>IF(SUM(AQ$20:$CN$20)=0,0,-SUMIFS(AQ$15:AQ$19,$B$15:$B$19,$B39)/(1+Input!$D$115)+AP41)</f>
        <v>0</v>
      </c>
      <c r="AR41" s="450">
        <f>IF(SUM(AR$20:$CN$20)=0,0,-SUMIFS(AR$15:AR$19,$B$15:$B$19,$B39)/(1+Input!$D$115)+AQ41)</f>
        <v>0</v>
      </c>
      <c r="AS41" s="450">
        <f>IF(SUM(AS$20:$CN$20)=0,0,-SUMIFS(AS$15:AS$19,$B$15:$B$19,$B39)/(1+Input!$D$115)+AR41)</f>
        <v>0</v>
      </c>
      <c r="AT41" s="450">
        <f>IF(SUM(AT$20:$CN$20)=0,0,-SUMIFS(AT$15:AT$19,$B$15:$B$19,$B39)/(1+Input!$D$115)+AS41)</f>
        <v>0</v>
      </c>
      <c r="AU41" s="450">
        <f>IF(SUM(AU$20:$CN$20)=0,0,-SUMIFS(AU$15:AU$19,$B$15:$B$19,$B39)/(1+Input!$D$115)+AT41)</f>
        <v>0</v>
      </c>
      <c r="AV41" s="450">
        <f>IF(SUM(AV$20:$CN$20)=0,0,-SUMIFS(AV$15:AV$19,$B$15:$B$19,$B39)/(1+Input!$D$115)+AU41)</f>
        <v>0</v>
      </c>
      <c r="AW41" s="450">
        <f>IF(SUM(AW$20:$CN$20)=0,0,-SUMIFS(AW$15:AW$19,$B$15:$B$19,$B39)/(1+Input!$D$115)+AV41)</f>
        <v>0</v>
      </c>
      <c r="AX41" s="450">
        <f>IF(SUM(AX$20:$CN$20)=0,0,-SUMIFS(AX$15:AX$19,$B$15:$B$19,$B39)/(1+Input!$D$115)+AW41)</f>
        <v>0</v>
      </c>
      <c r="AY41" s="450">
        <f>IF(SUM(AY$20:$CN$20)=0,0,-SUMIFS(AY$15:AY$19,$B$15:$B$19,$B39)/(1+Input!$D$115)+AX41)</f>
        <v>0</v>
      </c>
      <c r="AZ41" s="450">
        <f>IF(SUM(AZ$20:$CN$20)=0,0,-SUMIFS(AZ$15:AZ$19,$B$15:$B$19,$B39)/(1+Input!$D$115)+AY41)</f>
        <v>0</v>
      </c>
      <c r="BA41" s="450">
        <f>IF(SUM(BA$20:$CN$20)=0,0,-SUMIFS(BA$15:BA$19,$B$15:$B$19,$B39)/(1+Input!$D$115)+AZ41)</f>
        <v>0</v>
      </c>
      <c r="BB41" s="450">
        <f>IF(SUM(BB$20:$CN$20)=0,0,-SUMIFS(BB$15:BB$19,$B$15:$B$19,$B39)/(1+Input!$D$115)+BA41)</f>
        <v>0</v>
      </c>
      <c r="BC41" s="450">
        <f>IF(SUM(BC$20:$CN$20)=0,0,-SUMIFS(BC$15:BC$19,$B$15:$B$19,$B39)/(1+Input!$D$115)+BB41)</f>
        <v>0</v>
      </c>
      <c r="BD41" s="450">
        <f>IF(SUM(BD$20:$CN$20)=0,0,-SUMIFS(BD$15:BD$19,$B$15:$B$19,$B39)/(1+Input!$D$115)+BC41)</f>
        <v>0</v>
      </c>
      <c r="BE41" s="450">
        <f>IF(SUM(BE$20:$CN$20)=0,0,-SUMIFS(BE$15:BE$19,$B$15:$B$19,$B39)/(1+Input!$D$115)+BD41)</f>
        <v>0</v>
      </c>
      <c r="BF41" s="450">
        <f>IF(SUM(BF$20:$CN$20)=0,0,-SUMIFS(BF$15:BF$19,$B$15:$B$19,$B39)/(1+Input!$D$115)+BE41)</f>
        <v>0</v>
      </c>
      <c r="BG41" s="450">
        <f>IF(SUM(BG$20:$CN$20)=0,0,-SUMIFS(BG$15:BG$19,$B$15:$B$19,$B39)/(1+Input!$D$115)+BF41)</f>
        <v>0</v>
      </c>
      <c r="BH41" s="450">
        <f>IF(SUM(BH$20:$CN$20)=0,0,-SUMIFS(BH$15:BH$19,$B$15:$B$19,$B39)/(1+Input!$D$115)+BG41)</f>
        <v>0</v>
      </c>
      <c r="BI41" s="450">
        <f>IF(SUM(BI$20:$CN$20)=0,0,-SUMIFS(BI$15:BI$19,$B$15:$B$19,$B39)/(1+Input!$D$115)+BH41)</f>
        <v>0</v>
      </c>
      <c r="BJ41" s="450">
        <f>IF(SUM(BJ$20:$CN$20)=0,0,-SUMIFS(BJ$15:BJ$19,$B$15:$B$19,$B39)/(1+Input!$D$115)+BI41)</f>
        <v>0</v>
      </c>
      <c r="BK41" s="450">
        <f>IF(SUM(BK$20:$CN$20)=0,0,-SUMIFS(BK$15:BK$19,$B$15:$B$19,$B39)/(1+Input!$D$115)+BJ41)</f>
        <v>0</v>
      </c>
      <c r="BL41" s="450">
        <f>IF(SUM(BL$20:$CN$20)=0,0,-SUMIFS(BL$15:BL$19,$B$15:$B$19,$B39)/(1+Input!$D$115)+BK41)</f>
        <v>0</v>
      </c>
      <c r="BM41" s="450">
        <f>IF(SUM(BM$20:$CN$20)=0,0,-SUMIFS(BM$15:BM$19,$B$15:$B$19,$B39)/(1+Input!$D$115)+BL41)</f>
        <v>0</v>
      </c>
      <c r="BN41" s="450">
        <f>IF(SUM(BN$20:$CN$20)=0,0,-SUMIFS(BN$15:BN$19,$B$15:$B$19,$B39)/(1+Input!$D$115)+BM41)</f>
        <v>0</v>
      </c>
      <c r="BO41" s="450">
        <f>IF(SUM(BO$20:$CN$20)=0,0,-SUMIFS(BO$15:BO$19,$B$15:$B$19,$B39)/(1+Input!$D$115)+BN41)</f>
        <v>0</v>
      </c>
      <c r="BP41" s="450">
        <f>IF(SUM(BP$20:$CN$20)=0,0,-SUMIFS(BP$15:BP$19,$B$15:$B$19,$B39)/(1+Input!$D$115)+BO41)</f>
        <v>0</v>
      </c>
      <c r="BQ41" s="450">
        <f>IF(SUM(BQ$20:$CN$20)=0,0,-SUMIFS(BQ$15:BQ$19,$B$15:$B$19,$B39)/(1+Input!$D$115)+BP41)</f>
        <v>0</v>
      </c>
      <c r="BR41" s="450">
        <f>IF(SUM(BR$20:$CN$20)=0,0,-SUMIFS(BR$15:BR$19,$B$15:$B$19,$B39)/(1+Input!$D$115)+BQ41)</f>
        <v>0</v>
      </c>
      <c r="BS41" s="450">
        <f>IF(SUM(BS$20:$CN$20)=0,0,-SUMIFS(BS$15:BS$19,$B$15:$B$19,$B39)/(1+Input!$D$115)+BR41)</f>
        <v>0</v>
      </c>
      <c r="BT41" s="450">
        <f>IF(SUM(BT$20:$CN$20)=0,0,-SUMIFS(BT$15:BT$19,$B$15:$B$19,$B39)/(1+Input!$D$115)+BS41)</f>
        <v>0</v>
      </c>
      <c r="BU41" s="450">
        <f>IF(SUM(BU$20:$CN$20)=0,0,-SUMIFS(BU$15:BU$19,$B$15:$B$19,$B39)/(1+Input!$D$115)+BT41)</f>
        <v>0</v>
      </c>
      <c r="BV41" s="450">
        <f>IF(SUM(BV$20:$CN$20)=0,0,-SUMIFS(BV$15:BV$19,$B$15:$B$19,$B39)/(1+Input!$D$115)+BU41)</f>
        <v>0</v>
      </c>
      <c r="BW41" s="450">
        <f>IF(SUM(BW$20:$CN$20)=0,0,-SUMIFS(BW$15:BW$19,$B$15:$B$19,$B39)/(1+Input!$D$115)+BV41)</f>
        <v>0</v>
      </c>
      <c r="BX41" s="450">
        <f>IF(SUM(BX$20:$CN$20)=0,0,-SUMIFS(BX$15:BX$19,$B$15:$B$19,$B39)/(1+Input!$D$115)+BW41)</f>
        <v>0</v>
      </c>
      <c r="BY41" s="450">
        <f>IF(SUM(BY$20:$CN$20)=0,0,-SUMIFS(BY$15:BY$19,$B$15:$B$19,$B39)/(1+Input!$D$115)+BX41)</f>
        <v>0</v>
      </c>
      <c r="BZ41" s="450">
        <f>IF(SUM(BZ$20:$CN$20)=0,0,-SUMIFS(BZ$15:BZ$19,$B$15:$B$19,$B39)/(1+Input!$D$115)+BY41)</f>
        <v>0</v>
      </c>
      <c r="CA41" s="450">
        <f>IF(SUM(CA$20:$CN$20)=0,0,-SUMIFS(CA$15:CA$19,$B$15:$B$19,$B39)/(1+Input!$D$115)+BZ41)</f>
        <v>0</v>
      </c>
      <c r="CB41" s="450">
        <f>IF(SUM(CB$20:$CN$20)=0,0,-SUMIFS(CB$15:CB$19,$B$15:$B$19,$B39)/(1+Input!$D$115)+CA41)</f>
        <v>0</v>
      </c>
      <c r="CC41" s="450">
        <f>IF(SUM(CC$20:$CN$20)=0,0,-SUMIFS(CC$15:CC$19,$B$15:$B$19,$B39)/(1+Input!$D$115)+CB41)</f>
        <v>0</v>
      </c>
      <c r="CD41" s="450">
        <f>IF(SUM(CD$20:$CN$20)=0,0,-SUMIFS(CD$15:CD$19,$B$15:$B$19,$B39)/(1+Input!$D$115)+CC41)</f>
        <v>0</v>
      </c>
      <c r="CE41" s="450">
        <f>IF(SUM(CE$20:$CN$20)=0,0,-SUMIFS(CE$15:CE$19,$B$15:$B$19,$B39)/(1+Input!$D$115)+CD41)</f>
        <v>0</v>
      </c>
      <c r="CF41" s="450">
        <f>IF(SUM(CF$20:$CN$20)=0,0,-SUMIFS(CF$15:CF$19,$B$15:$B$19,$B39)/(1+Input!$D$115)+CE41)</f>
        <v>0</v>
      </c>
      <c r="CG41" s="450">
        <f>IF(SUM(CG$20:$CN$20)=0,0,-SUMIFS(CG$15:CG$19,$B$15:$B$19,$B39)/(1+Input!$D$115)+CF41)</f>
        <v>0</v>
      </c>
      <c r="CH41" s="450">
        <f>IF(SUM(CH$20:$CN$20)=0,0,-SUMIFS(CH$15:CH$19,$B$15:$B$19,$B39)/(1+Input!$D$115)+CG41)</f>
        <v>0</v>
      </c>
      <c r="CI41" s="450">
        <f>IF(SUM(CI$20:$CN$20)=0,0,-SUMIFS(CI$15:CI$19,$B$15:$B$19,$B39)/(1+Input!$D$115)+CH41)</f>
        <v>0</v>
      </c>
      <c r="CJ41" s="450">
        <f>IF(SUM(CJ$20:$CN$20)=0,0,-SUMIFS(CJ$15:CJ$19,$B$15:$B$19,$B39)/(1+Input!$D$115)+CI41)</f>
        <v>0</v>
      </c>
      <c r="CK41" s="450">
        <f>IF(SUM(CK$20:$CN$20)=0,0,-SUMIFS(CK$15:CK$19,$B$15:$B$19,$B39)/(1+Input!$D$115)+CJ41)</f>
        <v>0</v>
      </c>
      <c r="CL41" s="450">
        <f>IF(SUM(CL$20:$CN$20)=0,0,-SUMIFS(CL$15:CL$19,$B$15:$B$19,$B39)/(1+Input!$D$115)+CK41)</f>
        <v>0</v>
      </c>
      <c r="CM41" s="450">
        <f>IF(SUM(CM$20:$CN$20)=0,0,-SUMIFS(CM$15:CM$19,$B$15:$B$19,$B39)/(1+Input!$D$115)+CL41)</f>
        <v>0</v>
      </c>
      <c r="CN41" s="450">
        <f>IF(SUM(CN$20:$CN$20)=0,0,-SUMIFS(CN$15:CN$19,$B$15:$B$19,$B39)/(1+Input!$D$115)+CM41)</f>
        <v>0</v>
      </c>
      <c r="CO41" s="1"/>
    </row>
    <row r="42" ht="18.75" customHeight="1">
      <c r="A42" s="1"/>
      <c r="B42" s="1"/>
      <c r="C42" s="2" t="str">
        <f t="shared" si="17"/>
        <v>Commissioning</v>
      </c>
      <c r="D42" s="44"/>
      <c r="E42" s="1"/>
      <c r="F42" s="44">
        <f t="shared" ref="F42:F43" si="19">SUM(I42:CN42)</f>
        <v>4190.47619</v>
      </c>
      <c r="G42" s="415" t="s">
        <v>41</v>
      </c>
      <c r="H42" s="381"/>
      <c r="I42" s="44">
        <f t="shared" ref="I42:CN42" si="18">IF(AND(H41&gt;0,I41=0),H41,0)</f>
        <v>0</v>
      </c>
      <c r="J42" s="44">
        <f t="shared" si="18"/>
        <v>0</v>
      </c>
      <c r="K42" s="44">
        <f t="shared" si="18"/>
        <v>0</v>
      </c>
      <c r="L42" s="44">
        <f t="shared" si="18"/>
        <v>0</v>
      </c>
      <c r="M42" s="44">
        <f t="shared" si="18"/>
        <v>0</v>
      </c>
      <c r="N42" s="44">
        <f t="shared" si="18"/>
        <v>4190.47619</v>
      </c>
      <c r="O42" s="44">
        <f t="shared" si="18"/>
        <v>0</v>
      </c>
      <c r="P42" s="44">
        <f t="shared" si="18"/>
        <v>0</v>
      </c>
      <c r="Q42" s="44">
        <f t="shared" si="18"/>
        <v>0</v>
      </c>
      <c r="R42" s="44">
        <f t="shared" si="18"/>
        <v>0</v>
      </c>
      <c r="S42" s="44">
        <f t="shared" si="18"/>
        <v>0</v>
      </c>
      <c r="T42" s="44">
        <f t="shared" si="18"/>
        <v>0</v>
      </c>
      <c r="U42" s="44">
        <f t="shared" si="18"/>
        <v>0</v>
      </c>
      <c r="V42" s="44">
        <f t="shared" si="18"/>
        <v>0</v>
      </c>
      <c r="W42" s="44">
        <f t="shared" si="18"/>
        <v>0</v>
      </c>
      <c r="X42" s="44">
        <f t="shared" si="18"/>
        <v>0</v>
      </c>
      <c r="Y42" s="44">
        <f t="shared" si="18"/>
        <v>0</v>
      </c>
      <c r="Z42" s="44">
        <f t="shared" si="18"/>
        <v>0</v>
      </c>
      <c r="AA42" s="44">
        <f t="shared" si="18"/>
        <v>0</v>
      </c>
      <c r="AB42" s="44">
        <f t="shared" si="18"/>
        <v>0</v>
      </c>
      <c r="AC42" s="44">
        <f t="shared" si="18"/>
        <v>0</v>
      </c>
      <c r="AD42" s="44">
        <f t="shared" si="18"/>
        <v>0</v>
      </c>
      <c r="AE42" s="44">
        <f t="shared" si="18"/>
        <v>0</v>
      </c>
      <c r="AF42" s="44">
        <f t="shared" si="18"/>
        <v>0</v>
      </c>
      <c r="AG42" s="44">
        <f t="shared" si="18"/>
        <v>0</v>
      </c>
      <c r="AH42" s="44">
        <f t="shared" si="18"/>
        <v>0</v>
      </c>
      <c r="AI42" s="44">
        <f t="shared" si="18"/>
        <v>0</v>
      </c>
      <c r="AJ42" s="44">
        <f t="shared" si="18"/>
        <v>0</v>
      </c>
      <c r="AK42" s="44">
        <f t="shared" si="18"/>
        <v>0</v>
      </c>
      <c r="AL42" s="44">
        <f t="shared" si="18"/>
        <v>0</v>
      </c>
      <c r="AM42" s="44">
        <f t="shared" si="18"/>
        <v>0</v>
      </c>
      <c r="AN42" s="44">
        <f t="shared" si="18"/>
        <v>0</v>
      </c>
      <c r="AO42" s="44">
        <f t="shared" si="18"/>
        <v>0</v>
      </c>
      <c r="AP42" s="44">
        <f t="shared" si="18"/>
        <v>0</v>
      </c>
      <c r="AQ42" s="44">
        <f t="shared" si="18"/>
        <v>0</v>
      </c>
      <c r="AR42" s="44">
        <f t="shared" si="18"/>
        <v>0</v>
      </c>
      <c r="AS42" s="44">
        <f t="shared" si="18"/>
        <v>0</v>
      </c>
      <c r="AT42" s="44">
        <f t="shared" si="18"/>
        <v>0</v>
      </c>
      <c r="AU42" s="44">
        <f t="shared" si="18"/>
        <v>0</v>
      </c>
      <c r="AV42" s="44">
        <f t="shared" si="18"/>
        <v>0</v>
      </c>
      <c r="AW42" s="44">
        <f t="shared" si="18"/>
        <v>0</v>
      </c>
      <c r="AX42" s="44">
        <f t="shared" si="18"/>
        <v>0</v>
      </c>
      <c r="AY42" s="44">
        <f t="shared" si="18"/>
        <v>0</v>
      </c>
      <c r="AZ42" s="44">
        <f t="shared" si="18"/>
        <v>0</v>
      </c>
      <c r="BA42" s="44">
        <f t="shared" si="18"/>
        <v>0</v>
      </c>
      <c r="BB42" s="44">
        <f t="shared" si="18"/>
        <v>0</v>
      </c>
      <c r="BC42" s="44">
        <f t="shared" si="18"/>
        <v>0</v>
      </c>
      <c r="BD42" s="44">
        <f t="shared" si="18"/>
        <v>0</v>
      </c>
      <c r="BE42" s="44">
        <f t="shared" si="18"/>
        <v>0</v>
      </c>
      <c r="BF42" s="44">
        <f t="shared" si="18"/>
        <v>0</v>
      </c>
      <c r="BG42" s="44">
        <f t="shared" si="18"/>
        <v>0</v>
      </c>
      <c r="BH42" s="44">
        <f t="shared" si="18"/>
        <v>0</v>
      </c>
      <c r="BI42" s="44">
        <f t="shared" si="18"/>
        <v>0</v>
      </c>
      <c r="BJ42" s="44">
        <f t="shared" si="18"/>
        <v>0</v>
      </c>
      <c r="BK42" s="44">
        <f t="shared" si="18"/>
        <v>0</v>
      </c>
      <c r="BL42" s="44">
        <f t="shared" si="18"/>
        <v>0</v>
      </c>
      <c r="BM42" s="44">
        <f t="shared" si="18"/>
        <v>0</v>
      </c>
      <c r="BN42" s="44">
        <f t="shared" si="18"/>
        <v>0</v>
      </c>
      <c r="BO42" s="44">
        <f t="shared" si="18"/>
        <v>0</v>
      </c>
      <c r="BP42" s="44">
        <f t="shared" si="18"/>
        <v>0</v>
      </c>
      <c r="BQ42" s="44">
        <f t="shared" si="18"/>
        <v>0</v>
      </c>
      <c r="BR42" s="44">
        <f t="shared" si="18"/>
        <v>0</v>
      </c>
      <c r="BS42" s="44">
        <f t="shared" si="18"/>
        <v>0</v>
      </c>
      <c r="BT42" s="44">
        <f t="shared" si="18"/>
        <v>0</v>
      </c>
      <c r="BU42" s="44">
        <f t="shared" si="18"/>
        <v>0</v>
      </c>
      <c r="BV42" s="44">
        <f t="shared" si="18"/>
        <v>0</v>
      </c>
      <c r="BW42" s="44">
        <f t="shared" si="18"/>
        <v>0</v>
      </c>
      <c r="BX42" s="44">
        <f t="shared" si="18"/>
        <v>0</v>
      </c>
      <c r="BY42" s="44">
        <f t="shared" si="18"/>
        <v>0</v>
      </c>
      <c r="BZ42" s="44">
        <f t="shared" si="18"/>
        <v>0</v>
      </c>
      <c r="CA42" s="44">
        <f t="shared" si="18"/>
        <v>0</v>
      </c>
      <c r="CB42" s="44">
        <f t="shared" si="18"/>
        <v>0</v>
      </c>
      <c r="CC42" s="44">
        <f t="shared" si="18"/>
        <v>0</v>
      </c>
      <c r="CD42" s="44">
        <f t="shared" si="18"/>
        <v>0</v>
      </c>
      <c r="CE42" s="44">
        <f t="shared" si="18"/>
        <v>0</v>
      </c>
      <c r="CF42" s="44">
        <f t="shared" si="18"/>
        <v>0</v>
      </c>
      <c r="CG42" s="44">
        <f t="shared" si="18"/>
        <v>0</v>
      </c>
      <c r="CH42" s="44">
        <f t="shared" si="18"/>
        <v>0</v>
      </c>
      <c r="CI42" s="44">
        <f t="shared" si="18"/>
        <v>0</v>
      </c>
      <c r="CJ42" s="44">
        <f t="shared" si="18"/>
        <v>0</v>
      </c>
      <c r="CK42" s="44">
        <f t="shared" si="18"/>
        <v>0</v>
      </c>
      <c r="CL42" s="44">
        <f t="shared" si="18"/>
        <v>0</v>
      </c>
      <c r="CM42" s="44">
        <f t="shared" si="18"/>
        <v>0</v>
      </c>
      <c r="CN42" s="44">
        <f t="shared" si="18"/>
        <v>0</v>
      </c>
      <c r="CO42" s="1"/>
    </row>
    <row r="43" ht="18.75" customHeight="1">
      <c r="A43" s="1"/>
      <c r="B43" s="1"/>
      <c r="C43" s="2" t="str">
        <f t="shared" si="17"/>
        <v>Depreciation</v>
      </c>
      <c r="D43" s="44"/>
      <c r="E43" s="1"/>
      <c r="F43" s="44">
        <f t="shared" si="19"/>
        <v>-4190.47619</v>
      </c>
      <c r="G43" s="415" t="s">
        <v>41</v>
      </c>
      <c r="H43" s="381"/>
      <c r="I43" s="450">
        <f>IF(H44=0,0,-$F41/VLOOKUP($B39,Input!$B$28:$D$32,3,FALSE)/12)</f>
        <v>0</v>
      </c>
      <c r="J43" s="450">
        <f>IF(I44=0,0,-$F41/VLOOKUP($B39,Input!$B$28:$D$32,3,FALSE)/12)</f>
        <v>0</v>
      </c>
      <c r="K43" s="450">
        <f>IF(J44=0,0,-$F41/VLOOKUP($B39,Input!$B$28:$D$32,3,FALSE)/12)</f>
        <v>0</v>
      </c>
      <c r="L43" s="450">
        <f>IF(K44=0,0,-$F41/VLOOKUP($B39,Input!$B$28:$D$32,3,FALSE)/12)</f>
        <v>0</v>
      </c>
      <c r="M43" s="450">
        <f>IF(L44=0,0,-$F41/VLOOKUP($B39,Input!$B$28:$D$32,3,FALSE)/12)</f>
        <v>0</v>
      </c>
      <c r="N43" s="450">
        <f>IF(M44=0,0,-$F41/VLOOKUP($B39,Input!$B$28:$D$32,3,FALSE)/12)</f>
        <v>0</v>
      </c>
      <c r="O43" s="450">
        <f>IF(N44=0,0,-$F41/VLOOKUP($B39,Input!$B$28:$D$32,3,FALSE)/12)</f>
        <v>-69.84126984</v>
      </c>
      <c r="P43" s="450">
        <f>IF(O44=0,0,-$F41/VLOOKUP($B39,Input!$B$28:$D$32,3,FALSE)/12)</f>
        <v>-69.84126984</v>
      </c>
      <c r="Q43" s="450">
        <f>IF(P44=0,0,-$F41/VLOOKUP($B39,Input!$B$28:$D$32,3,FALSE)/12)</f>
        <v>-69.84126984</v>
      </c>
      <c r="R43" s="450">
        <f>IF(Q44=0,0,-$F41/VLOOKUP($B39,Input!$B$28:$D$32,3,FALSE)/12)</f>
        <v>-69.84126984</v>
      </c>
      <c r="S43" s="450">
        <f>IF(R44=0,0,-$F41/VLOOKUP($B39,Input!$B$28:$D$32,3,FALSE)/12)</f>
        <v>-69.84126984</v>
      </c>
      <c r="T43" s="450">
        <f>IF(S44=0,0,-$F41/VLOOKUP($B39,Input!$B$28:$D$32,3,FALSE)/12)</f>
        <v>-69.84126984</v>
      </c>
      <c r="U43" s="450">
        <f>IF(T44=0,0,-$F41/VLOOKUP($B39,Input!$B$28:$D$32,3,FALSE)/12)</f>
        <v>-69.84126984</v>
      </c>
      <c r="V43" s="450">
        <f>IF(U44=0,0,-$F41/VLOOKUP($B39,Input!$B$28:$D$32,3,FALSE)/12)</f>
        <v>-69.84126984</v>
      </c>
      <c r="W43" s="450">
        <f>IF(V44=0,0,-$F41/VLOOKUP($B39,Input!$B$28:$D$32,3,FALSE)/12)</f>
        <v>-69.84126984</v>
      </c>
      <c r="X43" s="450">
        <f>IF(W44=0,0,-$F41/VLOOKUP($B39,Input!$B$28:$D$32,3,FALSE)/12)</f>
        <v>-69.84126984</v>
      </c>
      <c r="Y43" s="450">
        <f>IF(X44=0,0,-$F41/VLOOKUP($B39,Input!$B$28:$D$32,3,FALSE)/12)</f>
        <v>-69.84126984</v>
      </c>
      <c r="Z43" s="450">
        <f>IF(Y44=0,0,-$F41/VLOOKUP($B39,Input!$B$28:$D$32,3,FALSE)/12)</f>
        <v>-69.84126984</v>
      </c>
      <c r="AA43" s="450">
        <f>IF(Z44=0,0,-$F41/VLOOKUP($B39,Input!$B$28:$D$32,3,FALSE)/12)</f>
        <v>-69.84126984</v>
      </c>
      <c r="AB43" s="450">
        <f>IF(AA44=0,0,-$F41/VLOOKUP($B39,Input!$B$28:$D$32,3,FALSE)/12)</f>
        <v>-69.84126984</v>
      </c>
      <c r="AC43" s="450">
        <f>IF(AB44=0,0,-$F41/VLOOKUP($B39,Input!$B$28:$D$32,3,FALSE)/12)</f>
        <v>-69.84126984</v>
      </c>
      <c r="AD43" s="450">
        <f>IF(AC44=0,0,-$F41/VLOOKUP($B39,Input!$B$28:$D$32,3,FALSE)/12)</f>
        <v>-69.84126984</v>
      </c>
      <c r="AE43" s="450">
        <f>IF(AD44=0,0,-$F41/VLOOKUP($B39,Input!$B$28:$D$32,3,FALSE)/12)</f>
        <v>-69.84126984</v>
      </c>
      <c r="AF43" s="450">
        <f>IF(AE44=0,0,-$F41/VLOOKUP($B39,Input!$B$28:$D$32,3,FALSE)/12)</f>
        <v>-69.84126984</v>
      </c>
      <c r="AG43" s="450">
        <f>IF(AF44=0,0,-$F41/VLOOKUP($B39,Input!$B$28:$D$32,3,FALSE)/12)</f>
        <v>-69.84126984</v>
      </c>
      <c r="AH43" s="450">
        <f>IF(AG44=0,0,-$F41/VLOOKUP($B39,Input!$B$28:$D$32,3,FALSE)/12)</f>
        <v>-69.84126984</v>
      </c>
      <c r="AI43" s="450">
        <f>IF(AH44=0,0,-$F41/VLOOKUP($B39,Input!$B$28:$D$32,3,FALSE)/12)</f>
        <v>-69.84126984</v>
      </c>
      <c r="AJ43" s="450">
        <f>IF(AI44=0,0,-$F41/VLOOKUP($B39,Input!$B$28:$D$32,3,FALSE)/12)</f>
        <v>-69.84126984</v>
      </c>
      <c r="AK43" s="450">
        <f>IF(AJ44=0,0,-$F41/VLOOKUP($B39,Input!$B$28:$D$32,3,FALSE)/12)</f>
        <v>-69.84126984</v>
      </c>
      <c r="AL43" s="450">
        <f>IF(AK44=0,0,-$F41/VLOOKUP($B39,Input!$B$28:$D$32,3,FALSE)/12)</f>
        <v>-69.84126984</v>
      </c>
      <c r="AM43" s="450">
        <f>IF(AL44=0,0,-$F41/VLOOKUP($B39,Input!$B$28:$D$32,3,FALSE)/12)</f>
        <v>-69.84126984</v>
      </c>
      <c r="AN43" s="450">
        <f>IF(AM44=0,0,-$F41/VLOOKUP($B39,Input!$B$28:$D$32,3,FALSE)/12)</f>
        <v>-69.84126984</v>
      </c>
      <c r="AO43" s="450">
        <f>IF(AN44=0,0,-$F41/VLOOKUP($B39,Input!$B$28:$D$32,3,FALSE)/12)</f>
        <v>-69.84126984</v>
      </c>
      <c r="AP43" s="450">
        <f>IF(AO44=0,0,-$F41/VLOOKUP($B39,Input!$B$28:$D$32,3,FALSE)/12)</f>
        <v>-69.84126984</v>
      </c>
      <c r="AQ43" s="450">
        <f>IF(AP44=0,0,-$F41/VLOOKUP($B39,Input!$B$28:$D$32,3,FALSE)/12)</f>
        <v>-69.84126984</v>
      </c>
      <c r="AR43" s="450">
        <f>IF(AQ44=0,0,-$F41/VLOOKUP($B39,Input!$B$28:$D$32,3,FALSE)/12)</f>
        <v>-69.84126984</v>
      </c>
      <c r="AS43" s="450">
        <f>IF(AR44=0,0,-$F41/VLOOKUP($B39,Input!$B$28:$D$32,3,FALSE)/12)</f>
        <v>-69.84126984</v>
      </c>
      <c r="AT43" s="450">
        <f>IF(AS44=0,0,-$F41/VLOOKUP($B39,Input!$B$28:$D$32,3,FALSE)/12)</f>
        <v>-69.84126984</v>
      </c>
      <c r="AU43" s="450">
        <f>IF(AT44=0,0,-$F41/VLOOKUP($B39,Input!$B$28:$D$32,3,FALSE)/12)</f>
        <v>-69.84126984</v>
      </c>
      <c r="AV43" s="450">
        <f>IF(AU44=0,0,-$F41/VLOOKUP($B39,Input!$B$28:$D$32,3,FALSE)/12)</f>
        <v>-69.84126984</v>
      </c>
      <c r="AW43" s="450">
        <f>IF(AV44=0,0,-$F41/VLOOKUP($B39,Input!$B$28:$D$32,3,FALSE)/12)</f>
        <v>-69.84126984</v>
      </c>
      <c r="AX43" s="450">
        <f>IF(AW44=0,0,-$F41/VLOOKUP($B39,Input!$B$28:$D$32,3,FALSE)/12)</f>
        <v>-69.84126984</v>
      </c>
      <c r="AY43" s="450">
        <f>IF(AX44=0,0,-$F41/VLOOKUP($B39,Input!$B$28:$D$32,3,FALSE)/12)</f>
        <v>-69.84126984</v>
      </c>
      <c r="AZ43" s="450">
        <f>IF(AY44=0,0,-$F41/VLOOKUP($B39,Input!$B$28:$D$32,3,FALSE)/12)</f>
        <v>-69.84126984</v>
      </c>
      <c r="BA43" s="450">
        <f>IF(AZ44=0,0,-$F41/VLOOKUP($B39,Input!$B$28:$D$32,3,FALSE)/12)</f>
        <v>-69.84126984</v>
      </c>
      <c r="BB43" s="450">
        <f>IF(BA44=0,0,-$F41/VLOOKUP($B39,Input!$B$28:$D$32,3,FALSE)/12)</f>
        <v>-69.84126984</v>
      </c>
      <c r="BC43" s="450">
        <f>IF(BB44=0,0,-$F41/VLOOKUP($B39,Input!$B$28:$D$32,3,FALSE)/12)</f>
        <v>-69.84126984</v>
      </c>
      <c r="BD43" s="450">
        <f>IF(BC44=0,0,-$F41/VLOOKUP($B39,Input!$B$28:$D$32,3,FALSE)/12)</f>
        <v>-69.84126984</v>
      </c>
      <c r="BE43" s="450">
        <f>IF(BD44=0,0,-$F41/VLOOKUP($B39,Input!$B$28:$D$32,3,FALSE)/12)</f>
        <v>-69.84126984</v>
      </c>
      <c r="BF43" s="450">
        <f>IF(BE44=0,0,-$F41/VLOOKUP($B39,Input!$B$28:$D$32,3,FALSE)/12)</f>
        <v>-69.84126984</v>
      </c>
      <c r="BG43" s="450">
        <f>IF(BF44=0,0,-$F41/VLOOKUP($B39,Input!$B$28:$D$32,3,FALSE)/12)</f>
        <v>-69.84126984</v>
      </c>
      <c r="BH43" s="450">
        <f>IF(BG44=0,0,-$F41/VLOOKUP($B39,Input!$B$28:$D$32,3,FALSE)/12)</f>
        <v>-69.84126984</v>
      </c>
      <c r="BI43" s="450">
        <f>IF(BH44=0,0,-$F41/VLOOKUP($B39,Input!$B$28:$D$32,3,FALSE)/12)</f>
        <v>-69.84126984</v>
      </c>
      <c r="BJ43" s="450">
        <f>IF(BI44=0,0,-$F41/VLOOKUP($B39,Input!$B$28:$D$32,3,FALSE)/12)</f>
        <v>-69.84126984</v>
      </c>
      <c r="BK43" s="450">
        <f>IF(BJ44=0,0,-$F41/VLOOKUP($B39,Input!$B$28:$D$32,3,FALSE)/12)</f>
        <v>-69.84126984</v>
      </c>
      <c r="BL43" s="450">
        <f>IF(BK44=0,0,-$F41/VLOOKUP($B39,Input!$B$28:$D$32,3,FALSE)/12)</f>
        <v>-69.84126984</v>
      </c>
      <c r="BM43" s="450">
        <f>IF(BL44=0,0,-$F41/VLOOKUP($B39,Input!$B$28:$D$32,3,FALSE)/12)</f>
        <v>-69.84126984</v>
      </c>
      <c r="BN43" s="450">
        <f>IF(BM44=0,0,-$F41/VLOOKUP($B39,Input!$B$28:$D$32,3,FALSE)/12)</f>
        <v>-69.84126984</v>
      </c>
      <c r="BO43" s="450">
        <f>IF(BN44=0,0,-$F41/VLOOKUP($B39,Input!$B$28:$D$32,3,FALSE)/12)</f>
        <v>-69.84126984</v>
      </c>
      <c r="BP43" s="450">
        <f>IF(BO44=0,0,-$F41/VLOOKUP($B39,Input!$B$28:$D$32,3,FALSE)/12)</f>
        <v>-69.84126984</v>
      </c>
      <c r="BQ43" s="450">
        <f>IF(BP44=0,0,-$F41/VLOOKUP($B39,Input!$B$28:$D$32,3,FALSE)/12)</f>
        <v>-69.84126984</v>
      </c>
      <c r="BR43" s="450">
        <f>IF(BQ44=0,0,-$F41/VLOOKUP($B39,Input!$B$28:$D$32,3,FALSE)/12)</f>
        <v>-69.84126984</v>
      </c>
      <c r="BS43" s="450">
        <f>IF(BR44=0,0,-$F41/VLOOKUP($B39,Input!$B$28:$D$32,3,FALSE)/12)</f>
        <v>-69.84126984</v>
      </c>
      <c r="BT43" s="450">
        <f>IF(BS44=0,0,-$F41/VLOOKUP($B39,Input!$B$28:$D$32,3,FALSE)/12)</f>
        <v>-69.84126984</v>
      </c>
      <c r="BU43" s="450">
        <f>IF(BT44=0,0,-$F41/VLOOKUP($B39,Input!$B$28:$D$32,3,FALSE)/12)</f>
        <v>-69.84126984</v>
      </c>
      <c r="BV43" s="450">
        <f>IF(BU44=0,0,-$F41/VLOOKUP($B39,Input!$B$28:$D$32,3,FALSE)/12)</f>
        <v>-69.84126984</v>
      </c>
      <c r="BW43" s="450">
        <f>IF(BV44=0,0,-$F41/VLOOKUP($B39,Input!$B$28:$D$32,3,FALSE)/12)</f>
        <v>0</v>
      </c>
      <c r="BX43" s="450">
        <f>IF(BW44=0,0,-$F41/VLOOKUP($B39,Input!$B$28:$D$32,3,FALSE)/12)</f>
        <v>0</v>
      </c>
      <c r="BY43" s="450">
        <f>IF(BX44=0,0,-$F41/VLOOKUP($B39,Input!$B$28:$D$32,3,FALSE)/12)</f>
        <v>0</v>
      </c>
      <c r="BZ43" s="450">
        <f>IF(BY44=0,0,-$F41/VLOOKUP($B39,Input!$B$28:$D$32,3,FALSE)/12)</f>
        <v>0</v>
      </c>
      <c r="CA43" s="450">
        <f>IF(BZ44=0,0,-$F41/VLOOKUP($B39,Input!$B$28:$D$32,3,FALSE)/12)</f>
        <v>0</v>
      </c>
      <c r="CB43" s="450">
        <f>IF(CA44=0,0,-$F41/VLOOKUP($B39,Input!$B$28:$D$32,3,FALSE)/12)</f>
        <v>0</v>
      </c>
      <c r="CC43" s="450">
        <f>IF(CB44=0,0,-$F41/VLOOKUP($B39,Input!$B$28:$D$32,3,FALSE)/12)</f>
        <v>0</v>
      </c>
      <c r="CD43" s="450">
        <f>IF(CC44=0,0,-$F41/VLOOKUP($B39,Input!$B$28:$D$32,3,FALSE)/12)</f>
        <v>0</v>
      </c>
      <c r="CE43" s="450">
        <f>IF(CD44=0,0,-$F41/VLOOKUP($B39,Input!$B$28:$D$32,3,FALSE)/12)</f>
        <v>0</v>
      </c>
      <c r="CF43" s="450">
        <f>IF(CE44=0,0,-$F41/VLOOKUP($B39,Input!$B$28:$D$32,3,FALSE)/12)</f>
        <v>0</v>
      </c>
      <c r="CG43" s="450">
        <f>IF(CF44=0,0,-$F41/VLOOKUP($B39,Input!$B$28:$D$32,3,FALSE)/12)</f>
        <v>0</v>
      </c>
      <c r="CH43" s="450">
        <f>IF(CG44=0,0,-$F41/VLOOKUP($B39,Input!$B$28:$D$32,3,FALSE)/12)</f>
        <v>0</v>
      </c>
      <c r="CI43" s="450">
        <f>IF(CH44=0,0,-$F41/VLOOKUP($B39,Input!$B$28:$D$32,3,FALSE)/12)</f>
        <v>0</v>
      </c>
      <c r="CJ43" s="450">
        <f>IF(CI44=0,0,-$F41/VLOOKUP($B39,Input!$B$28:$D$32,3,FALSE)/12)</f>
        <v>0</v>
      </c>
      <c r="CK43" s="450">
        <f>IF(CJ44=0,0,-$F41/VLOOKUP($B39,Input!$B$28:$D$32,3,FALSE)/12)</f>
        <v>0</v>
      </c>
      <c r="CL43" s="450">
        <f>IF(CK44=0,0,-$F41/VLOOKUP($B39,Input!$B$28:$D$32,3,FALSE)/12)</f>
        <v>0</v>
      </c>
      <c r="CM43" s="450">
        <f>IF(CL44=0,0,-$F41/VLOOKUP($B39,Input!$B$28:$D$32,3,FALSE)/12)</f>
        <v>0</v>
      </c>
      <c r="CN43" s="450">
        <f>IF(CM44=0,0,-$F41/VLOOKUP($B39,Input!$B$28:$D$32,3,FALSE)/12)</f>
        <v>0</v>
      </c>
      <c r="CO43" s="1"/>
    </row>
    <row r="44" ht="18.75" customHeight="1">
      <c r="A44" s="1"/>
      <c r="B44" s="282"/>
      <c r="C44" s="282" t="str">
        <f t="shared" si="17"/>
        <v>Fixed assets at the end of the period</v>
      </c>
      <c r="D44" s="283"/>
      <c r="E44" s="282"/>
      <c r="F44" s="283"/>
      <c r="G44" s="383" t="s">
        <v>41</v>
      </c>
      <c r="H44" s="384"/>
      <c r="I44" s="283">
        <f t="shared" ref="I44:CN44" si="20">IF(ROUND(I40+I43+I42,2)=0,0,I40+I43+I42)</f>
        <v>0</v>
      </c>
      <c r="J44" s="283">
        <f t="shared" si="20"/>
        <v>0</v>
      </c>
      <c r="K44" s="283">
        <f t="shared" si="20"/>
        <v>0</v>
      </c>
      <c r="L44" s="283">
        <f t="shared" si="20"/>
        <v>0</v>
      </c>
      <c r="M44" s="283">
        <f t="shared" si="20"/>
        <v>0</v>
      </c>
      <c r="N44" s="283">
        <f t="shared" si="20"/>
        <v>4190.47619</v>
      </c>
      <c r="O44" s="283">
        <f t="shared" si="20"/>
        <v>4120.634921</v>
      </c>
      <c r="P44" s="283">
        <f t="shared" si="20"/>
        <v>4050.793651</v>
      </c>
      <c r="Q44" s="283">
        <f t="shared" si="20"/>
        <v>3980.952381</v>
      </c>
      <c r="R44" s="283">
        <f t="shared" si="20"/>
        <v>3911.111111</v>
      </c>
      <c r="S44" s="283">
        <f t="shared" si="20"/>
        <v>3841.269841</v>
      </c>
      <c r="T44" s="283">
        <f t="shared" si="20"/>
        <v>3771.428571</v>
      </c>
      <c r="U44" s="283">
        <f t="shared" si="20"/>
        <v>3701.587302</v>
      </c>
      <c r="V44" s="283">
        <f t="shared" si="20"/>
        <v>3631.746032</v>
      </c>
      <c r="W44" s="283">
        <f t="shared" si="20"/>
        <v>3561.904762</v>
      </c>
      <c r="X44" s="283">
        <f t="shared" si="20"/>
        <v>3492.063492</v>
      </c>
      <c r="Y44" s="283">
        <f t="shared" si="20"/>
        <v>3422.222222</v>
      </c>
      <c r="Z44" s="283">
        <f t="shared" si="20"/>
        <v>3352.380952</v>
      </c>
      <c r="AA44" s="283">
        <f t="shared" si="20"/>
        <v>3282.539683</v>
      </c>
      <c r="AB44" s="283">
        <f t="shared" si="20"/>
        <v>3212.698413</v>
      </c>
      <c r="AC44" s="283">
        <f t="shared" si="20"/>
        <v>3142.857143</v>
      </c>
      <c r="AD44" s="283">
        <f t="shared" si="20"/>
        <v>3073.015873</v>
      </c>
      <c r="AE44" s="283">
        <f t="shared" si="20"/>
        <v>3003.174603</v>
      </c>
      <c r="AF44" s="283">
        <f t="shared" si="20"/>
        <v>2933.333333</v>
      </c>
      <c r="AG44" s="283">
        <f t="shared" si="20"/>
        <v>2863.492063</v>
      </c>
      <c r="AH44" s="283">
        <f t="shared" si="20"/>
        <v>2793.650794</v>
      </c>
      <c r="AI44" s="283">
        <f t="shared" si="20"/>
        <v>2723.809524</v>
      </c>
      <c r="AJ44" s="283">
        <f t="shared" si="20"/>
        <v>2653.968254</v>
      </c>
      <c r="AK44" s="283">
        <f t="shared" si="20"/>
        <v>2584.126984</v>
      </c>
      <c r="AL44" s="283">
        <f t="shared" si="20"/>
        <v>2514.285714</v>
      </c>
      <c r="AM44" s="283">
        <f t="shared" si="20"/>
        <v>2444.444444</v>
      </c>
      <c r="AN44" s="283">
        <f t="shared" si="20"/>
        <v>2374.603175</v>
      </c>
      <c r="AO44" s="283">
        <f t="shared" si="20"/>
        <v>2304.761905</v>
      </c>
      <c r="AP44" s="283">
        <f t="shared" si="20"/>
        <v>2234.920635</v>
      </c>
      <c r="AQ44" s="283">
        <f t="shared" si="20"/>
        <v>2165.079365</v>
      </c>
      <c r="AR44" s="283">
        <f t="shared" si="20"/>
        <v>2095.238095</v>
      </c>
      <c r="AS44" s="283">
        <f t="shared" si="20"/>
        <v>2025.396825</v>
      </c>
      <c r="AT44" s="283">
        <f t="shared" si="20"/>
        <v>1955.555556</v>
      </c>
      <c r="AU44" s="283">
        <f t="shared" si="20"/>
        <v>1885.714286</v>
      </c>
      <c r="AV44" s="283">
        <f t="shared" si="20"/>
        <v>1815.873016</v>
      </c>
      <c r="AW44" s="283">
        <f t="shared" si="20"/>
        <v>1746.031746</v>
      </c>
      <c r="AX44" s="283">
        <f t="shared" si="20"/>
        <v>1676.190476</v>
      </c>
      <c r="AY44" s="283">
        <f t="shared" si="20"/>
        <v>1606.349206</v>
      </c>
      <c r="AZ44" s="283">
        <f t="shared" si="20"/>
        <v>1536.507937</v>
      </c>
      <c r="BA44" s="283">
        <f t="shared" si="20"/>
        <v>1466.666667</v>
      </c>
      <c r="BB44" s="283">
        <f t="shared" si="20"/>
        <v>1396.825397</v>
      </c>
      <c r="BC44" s="283">
        <f t="shared" si="20"/>
        <v>1326.984127</v>
      </c>
      <c r="BD44" s="283">
        <f t="shared" si="20"/>
        <v>1257.142857</v>
      </c>
      <c r="BE44" s="283">
        <f t="shared" si="20"/>
        <v>1187.301587</v>
      </c>
      <c r="BF44" s="283">
        <f t="shared" si="20"/>
        <v>1117.460317</v>
      </c>
      <c r="BG44" s="283">
        <f t="shared" si="20"/>
        <v>1047.619048</v>
      </c>
      <c r="BH44" s="283">
        <f t="shared" si="20"/>
        <v>977.7777778</v>
      </c>
      <c r="BI44" s="283">
        <f t="shared" si="20"/>
        <v>907.9365079</v>
      </c>
      <c r="BJ44" s="283">
        <f t="shared" si="20"/>
        <v>838.0952381</v>
      </c>
      <c r="BK44" s="283">
        <f t="shared" si="20"/>
        <v>768.2539683</v>
      </c>
      <c r="BL44" s="283">
        <f t="shared" si="20"/>
        <v>698.4126984</v>
      </c>
      <c r="BM44" s="283">
        <f t="shared" si="20"/>
        <v>628.5714286</v>
      </c>
      <c r="BN44" s="283">
        <f t="shared" si="20"/>
        <v>558.7301587</v>
      </c>
      <c r="BO44" s="283">
        <f t="shared" si="20"/>
        <v>488.8888889</v>
      </c>
      <c r="BP44" s="283">
        <f t="shared" si="20"/>
        <v>419.047619</v>
      </c>
      <c r="BQ44" s="283">
        <f t="shared" si="20"/>
        <v>349.2063492</v>
      </c>
      <c r="BR44" s="283">
        <f t="shared" si="20"/>
        <v>279.3650794</v>
      </c>
      <c r="BS44" s="283">
        <f t="shared" si="20"/>
        <v>209.5238095</v>
      </c>
      <c r="BT44" s="283">
        <f t="shared" si="20"/>
        <v>139.6825397</v>
      </c>
      <c r="BU44" s="283">
        <f t="shared" si="20"/>
        <v>69.84126984</v>
      </c>
      <c r="BV44" s="283">
        <f t="shared" si="20"/>
        <v>0</v>
      </c>
      <c r="BW44" s="283">
        <f t="shared" si="20"/>
        <v>0</v>
      </c>
      <c r="BX44" s="283">
        <f t="shared" si="20"/>
        <v>0</v>
      </c>
      <c r="BY44" s="283">
        <f t="shared" si="20"/>
        <v>0</v>
      </c>
      <c r="BZ44" s="283">
        <f t="shared" si="20"/>
        <v>0</v>
      </c>
      <c r="CA44" s="283">
        <f t="shared" si="20"/>
        <v>0</v>
      </c>
      <c r="CB44" s="283">
        <f t="shared" si="20"/>
        <v>0</v>
      </c>
      <c r="CC44" s="283">
        <f t="shared" si="20"/>
        <v>0</v>
      </c>
      <c r="CD44" s="283">
        <f t="shared" si="20"/>
        <v>0</v>
      </c>
      <c r="CE44" s="283">
        <f t="shared" si="20"/>
        <v>0</v>
      </c>
      <c r="CF44" s="283">
        <f t="shared" si="20"/>
        <v>0</v>
      </c>
      <c r="CG44" s="283">
        <f t="shared" si="20"/>
        <v>0</v>
      </c>
      <c r="CH44" s="283">
        <f t="shared" si="20"/>
        <v>0</v>
      </c>
      <c r="CI44" s="283">
        <f t="shared" si="20"/>
        <v>0</v>
      </c>
      <c r="CJ44" s="283">
        <f t="shared" si="20"/>
        <v>0</v>
      </c>
      <c r="CK44" s="283">
        <f t="shared" si="20"/>
        <v>0</v>
      </c>
      <c r="CL44" s="283">
        <f t="shared" si="20"/>
        <v>0</v>
      </c>
      <c r="CM44" s="283">
        <f t="shared" si="20"/>
        <v>0</v>
      </c>
      <c r="CN44" s="283">
        <f t="shared" si="20"/>
        <v>0</v>
      </c>
      <c r="CO44" s="1"/>
    </row>
    <row r="45" ht="18.75" customHeight="1">
      <c r="A45" s="1"/>
      <c r="B45" s="2"/>
      <c r="C45" s="1"/>
      <c r="D45" s="44"/>
      <c r="E45" s="1"/>
      <c r="F45" s="44"/>
      <c r="G45" s="60"/>
      <c r="H45" s="381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1"/>
    </row>
    <row r="46" ht="18.75" customHeight="1">
      <c r="A46" s="1"/>
      <c r="B46" s="40" t="str">
        <f t="shared" ref="B46:C46" si="21">B17</f>
        <v>3.</v>
      </c>
      <c r="C46" s="40" t="str">
        <f t="shared" si="21"/>
        <v/>
      </c>
      <c r="D46" s="44"/>
      <c r="E46" s="1"/>
      <c r="F46" s="44"/>
      <c r="G46" s="60"/>
      <c r="H46" s="381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1"/>
    </row>
    <row r="47" ht="18.75" customHeight="1">
      <c r="A47" s="1"/>
      <c r="B47" s="282"/>
      <c r="C47" s="282" t="str">
        <f t="shared" ref="C47:C51" si="23">C40</f>
        <v>Fixed assets at the beginning of the period</v>
      </c>
      <c r="D47" s="283"/>
      <c r="E47" s="282"/>
      <c r="F47" s="283"/>
      <c r="G47" s="383" t="s">
        <v>41</v>
      </c>
      <c r="H47" s="384"/>
      <c r="I47" s="283" t="str">
        <f t="shared" ref="I47:CN47" si="22">H51</f>
        <v/>
      </c>
      <c r="J47" s="283">
        <f t="shared" si="22"/>
        <v>0</v>
      </c>
      <c r="K47" s="283">
        <f t="shared" si="22"/>
        <v>0</v>
      </c>
      <c r="L47" s="283">
        <f t="shared" si="22"/>
        <v>0</v>
      </c>
      <c r="M47" s="283">
        <f t="shared" si="22"/>
        <v>0</v>
      </c>
      <c r="N47" s="283">
        <f t="shared" si="22"/>
        <v>0</v>
      </c>
      <c r="O47" s="283">
        <f t="shared" si="22"/>
        <v>0</v>
      </c>
      <c r="P47" s="283">
        <f t="shared" si="22"/>
        <v>0</v>
      </c>
      <c r="Q47" s="283">
        <f t="shared" si="22"/>
        <v>0</v>
      </c>
      <c r="R47" s="283">
        <f t="shared" si="22"/>
        <v>0</v>
      </c>
      <c r="S47" s="283">
        <f t="shared" si="22"/>
        <v>0</v>
      </c>
      <c r="T47" s="283">
        <f t="shared" si="22"/>
        <v>0</v>
      </c>
      <c r="U47" s="283">
        <f t="shared" si="22"/>
        <v>0</v>
      </c>
      <c r="V47" s="283">
        <f t="shared" si="22"/>
        <v>0</v>
      </c>
      <c r="W47" s="283">
        <f t="shared" si="22"/>
        <v>0</v>
      </c>
      <c r="X47" s="283">
        <f t="shared" si="22"/>
        <v>0</v>
      </c>
      <c r="Y47" s="283">
        <f t="shared" si="22"/>
        <v>0</v>
      </c>
      <c r="Z47" s="283">
        <f t="shared" si="22"/>
        <v>0</v>
      </c>
      <c r="AA47" s="283">
        <f t="shared" si="22"/>
        <v>0</v>
      </c>
      <c r="AB47" s="283">
        <f t="shared" si="22"/>
        <v>0</v>
      </c>
      <c r="AC47" s="283">
        <f t="shared" si="22"/>
        <v>0</v>
      </c>
      <c r="AD47" s="283">
        <f t="shared" si="22"/>
        <v>0</v>
      </c>
      <c r="AE47" s="283">
        <f t="shared" si="22"/>
        <v>0</v>
      </c>
      <c r="AF47" s="283">
        <f t="shared" si="22"/>
        <v>0</v>
      </c>
      <c r="AG47" s="283">
        <f t="shared" si="22"/>
        <v>0</v>
      </c>
      <c r="AH47" s="283">
        <f t="shared" si="22"/>
        <v>0</v>
      </c>
      <c r="AI47" s="283">
        <f t="shared" si="22"/>
        <v>0</v>
      </c>
      <c r="AJ47" s="283">
        <f t="shared" si="22"/>
        <v>0</v>
      </c>
      <c r="AK47" s="283">
        <f t="shared" si="22"/>
        <v>0</v>
      </c>
      <c r="AL47" s="283">
        <f t="shared" si="22"/>
        <v>0</v>
      </c>
      <c r="AM47" s="283">
        <f t="shared" si="22"/>
        <v>0</v>
      </c>
      <c r="AN47" s="283">
        <f t="shared" si="22"/>
        <v>0</v>
      </c>
      <c r="AO47" s="283">
        <f t="shared" si="22"/>
        <v>0</v>
      </c>
      <c r="AP47" s="283">
        <f t="shared" si="22"/>
        <v>0</v>
      </c>
      <c r="AQ47" s="283">
        <f t="shared" si="22"/>
        <v>0</v>
      </c>
      <c r="AR47" s="283">
        <f t="shared" si="22"/>
        <v>0</v>
      </c>
      <c r="AS47" s="283">
        <f t="shared" si="22"/>
        <v>0</v>
      </c>
      <c r="AT47" s="283">
        <f t="shared" si="22"/>
        <v>0</v>
      </c>
      <c r="AU47" s="283">
        <f t="shared" si="22"/>
        <v>0</v>
      </c>
      <c r="AV47" s="283">
        <f t="shared" si="22"/>
        <v>0</v>
      </c>
      <c r="AW47" s="283">
        <f t="shared" si="22"/>
        <v>0</v>
      </c>
      <c r="AX47" s="283">
        <f t="shared" si="22"/>
        <v>0</v>
      </c>
      <c r="AY47" s="283">
        <f t="shared" si="22"/>
        <v>0</v>
      </c>
      <c r="AZ47" s="283">
        <f t="shared" si="22"/>
        <v>0</v>
      </c>
      <c r="BA47" s="283">
        <f t="shared" si="22"/>
        <v>0</v>
      </c>
      <c r="BB47" s="283">
        <f t="shared" si="22"/>
        <v>0</v>
      </c>
      <c r="BC47" s="283">
        <f t="shared" si="22"/>
        <v>0</v>
      </c>
      <c r="BD47" s="283">
        <f t="shared" si="22"/>
        <v>0</v>
      </c>
      <c r="BE47" s="283">
        <f t="shared" si="22"/>
        <v>0</v>
      </c>
      <c r="BF47" s="283">
        <f t="shared" si="22"/>
        <v>0</v>
      </c>
      <c r="BG47" s="283">
        <f t="shared" si="22"/>
        <v>0</v>
      </c>
      <c r="BH47" s="283">
        <f t="shared" si="22"/>
        <v>0</v>
      </c>
      <c r="BI47" s="283">
        <f t="shared" si="22"/>
        <v>0</v>
      </c>
      <c r="BJ47" s="283">
        <f t="shared" si="22"/>
        <v>0</v>
      </c>
      <c r="BK47" s="283">
        <f t="shared" si="22"/>
        <v>0</v>
      </c>
      <c r="BL47" s="283">
        <f t="shared" si="22"/>
        <v>0</v>
      </c>
      <c r="BM47" s="283">
        <f t="shared" si="22"/>
        <v>0</v>
      </c>
      <c r="BN47" s="283">
        <f t="shared" si="22"/>
        <v>0</v>
      </c>
      <c r="BO47" s="283">
        <f t="shared" si="22"/>
        <v>0</v>
      </c>
      <c r="BP47" s="283">
        <f t="shared" si="22"/>
        <v>0</v>
      </c>
      <c r="BQ47" s="283">
        <f t="shared" si="22"/>
        <v>0</v>
      </c>
      <c r="BR47" s="283">
        <f t="shared" si="22"/>
        <v>0</v>
      </c>
      <c r="BS47" s="283">
        <f t="shared" si="22"/>
        <v>0</v>
      </c>
      <c r="BT47" s="283">
        <f t="shared" si="22"/>
        <v>0</v>
      </c>
      <c r="BU47" s="283">
        <f t="shared" si="22"/>
        <v>0</v>
      </c>
      <c r="BV47" s="283">
        <f t="shared" si="22"/>
        <v>0</v>
      </c>
      <c r="BW47" s="283">
        <f t="shared" si="22"/>
        <v>0</v>
      </c>
      <c r="BX47" s="283">
        <f t="shared" si="22"/>
        <v>0</v>
      </c>
      <c r="BY47" s="283">
        <f t="shared" si="22"/>
        <v>0</v>
      </c>
      <c r="BZ47" s="283">
        <f t="shared" si="22"/>
        <v>0</v>
      </c>
      <c r="CA47" s="283">
        <f t="shared" si="22"/>
        <v>0</v>
      </c>
      <c r="CB47" s="283">
        <f t="shared" si="22"/>
        <v>0</v>
      </c>
      <c r="CC47" s="283">
        <f t="shared" si="22"/>
        <v>0</v>
      </c>
      <c r="CD47" s="283">
        <f t="shared" si="22"/>
        <v>0</v>
      </c>
      <c r="CE47" s="283">
        <f t="shared" si="22"/>
        <v>0</v>
      </c>
      <c r="CF47" s="283">
        <f t="shared" si="22"/>
        <v>0</v>
      </c>
      <c r="CG47" s="283">
        <f t="shared" si="22"/>
        <v>0</v>
      </c>
      <c r="CH47" s="283">
        <f t="shared" si="22"/>
        <v>0</v>
      </c>
      <c r="CI47" s="283">
        <f t="shared" si="22"/>
        <v>0</v>
      </c>
      <c r="CJ47" s="283">
        <f t="shared" si="22"/>
        <v>0</v>
      </c>
      <c r="CK47" s="283">
        <f t="shared" si="22"/>
        <v>0</v>
      </c>
      <c r="CL47" s="283">
        <f t="shared" si="22"/>
        <v>0</v>
      </c>
      <c r="CM47" s="283">
        <f t="shared" si="22"/>
        <v>0</v>
      </c>
      <c r="CN47" s="283">
        <f t="shared" si="22"/>
        <v>0</v>
      </c>
      <c r="CO47" s="1"/>
    </row>
    <row r="48" ht="18.75" customHeight="1">
      <c r="A48" s="1"/>
      <c r="B48" s="1"/>
      <c r="C48" s="2" t="str">
        <f t="shared" si="23"/>
        <v>Unfinished production</v>
      </c>
      <c r="D48" s="44"/>
      <c r="E48" s="1"/>
      <c r="F48" s="44">
        <f>MAX(I48:CN48)</f>
        <v>0</v>
      </c>
      <c r="G48" s="415" t="s">
        <v>41</v>
      </c>
      <c r="H48" s="381"/>
      <c r="I48" s="450">
        <f>IF(SUM(I$20:$CN$20)=0,0,-SUMIFS(I$15:I$19,$B$15:$B$19,$B46)/(1+Input!$D$115)+H48)</f>
        <v>0</v>
      </c>
      <c r="J48" s="450">
        <f>IF(SUM(J$20:$CN$20)=0,0,-SUMIFS(J$15:J$19,$B$15:$B$19,$B46)/(1+Input!$D$115)+I48)</f>
        <v>0</v>
      </c>
      <c r="K48" s="450">
        <f>IF(SUM(K$20:$CN$20)=0,0,-SUMIFS(K$15:K$19,$B$15:$B$19,$B46)/(1+Input!$D$115)+J48)</f>
        <v>0</v>
      </c>
      <c r="L48" s="450">
        <f>IF(SUM(L$20:$CN$20)=0,0,-SUMIFS(L$15:L$19,$B$15:$B$19,$B46)/(1+Input!$D$115)+K48)</f>
        <v>0</v>
      </c>
      <c r="M48" s="450">
        <f>IF(SUM(M$20:$CN$20)=0,0,-SUMIFS(M$15:M$19,$B$15:$B$19,$B46)/(1+Input!$D$115)+L48)</f>
        <v>0</v>
      </c>
      <c r="N48" s="450">
        <f>IF(SUM(N$20:$CN$20)=0,0,-SUMIFS(N$15:N$19,$B$15:$B$19,$B46)/(1+Input!$D$115)+M48)</f>
        <v>0</v>
      </c>
      <c r="O48" s="450">
        <f>IF(SUM(O$20:$CN$20)=0,0,-SUMIFS(O$15:O$19,$B$15:$B$19,$B46)/(1+Input!$D$115)+N48)</f>
        <v>0</v>
      </c>
      <c r="P48" s="450">
        <f>IF(SUM(P$20:$CN$20)=0,0,-SUMIFS(P$15:P$19,$B$15:$B$19,$B46)/(1+Input!$D$115)+O48)</f>
        <v>0</v>
      </c>
      <c r="Q48" s="450">
        <f>IF(SUM(Q$20:$CN$20)=0,0,-SUMIFS(Q$15:Q$19,$B$15:$B$19,$B46)/(1+Input!$D$115)+P48)</f>
        <v>0</v>
      </c>
      <c r="R48" s="450">
        <f>IF(SUM(R$20:$CN$20)=0,0,-SUMIFS(R$15:R$19,$B$15:$B$19,$B46)/(1+Input!$D$115)+Q48)</f>
        <v>0</v>
      </c>
      <c r="S48" s="450">
        <f>IF(SUM(S$20:$CN$20)=0,0,-SUMIFS(S$15:S$19,$B$15:$B$19,$B46)/(1+Input!$D$115)+R48)</f>
        <v>0</v>
      </c>
      <c r="T48" s="450">
        <f>IF(SUM(T$20:$CN$20)=0,0,-SUMIFS(T$15:T$19,$B$15:$B$19,$B46)/(1+Input!$D$115)+S48)</f>
        <v>0</v>
      </c>
      <c r="U48" s="450">
        <f>IF(SUM(U$20:$CN$20)=0,0,-SUMIFS(U$15:U$19,$B$15:$B$19,$B46)/(1+Input!$D$115)+T48)</f>
        <v>0</v>
      </c>
      <c r="V48" s="450">
        <f>IF(SUM(V$20:$CN$20)=0,0,-SUMIFS(V$15:V$19,$B$15:$B$19,$B46)/(1+Input!$D$115)+U48)</f>
        <v>0</v>
      </c>
      <c r="W48" s="450">
        <f>IF(SUM(W$20:$CN$20)=0,0,-SUMIFS(W$15:W$19,$B$15:$B$19,$B46)/(1+Input!$D$115)+V48)</f>
        <v>0</v>
      </c>
      <c r="X48" s="450">
        <f>IF(SUM(X$20:$CN$20)=0,0,-SUMIFS(X$15:X$19,$B$15:$B$19,$B46)/(1+Input!$D$115)+W48)</f>
        <v>0</v>
      </c>
      <c r="Y48" s="450">
        <f>IF(SUM(Y$20:$CN$20)=0,0,-SUMIFS(Y$15:Y$19,$B$15:$B$19,$B46)/(1+Input!$D$115)+X48)</f>
        <v>0</v>
      </c>
      <c r="Z48" s="450">
        <f>IF(SUM(Z$20:$CN$20)=0,0,-SUMIFS(Z$15:Z$19,$B$15:$B$19,$B46)/(1+Input!$D$115)+Y48)</f>
        <v>0</v>
      </c>
      <c r="AA48" s="450">
        <f>IF(SUM(AA$20:$CN$20)=0,0,-SUMIFS(AA$15:AA$19,$B$15:$B$19,$B46)/(1+Input!$D$115)+Z48)</f>
        <v>0</v>
      </c>
      <c r="AB48" s="450">
        <f>IF(SUM(AB$20:$CN$20)=0,0,-SUMIFS(AB$15:AB$19,$B$15:$B$19,$B46)/(1+Input!$D$115)+AA48)</f>
        <v>0</v>
      </c>
      <c r="AC48" s="450">
        <f>IF(SUM(AC$20:$CN$20)=0,0,-SUMIFS(AC$15:AC$19,$B$15:$B$19,$B46)/(1+Input!$D$115)+AB48)</f>
        <v>0</v>
      </c>
      <c r="AD48" s="450">
        <f>IF(SUM(AD$20:$CN$20)=0,0,-SUMIFS(AD$15:AD$19,$B$15:$B$19,$B46)/(1+Input!$D$115)+AC48)</f>
        <v>0</v>
      </c>
      <c r="AE48" s="450">
        <f>IF(SUM(AE$20:$CN$20)=0,0,-SUMIFS(AE$15:AE$19,$B$15:$B$19,$B46)/(1+Input!$D$115)+AD48)</f>
        <v>0</v>
      </c>
      <c r="AF48" s="450">
        <f>IF(SUM(AF$20:$CN$20)=0,0,-SUMIFS(AF$15:AF$19,$B$15:$B$19,$B46)/(1+Input!$D$115)+AE48)</f>
        <v>0</v>
      </c>
      <c r="AG48" s="450">
        <f>IF(SUM(AG$20:$CN$20)=0,0,-SUMIFS(AG$15:AG$19,$B$15:$B$19,$B46)/(1+Input!$D$115)+AF48)</f>
        <v>0</v>
      </c>
      <c r="AH48" s="450">
        <f>IF(SUM(AH$20:$CN$20)=0,0,-SUMIFS(AH$15:AH$19,$B$15:$B$19,$B46)/(1+Input!$D$115)+AG48)</f>
        <v>0</v>
      </c>
      <c r="AI48" s="450">
        <f>IF(SUM(AI$20:$CN$20)=0,0,-SUMIFS(AI$15:AI$19,$B$15:$B$19,$B46)/(1+Input!$D$115)+AH48)</f>
        <v>0</v>
      </c>
      <c r="AJ48" s="450">
        <f>IF(SUM(AJ$20:$CN$20)=0,0,-SUMIFS(AJ$15:AJ$19,$B$15:$B$19,$B46)/(1+Input!$D$115)+AI48)</f>
        <v>0</v>
      </c>
      <c r="AK48" s="450">
        <f>IF(SUM(AK$20:$CN$20)=0,0,-SUMIFS(AK$15:AK$19,$B$15:$B$19,$B46)/(1+Input!$D$115)+AJ48)</f>
        <v>0</v>
      </c>
      <c r="AL48" s="450">
        <f>IF(SUM(AL$20:$CN$20)=0,0,-SUMIFS(AL$15:AL$19,$B$15:$B$19,$B46)/(1+Input!$D$115)+AK48)</f>
        <v>0</v>
      </c>
      <c r="AM48" s="450">
        <f>IF(SUM(AM$20:$CN$20)=0,0,-SUMIFS(AM$15:AM$19,$B$15:$B$19,$B46)/(1+Input!$D$115)+AL48)</f>
        <v>0</v>
      </c>
      <c r="AN48" s="450">
        <f>IF(SUM(AN$20:$CN$20)=0,0,-SUMIFS(AN$15:AN$19,$B$15:$B$19,$B46)/(1+Input!$D$115)+AM48)</f>
        <v>0</v>
      </c>
      <c r="AO48" s="450">
        <f>IF(SUM(AO$20:$CN$20)=0,0,-SUMIFS(AO$15:AO$19,$B$15:$B$19,$B46)/(1+Input!$D$115)+AN48)</f>
        <v>0</v>
      </c>
      <c r="AP48" s="450">
        <f>IF(SUM(AP$20:$CN$20)=0,0,-SUMIFS(AP$15:AP$19,$B$15:$B$19,$B46)/(1+Input!$D$115)+AO48)</f>
        <v>0</v>
      </c>
      <c r="AQ48" s="450">
        <f>IF(SUM(AQ$20:$CN$20)=0,0,-SUMIFS(AQ$15:AQ$19,$B$15:$B$19,$B46)/(1+Input!$D$115)+AP48)</f>
        <v>0</v>
      </c>
      <c r="AR48" s="450">
        <f>IF(SUM(AR$20:$CN$20)=0,0,-SUMIFS(AR$15:AR$19,$B$15:$B$19,$B46)/(1+Input!$D$115)+AQ48)</f>
        <v>0</v>
      </c>
      <c r="AS48" s="450">
        <f>IF(SUM(AS$20:$CN$20)=0,0,-SUMIFS(AS$15:AS$19,$B$15:$B$19,$B46)/(1+Input!$D$115)+AR48)</f>
        <v>0</v>
      </c>
      <c r="AT48" s="450">
        <f>IF(SUM(AT$20:$CN$20)=0,0,-SUMIFS(AT$15:AT$19,$B$15:$B$19,$B46)/(1+Input!$D$115)+AS48)</f>
        <v>0</v>
      </c>
      <c r="AU48" s="450">
        <f>IF(SUM(AU$20:$CN$20)=0,0,-SUMIFS(AU$15:AU$19,$B$15:$B$19,$B46)/(1+Input!$D$115)+AT48)</f>
        <v>0</v>
      </c>
      <c r="AV48" s="450">
        <f>IF(SUM(AV$20:$CN$20)=0,0,-SUMIFS(AV$15:AV$19,$B$15:$B$19,$B46)/(1+Input!$D$115)+AU48)</f>
        <v>0</v>
      </c>
      <c r="AW48" s="450">
        <f>IF(SUM(AW$20:$CN$20)=0,0,-SUMIFS(AW$15:AW$19,$B$15:$B$19,$B46)/(1+Input!$D$115)+AV48)</f>
        <v>0</v>
      </c>
      <c r="AX48" s="450">
        <f>IF(SUM(AX$20:$CN$20)=0,0,-SUMIFS(AX$15:AX$19,$B$15:$B$19,$B46)/(1+Input!$D$115)+AW48)</f>
        <v>0</v>
      </c>
      <c r="AY48" s="450">
        <f>IF(SUM(AY$20:$CN$20)=0,0,-SUMIFS(AY$15:AY$19,$B$15:$B$19,$B46)/(1+Input!$D$115)+AX48)</f>
        <v>0</v>
      </c>
      <c r="AZ48" s="450">
        <f>IF(SUM(AZ$20:$CN$20)=0,0,-SUMIFS(AZ$15:AZ$19,$B$15:$B$19,$B46)/(1+Input!$D$115)+AY48)</f>
        <v>0</v>
      </c>
      <c r="BA48" s="450">
        <f>IF(SUM(BA$20:$CN$20)=0,0,-SUMIFS(BA$15:BA$19,$B$15:$B$19,$B46)/(1+Input!$D$115)+AZ48)</f>
        <v>0</v>
      </c>
      <c r="BB48" s="450">
        <f>IF(SUM(BB$20:$CN$20)=0,0,-SUMIFS(BB$15:BB$19,$B$15:$B$19,$B46)/(1+Input!$D$115)+BA48)</f>
        <v>0</v>
      </c>
      <c r="BC48" s="450">
        <f>IF(SUM(BC$20:$CN$20)=0,0,-SUMIFS(BC$15:BC$19,$B$15:$B$19,$B46)/(1+Input!$D$115)+BB48)</f>
        <v>0</v>
      </c>
      <c r="BD48" s="450">
        <f>IF(SUM(BD$20:$CN$20)=0,0,-SUMIFS(BD$15:BD$19,$B$15:$B$19,$B46)/(1+Input!$D$115)+BC48)</f>
        <v>0</v>
      </c>
      <c r="BE48" s="450">
        <f>IF(SUM(BE$20:$CN$20)=0,0,-SUMIFS(BE$15:BE$19,$B$15:$B$19,$B46)/(1+Input!$D$115)+BD48)</f>
        <v>0</v>
      </c>
      <c r="BF48" s="450">
        <f>IF(SUM(BF$20:$CN$20)=0,0,-SUMIFS(BF$15:BF$19,$B$15:$B$19,$B46)/(1+Input!$D$115)+BE48)</f>
        <v>0</v>
      </c>
      <c r="BG48" s="450">
        <f>IF(SUM(BG$20:$CN$20)=0,0,-SUMIFS(BG$15:BG$19,$B$15:$B$19,$B46)/(1+Input!$D$115)+BF48)</f>
        <v>0</v>
      </c>
      <c r="BH48" s="450">
        <f>IF(SUM(BH$20:$CN$20)=0,0,-SUMIFS(BH$15:BH$19,$B$15:$B$19,$B46)/(1+Input!$D$115)+BG48)</f>
        <v>0</v>
      </c>
      <c r="BI48" s="450">
        <f>IF(SUM(BI$20:$CN$20)=0,0,-SUMIFS(BI$15:BI$19,$B$15:$B$19,$B46)/(1+Input!$D$115)+BH48)</f>
        <v>0</v>
      </c>
      <c r="BJ48" s="450">
        <f>IF(SUM(BJ$20:$CN$20)=0,0,-SUMIFS(BJ$15:BJ$19,$B$15:$B$19,$B46)/(1+Input!$D$115)+BI48)</f>
        <v>0</v>
      </c>
      <c r="BK48" s="450">
        <f>IF(SUM(BK$20:$CN$20)=0,0,-SUMIFS(BK$15:BK$19,$B$15:$B$19,$B46)/(1+Input!$D$115)+BJ48)</f>
        <v>0</v>
      </c>
      <c r="BL48" s="450">
        <f>IF(SUM(BL$20:$CN$20)=0,0,-SUMIFS(BL$15:BL$19,$B$15:$B$19,$B46)/(1+Input!$D$115)+BK48)</f>
        <v>0</v>
      </c>
      <c r="BM48" s="450">
        <f>IF(SUM(BM$20:$CN$20)=0,0,-SUMIFS(BM$15:BM$19,$B$15:$B$19,$B46)/(1+Input!$D$115)+BL48)</f>
        <v>0</v>
      </c>
      <c r="BN48" s="450">
        <f>IF(SUM(BN$20:$CN$20)=0,0,-SUMIFS(BN$15:BN$19,$B$15:$B$19,$B46)/(1+Input!$D$115)+BM48)</f>
        <v>0</v>
      </c>
      <c r="BO48" s="450">
        <f>IF(SUM(BO$20:$CN$20)=0,0,-SUMIFS(BO$15:BO$19,$B$15:$B$19,$B46)/(1+Input!$D$115)+BN48)</f>
        <v>0</v>
      </c>
      <c r="BP48" s="450">
        <f>IF(SUM(BP$20:$CN$20)=0,0,-SUMIFS(BP$15:BP$19,$B$15:$B$19,$B46)/(1+Input!$D$115)+BO48)</f>
        <v>0</v>
      </c>
      <c r="BQ48" s="450">
        <f>IF(SUM(BQ$20:$CN$20)=0,0,-SUMIFS(BQ$15:BQ$19,$B$15:$B$19,$B46)/(1+Input!$D$115)+BP48)</f>
        <v>0</v>
      </c>
      <c r="BR48" s="450">
        <f>IF(SUM(BR$20:$CN$20)=0,0,-SUMIFS(BR$15:BR$19,$B$15:$B$19,$B46)/(1+Input!$D$115)+BQ48)</f>
        <v>0</v>
      </c>
      <c r="BS48" s="450">
        <f>IF(SUM(BS$20:$CN$20)=0,0,-SUMIFS(BS$15:BS$19,$B$15:$B$19,$B46)/(1+Input!$D$115)+BR48)</f>
        <v>0</v>
      </c>
      <c r="BT48" s="450">
        <f>IF(SUM(BT$20:$CN$20)=0,0,-SUMIFS(BT$15:BT$19,$B$15:$B$19,$B46)/(1+Input!$D$115)+BS48)</f>
        <v>0</v>
      </c>
      <c r="BU48" s="450">
        <f>IF(SUM(BU$20:$CN$20)=0,0,-SUMIFS(BU$15:BU$19,$B$15:$B$19,$B46)/(1+Input!$D$115)+BT48)</f>
        <v>0</v>
      </c>
      <c r="BV48" s="450">
        <f>IF(SUM(BV$20:$CN$20)=0,0,-SUMIFS(BV$15:BV$19,$B$15:$B$19,$B46)/(1+Input!$D$115)+BU48)</f>
        <v>0</v>
      </c>
      <c r="BW48" s="450">
        <f>IF(SUM(BW$20:$CN$20)=0,0,-SUMIFS(BW$15:BW$19,$B$15:$B$19,$B46)/(1+Input!$D$115)+BV48)</f>
        <v>0</v>
      </c>
      <c r="BX48" s="450">
        <f>IF(SUM(BX$20:$CN$20)=0,0,-SUMIFS(BX$15:BX$19,$B$15:$B$19,$B46)/(1+Input!$D$115)+BW48)</f>
        <v>0</v>
      </c>
      <c r="BY48" s="450">
        <f>IF(SUM(BY$20:$CN$20)=0,0,-SUMIFS(BY$15:BY$19,$B$15:$B$19,$B46)/(1+Input!$D$115)+BX48)</f>
        <v>0</v>
      </c>
      <c r="BZ48" s="450">
        <f>IF(SUM(BZ$20:$CN$20)=0,0,-SUMIFS(BZ$15:BZ$19,$B$15:$B$19,$B46)/(1+Input!$D$115)+BY48)</f>
        <v>0</v>
      </c>
      <c r="CA48" s="450">
        <f>IF(SUM(CA$20:$CN$20)=0,0,-SUMIFS(CA$15:CA$19,$B$15:$B$19,$B46)/(1+Input!$D$115)+BZ48)</f>
        <v>0</v>
      </c>
      <c r="CB48" s="450">
        <f>IF(SUM(CB$20:$CN$20)=0,0,-SUMIFS(CB$15:CB$19,$B$15:$B$19,$B46)/(1+Input!$D$115)+CA48)</f>
        <v>0</v>
      </c>
      <c r="CC48" s="450">
        <f>IF(SUM(CC$20:$CN$20)=0,0,-SUMIFS(CC$15:CC$19,$B$15:$B$19,$B46)/(1+Input!$D$115)+CB48)</f>
        <v>0</v>
      </c>
      <c r="CD48" s="450">
        <f>IF(SUM(CD$20:$CN$20)=0,0,-SUMIFS(CD$15:CD$19,$B$15:$B$19,$B46)/(1+Input!$D$115)+CC48)</f>
        <v>0</v>
      </c>
      <c r="CE48" s="450">
        <f>IF(SUM(CE$20:$CN$20)=0,0,-SUMIFS(CE$15:CE$19,$B$15:$B$19,$B46)/(1+Input!$D$115)+CD48)</f>
        <v>0</v>
      </c>
      <c r="CF48" s="450">
        <f>IF(SUM(CF$20:$CN$20)=0,0,-SUMIFS(CF$15:CF$19,$B$15:$B$19,$B46)/(1+Input!$D$115)+CE48)</f>
        <v>0</v>
      </c>
      <c r="CG48" s="450">
        <f>IF(SUM(CG$20:$CN$20)=0,0,-SUMIFS(CG$15:CG$19,$B$15:$B$19,$B46)/(1+Input!$D$115)+CF48)</f>
        <v>0</v>
      </c>
      <c r="CH48" s="450">
        <f>IF(SUM(CH$20:$CN$20)=0,0,-SUMIFS(CH$15:CH$19,$B$15:$B$19,$B46)/(1+Input!$D$115)+CG48)</f>
        <v>0</v>
      </c>
      <c r="CI48" s="450">
        <f>IF(SUM(CI$20:$CN$20)=0,0,-SUMIFS(CI$15:CI$19,$B$15:$B$19,$B46)/(1+Input!$D$115)+CH48)</f>
        <v>0</v>
      </c>
      <c r="CJ48" s="450">
        <f>IF(SUM(CJ$20:$CN$20)=0,0,-SUMIFS(CJ$15:CJ$19,$B$15:$B$19,$B46)/(1+Input!$D$115)+CI48)</f>
        <v>0</v>
      </c>
      <c r="CK48" s="450">
        <f>IF(SUM(CK$20:$CN$20)=0,0,-SUMIFS(CK$15:CK$19,$B$15:$B$19,$B46)/(1+Input!$D$115)+CJ48)</f>
        <v>0</v>
      </c>
      <c r="CL48" s="450">
        <f>IF(SUM(CL$20:$CN$20)=0,0,-SUMIFS(CL$15:CL$19,$B$15:$B$19,$B46)/(1+Input!$D$115)+CK48)</f>
        <v>0</v>
      </c>
      <c r="CM48" s="450">
        <f>IF(SUM(CM$20:$CN$20)=0,0,-SUMIFS(CM$15:CM$19,$B$15:$B$19,$B46)/(1+Input!$D$115)+CL48)</f>
        <v>0</v>
      </c>
      <c r="CN48" s="450">
        <f>IF(SUM(CN$20:$CN$20)=0,0,-SUMIFS(CN$15:CN$19,$B$15:$B$19,$B46)/(1+Input!$D$115)+CM48)</f>
        <v>0</v>
      </c>
      <c r="CO48" s="1"/>
    </row>
    <row r="49" ht="18.75" customHeight="1">
      <c r="A49" s="1"/>
      <c r="B49" s="1"/>
      <c r="C49" s="2" t="str">
        <f t="shared" si="23"/>
        <v>Commissioning</v>
      </c>
      <c r="D49" s="44"/>
      <c r="E49" s="1"/>
      <c r="F49" s="44">
        <f t="shared" ref="F49:F50" si="25">SUM(I49:CN49)</f>
        <v>0</v>
      </c>
      <c r="G49" s="415" t="s">
        <v>41</v>
      </c>
      <c r="H49" s="381"/>
      <c r="I49" s="44">
        <f t="shared" ref="I49:CN49" si="24">IF(AND(H48&gt;0,I48=0),H48,0)</f>
        <v>0</v>
      </c>
      <c r="J49" s="44">
        <f t="shared" si="24"/>
        <v>0</v>
      </c>
      <c r="K49" s="44">
        <f t="shared" si="24"/>
        <v>0</v>
      </c>
      <c r="L49" s="44">
        <f t="shared" si="24"/>
        <v>0</v>
      </c>
      <c r="M49" s="44">
        <f t="shared" si="24"/>
        <v>0</v>
      </c>
      <c r="N49" s="44">
        <f t="shared" si="24"/>
        <v>0</v>
      </c>
      <c r="O49" s="44">
        <f t="shared" si="24"/>
        <v>0</v>
      </c>
      <c r="P49" s="44">
        <f t="shared" si="24"/>
        <v>0</v>
      </c>
      <c r="Q49" s="44">
        <f t="shared" si="24"/>
        <v>0</v>
      </c>
      <c r="R49" s="44">
        <f t="shared" si="24"/>
        <v>0</v>
      </c>
      <c r="S49" s="44">
        <f t="shared" si="24"/>
        <v>0</v>
      </c>
      <c r="T49" s="44">
        <f t="shared" si="24"/>
        <v>0</v>
      </c>
      <c r="U49" s="44">
        <f t="shared" si="24"/>
        <v>0</v>
      </c>
      <c r="V49" s="44">
        <f t="shared" si="24"/>
        <v>0</v>
      </c>
      <c r="W49" s="44">
        <f t="shared" si="24"/>
        <v>0</v>
      </c>
      <c r="X49" s="44">
        <f t="shared" si="24"/>
        <v>0</v>
      </c>
      <c r="Y49" s="44">
        <f t="shared" si="24"/>
        <v>0</v>
      </c>
      <c r="Z49" s="44">
        <f t="shared" si="24"/>
        <v>0</v>
      </c>
      <c r="AA49" s="44">
        <f t="shared" si="24"/>
        <v>0</v>
      </c>
      <c r="AB49" s="44">
        <f t="shared" si="24"/>
        <v>0</v>
      </c>
      <c r="AC49" s="44">
        <f t="shared" si="24"/>
        <v>0</v>
      </c>
      <c r="AD49" s="44">
        <f t="shared" si="24"/>
        <v>0</v>
      </c>
      <c r="AE49" s="44">
        <f t="shared" si="24"/>
        <v>0</v>
      </c>
      <c r="AF49" s="44">
        <f t="shared" si="24"/>
        <v>0</v>
      </c>
      <c r="AG49" s="44">
        <f t="shared" si="24"/>
        <v>0</v>
      </c>
      <c r="AH49" s="44">
        <f t="shared" si="24"/>
        <v>0</v>
      </c>
      <c r="AI49" s="44">
        <f t="shared" si="24"/>
        <v>0</v>
      </c>
      <c r="AJ49" s="44">
        <f t="shared" si="24"/>
        <v>0</v>
      </c>
      <c r="AK49" s="44">
        <f t="shared" si="24"/>
        <v>0</v>
      </c>
      <c r="AL49" s="44">
        <f t="shared" si="24"/>
        <v>0</v>
      </c>
      <c r="AM49" s="44">
        <f t="shared" si="24"/>
        <v>0</v>
      </c>
      <c r="AN49" s="44">
        <f t="shared" si="24"/>
        <v>0</v>
      </c>
      <c r="AO49" s="44">
        <f t="shared" si="24"/>
        <v>0</v>
      </c>
      <c r="AP49" s="44">
        <f t="shared" si="24"/>
        <v>0</v>
      </c>
      <c r="AQ49" s="44">
        <f t="shared" si="24"/>
        <v>0</v>
      </c>
      <c r="AR49" s="44">
        <f t="shared" si="24"/>
        <v>0</v>
      </c>
      <c r="AS49" s="44">
        <f t="shared" si="24"/>
        <v>0</v>
      </c>
      <c r="AT49" s="44">
        <f t="shared" si="24"/>
        <v>0</v>
      </c>
      <c r="AU49" s="44">
        <f t="shared" si="24"/>
        <v>0</v>
      </c>
      <c r="AV49" s="44">
        <f t="shared" si="24"/>
        <v>0</v>
      </c>
      <c r="AW49" s="44">
        <f t="shared" si="24"/>
        <v>0</v>
      </c>
      <c r="AX49" s="44">
        <f t="shared" si="24"/>
        <v>0</v>
      </c>
      <c r="AY49" s="44">
        <f t="shared" si="24"/>
        <v>0</v>
      </c>
      <c r="AZ49" s="44">
        <f t="shared" si="24"/>
        <v>0</v>
      </c>
      <c r="BA49" s="44">
        <f t="shared" si="24"/>
        <v>0</v>
      </c>
      <c r="BB49" s="44">
        <f t="shared" si="24"/>
        <v>0</v>
      </c>
      <c r="BC49" s="44">
        <f t="shared" si="24"/>
        <v>0</v>
      </c>
      <c r="BD49" s="44">
        <f t="shared" si="24"/>
        <v>0</v>
      </c>
      <c r="BE49" s="44">
        <f t="shared" si="24"/>
        <v>0</v>
      </c>
      <c r="BF49" s="44">
        <f t="shared" si="24"/>
        <v>0</v>
      </c>
      <c r="BG49" s="44">
        <f t="shared" si="24"/>
        <v>0</v>
      </c>
      <c r="BH49" s="44">
        <f t="shared" si="24"/>
        <v>0</v>
      </c>
      <c r="BI49" s="44">
        <f t="shared" si="24"/>
        <v>0</v>
      </c>
      <c r="BJ49" s="44">
        <f t="shared" si="24"/>
        <v>0</v>
      </c>
      <c r="BK49" s="44">
        <f t="shared" si="24"/>
        <v>0</v>
      </c>
      <c r="BL49" s="44">
        <f t="shared" si="24"/>
        <v>0</v>
      </c>
      <c r="BM49" s="44">
        <f t="shared" si="24"/>
        <v>0</v>
      </c>
      <c r="BN49" s="44">
        <f t="shared" si="24"/>
        <v>0</v>
      </c>
      <c r="BO49" s="44">
        <f t="shared" si="24"/>
        <v>0</v>
      </c>
      <c r="BP49" s="44">
        <f t="shared" si="24"/>
        <v>0</v>
      </c>
      <c r="BQ49" s="44">
        <f t="shared" si="24"/>
        <v>0</v>
      </c>
      <c r="BR49" s="44">
        <f t="shared" si="24"/>
        <v>0</v>
      </c>
      <c r="BS49" s="44">
        <f t="shared" si="24"/>
        <v>0</v>
      </c>
      <c r="BT49" s="44">
        <f t="shared" si="24"/>
        <v>0</v>
      </c>
      <c r="BU49" s="44">
        <f t="shared" si="24"/>
        <v>0</v>
      </c>
      <c r="BV49" s="44">
        <f t="shared" si="24"/>
        <v>0</v>
      </c>
      <c r="BW49" s="44">
        <f t="shared" si="24"/>
        <v>0</v>
      </c>
      <c r="BX49" s="44">
        <f t="shared" si="24"/>
        <v>0</v>
      </c>
      <c r="BY49" s="44">
        <f t="shared" si="24"/>
        <v>0</v>
      </c>
      <c r="BZ49" s="44">
        <f t="shared" si="24"/>
        <v>0</v>
      </c>
      <c r="CA49" s="44">
        <f t="shared" si="24"/>
        <v>0</v>
      </c>
      <c r="CB49" s="44">
        <f t="shared" si="24"/>
        <v>0</v>
      </c>
      <c r="CC49" s="44">
        <f t="shared" si="24"/>
        <v>0</v>
      </c>
      <c r="CD49" s="44">
        <f t="shared" si="24"/>
        <v>0</v>
      </c>
      <c r="CE49" s="44">
        <f t="shared" si="24"/>
        <v>0</v>
      </c>
      <c r="CF49" s="44">
        <f t="shared" si="24"/>
        <v>0</v>
      </c>
      <c r="CG49" s="44">
        <f t="shared" si="24"/>
        <v>0</v>
      </c>
      <c r="CH49" s="44">
        <f t="shared" si="24"/>
        <v>0</v>
      </c>
      <c r="CI49" s="44">
        <f t="shared" si="24"/>
        <v>0</v>
      </c>
      <c r="CJ49" s="44">
        <f t="shared" si="24"/>
        <v>0</v>
      </c>
      <c r="CK49" s="44">
        <f t="shared" si="24"/>
        <v>0</v>
      </c>
      <c r="CL49" s="44">
        <f t="shared" si="24"/>
        <v>0</v>
      </c>
      <c r="CM49" s="44">
        <f t="shared" si="24"/>
        <v>0</v>
      </c>
      <c r="CN49" s="44">
        <f t="shared" si="24"/>
        <v>0</v>
      </c>
      <c r="CO49" s="1"/>
    </row>
    <row r="50" ht="18.75" customHeight="1">
      <c r="A50" s="1"/>
      <c r="B50" s="1"/>
      <c r="C50" s="2" t="str">
        <f t="shared" si="23"/>
        <v>Depreciation</v>
      </c>
      <c r="D50" s="44"/>
      <c r="E50" s="1"/>
      <c r="F50" s="44">
        <f t="shared" si="25"/>
        <v>0</v>
      </c>
      <c r="G50" s="415" t="s">
        <v>41</v>
      </c>
      <c r="H50" s="381"/>
      <c r="I50" s="450">
        <f>IF(H51=0,0,-$F48/VLOOKUP($B46,Input!$B$28:$D$32,3,FALSE)/12)</f>
        <v>0</v>
      </c>
      <c r="J50" s="450">
        <f>IF(I51=0,0,-$F48/VLOOKUP($B46,Input!$B$28:$D$32,3,FALSE)/12)</f>
        <v>0</v>
      </c>
      <c r="K50" s="450">
        <f>IF(J51=0,0,-$F48/VLOOKUP($B46,Input!$B$28:$D$32,3,FALSE)/12)</f>
        <v>0</v>
      </c>
      <c r="L50" s="450">
        <f>IF(K51=0,0,-$F48/VLOOKUP($B46,Input!$B$28:$D$32,3,FALSE)/12)</f>
        <v>0</v>
      </c>
      <c r="M50" s="450">
        <f>IF(L51=0,0,-$F48/VLOOKUP($B46,Input!$B$28:$D$32,3,FALSE)/12)</f>
        <v>0</v>
      </c>
      <c r="N50" s="450">
        <f>IF(M51=0,0,-$F48/VLOOKUP($B46,Input!$B$28:$D$32,3,FALSE)/12)</f>
        <v>0</v>
      </c>
      <c r="O50" s="450">
        <f>IF(N51=0,0,-$F48/VLOOKUP($B46,Input!$B$28:$D$32,3,FALSE)/12)</f>
        <v>0</v>
      </c>
      <c r="P50" s="450">
        <f>IF(O51=0,0,-$F48/VLOOKUP($B46,Input!$B$28:$D$32,3,FALSE)/12)</f>
        <v>0</v>
      </c>
      <c r="Q50" s="450">
        <f>IF(P51=0,0,-$F48/VLOOKUP($B46,Input!$B$28:$D$32,3,FALSE)/12)</f>
        <v>0</v>
      </c>
      <c r="R50" s="450">
        <f>IF(Q51=0,0,-$F48/VLOOKUP($B46,Input!$B$28:$D$32,3,FALSE)/12)</f>
        <v>0</v>
      </c>
      <c r="S50" s="450">
        <f>IF(R51=0,0,-$F48/VLOOKUP($B46,Input!$B$28:$D$32,3,FALSE)/12)</f>
        <v>0</v>
      </c>
      <c r="T50" s="450">
        <f>IF(S51=0,0,-$F48/VLOOKUP($B46,Input!$B$28:$D$32,3,FALSE)/12)</f>
        <v>0</v>
      </c>
      <c r="U50" s="450">
        <f>IF(T51=0,0,-$F48/VLOOKUP($B46,Input!$B$28:$D$32,3,FALSE)/12)</f>
        <v>0</v>
      </c>
      <c r="V50" s="450">
        <f>IF(U51=0,0,-$F48/VLOOKUP($B46,Input!$B$28:$D$32,3,FALSE)/12)</f>
        <v>0</v>
      </c>
      <c r="W50" s="450">
        <f>IF(V51=0,0,-$F48/VLOOKUP($B46,Input!$B$28:$D$32,3,FALSE)/12)</f>
        <v>0</v>
      </c>
      <c r="X50" s="450">
        <f>IF(W51=0,0,-$F48/VLOOKUP($B46,Input!$B$28:$D$32,3,FALSE)/12)</f>
        <v>0</v>
      </c>
      <c r="Y50" s="450">
        <f>IF(X51=0,0,-$F48/VLOOKUP($B46,Input!$B$28:$D$32,3,FALSE)/12)</f>
        <v>0</v>
      </c>
      <c r="Z50" s="450">
        <f>IF(Y51=0,0,-$F48/VLOOKUP($B46,Input!$B$28:$D$32,3,FALSE)/12)</f>
        <v>0</v>
      </c>
      <c r="AA50" s="450">
        <f>IF(Z51=0,0,-$F48/VLOOKUP($B46,Input!$B$28:$D$32,3,FALSE)/12)</f>
        <v>0</v>
      </c>
      <c r="AB50" s="450">
        <f>IF(AA51=0,0,-$F48/VLOOKUP($B46,Input!$B$28:$D$32,3,FALSE)/12)</f>
        <v>0</v>
      </c>
      <c r="AC50" s="450">
        <f>IF(AB51=0,0,-$F48/VLOOKUP($B46,Input!$B$28:$D$32,3,FALSE)/12)</f>
        <v>0</v>
      </c>
      <c r="AD50" s="450">
        <f>IF(AC51=0,0,-$F48/VLOOKUP($B46,Input!$B$28:$D$32,3,FALSE)/12)</f>
        <v>0</v>
      </c>
      <c r="AE50" s="450">
        <f>IF(AD51=0,0,-$F48/VLOOKUP($B46,Input!$B$28:$D$32,3,FALSE)/12)</f>
        <v>0</v>
      </c>
      <c r="AF50" s="450">
        <f>IF(AE51=0,0,-$F48/VLOOKUP($B46,Input!$B$28:$D$32,3,FALSE)/12)</f>
        <v>0</v>
      </c>
      <c r="AG50" s="450">
        <f>IF(AF51=0,0,-$F48/VLOOKUP($B46,Input!$B$28:$D$32,3,FALSE)/12)</f>
        <v>0</v>
      </c>
      <c r="AH50" s="450">
        <f>IF(AG51=0,0,-$F48/VLOOKUP($B46,Input!$B$28:$D$32,3,FALSE)/12)</f>
        <v>0</v>
      </c>
      <c r="AI50" s="450">
        <f>IF(AH51=0,0,-$F48/VLOOKUP($B46,Input!$B$28:$D$32,3,FALSE)/12)</f>
        <v>0</v>
      </c>
      <c r="AJ50" s="450">
        <f>IF(AI51=0,0,-$F48/VLOOKUP($B46,Input!$B$28:$D$32,3,FALSE)/12)</f>
        <v>0</v>
      </c>
      <c r="AK50" s="450">
        <f>IF(AJ51=0,0,-$F48/VLOOKUP($B46,Input!$B$28:$D$32,3,FALSE)/12)</f>
        <v>0</v>
      </c>
      <c r="AL50" s="450">
        <f>IF(AK51=0,0,-$F48/VLOOKUP($B46,Input!$B$28:$D$32,3,FALSE)/12)</f>
        <v>0</v>
      </c>
      <c r="AM50" s="450">
        <f>IF(AL51=0,0,-$F48/VLOOKUP($B46,Input!$B$28:$D$32,3,FALSE)/12)</f>
        <v>0</v>
      </c>
      <c r="AN50" s="450">
        <f>IF(AM51=0,0,-$F48/VLOOKUP($B46,Input!$B$28:$D$32,3,FALSE)/12)</f>
        <v>0</v>
      </c>
      <c r="AO50" s="450">
        <f>IF(AN51=0,0,-$F48/VLOOKUP($B46,Input!$B$28:$D$32,3,FALSE)/12)</f>
        <v>0</v>
      </c>
      <c r="AP50" s="450">
        <f>IF(AO51=0,0,-$F48/VLOOKUP($B46,Input!$B$28:$D$32,3,FALSE)/12)</f>
        <v>0</v>
      </c>
      <c r="AQ50" s="450">
        <f>IF(AP51=0,0,-$F48/VLOOKUP($B46,Input!$B$28:$D$32,3,FALSE)/12)</f>
        <v>0</v>
      </c>
      <c r="AR50" s="450">
        <f>IF(AQ51=0,0,-$F48/VLOOKUP($B46,Input!$B$28:$D$32,3,FALSE)/12)</f>
        <v>0</v>
      </c>
      <c r="AS50" s="450">
        <f>IF(AR51=0,0,-$F48/VLOOKUP($B46,Input!$B$28:$D$32,3,FALSE)/12)</f>
        <v>0</v>
      </c>
      <c r="AT50" s="450">
        <f>IF(AS51=0,0,-$F48/VLOOKUP($B46,Input!$B$28:$D$32,3,FALSE)/12)</f>
        <v>0</v>
      </c>
      <c r="AU50" s="450">
        <f>IF(AT51=0,0,-$F48/VLOOKUP($B46,Input!$B$28:$D$32,3,FALSE)/12)</f>
        <v>0</v>
      </c>
      <c r="AV50" s="450">
        <f>IF(AU51=0,0,-$F48/VLOOKUP($B46,Input!$B$28:$D$32,3,FALSE)/12)</f>
        <v>0</v>
      </c>
      <c r="AW50" s="450">
        <f>IF(AV51=0,0,-$F48/VLOOKUP($B46,Input!$B$28:$D$32,3,FALSE)/12)</f>
        <v>0</v>
      </c>
      <c r="AX50" s="450">
        <f>IF(AW51=0,0,-$F48/VLOOKUP($B46,Input!$B$28:$D$32,3,FALSE)/12)</f>
        <v>0</v>
      </c>
      <c r="AY50" s="450">
        <f>IF(AX51=0,0,-$F48/VLOOKUP($B46,Input!$B$28:$D$32,3,FALSE)/12)</f>
        <v>0</v>
      </c>
      <c r="AZ50" s="450">
        <f>IF(AY51=0,0,-$F48/VLOOKUP($B46,Input!$B$28:$D$32,3,FALSE)/12)</f>
        <v>0</v>
      </c>
      <c r="BA50" s="450">
        <f>IF(AZ51=0,0,-$F48/VLOOKUP($B46,Input!$B$28:$D$32,3,FALSE)/12)</f>
        <v>0</v>
      </c>
      <c r="BB50" s="450">
        <f>IF(BA51=0,0,-$F48/VLOOKUP($B46,Input!$B$28:$D$32,3,FALSE)/12)</f>
        <v>0</v>
      </c>
      <c r="BC50" s="450">
        <f>IF(BB51=0,0,-$F48/VLOOKUP($B46,Input!$B$28:$D$32,3,FALSE)/12)</f>
        <v>0</v>
      </c>
      <c r="BD50" s="450">
        <f>IF(BC51=0,0,-$F48/VLOOKUP($B46,Input!$B$28:$D$32,3,FALSE)/12)</f>
        <v>0</v>
      </c>
      <c r="BE50" s="450">
        <f>IF(BD51=0,0,-$F48/VLOOKUP($B46,Input!$B$28:$D$32,3,FALSE)/12)</f>
        <v>0</v>
      </c>
      <c r="BF50" s="450">
        <f>IF(BE51=0,0,-$F48/VLOOKUP($B46,Input!$B$28:$D$32,3,FALSE)/12)</f>
        <v>0</v>
      </c>
      <c r="BG50" s="450">
        <f>IF(BF51=0,0,-$F48/VLOOKUP($B46,Input!$B$28:$D$32,3,FALSE)/12)</f>
        <v>0</v>
      </c>
      <c r="BH50" s="450">
        <f>IF(BG51=0,0,-$F48/VLOOKUP($B46,Input!$B$28:$D$32,3,FALSE)/12)</f>
        <v>0</v>
      </c>
      <c r="BI50" s="450">
        <f>IF(BH51=0,0,-$F48/VLOOKUP($B46,Input!$B$28:$D$32,3,FALSE)/12)</f>
        <v>0</v>
      </c>
      <c r="BJ50" s="450">
        <f>IF(BI51=0,0,-$F48/VLOOKUP($B46,Input!$B$28:$D$32,3,FALSE)/12)</f>
        <v>0</v>
      </c>
      <c r="BK50" s="450">
        <f>IF(BJ51=0,0,-$F48/VLOOKUP($B46,Input!$B$28:$D$32,3,FALSE)/12)</f>
        <v>0</v>
      </c>
      <c r="BL50" s="450">
        <f>IF(BK51=0,0,-$F48/VLOOKUP($B46,Input!$B$28:$D$32,3,FALSE)/12)</f>
        <v>0</v>
      </c>
      <c r="BM50" s="450">
        <f>IF(BL51=0,0,-$F48/VLOOKUP($B46,Input!$B$28:$D$32,3,FALSE)/12)</f>
        <v>0</v>
      </c>
      <c r="BN50" s="450">
        <f>IF(BM51=0,0,-$F48/VLOOKUP($B46,Input!$B$28:$D$32,3,FALSE)/12)</f>
        <v>0</v>
      </c>
      <c r="BO50" s="450">
        <f>IF(BN51=0,0,-$F48/VLOOKUP($B46,Input!$B$28:$D$32,3,FALSE)/12)</f>
        <v>0</v>
      </c>
      <c r="BP50" s="450">
        <f>IF(BO51=0,0,-$F48/VLOOKUP($B46,Input!$B$28:$D$32,3,FALSE)/12)</f>
        <v>0</v>
      </c>
      <c r="BQ50" s="450">
        <f>IF(BP51=0,0,-$F48/VLOOKUP($B46,Input!$B$28:$D$32,3,FALSE)/12)</f>
        <v>0</v>
      </c>
      <c r="BR50" s="450">
        <f>IF(BQ51=0,0,-$F48/VLOOKUP($B46,Input!$B$28:$D$32,3,FALSE)/12)</f>
        <v>0</v>
      </c>
      <c r="BS50" s="450">
        <f>IF(BR51=0,0,-$F48/VLOOKUP($B46,Input!$B$28:$D$32,3,FALSE)/12)</f>
        <v>0</v>
      </c>
      <c r="BT50" s="450">
        <f>IF(BS51=0,0,-$F48/VLOOKUP($B46,Input!$B$28:$D$32,3,FALSE)/12)</f>
        <v>0</v>
      </c>
      <c r="BU50" s="450">
        <f>IF(BT51=0,0,-$F48/VLOOKUP($B46,Input!$B$28:$D$32,3,FALSE)/12)</f>
        <v>0</v>
      </c>
      <c r="BV50" s="450">
        <f>IF(BU51=0,0,-$F48/VLOOKUP($B46,Input!$B$28:$D$32,3,FALSE)/12)</f>
        <v>0</v>
      </c>
      <c r="BW50" s="450">
        <f>IF(BV51=0,0,-$F48/VLOOKUP($B46,Input!$B$28:$D$32,3,FALSE)/12)</f>
        <v>0</v>
      </c>
      <c r="BX50" s="450">
        <f>IF(BW51=0,0,-$F48/VLOOKUP($B46,Input!$B$28:$D$32,3,FALSE)/12)</f>
        <v>0</v>
      </c>
      <c r="BY50" s="450">
        <f>IF(BX51=0,0,-$F48/VLOOKUP($B46,Input!$B$28:$D$32,3,FALSE)/12)</f>
        <v>0</v>
      </c>
      <c r="BZ50" s="450">
        <f>IF(BY51=0,0,-$F48/VLOOKUP($B46,Input!$B$28:$D$32,3,FALSE)/12)</f>
        <v>0</v>
      </c>
      <c r="CA50" s="450">
        <f>IF(BZ51=0,0,-$F48/VLOOKUP($B46,Input!$B$28:$D$32,3,FALSE)/12)</f>
        <v>0</v>
      </c>
      <c r="CB50" s="450">
        <f>IF(CA51=0,0,-$F48/VLOOKUP($B46,Input!$B$28:$D$32,3,FALSE)/12)</f>
        <v>0</v>
      </c>
      <c r="CC50" s="450">
        <f>IF(CB51=0,0,-$F48/VLOOKUP($B46,Input!$B$28:$D$32,3,FALSE)/12)</f>
        <v>0</v>
      </c>
      <c r="CD50" s="450">
        <f>IF(CC51=0,0,-$F48/VLOOKUP($B46,Input!$B$28:$D$32,3,FALSE)/12)</f>
        <v>0</v>
      </c>
      <c r="CE50" s="450">
        <f>IF(CD51=0,0,-$F48/VLOOKUP($B46,Input!$B$28:$D$32,3,FALSE)/12)</f>
        <v>0</v>
      </c>
      <c r="CF50" s="450">
        <f>IF(CE51=0,0,-$F48/VLOOKUP($B46,Input!$B$28:$D$32,3,FALSE)/12)</f>
        <v>0</v>
      </c>
      <c r="CG50" s="450">
        <f>IF(CF51=0,0,-$F48/VLOOKUP($B46,Input!$B$28:$D$32,3,FALSE)/12)</f>
        <v>0</v>
      </c>
      <c r="CH50" s="450">
        <f>IF(CG51=0,0,-$F48/VLOOKUP($B46,Input!$B$28:$D$32,3,FALSE)/12)</f>
        <v>0</v>
      </c>
      <c r="CI50" s="450">
        <f>IF(CH51=0,0,-$F48/VLOOKUP($B46,Input!$B$28:$D$32,3,FALSE)/12)</f>
        <v>0</v>
      </c>
      <c r="CJ50" s="450">
        <f>IF(CI51=0,0,-$F48/VLOOKUP($B46,Input!$B$28:$D$32,3,FALSE)/12)</f>
        <v>0</v>
      </c>
      <c r="CK50" s="450">
        <f>IF(CJ51=0,0,-$F48/VLOOKUP($B46,Input!$B$28:$D$32,3,FALSE)/12)</f>
        <v>0</v>
      </c>
      <c r="CL50" s="450">
        <f>IF(CK51=0,0,-$F48/VLOOKUP($B46,Input!$B$28:$D$32,3,FALSE)/12)</f>
        <v>0</v>
      </c>
      <c r="CM50" s="450">
        <f>IF(CL51=0,0,-$F48/VLOOKUP($B46,Input!$B$28:$D$32,3,FALSE)/12)</f>
        <v>0</v>
      </c>
      <c r="CN50" s="450">
        <f>IF(CM51=0,0,-$F48/VLOOKUP($B46,Input!$B$28:$D$32,3,FALSE)/12)</f>
        <v>0</v>
      </c>
      <c r="CO50" s="1"/>
    </row>
    <row r="51" ht="18.75" customHeight="1">
      <c r="A51" s="1"/>
      <c r="B51" s="282"/>
      <c r="C51" s="282" t="str">
        <f t="shared" si="23"/>
        <v>Fixed assets at the end of the period</v>
      </c>
      <c r="D51" s="283"/>
      <c r="E51" s="282"/>
      <c r="F51" s="283"/>
      <c r="G51" s="383" t="s">
        <v>41</v>
      </c>
      <c r="H51" s="384"/>
      <c r="I51" s="283">
        <f t="shared" ref="I51:CN51" si="26">IF(ROUND(I47+I50+I49,2)=0,0,I47+I50+I49)</f>
        <v>0</v>
      </c>
      <c r="J51" s="283">
        <f t="shared" si="26"/>
        <v>0</v>
      </c>
      <c r="K51" s="283">
        <f t="shared" si="26"/>
        <v>0</v>
      </c>
      <c r="L51" s="283">
        <f t="shared" si="26"/>
        <v>0</v>
      </c>
      <c r="M51" s="283">
        <f t="shared" si="26"/>
        <v>0</v>
      </c>
      <c r="N51" s="283">
        <f t="shared" si="26"/>
        <v>0</v>
      </c>
      <c r="O51" s="283">
        <f t="shared" si="26"/>
        <v>0</v>
      </c>
      <c r="P51" s="283">
        <f t="shared" si="26"/>
        <v>0</v>
      </c>
      <c r="Q51" s="283">
        <f t="shared" si="26"/>
        <v>0</v>
      </c>
      <c r="R51" s="283">
        <f t="shared" si="26"/>
        <v>0</v>
      </c>
      <c r="S51" s="283">
        <f t="shared" si="26"/>
        <v>0</v>
      </c>
      <c r="T51" s="283">
        <f t="shared" si="26"/>
        <v>0</v>
      </c>
      <c r="U51" s="283">
        <f t="shared" si="26"/>
        <v>0</v>
      </c>
      <c r="V51" s="283">
        <f t="shared" si="26"/>
        <v>0</v>
      </c>
      <c r="W51" s="283">
        <f t="shared" si="26"/>
        <v>0</v>
      </c>
      <c r="X51" s="283">
        <f t="shared" si="26"/>
        <v>0</v>
      </c>
      <c r="Y51" s="283">
        <f t="shared" si="26"/>
        <v>0</v>
      </c>
      <c r="Z51" s="283">
        <f t="shared" si="26"/>
        <v>0</v>
      </c>
      <c r="AA51" s="283">
        <f t="shared" si="26"/>
        <v>0</v>
      </c>
      <c r="AB51" s="283">
        <f t="shared" si="26"/>
        <v>0</v>
      </c>
      <c r="AC51" s="283">
        <f t="shared" si="26"/>
        <v>0</v>
      </c>
      <c r="AD51" s="283">
        <f t="shared" si="26"/>
        <v>0</v>
      </c>
      <c r="AE51" s="283">
        <f t="shared" si="26"/>
        <v>0</v>
      </c>
      <c r="AF51" s="283">
        <f t="shared" si="26"/>
        <v>0</v>
      </c>
      <c r="AG51" s="283">
        <f t="shared" si="26"/>
        <v>0</v>
      </c>
      <c r="AH51" s="283">
        <f t="shared" si="26"/>
        <v>0</v>
      </c>
      <c r="AI51" s="283">
        <f t="shared" si="26"/>
        <v>0</v>
      </c>
      <c r="AJ51" s="283">
        <f t="shared" si="26"/>
        <v>0</v>
      </c>
      <c r="AK51" s="283">
        <f t="shared" si="26"/>
        <v>0</v>
      </c>
      <c r="AL51" s="283">
        <f t="shared" si="26"/>
        <v>0</v>
      </c>
      <c r="AM51" s="283">
        <f t="shared" si="26"/>
        <v>0</v>
      </c>
      <c r="AN51" s="283">
        <f t="shared" si="26"/>
        <v>0</v>
      </c>
      <c r="AO51" s="283">
        <f t="shared" si="26"/>
        <v>0</v>
      </c>
      <c r="AP51" s="283">
        <f t="shared" si="26"/>
        <v>0</v>
      </c>
      <c r="AQ51" s="283">
        <f t="shared" si="26"/>
        <v>0</v>
      </c>
      <c r="AR51" s="283">
        <f t="shared" si="26"/>
        <v>0</v>
      </c>
      <c r="AS51" s="283">
        <f t="shared" si="26"/>
        <v>0</v>
      </c>
      <c r="AT51" s="283">
        <f t="shared" si="26"/>
        <v>0</v>
      </c>
      <c r="AU51" s="283">
        <f t="shared" si="26"/>
        <v>0</v>
      </c>
      <c r="AV51" s="283">
        <f t="shared" si="26"/>
        <v>0</v>
      </c>
      <c r="AW51" s="283">
        <f t="shared" si="26"/>
        <v>0</v>
      </c>
      <c r="AX51" s="283">
        <f t="shared" si="26"/>
        <v>0</v>
      </c>
      <c r="AY51" s="283">
        <f t="shared" si="26"/>
        <v>0</v>
      </c>
      <c r="AZ51" s="283">
        <f t="shared" si="26"/>
        <v>0</v>
      </c>
      <c r="BA51" s="283">
        <f t="shared" si="26"/>
        <v>0</v>
      </c>
      <c r="BB51" s="283">
        <f t="shared" si="26"/>
        <v>0</v>
      </c>
      <c r="BC51" s="283">
        <f t="shared" si="26"/>
        <v>0</v>
      </c>
      <c r="BD51" s="283">
        <f t="shared" si="26"/>
        <v>0</v>
      </c>
      <c r="BE51" s="283">
        <f t="shared" si="26"/>
        <v>0</v>
      </c>
      <c r="BF51" s="283">
        <f t="shared" si="26"/>
        <v>0</v>
      </c>
      <c r="BG51" s="283">
        <f t="shared" si="26"/>
        <v>0</v>
      </c>
      <c r="BH51" s="283">
        <f t="shared" si="26"/>
        <v>0</v>
      </c>
      <c r="BI51" s="283">
        <f t="shared" si="26"/>
        <v>0</v>
      </c>
      <c r="BJ51" s="283">
        <f t="shared" si="26"/>
        <v>0</v>
      </c>
      <c r="BK51" s="283">
        <f t="shared" si="26"/>
        <v>0</v>
      </c>
      <c r="BL51" s="283">
        <f t="shared" si="26"/>
        <v>0</v>
      </c>
      <c r="BM51" s="283">
        <f t="shared" si="26"/>
        <v>0</v>
      </c>
      <c r="BN51" s="283">
        <f t="shared" si="26"/>
        <v>0</v>
      </c>
      <c r="BO51" s="283">
        <f t="shared" si="26"/>
        <v>0</v>
      </c>
      <c r="BP51" s="283">
        <f t="shared" si="26"/>
        <v>0</v>
      </c>
      <c r="BQ51" s="283">
        <f t="shared" si="26"/>
        <v>0</v>
      </c>
      <c r="BR51" s="283">
        <f t="shared" si="26"/>
        <v>0</v>
      </c>
      <c r="BS51" s="283">
        <f t="shared" si="26"/>
        <v>0</v>
      </c>
      <c r="BT51" s="283">
        <f t="shared" si="26"/>
        <v>0</v>
      </c>
      <c r="BU51" s="283">
        <f t="shared" si="26"/>
        <v>0</v>
      </c>
      <c r="BV51" s="283">
        <f t="shared" si="26"/>
        <v>0</v>
      </c>
      <c r="BW51" s="283">
        <f t="shared" si="26"/>
        <v>0</v>
      </c>
      <c r="BX51" s="283">
        <f t="shared" si="26"/>
        <v>0</v>
      </c>
      <c r="BY51" s="283">
        <f t="shared" si="26"/>
        <v>0</v>
      </c>
      <c r="BZ51" s="283">
        <f t="shared" si="26"/>
        <v>0</v>
      </c>
      <c r="CA51" s="283">
        <f t="shared" si="26"/>
        <v>0</v>
      </c>
      <c r="CB51" s="283">
        <f t="shared" si="26"/>
        <v>0</v>
      </c>
      <c r="CC51" s="283">
        <f t="shared" si="26"/>
        <v>0</v>
      </c>
      <c r="CD51" s="283">
        <f t="shared" si="26"/>
        <v>0</v>
      </c>
      <c r="CE51" s="283">
        <f t="shared" si="26"/>
        <v>0</v>
      </c>
      <c r="CF51" s="283">
        <f t="shared" si="26"/>
        <v>0</v>
      </c>
      <c r="CG51" s="283">
        <f t="shared" si="26"/>
        <v>0</v>
      </c>
      <c r="CH51" s="283">
        <f t="shared" si="26"/>
        <v>0</v>
      </c>
      <c r="CI51" s="283">
        <f t="shared" si="26"/>
        <v>0</v>
      </c>
      <c r="CJ51" s="283">
        <f t="shared" si="26"/>
        <v>0</v>
      </c>
      <c r="CK51" s="283">
        <f t="shared" si="26"/>
        <v>0</v>
      </c>
      <c r="CL51" s="283">
        <f t="shared" si="26"/>
        <v>0</v>
      </c>
      <c r="CM51" s="283">
        <f t="shared" si="26"/>
        <v>0</v>
      </c>
      <c r="CN51" s="283">
        <f t="shared" si="26"/>
        <v>0</v>
      </c>
      <c r="CO51" s="1"/>
    </row>
    <row r="52" ht="18.75" customHeight="1">
      <c r="A52" s="1"/>
      <c r="B52" s="2"/>
      <c r="C52" s="1"/>
      <c r="D52" s="44"/>
      <c r="E52" s="1"/>
      <c r="F52" s="44"/>
      <c r="G52" s="60"/>
      <c r="H52" s="381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1"/>
    </row>
    <row r="53" ht="18.75" customHeight="1">
      <c r="A53" s="1"/>
      <c r="B53" s="40" t="str">
        <f t="shared" ref="B53:C53" si="27">B18</f>
        <v>4.</v>
      </c>
      <c r="C53" s="40" t="str">
        <f t="shared" si="27"/>
        <v/>
      </c>
      <c r="D53" s="44"/>
      <c r="E53" s="1"/>
      <c r="F53" s="44"/>
      <c r="G53" s="60"/>
      <c r="H53" s="381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1"/>
    </row>
    <row r="54" ht="18.75" customHeight="1">
      <c r="A54" s="1"/>
      <c r="B54" s="282"/>
      <c r="C54" s="282" t="str">
        <f t="shared" ref="C54:C58" si="29">C47</f>
        <v>Fixed assets at the beginning of the period</v>
      </c>
      <c r="D54" s="283"/>
      <c r="E54" s="282"/>
      <c r="F54" s="283"/>
      <c r="G54" s="383" t="s">
        <v>41</v>
      </c>
      <c r="H54" s="384"/>
      <c r="I54" s="283" t="str">
        <f t="shared" ref="I54:CN54" si="28">H58</f>
        <v/>
      </c>
      <c r="J54" s="283">
        <f t="shared" si="28"/>
        <v>0</v>
      </c>
      <c r="K54" s="283">
        <f t="shared" si="28"/>
        <v>0</v>
      </c>
      <c r="L54" s="283">
        <f t="shared" si="28"/>
        <v>0</v>
      </c>
      <c r="M54" s="283">
        <f t="shared" si="28"/>
        <v>0</v>
      </c>
      <c r="N54" s="283">
        <f t="shared" si="28"/>
        <v>0</v>
      </c>
      <c r="O54" s="283">
        <f t="shared" si="28"/>
        <v>0</v>
      </c>
      <c r="P54" s="283">
        <f t="shared" si="28"/>
        <v>0</v>
      </c>
      <c r="Q54" s="283">
        <f t="shared" si="28"/>
        <v>0</v>
      </c>
      <c r="R54" s="283">
        <f t="shared" si="28"/>
        <v>0</v>
      </c>
      <c r="S54" s="283">
        <f t="shared" si="28"/>
        <v>0</v>
      </c>
      <c r="T54" s="283">
        <f t="shared" si="28"/>
        <v>0</v>
      </c>
      <c r="U54" s="283">
        <f t="shared" si="28"/>
        <v>0</v>
      </c>
      <c r="V54" s="283">
        <f t="shared" si="28"/>
        <v>0</v>
      </c>
      <c r="W54" s="283">
        <f t="shared" si="28"/>
        <v>0</v>
      </c>
      <c r="X54" s="283">
        <f t="shared" si="28"/>
        <v>0</v>
      </c>
      <c r="Y54" s="283">
        <f t="shared" si="28"/>
        <v>0</v>
      </c>
      <c r="Z54" s="283">
        <f t="shared" si="28"/>
        <v>0</v>
      </c>
      <c r="AA54" s="283">
        <f t="shared" si="28"/>
        <v>0</v>
      </c>
      <c r="AB54" s="283">
        <f t="shared" si="28"/>
        <v>0</v>
      </c>
      <c r="AC54" s="283">
        <f t="shared" si="28"/>
        <v>0</v>
      </c>
      <c r="AD54" s="283">
        <f t="shared" si="28"/>
        <v>0</v>
      </c>
      <c r="AE54" s="283">
        <f t="shared" si="28"/>
        <v>0</v>
      </c>
      <c r="AF54" s="283">
        <f t="shared" si="28"/>
        <v>0</v>
      </c>
      <c r="AG54" s="283">
        <f t="shared" si="28"/>
        <v>0</v>
      </c>
      <c r="AH54" s="283">
        <f t="shared" si="28"/>
        <v>0</v>
      </c>
      <c r="AI54" s="283">
        <f t="shared" si="28"/>
        <v>0</v>
      </c>
      <c r="AJ54" s="283">
        <f t="shared" si="28"/>
        <v>0</v>
      </c>
      <c r="AK54" s="283">
        <f t="shared" si="28"/>
        <v>0</v>
      </c>
      <c r="AL54" s="283">
        <f t="shared" si="28"/>
        <v>0</v>
      </c>
      <c r="AM54" s="283">
        <f t="shared" si="28"/>
        <v>0</v>
      </c>
      <c r="AN54" s="283">
        <f t="shared" si="28"/>
        <v>0</v>
      </c>
      <c r="AO54" s="283">
        <f t="shared" si="28"/>
        <v>0</v>
      </c>
      <c r="AP54" s="283">
        <f t="shared" si="28"/>
        <v>0</v>
      </c>
      <c r="AQ54" s="283">
        <f t="shared" si="28"/>
        <v>0</v>
      </c>
      <c r="AR54" s="283">
        <f t="shared" si="28"/>
        <v>0</v>
      </c>
      <c r="AS54" s="283">
        <f t="shared" si="28"/>
        <v>0</v>
      </c>
      <c r="AT54" s="283">
        <f t="shared" si="28"/>
        <v>0</v>
      </c>
      <c r="AU54" s="283">
        <f t="shared" si="28"/>
        <v>0</v>
      </c>
      <c r="AV54" s="283">
        <f t="shared" si="28"/>
        <v>0</v>
      </c>
      <c r="AW54" s="283">
        <f t="shared" si="28"/>
        <v>0</v>
      </c>
      <c r="AX54" s="283">
        <f t="shared" si="28"/>
        <v>0</v>
      </c>
      <c r="AY54" s="283">
        <f t="shared" si="28"/>
        <v>0</v>
      </c>
      <c r="AZ54" s="283">
        <f t="shared" si="28"/>
        <v>0</v>
      </c>
      <c r="BA54" s="283">
        <f t="shared" si="28"/>
        <v>0</v>
      </c>
      <c r="BB54" s="283">
        <f t="shared" si="28"/>
        <v>0</v>
      </c>
      <c r="BC54" s="283">
        <f t="shared" si="28"/>
        <v>0</v>
      </c>
      <c r="BD54" s="283">
        <f t="shared" si="28"/>
        <v>0</v>
      </c>
      <c r="BE54" s="283">
        <f t="shared" si="28"/>
        <v>0</v>
      </c>
      <c r="BF54" s="283">
        <f t="shared" si="28"/>
        <v>0</v>
      </c>
      <c r="BG54" s="283">
        <f t="shared" si="28"/>
        <v>0</v>
      </c>
      <c r="BH54" s="283">
        <f t="shared" si="28"/>
        <v>0</v>
      </c>
      <c r="BI54" s="283">
        <f t="shared" si="28"/>
        <v>0</v>
      </c>
      <c r="BJ54" s="283">
        <f t="shared" si="28"/>
        <v>0</v>
      </c>
      <c r="BK54" s="283">
        <f t="shared" si="28"/>
        <v>0</v>
      </c>
      <c r="BL54" s="283">
        <f t="shared" si="28"/>
        <v>0</v>
      </c>
      <c r="BM54" s="283">
        <f t="shared" si="28"/>
        <v>0</v>
      </c>
      <c r="BN54" s="283">
        <f t="shared" si="28"/>
        <v>0</v>
      </c>
      <c r="BO54" s="283">
        <f t="shared" si="28"/>
        <v>0</v>
      </c>
      <c r="BP54" s="283">
        <f t="shared" si="28"/>
        <v>0</v>
      </c>
      <c r="BQ54" s="283">
        <f t="shared" si="28"/>
        <v>0</v>
      </c>
      <c r="BR54" s="283">
        <f t="shared" si="28"/>
        <v>0</v>
      </c>
      <c r="BS54" s="283">
        <f t="shared" si="28"/>
        <v>0</v>
      </c>
      <c r="BT54" s="283">
        <f t="shared" si="28"/>
        <v>0</v>
      </c>
      <c r="BU54" s="283">
        <f t="shared" si="28"/>
        <v>0</v>
      </c>
      <c r="BV54" s="283">
        <f t="shared" si="28"/>
        <v>0</v>
      </c>
      <c r="BW54" s="283">
        <f t="shared" si="28"/>
        <v>0</v>
      </c>
      <c r="BX54" s="283">
        <f t="shared" si="28"/>
        <v>0</v>
      </c>
      <c r="BY54" s="283">
        <f t="shared" si="28"/>
        <v>0</v>
      </c>
      <c r="BZ54" s="283">
        <f t="shared" si="28"/>
        <v>0</v>
      </c>
      <c r="CA54" s="283">
        <f t="shared" si="28"/>
        <v>0</v>
      </c>
      <c r="CB54" s="283">
        <f t="shared" si="28"/>
        <v>0</v>
      </c>
      <c r="CC54" s="283">
        <f t="shared" si="28"/>
        <v>0</v>
      </c>
      <c r="CD54" s="283">
        <f t="shared" si="28"/>
        <v>0</v>
      </c>
      <c r="CE54" s="283">
        <f t="shared" si="28"/>
        <v>0</v>
      </c>
      <c r="CF54" s="283">
        <f t="shared" si="28"/>
        <v>0</v>
      </c>
      <c r="CG54" s="283">
        <f t="shared" si="28"/>
        <v>0</v>
      </c>
      <c r="CH54" s="283">
        <f t="shared" si="28"/>
        <v>0</v>
      </c>
      <c r="CI54" s="283">
        <f t="shared" si="28"/>
        <v>0</v>
      </c>
      <c r="CJ54" s="283">
        <f t="shared" si="28"/>
        <v>0</v>
      </c>
      <c r="CK54" s="283">
        <f t="shared" si="28"/>
        <v>0</v>
      </c>
      <c r="CL54" s="283">
        <f t="shared" si="28"/>
        <v>0</v>
      </c>
      <c r="CM54" s="283">
        <f t="shared" si="28"/>
        <v>0</v>
      </c>
      <c r="CN54" s="283">
        <f t="shared" si="28"/>
        <v>0</v>
      </c>
      <c r="CO54" s="1"/>
    </row>
    <row r="55" ht="18.75" customHeight="1">
      <c r="A55" s="1"/>
      <c r="B55" s="1"/>
      <c r="C55" s="2" t="str">
        <f t="shared" si="29"/>
        <v>Unfinished production</v>
      </c>
      <c r="D55" s="44"/>
      <c r="E55" s="1"/>
      <c r="F55" s="44">
        <f>MAX(I55:CN55)</f>
        <v>0</v>
      </c>
      <c r="G55" s="415" t="s">
        <v>41</v>
      </c>
      <c r="H55" s="381"/>
      <c r="I55" s="450">
        <f>IF(SUM(I$20:$CN$20)=0,0,-SUMIFS(I$15:I$19,$B$15:$B$19,$B53)/(1+Input!$D$115)+H55)</f>
        <v>0</v>
      </c>
      <c r="J55" s="450">
        <f>IF(SUM(J$20:$CN$20)=0,0,-SUMIFS(J$15:J$19,$B$15:$B$19,$B53)/(1+Input!$D$115)+I55)</f>
        <v>0</v>
      </c>
      <c r="K55" s="450">
        <f>IF(SUM(K$20:$CN$20)=0,0,-SUMIFS(K$15:K$19,$B$15:$B$19,$B53)/(1+Input!$D$115)+J55)</f>
        <v>0</v>
      </c>
      <c r="L55" s="450">
        <f>IF(SUM(L$20:$CN$20)=0,0,-SUMIFS(L$15:L$19,$B$15:$B$19,$B53)/(1+Input!$D$115)+K55)</f>
        <v>0</v>
      </c>
      <c r="M55" s="450">
        <f>IF(SUM(M$20:$CN$20)=0,0,-SUMIFS(M$15:M$19,$B$15:$B$19,$B53)/(1+Input!$D$115)+L55)</f>
        <v>0</v>
      </c>
      <c r="N55" s="450">
        <f>IF(SUM(N$20:$CN$20)=0,0,-SUMIFS(N$15:N$19,$B$15:$B$19,$B53)/(1+Input!$D$115)+M55)</f>
        <v>0</v>
      </c>
      <c r="O55" s="450">
        <f>IF(SUM(O$20:$CN$20)=0,0,-SUMIFS(O$15:O$19,$B$15:$B$19,$B53)/(1+Input!$D$115)+N55)</f>
        <v>0</v>
      </c>
      <c r="P55" s="450">
        <f>IF(SUM(P$20:$CN$20)=0,0,-SUMIFS(P$15:P$19,$B$15:$B$19,$B53)/(1+Input!$D$115)+O55)</f>
        <v>0</v>
      </c>
      <c r="Q55" s="450">
        <f>IF(SUM(Q$20:$CN$20)=0,0,-SUMIFS(Q$15:Q$19,$B$15:$B$19,$B53)/(1+Input!$D$115)+P55)</f>
        <v>0</v>
      </c>
      <c r="R55" s="450">
        <f>IF(SUM(R$20:$CN$20)=0,0,-SUMIFS(R$15:R$19,$B$15:$B$19,$B53)/(1+Input!$D$115)+Q55)</f>
        <v>0</v>
      </c>
      <c r="S55" s="450">
        <f>IF(SUM(S$20:$CN$20)=0,0,-SUMIFS(S$15:S$19,$B$15:$B$19,$B53)/(1+Input!$D$115)+R55)</f>
        <v>0</v>
      </c>
      <c r="T55" s="450">
        <f>IF(SUM(T$20:$CN$20)=0,0,-SUMIFS(T$15:T$19,$B$15:$B$19,$B53)/(1+Input!$D$115)+S55)</f>
        <v>0</v>
      </c>
      <c r="U55" s="450">
        <f>IF(SUM(U$20:$CN$20)=0,0,-SUMIFS(U$15:U$19,$B$15:$B$19,$B53)/(1+Input!$D$115)+T55)</f>
        <v>0</v>
      </c>
      <c r="V55" s="450">
        <f>IF(SUM(V$20:$CN$20)=0,0,-SUMIFS(V$15:V$19,$B$15:$B$19,$B53)/(1+Input!$D$115)+U55)</f>
        <v>0</v>
      </c>
      <c r="W55" s="450">
        <f>IF(SUM(W$20:$CN$20)=0,0,-SUMIFS(W$15:W$19,$B$15:$B$19,$B53)/(1+Input!$D$115)+V55)</f>
        <v>0</v>
      </c>
      <c r="X55" s="450">
        <f>IF(SUM(X$20:$CN$20)=0,0,-SUMIFS(X$15:X$19,$B$15:$B$19,$B53)/(1+Input!$D$115)+W55)</f>
        <v>0</v>
      </c>
      <c r="Y55" s="450">
        <f>IF(SUM(Y$20:$CN$20)=0,0,-SUMIFS(Y$15:Y$19,$B$15:$B$19,$B53)/(1+Input!$D$115)+X55)</f>
        <v>0</v>
      </c>
      <c r="Z55" s="450">
        <f>IF(SUM(Z$20:$CN$20)=0,0,-SUMIFS(Z$15:Z$19,$B$15:$B$19,$B53)/(1+Input!$D$115)+Y55)</f>
        <v>0</v>
      </c>
      <c r="AA55" s="450">
        <f>IF(SUM(AA$20:$CN$20)=0,0,-SUMIFS(AA$15:AA$19,$B$15:$B$19,$B53)/(1+Input!$D$115)+Z55)</f>
        <v>0</v>
      </c>
      <c r="AB55" s="450">
        <f>IF(SUM(AB$20:$CN$20)=0,0,-SUMIFS(AB$15:AB$19,$B$15:$B$19,$B53)/(1+Input!$D$115)+AA55)</f>
        <v>0</v>
      </c>
      <c r="AC55" s="450">
        <f>IF(SUM(AC$20:$CN$20)=0,0,-SUMIFS(AC$15:AC$19,$B$15:$B$19,$B53)/(1+Input!$D$115)+AB55)</f>
        <v>0</v>
      </c>
      <c r="AD55" s="450">
        <f>IF(SUM(AD$20:$CN$20)=0,0,-SUMIFS(AD$15:AD$19,$B$15:$B$19,$B53)/(1+Input!$D$115)+AC55)</f>
        <v>0</v>
      </c>
      <c r="AE55" s="450">
        <f>IF(SUM(AE$20:$CN$20)=0,0,-SUMIFS(AE$15:AE$19,$B$15:$B$19,$B53)/(1+Input!$D$115)+AD55)</f>
        <v>0</v>
      </c>
      <c r="AF55" s="450">
        <f>IF(SUM(AF$20:$CN$20)=0,0,-SUMIFS(AF$15:AF$19,$B$15:$B$19,$B53)/(1+Input!$D$115)+AE55)</f>
        <v>0</v>
      </c>
      <c r="AG55" s="450">
        <f>IF(SUM(AG$20:$CN$20)=0,0,-SUMIFS(AG$15:AG$19,$B$15:$B$19,$B53)/(1+Input!$D$115)+AF55)</f>
        <v>0</v>
      </c>
      <c r="AH55" s="450">
        <f>IF(SUM(AH$20:$CN$20)=0,0,-SUMIFS(AH$15:AH$19,$B$15:$B$19,$B53)/(1+Input!$D$115)+AG55)</f>
        <v>0</v>
      </c>
      <c r="AI55" s="450">
        <f>IF(SUM(AI$20:$CN$20)=0,0,-SUMIFS(AI$15:AI$19,$B$15:$B$19,$B53)/(1+Input!$D$115)+AH55)</f>
        <v>0</v>
      </c>
      <c r="AJ55" s="450">
        <f>IF(SUM(AJ$20:$CN$20)=0,0,-SUMIFS(AJ$15:AJ$19,$B$15:$B$19,$B53)/(1+Input!$D$115)+AI55)</f>
        <v>0</v>
      </c>
      <c r="AK55" s="450">
        <f>IF(SUM(AK$20:$CN$20)=0,0,-SUMIFS(AK$15:AK$19,$B$15:$B$19,$B53)/(1+Input!$D$115)+AJ55)</f>
        <v>0</v>
      </c>
      <c r="AL55" s="450">
        <f>IF(SUM(AL$20:$CN$20)=0,0,-SUMIFS(AL$15:AL$19,$B$15:$B$19,$B53)/(1+Input!$D$115)+AK55)</f>
        <v>0</v>
      </c>
      <c r="AM55" s="450">
        <f>IF(SUM(AM$20:$CN$20)=0,0,-SUMIFS(AM$15:AM$19,$B$15:$B$19,$B53)/(1+Input!$D$115)+AL55)</f>
        <v>0</v>
      </c>
      <c r="AN55" s="450">
        <f>IF(SUM(AN$20:$CN$20)=0,0,-SUMIFS(AN$15:AN$19,$B$15:$B$19,$B53)/(1+Input!$D$115)+AM55)</f>
        <v>0</v>
      </c>
      <c r="AO55" s="450">
        <f>IF(SUM(AO$20:$CN$20)=0,0,-SUMIFS(AO$15:AO$19,$B$15:$B$19,$B53)/(1+Input!$D$115)+AN55)</f>
        <v>0</v>
      </c>
      <c r="AP55" s="450">
        <f>IF(SUM(AP$20:$CN$20)=0,0,-SUMIFS(AP$15:AP$19,$B$15:$B$19,$B53)/(1+Input!$D$115)+AO55)</f>
        <v>0</v>
      </c>
      <c r="AQ55" s="450">
        <f>IF(SUM(AQ$20:$CN$20)=0,0,-SUMIFS(AQ$15:AQ$19,$B$15:$B$19,$B53)/(1+Input!$D$115)+AP55)</f>
        <v>0</v>
      </c>
      <c r="AR55" s="450">
        <f>IF(SUM(AR$20:$CN$20)=0,0,-SUMIFS(AR$15:AR$19,$B$15:$B$19,$B53)/(1+Input!$D$115)+AQ55)</f>
        <v>0</v>
      </c>
      <c r="AS55" s="450">
        <f>IF(SUM(AS$20:$CN$20)=0,0,-SUMIFS(AS$15:AS$19,$B$15:$B$19,$B53)/(1+Input!$D$115)+AR55)</f>
        <v>0</v>
      </c>
      <c r="AT55" s="450">
        <f>IF(SUM(AT$20:$CN$20)=0,0,-SUMIFS(AT$15:AT$19,$B$15:$B$19,$B53)/(1+Input!$D$115)+AS55)</f>
        <v>0</v>
      </c>
      <c r="AU55" s="450">
        <f>IF(SUM(AU$20:$CN$20)=0,0,-SUMIFS(AU$15:AU$19,$B$15:$B$19,$B53)/(1+Input!$D$115)+AT55)</f>
        <v>0</v>
      </c>
      <c r="AV55" s="450">
        <f>IF(SUM(AV$20:$CN$20)=0,0,-SUMIFS(AV$15:AV$19,$B$15:$B$19,$B53)/(1+Input!$D$115)+AU55)</f>
        <v>0</v>
      </c>
      <c r="AW55" s="450">
        <f>IF(SUM(AW$20:$CN$20)=0,0,-SUMIFS(AW$15:AW$19,$B$15:$B$19,$B53)/(1+Input!$D$115)+AV55)</f>
        <v>0</v>
      </c>
      <c r="AX55" s="450">
        <f>IF(SUM(AX$20:$CN$20)=0,0,-SUMIFS(AX$15:AX$19,$B$15:$B$19,$B53)/(1+Input!$D$115)+AW55)</f>
        <v>0</v>
      </c>
      <c r="AY55" s="450">
        <f>IF(SUM(AY$20:$CN$20)=0,0,-SUMIFS(AY$15:AY$19,$B$15:$B$19,$B53)/(1+Input!$D$115)+AX55)</f>
        <v>0</v>
      </c>
      <c r="AZ55" s="450">
        <f>IF(SUM(AZ$20:$CN$20)=0,0,-SUMIFS(AZ$15:AZ$19,$B$15:$B$19,$B53)/(1+Input!$D$115)+AY55)</f>
        <v>0</v>
      </c>
      <c r="BA55" s="450">
        <f>IF(SUM(BA$20:$CN$20)=0,0,-SUMIFS(BA$15:BA$19,$B$15:$B$19,$B53)/(1+Input!$D$115)+AZ55)</f>
        <v>0</v>
      </c>
      <c r="BB55" s="450">
        <f>IF(SUM(BB$20:$CN$20)=0,0,-SUMIFS(BB$15:BB$19,$B$15:$B$19,$B53)/(1+Input!$D$115)+BA55)</f>
        <v>0</v>
      </c>
      <c r="BC55" s="450">
        <f>IF(SUM(BC$20:$CN$20)=0,0,-SUMIFS(BC$15:BC$19,$B$15:$B$19,$B53)/(1+Input!$D$115)+BB55)</f>
        <v>0</v>
      </c>
      <c r="BD55" s="450">
        <f>IF(SUM(BD$20:$CN$20)=0,0,-SUMIFS(BD$15:BD$19,$B$15:$B$19,$B53)/(1+Input!$D$115)+BC55)</f>
        <v>0</v>
      </c>
      <c r="BE55" s="450">
        <f>IF(SUM(BE$20:$CN$20)=0,0,-SUMIFS(BE$15:BE$19,$B$15:$B$19,$B53)/(1+Input!$D$115)+BD55)</f>
        <v>0</v>
      </c>
      <c r="BF55" s="450">
        <f>IF(SUM(BF$20:$CN$20)=0,0,-SUMIFS(BF$15:BF$19,$B$15:$B$19,$B53)/(1+Input!$D$115)+BE55)</f>
        <v>0</v>
      </c>
      <c r="BG55" s="450">
        <f>IF(SUM(BG$20:$CN$20)=0,0,-SUMIFS(BG$15:BG$19,$B$15:$B$19,$B53)/(1+Input!$D$115)+BF55)</f>
        <v>0</v>
      </c>
      <c r="BH55" s="450">
        <f>IF(SUM(BH$20:$CN$20)=0,0,-SUMIFS(BH$15:BH$19,$B$15:$B$19,$B53)/(1+Input!$D$115)+BG55)</f>
        <v>0</v>
      </c>
      <c r="BI55" s="450">
        <f>IF(SUM(BI$20:$CN$20)=0,0,-SUMIFS(BI$15:BI$19,$B$15:$B$19,$B53)/(1+Input!$D$115)+BH55)</f>
        <v>0</v>
      </c>
      <c r="BJ55" s="450">
        <f>IF(SUM(BJ$20:$CN$20)=0,0,-SUMIFS(BJ$15:BJ$19,$B$15:$B$19,$B53)/(1+Input!$D$115)+BI55)</f>
        <v>0</v>
      </c>
      <c r="BK55" s="450">
        <f>IF(SUM(BK$20:$CN$20)=0,0,-SUMIFS(BK$15:BK$19,$B$15:$B$19,$B53)/(1+Input!$D$115)+BJ55)</f>
        <v>0</v>
      </c>
      <c r="BL55" s="450">
        <f>IF(SUM(BL$20:$CN$20)=0,0,-SUMIFS(BL$15:BL$19,$B$15:$B$19,$B53)/(1+Input!$D$115)+BK55)</f>
        <v>0</v>
      </c>
      <c r="BM55" s="450">
        <f>IF(SUM(BM$20:$CN$20)=0,0,-SUMIFS(BM$15:BM$19,$B$15:$B$19,$B53)/(1+Input!$D$115)+BL55)</f>
        <v>0</v>
      </c>
      <c r="BN55" s="450">
        <f>IF(SUM(BN$20:$CN$20)=0,0,-SUMIFS(BN$15:BN$19,$B$15:$B$19,$B53)/(1+Input!$D$115)+BM55)</f>
        <v>0</v>
      </c>
      <c r="BO55" s="450">
        <f>IF(SUM(BO$20:$CN$20)=0,0,-SUMIFS(BO$15:BO$19,$B$15:$B$19,$B53)/(1+Input!$D$115)+BN55)</f>
        <v>0</v>
      </c>
      <c r="BP55" s="450">
        <f>IF(SUM(BP$20:$CN$20)=0,0,-SUMIFS(BP$15:BP$19,$B$15:$B$19,$B53)/(1+Input!$D$115)+BO55)</f>
        <v>0</v>
      </c>
      <c r="BQ55" s="450">
        <f>IF(SUM(BQ$20:$CN$20)=0,0,-SUMIFS(BQ$15:BQ$19,$B$15:$B$19,$B53)/(1+Input!$D$115)+BP55)</f>
        <v>0</v>
      </c>
      <c r="BR55" s="450">
        <f>IF(SUM(BR$20:$CN$20)=0,0,-SUMIFS(BR$15:BR$19,$B$15:$B$19,$B53)/(1+Input!$D$115)+BQ55)</f>
        <v>0</v>
      </c>
      <c r="BS55" s="450">
        <f>IF(SUM(BS$20:$CN$20)=0,0,-SUMIFS(BS$15:BS$19,$B$15:$B$19,$B53)/(1+Input!$D$115)+BR55)</f>
        <v>0</v>
      </c>
      <c r="BT55" s="450">
        <f>IF(SUM(BT$20:$CN$20)=0,0,-SUMIFS(BT$15:BT$19,$B$15:$B$19,$B53)/(1+Input!$D$115)+BS55)</f>
        <v>0</v>
      </c>
      <c r="BU55" s="450">
        <f>IF(SUM(BU$20:$CN$20)=0,0,-SUMIFS(BU$15:BU$19,$B$15:$B$19,$B53)/(1+Input!$D$115)+BT55)</f>
        <v>0</v>
      </c>
      <c r="BV55" s="450">
        <f>IF(SUM(BV$20:$CN$20)=0,0,-SUMIFS(BV$15:BV$19,$B$15:$B$19,$B53)/(1+Input!$D$115)+BU55)</f>
        <v>0</v>
      </c>
      <c r="BW55" s="450">
        <f>IF(SUM(BW$20:$CN$20)=0,0,-SUMIFS(BW$15:BW$19,$B$15:$B$19,$B53)/(1+Input!$D$115)+BV55)</f>
        <v>0</v>
      </c>
      <c r="BX55" s="450">
        <f>IF(SUM(BX$20:$CN$20)=0,0,-SUMIFS(BX$15:BX$19,$B$15:$B$19,$B53)/(1+Input!$D$115)+BW55)</f>
        <v>0</v>
      </c>
      <c r="BY55" s="450">
        <f>IF(SUM(BY$20:$CN$20)=0,0,-SUMIFS(BY$15:BY$19,$B$15:$B$19,$B53)/(1+Input!$D$115)+BX55)</f>
        <v>0</v>
      </c>
      <c r="BZ55" s="450">
        <f>IF(SUM(BZ$20:$CN$20)=0,0,-SUMIFS(BZ$15:BZ$19,$B$15:$B$19,$B53)/(1+Input!$D$115)+BY55)</f>
        <v>0</v>
      </c>
      <c r="CA55" s="450">
        <f>IF(SUM(CA$20:$CN$20)=0,0,-SUMIFS(CA$15:CA$19,$B$15:$B$19,$B53)/(1+Input!$D$115)+BZ55)</f>
        <v>0</v>
      </c>
      <c r="CB55" s="450">
        <f>IF(SUM(CB$20:$CN$20)=0,0,-SUMIFS(CB$15:CB$19,$B$15:$B$19,$B53)/(1+Input!$D$115)+CA55)</f>
        <v>0</v>
      </c>
      <c r="CC55" s="450">
        <f>IF(SUM(CC$20:$CN$20)=0,0,-SUMIFS(CC$15:CC$19,$B$15:$B$19,$B53)/(1+Input!$D$115)+CB55)</f>
        <v>0</v>
      </c>
      <c r="CD55" s="450">
        <f>IF(SUM(CD$20:$CN$20)=0,0,-SUMIFS(CD$15:CD$19,$B$15:$B$19,$B53)/(1+Input!$D$115)+CC55)</f>
        <v>0</v>
      </c>
      <c r="CE55" s="450">
        <f>IF(SUM(CE$20:$CN$20)=0,0,-SUMIFS(CE$15:CE$19,$B$15:$B$19,$B53)/(1+Input!$D$115)+CD55)</f>
        <v>0</v>
      </c>
      <c r="CF55" s="450">
        <f>IF(SUM(CF$20:$CN$20)=0,0,-SUMIFS(CF$15:CF$19,$B$15:$B$19,$B53)/(1+Input!$D$115)+CE55)</f>
        <v>0</v>
      </c>
      <c r="CG55" s="450">
        <f>IF(SUM(CG$20:$CN$20)=0,0,-SUMIFS(CG$15:CG$19,$B$15:$B$19,$B53)/(1+Input!$D$115)+CF55)</f>
        <v>0</v>
      </c>
      <c r="CH55" s="450">
        <f>IF(SUM(CH$20:$CN$20)=0,0,-SUMIFS(CH$15:CH$19,$B$15:$B$19,$B53)/(1+Input!$D$115)+CG55)</f>
        <v>0</v>
      </c>
      <c r="CI55" s="450">
        <f>IF(SUM(CI$20:$CN$20)=0,0,-SUMIFS(CI$15:CI$19,$B$15:$B$19,$B53)/(1+Input!$D$115)+CH55)</f>
        <v>0</v>
      </c>
      <c r="CJ55" s="450">
        <f>IF(SUM(CJ$20:$CN$20)=0,0,-SUMIFS(CJ$15:CJ$19,$B$15:$B$19,$B53)/(1+Input!$D$115)+CI55)</f>
        <v>0</v>
      </c>
      <c r="CK55" s="450">
        <f>IF(SUM(CK$20:$CN$20)=0,0,-SUMIFS(CK$15:CK$19,$B$15:$B$19,$B53)/(1+Input!$D$115)+CJ55)</f>
        <v>0</v>
      </c>
      <c r="CL55" s="450">
        <f>IF(SUM(CL$20:$CN$20)=0,0,-SUMIFS(CL$15:CL$19,$B$15:$B$19,$B53)/(1+Input!$D$115)+CK55)</f>
        <v>0</v>
      </c>
      <c r="CM55" s="450">
        <f>IF(SUM(CM$20:$CN$20)=0,0,-SUMIFS(CM$15:CM$19,$B$15:$B$19,$B53)/(1+Input!$D$115)+CL55)</f>
        <v>0</v>
      </c>
      <c r="CN55" s="450">
        <f>IF(SUM(CN$20:$CN$20)=0,0,-SUMIFS(CN$15:CN$19,$B$15:$B$19,$B53)/(1+Input!$D$115)+CM55)</f>
        <v>0</v>
      </c>
      <c r="CO55" s="1"/>
    </row>
    <row r="56" ht="18.75" customHeight="1">
      <c r="A56" s="1"/>
      <c r="B56" s="1"/>
      <c r="C56" s="2" t="str">
        <f t="shared" si="29"/>
        <v>Commissioning</v>
      </c>
      <c r="D56" s="44"/>
      <c r="E56" s="1"/>
      <c r="F56" s="44">
        <f t="shared" ref="F56:F57" si="31">SUM(I56:CN56)</f>
        <v>0</v>
      </c>
      <c r="G56" s="415" t="s">
        <v>41</v>
      </c>
      <c r="H56" s="381"/>
      <c r="I56" s="44">
        <f t="shared" ref="I56:CN56" si="30">IF(AND(H55&gt;0,I55=0),H55,0)</f>
        <v>0</v>
      </c>
      <c r="J56" s="44">
        <f t="shared" si="30"/>
        <v>0</v>
      </c>
      <c r="K56" s="44">
        <f t="shared" si="30"/>
        <v>0</v>
      </c>
      <c r="L56" s="44">
        <f t="shared" si="30"/>
        <v>0</v>
      </c>
      <c r="M56" s="44">
        <f t="shared" si="30"/>
        <v>0</v>
      </c>
      <c r="N56" s="44">
        <f t="shared" si="30"/>
        <v>0</v>
      </c>
      <c r="O56" s="44">
        <f t="shared" si="30"/>
        <v>0</v>
      </c>
      <c r="P56" s="44">
        <f t="shared" si="30"/>
        <v>0</v>
      </c>
      <c r="Q56" s="44">
        <f t="shared" si="30"/>
        <v>0</v>
      </c>
      <c r="R56" s="44">
        <f t="shared" si="30"/>
        <v>0</v>
      </c>
      <c r="S56" s="44">
        <f t="shared" si="30"/>
        <v>0</v>
      </c>
      <c r="T56" s="44">
        <f t="shared" si="30"/>
        <v>0</v>
      </c>
      <c r="U56" s="44">
        <f t="shared" si="30"/>
        <v>0</v>
      </c>
      <c r="V56" s="44">
        <f t="shared" si="30"/>
        <v>0</v>
      </c>
      <c r="W56" s="44">
        <f t="shared" si="30"/>
        <v>0</v>
      </c>
      <c r="X56" s="44">
        <f t="shared" si="30"/>
        <v>0</v>
      </c>
      <c r="Y56" s="44">
        <f t="shared" si="30"/>
        <v>0</v>
      </c>
      <c r="Z56" s="44">
        <f t="shared" si="30"/>
        <v>0</v>
      </c>
      <c r="AA56" s="44">
        <f t="shared" si="30"/>
        <v>0</v>
      </c>
      <c r="AB56" s="44">
        <f t="shared" si="30"/>
        <v>0</v>
      </c>
      <c r="AC56" s="44">
        <f t="shared" si="30"/>
        <v>0</v>
      </c>
      <c r="AD56" s="44">
        <f t="shared" si="30"/>
        <v>0</v>
      </c>
      <c r="AE56" s="44">
        <f t="shared" si="30"/>
        <v>0</v>
      </c>
      <c r="AF56" s="44">
        <f t="shared" si="30"/>
        <v>0</v>
      </c>
      <c r="AG56" s="44">
        <f t="shared" si="30"/>
        <v>0</v>
      </c>
      <c r="AH56" s="44">
        <f t="shared" si="30"/>
        <v>0</v>
      </c>
      <c r="AI56" s="44">
        <f t="shared" si="30"/>
        <v>0</v>
      </c>
      <c r="AJ56" s="44">
        <f t="shared" si="30"/>
        <v>0</v>
      </c>
      <c r="AK56" s="44">
        <f t="shared" si="30"/>
        <v>0</v>
      </c>
      <c r="AL56" s="44">
        <f t="shared" si="30"/>
        <v>0</v>
      </c>
      <c r="AM56" s="44">
        <f t="shared" si="30"/>
        <v>0</v>
      </c>
      <c r="AN56" s="44">
        <f t="shared" si="30"/>
        <v>0</v>
      </c>
      <c r="AO56" s="44">
        <f t="shared" si="30"/>
        <v>0</v>
      </c>
      <c r="AP56" s="44">
        <f t="shared" si="30"/>
        <v>0</v>
      </c>
      <c r="AQ56" s="44">
        <f t="shared" si="30"/>
        <v>0</v>
      </c>
      <c r="AR56" s="44">
        <f t="shared" si="30"/>
        <v>0</v>
      </c>
      <c r="AS56" s="44">
        <f t="shared" si="30"/>
        <v>0</v>
      </c>
      <c r="AT56" s="44">
        <f t="shared" si="30"/>
        <v>0</v>
      </c>
      <c r="AU56" s="44">
        <f t="shared" si="30"/>
        <v>0</v>
      </c>
      <c r="AV56" s="44">
        <f t="shared" si="30"/>
        <v>0</v>
      </c>
      <c r="AW56" s="44">
        <f t="shared" si="30"/>
        <v>0</v>
      </c>
      <c r="AX56" s="44">
        <f t="shared" si="30"/>
        <v>0</v>
      </c>
      <c r="AY56" s="44">
        <f t="shared" si="30"/>
        <v>0</v>
      </c>
      <c r="AZ56" s="44">
        <f t="shared" si="30"/>
        <v>0</v>
      </c>
      <c r="BA56" s="44">
        <f t="shared" si="30"/>
        <v>0</v>
      </c>
      <c r="BB56" s="44">
        <f t="shared" si="30"/>
        <v>0</v>
      </c>
      <c r="BC56" s="44">
        <f t="shared" si="30"/>
        <v>0</v>
      </c>
      <c r="BD56" s="44">
        <f t="shared" si="30"/>
        <v>0</v>
      </c>
      <c r="BE56" s="44">
        <f t="shared" si="30"/>
        <v>0</v>
      </c>
      <c r="BF56" s="44">
        <f t="shared" si="30"/>
        <v>0</v>
      </c>
      <c r="BG56" s="44">
        <f t="shared" si="30"/>
        <v>0</v>
      </c>
      <c r="BH56" s="44">
        <f t="shared" si="30"/>
        <v>0</v>
      </c>
      <c r="BI56" s="44">
        <f t="shared" si="30"/>
        <v>0</v>
      </c>
      <c r="BJ56" s="44">
        <f t="shared" si="30"/>
        <v>0</v>
      </c>
      <c r="BK56" s="44">
        <f t="shared" si="30"/>
        <v>0</v>
      </c>
      <c r="BL56" s="44">
        <f t="shared" si="30"/>
        <v>0</v>
      </c>
      <c r="BM56" s="44">
        <f t="shared" si="30"/>
        <v>0</v>
      </c>
      <c r="BN56" s="44">
        <f t="shared" si="30"/>
        <v>0</v>
      </c>
      <c r="BO56" s="44">
        <f t="shared" si="30"/>
        <v>0</v>
      </c>
      <c r="BP56" s="44">
        <f t="shared" si="30"/>
        <v>0</v>
      </c>
      <c r="BQ56" s="44">
        <f t="shared" si="30"/>
        <v>0</v>
      </c>
      <c r="BR56" s="44">
        <f t="shared" si="30"/>
        <v>0</v>
      </c>
      <c r="BS56" s="44">
        <f t="shared" si="30"/>
        <v>0</v>
      </c>
      <c r="BT56" s="44">
        <f t="shared" si="30"/>
        <v>0</v>
      </c>
      <c r="BU56" s="44">
        <f t="shared" si="30"/>
        <v>0</v>
      </c>
      <c r="BV56" s="44">
        <f t="shared" si="30"/>
        <v>0</v>
      </c>
      <c r="BW56" s="44">
        <f t="shared" si="30"/>
        <v>0</v>
      </c>
      <c r="BX56" s="44">
        <f t="shared" si="30"/>
        <v>0</v>
      </c>
      <c r="BY56" s="44">
        <f t="shared" si="30"/>
        <v>0</v>
      </c>
      <c r="BZ56" s="44">
        <f t="shared" si="30"/>
        <v>0</v>
      </c>
      <c r="CA56" s="44">
        <f t="shared" si="30"/>
        <v>0</v>
      </c>
      <c r="CB56" s="44">
        <f t="shared" si="30"/>
        <v>0</v>
      </c>
      <c r="CC56" s="44">
        <f t="shared" si="30"/>
        <v>0</v>
      </c>
      <c r="CD56" s="44">
        <f t="shared" si="30"/>
        <v>0</v>
      </c>
      <c r="CE56" s="44">
        <f t="shared" si="30"/>
        <v>0</v>
      </c>
      <c r="CF56" s="44">
        <f t="shared" si="30"/>
        <v>0</v>
      </c>
      <c r="CG56" s="44">
        <f t="shared" si="30"/>
        <v>0</v>
      </c>
      <c r="CH56" s="44">
        <f t="shared" si="30"/>
        <v>0</v>
      </c>
      <c r="CI56" s="44">
        <f t="shared" si="30"/>
        <v>0</v>
      </c>
      <c r="CJ56" s="44">
        <f t="shared" si="30"/>
        <v>0</v>
      </c>
      <c r="CK56" s="44">
        <f t="shared" si="30"/>
        <v>0</v>
      </c>
      <c r="CL56" s="44">
        <f t="shared" si="30"/>
        <v>0</v>
      </c>
      <c r="CM56" s="44">
        <f t="shared" si="30"/>
        <v>0</v>
      </c>
      <c r="CN56" s="44">
        <f t="shared" si="30"/>
        <v>0</v>
      </c>
      <c r="CO56" s="1"/>
    </row>
    <row r="57" ht="18.75" customHeight="1">
      <c r="A57" s="1"/>
      <c r="B57" s="1"/>
      <c r="C57" s="2" t="str">
        <f t="shared" si="29"/>
        <v>Depreciation</v>
      </c>
      <c r="D57" s="44"/>
      <c r="E57" s="1"/>
      <c r="F57" s="44">
        <f t="shared" si="31"/>
        <v>0</v>
      </c>
      <c r="G57" s="415" t="s">
        <v>41</v>
      </c>
      <c r="H57" s="381"/>
      <c r="I57" s="450">
        <f>IF(H58=0,0,-$F55/VLOOKUP($B53,Input!$B$28:$D$32,3,FALSE)/12)</f>
        <v>0</v>
      </c>
      <c r="J57" s="450">
        <f>IF(I58=0,0,-$F55/VLOOKUP($B53,Input!$B$28:$D$32,3,FALSE)/12)</f>
        <v>0</v>
      </c>
      <c r="K57" s="450">
        <f>IF(J58=0,0,-$F55/VLOOKUP($B53,Input!$B$28:$D$32,3,FALSE)/12)</f>
        <v>0</v>
      </c>
      <c r="L57" s="450">
        <f>IF(K58=0,0,-$F55/VLOOKUP($B53,Input!$B$28:$D$32,3,FALSE)/12)</f>
        <v>0</v>
      </c>
      <c r="M57" s="450">
        <f>IF(L58=0,0,-$F55/VLOOKUP($B53,Input!$B$28:$D$32,3,FALSE)/12)</f>
        <v>0</v>
      </c>
      <c r="N57" s="450">
        <f>IF(M58=0,0,-$F55/VLOOKUP($B53,Input!$B$28:$D$32,3,FALSE)/12)</f>
        <v>0</v>
      </c>
      <c r="O57" s="450">
        <f>IF(N58=0,0,-$F55/VLOOKUP($B53,Input!$B$28:$D$32,3,FALSE)/12)</f>
        <v>0</v>
      </c>
      <c r="P57" s="450">
        <f>IF(O58=0,0,-$F55/VLOOKUP($B53,Input!$B$28:$D$32,3,FALSE)/12)</f>
        <v>0</v>
      </c>
      <c r="Q57" s="450">
        <f>IF(P58=0,0,-$F55/VLOOKUP($B53,Input!$B$28:$D$32,3,FALSE)/12)</f>
        <v>0</v>
      </c>
      <c r="R57" s="450">
        <f>IF(Q58=0,0,-$F55/VLOOKUP($B53,Input!$B$28:$D$32,3,FALSE)/12)</f>
        <v>0</v>
      </c>
      <c r="S57" s="450">
        <f>IF(R58=0,0,-$F55/VLOOKUP($B53,Input!$B$28:$D$32,3,FALSE)/12)</f>
        <v>0</v>
      </c>
      <c r="T57" s="450">
        <f>IF(S58=0,0,-$F55/VLOOKUP($B53,Input!$B$28:$D$32,3,FALSE)/12)</f>
        <v>0</v>
      </c>
      <c r="U57" s="450">
        <f>IF(T58=0,0,-$F55/VLOOKUP($B53,Input!$B$28:$D$32,3,FALSE)/12)</f>
        <v>0</v>
      </c>
      <c r="V57" s="450">
        <f>IF(U58=0,0,-$F55/VLOOKUP($B53,Input!$B$28:$D$32,3,FALSE)/12)</f>
        <v>0</v>
      </c>
      <c r="W57" s="450">
        <f>IF(V58=0,0,-$F55/VLOOKUP($B53,Input!$B$28:$D$32,3,FALSE)/12)</f>
        <v>0</v>
      </c>
      <c r="X57" s="450">
        <f>IF(W58=0,0,-$F55/VLOOKUP($B53,Input!$B$28:$D$32,3,FALSE)/12)</f>
        <v>0</v>
      </c>
      <c r="Y57" s="450">
        <f>IF(X58=0,0,-$F55/VLOOKUP($B53,Input!$B$28:$D$32,3,FALSE)/12)</f>
        <v>0</v>
      </c>
      <c r="Z57" s="450">
        <f>IF(Y58=0,0,-$F55/VLOOKUP($B53,Input!$B$28:$D$32,3,FALSE)/12)</f>
        <v>0</v>
      </c>
      <c r="AA57" s="450">
        <f>IF(Z58=0,0,-$F55/VLOOKUP($B53,Input!$B$28:$D$32,3,FALSE)/12)</f>
        <v>0</v>
      </c>
      <c r="AB57" s="450">
        <f>IF(AA58=0,0,-$F55/VLOOKUP($B53,Input!$B$28:$D$32,3,FALSE)/12)</f>
        <v>0</v>
      </c>
      <c r="AC57" s="450">
        <f>IF(AB58=0,0,-$F55/VLOOKUP($B53,Input!$B$28:$D$32,3,FALSE)/12)</f>
        <v>0</v>
      </c>
      <c r="AD57" s="450">
        <f>IF(AC58=0,0,-$F55/VLOOKUP($B53,Input!$B$28:$D$32,3,FALSE)/12)</f>
        <v>0</v>
      </c>
      <c r="AE57" s="450">
        <f>IF(AD58=0,0,-$F55/VLOOKUP($B53,Input!$B$28:$D$32,3,FALSE)/12)</f>
        <v>0</v>
      </c>
      <c r="AF57" s="450">
        <f>IF(AE58=0,0,-$F55/VLOOKUP($B53,Input!$B$28:$D$32,3,FALSE)/12)</f>
        <v>0</v>
      </c>
      <c r="AG57" s="450">
        <f>IF(AF58=0,0,-$F55/VLOOKUP($B53,Input!$B$28:$D$32,3,FALSE)/12)</f>
        <v>0</v>
      </c>
      <c r="AH57" s="450">
        <f>IF(AG58=0,0,-$F55/VLOOKUP($B53,Input!$B$28:$D$32,3,FALSE)/12)</f>
        <v>0</v>
      </c>
      <c r="AI57" s="450">
        <f>IF(AH58=0,0,-$F55/VLOOKUP($B53,Input!$B$28:$D$32,3,FALSE)/12)</f>
        <v>0</v>
      </c>
      <c r="AJ57" s="450">
        <f>IF(AI58=0,0,-$F55/VLOOKUP($B53,Input!$B$28:$D$32,3,FALSE)/12)</f>
        <v>0</v>
      </c>
      <c r="AK57" s="450">
        <f>IF(AJ58=0,0,-$F55/VLOOKUP($B53,Input!$B$28:$D$32,3,FALSE)/12)</f>
        <v>0</v>
      </c>
      <c r="AL57" s="450">
        <f>IF(AK58=0,0,-$F55/VLOOKUP($B53,Input!$B$28:$D$32,3,FALSE)/12)</f>
        <v>0</v>
      </c>
      <c r="AM57" s="450">
        <f>IF(AL58=0,0,-$F55/VLOOKUP($B53,Input!$B$28:$D$32,3,FALSE)/12)</f>
        <v>0</v>
      </c>
      <c r="AN57" s="450">
        <f>IF(AM58=0,0,-$F55/VLOOKUP($B53,Input!$B$28:$D$32,3,FALSE)/12)</f>
        <v>0</v>
      </c>
      <c r="AO57" s="450">
        <f>IF(AN58=0,0,-$F55/VLOOKUP($B53,Input!$B$28:$D$32,3,FALSE)/12)</f>
        <v>0</v>
      </c>
      <c r="AP57" s="450">
        <f>IF(AO58=0,0,-$F55/VLOOKUP($B53,Input!$B$28:$D$32,3,FALSE)/12)</f>
        <v>0</v>
      </c>
      <c r="AQ57" s="450">
        <f>IF(AP58=0,0,-$F55/VLOOKUP($B53,Input!$B$28:$D$32,3,FALSE)/12)</f>
        <v>0</v>
      </c>
      <c r="AR57" s="450">
        <f>IF(AQ58=0,0,-$F55/VLOOKUP($B53,Input!$B$28:$D$32,3,FALSE)/12)</f>
        <v>0</v>
      </c>
      <c r="AS57" s="450">
        <f>IF(AR58=0,0,-$F55/VLOOKUP($B53,Input!$B$28:$D$32,3,FALSE)/12)</f>
        <v>0</v>
      </c>
      <c r="AT57" s="450">
        <f>IF(AS58=0,0,-$F55/VLOOKUP($B53,Input!$B$28:$D$32,3,FALSE)/12)</f>
        <v>0</v>
      </c>
      <c r="AU57" s="450">
        <f>IF(AT58=0,0,-$F55/VLOOKUP($B53,Input!$B$28:$D$32,3,FALSE)/12)</f>
        <v>0</v>
      </c>
      <c r="AV57" s="450">
        <f>IF(AU58=0,0,-$F55/VLOOKUP($B53,Input!$B$28:$D$32,3,FALSE)/12)</f>
        <v>0</v>
      </c>
      <c r="AW57" s="450">
        <f>IF(AV58=0,0,-$F55/VLOOKUP($B53,Input!$B$28:$D$32,3,FALSE)/12)</f>
        <v>0</v>
      </c>
      <c r="AX57" s="450">
        <f>IF(AW58=0,0,-$F55/VLOOKUP($B53,Input!$B$28:$D$32,3,FALSE)/12)</f>
        <v>0</v>
      </c>
      <c r="AY57" s="450">
        <f>IF(AX58=0,0,-$F55/VLOOKUP($B53,Input!$B$28:$D$32,3,FALSE)/12)</f>
        <v>0</v>
      </c>
      <c r="AZ57" s="450">
        <f>IF(AY58=0,0,-$F55/VLOOKUP($B53,Input!$B$28:$D$32,3,FALSE)/12)</f>
        <v>0</v>
      </c>
      <c r="BA57" s="450">
        <f>IF(AZ58=0,0,-$F55/VLOOKUP($B53,Input!$B$28:$D$32,3,FALSE)/12)</f>
        <v>0</v>
      </c>
      <c r="BB57" s="450">
        <f>IF(BA58=0,0,-$F55/VLOOKUP($B53,Input!$B$28:$D$32,3,FALSE)/12)</f>
        <v>0</v>
      </c>
      <c r="BC57" s="450">
        <f>IF(BB58=0,0,-$F55/VLOOKUP($B53,Input!$B$28:$D$32,3,FALSE)/12)</f>
        <v>0</v>
      </c>
      <c r="BD57" s="450">
        <f>IF(BC58=0,0,-$F55/VLOOKUP($B53,Input!$B$28:$D$32,3,FALSE)/12)</f>
        <v>0</v>
      </c>
      <c r="BE57" s="450">
        <f>IF(BD58=0,0,-$F55/VLOOKUP($B53,Input!$B$28:$D$32,3,FALSE)/12)</f>
        <v>0</v>
      </c>
      <c r="BF57" s="450">
        <f>IF(BE58=0,0,-$F55/VLOOKUP($B53,Input!$B$28:$D$32,3,FALSE)/12)</f>
        <v>0</v>
      </c>
      <c r="BG57" s="450">
        <f>IF(BF58=0,0,-$F55/VLOOKUP($B53,Input!$B$28:$D$32,3,FALSE)/12)</f>
        <v>0</v>
      </c>
      <c r="BH57" s="450">
        <f>IF(BG58=0,0,-$F55/VLOOKUP($B53,Input!$B$28:$D$32,3,FALSE)/12)</f>
        <v>0</v>
      </c>
      <c r="BI57" s="450">
        <f>IF(BH58=0,0,-$F55/VLOOKUP($B53,Input!$B$28:$D$32,3,FALSE)/12)</f>
        <v>0</v>
      </c>
      <c r="BJ57" s="450">
        <f>IF(BI58=0,0,-$F55/VLOOKUP($B53,Input!$B$28:$D$32,3,FALSE)/12)</f>
        <v>0</v>
      </c>
      <c r="BK57" s="450">
        <f>IF(BJ58=0,0,-$F55/VLOOKUP($B53,Input!$B$28:$D$32,3,FALSE)/12)</f>
        <v>0</v>
      </c>
      <c r="BL57" s="450">
        <f>IF(BK58=0,0,-$F55/VLOOKUP($B53,Input!$B$28:$D$32,3,FALSE)/12)</f>
        <v>0</v>
      </c>
      <c r="BM57" s="450">
        <f>IF(BL58=0,0,-$F55/VLOOKUP($B53,Input!$B$28:$D$32,3,FALSE)/12)</f>
        <v>0</v>
      </c>
      <c r="BN57" s="450">
        <f>IF(BM58=0,0,-$F55/VLOOKUP($B53,Input!$B$28:$D$32,3,FALSE)/12)</f>
        <v>0</v>
      </c>
      <c r="BO57" s="450">
        <f>IF(BN58=0,0,-$F55/VLOOKUP($B53,Input!$B$28:$D$32,3,FALSE)/12)</f>
        <v>0</v>
      </c>
      <c r="BP57" s="450">
        <f>IF(BO58=0,0,-$F55/VLOOKUP($B53,Input!$B$28:$D$32,3,FALSE)/12)</f>
        <v>0</v>
      </c>
      <c r="BQ57" s="450">
        <f>IF(BP58=0,0,-$F55/VLOOKUP($B53,Input!$B$28:$D$32,3,FALSE)/12)</f>
        <v>0</v>
      </c>
      <c r="BR57" s="450">
        <f>IF(BQ58=0,0,-$F55/VLOOKUP($B53,Input!$B$28:$D$32,3,FALSE)/12)</f>
        <v>0</v>
      </c>
      <c r="BS57" s="450">
        <f>IF(BR58=0,0,-$F55/VLOOKUP($B53,Input!$B$28:$D$32,3,FALSE)/12)</f>
        <v>0</v>
      </c>
      <c r="BT57" s="450">
        <f>IF(BS58=0,0,-$F55/VLOOKUP($B53,Input!$B$28:$D$32,3,FALSE)/12)</f>
        <v>0</v>
      </c>
      <c r="BU57" s="450">
        <f>IF(BT58=0,0,-$F55/VLOOKUP($B53,Input!$B$28:$D$32,3,FALSE)/12)</f>
        <v>0</v>
      </c>
      <c r="BV57" s="450">
        <f>IF(BU58=0,0,-$F55/VLOOKUP($B53,Input!$B$28:$D$32,3,FALSE)/12)</f>
        <v>0</v>
      </c>
      <c r="BW57" s="450">
        <f>IF(BV58=0,0,-$F55/VLOOKUP($B53,Input!$B$28:$D$32,3,FALSE)/12)</f>
        <v>0</v>
      </c>
      <c r="BX57" s="450">
        <f>IF(BW58=0,0,-$F55/VLOOKUP($B53,Input!$B$28:$D$32,3,FALSE)/12)</f>
        <v>0</v>
      </c>
      <c r="BY57" s="450">
        <f>IF(BX58=0,0,-$F55/VLOOKUP($B53,Input!$B$28:$D$32,3,FALSE)/12)</f>
        <v>0</v>
      </c>
      <c r="BZ57" s="450">
        <f>IF(BY58=0,0,-$F55/VLOOKUP($B53,Input!$B$28:$D$32,3,FALSE)/12)</f>
        <v>0</v>
      </c>
      <c r="CA57" s="450">
        <f>IF(BZ58=0,0,-$F55/VLOOKUP($B53,Input!$B$28:$D$32,3,FALSE)/12)</f>
        <v>0</v>
      </c>
      <c r="CB57" s="450">
        <f>IF(CA58=0,0,-$F55/VLOOKUP($B53,Input!$B$28:$D$32,3,FALSE)/12)</f>
        <v>0</v>
      </c>
      <c r="CC57" s="450">
        <f>IF(CB58=0,0,-$F55/VLOOKUP($B53,Input!$B$28:$D$32,3,FALSE)/12)</f>
        <v>0</v>
      </c>
      <c r="CD57" s="450">
        <f>IF(CC58=0,0,-$F55/VLOOKUP($B53,Input!$B$28:$D$32,3,FALSE)/12)</f>
        <v>0</v>
      </c>
      <c r="CE57" s="450">
        <f>IF(CD58=0,0,-$F55/VLOOKUP($B53,Input!$B$28:$D$32,3,FALSE)/12)</f>
        <v>0</v>
      </c>
      <c r="CF57" s="450">
        <f>IF(CE58=0,0,-$F55/VLOOKUP($B53,Input!$B$28:$D$32,3,FALSE)/12)</f>
        <v>0</v>
      </c>
      <c r="CG57" s="450">
        <f>IF(CF58=0,0,-$F55/VLOOKUP($B53,Input!$B$28:$D$32,3,FALSE)/12)</f>
        <v>0</v>
      </c>
      <c r="CH57" s="450">
        <f>IF(CG58=0,0,-$F55/VLOOKUP($B53,Input!$B$28:$D$32,3,FALSE)/12)</f>
        <v>0</v>
      </c>
      <c r="CI57" s="450">
        <f>IF(CH58=0,0,-$F55/VLOOKUP($B53,Input!$B$28:$D$32,3,FALSE)/12)</f>
        <v>0</v>
      </c>
      <c r="CJ57" s="450">
        <f>IF(CI58=0,0,-$F55/VLOOKUP($B53,Input!$B$28:$D$32,3,FALSE)/12)</f>
        <v>0</v>
      </c>
      <c r="CK57" s="450">
        <f>IF(CJ58=0,0,-$F55/VLOOKUP($B53,Input!$B$28:$D$32,3,FALSE)/12)</f>
        <v>0</v>
      </c>
      <c r="CL57" s="450">
        <f>IF(CK58=0,0,-$F55/VLOOKUP($B53,Input!$B$28:$D$32,3,FALSE)/12)</f>
        <v>0</v>
      </c>
      <c r="CM57" s="450">
        <f>IF(CL58=0,0,-$F55/VLOOKUP($B53,Input!$B$28:$D$32,3,FALSE)/12)</f>
        <v>0</v>
      </c>
      <c r="CN57" s="450">
        <f>IF(CM58=0,0,-$F55/VLOOKUP($B53,Input!$B$28:$D$32,3,FALSE)/12)</f>
        <v>0</v>
      </c>
      <c r="CO57" s="1"/>
    </row>
    <row r="58" ht="18.75" customHeight="1">
      <c r="A58" s="1"/>
      <c r="B58" s="282"/>
      <c r="C58" s="282" t="str">
        <f t="shared" si="29"/>
        <v>Fixed assets at the end of the period</v>
      </c>
      <c r="D58" s="283"/>
      <c r="E58" s="282"/>
      <c r="F58" s="283"/>
      <c r="G58" s="383" t="s">
        <v>41</v>
      </c>
      <c r="H58" s="384"/>
      <c r="I58" s="283">
        <f t="shared" ref="I58:CN58" si="32">IF(ROUND(I54+I57+I56,2)=0,0,I54+I57+I56)</f>
        <v>0</v>
      </c>
      <c r="J58" s="283">
        <f t="shared" si="32"/>
        <v>0</v>
      </c>
      <c r="K58" s="283">
        <f t="shared" si="32"/>
        <v>0</v>
      </c>
      <c r="L58" s="283">
        <f t="shared" si="32"/>
        <v>0</v>
      </c>
      <c r="M58" s="283">
        <f t="shared" si="32"/>
        <v>0</v>
      </c>
      <c r="N58" s="283">
        <f t="shared" si="32"/>
        <v>0</v>
      </c>
      <c r="O58" s="283">
        <f t="shared" si="32"/>
        <v>0</v>
      </c>
      <c r="P58" s="283">
        <f t="shared" si="32"/>
        <v>0</v>
      </c>
      <c r="Q58" s="283">
        <f t="shared" si="32"/>
        <v>0</v>
      </c>
      <c r="R58" s="283">
        <f t="shared" si="32"/>
        <v>0</v>
      </c>
      <c r="S58" s="283">
        <f t="shared" si="32"/>
        <v>0</v>
      </c>
      <c r="T58" s="283">
        <f t="shared" si="32"/>
        <v>0</v>
      </c>
      <c r="U58" s="283">
        <f t="shared" si="32"/>
        <v>0</v>
      </c>
      <c r="V58" s="283">
        <f t="shared" si="32"/>
        <v>0</v>
      </c>
      <c r="W58" s="283">
        <f t="shared" si="32"/>
        <v>0</v>
      </c>
      <c r="X58" s="283">
        <f t="shared" si="32"/>
        <v>0</v>
      </c>
      <c r="Y58" s="283">
        <f t="shared" si="32"/>
        <v>0</v>
      </c>
      <c r="Z58" s="283">
        <f t="shared" si="32"/>
        <v>0</v>
      </c>
      <c r="AA58" s="283">
        <f t="shared" si="32"/>
        <v>0</v>
      </c>
      <c r="AB58" s="283">
        <f t="shared" si="32"/>
        <v>0</v>
      </c>
      <c r="AC58" s="283">
        <f t="shared" si="32"/>
        <v>0</v>
      </c>
      <c r="AD58" s="283">
        <f t="shared" si="32"/>
        <v>0</v>
      </c>
      <c r="AE58" s="283">
        <f t="shared" si="32"/>
        <v>0</v>
      </c>
      <c r="AF58" s="283">
        <f t="shared" si="32"/>
        <v>0</v>
      </c>
      <c r="AG58" s="283">
        <f t="shared" si="32"/>
        <v>0</v>
      </c>
      <c r="AH58" s="283">
        <f t="shared" si="32"/>
        <v>0</v>
      </c>
      <c r="AI58" s="283">
        <f t="shared" si="32"/>
        <v>0</v>
      </c>
      <c r="AJ58" s="283">
        <f t="shared" si="32"/>
        <v>0</v>
      </c>
      <c r="AK58" s="283">
        <f t="shared" si="32"/>
        <v>0</v>
      </c>
      <c r="AL58" s="283">
        <f t="shared" si="32"/>
        <v>0</v>
      </c>
      <c r="AM58" s="283">
        <f t="shared" si="32"/>
        <v>0</v>
      </c>
      <c r="AN58" s="283">
        <f t="shared" si="32"/>
        <v>0</v>
      </c>
      <c r="AO58" s="283">
        <f t="shared" si="32"/>
        <v>0</v>
      </c>
      <c r="AP58" s="283">
        <f t="shared" si="32"/>
        <v>0</v>
      </c>
      <c r="AQ58" s="283">
        <f t="shared" si="32"/>
        <v>0</v>
      </c>
      <c r="AR58" s="283">
        <f t="shared" si="32"/>
        <v>0</v>
      </c>
      <c r="AS58" s="283">
        <f t="shared" si="32"/>
        <v>0</v>
      </c>
      <c r="AT58" s="283">
        <f t="shared" si="32"/>
        <v>0</v>
      </c>
      <c r="AU58" s="283">
        <f t="shared" si="32"/>
        <v>0</v>
      </c>
      <c r="AV58" s="283">
        <f t="shared" si="32"/>
        <v>0</v>
      </c>
      <c r="AW58" s="283">
        <f t="shared" si="32"/>
        <v>0</v>
      </c>
      <c r="AX58" s="283">
        <f t="shared" si="32"/>
        <v>0</v>
      </c>
      <c r="AY58" s="283">
        <f t="shared" si="32"/>
        <v>0</v>
      </c>
      <c r="AZ58" s="283">
        <f t="shared" si="32"/>
        <v>0</v>
      </c>
      <c r="BA58" s="283">
        <f t="shared" si="32"/>
        <v>0</v>
      </c>
      <c r="BB58" s="283">
        <f t="shared" si="32"/>
        <v>0</v>
      </c>
      <c r="BC58" s="283">
        <f t="shared" si="32"/>
        <v>0</v>
      </c>
      <c r="BD58" s="283">
        <f t="shared" si="32"/>
        <v>0</v>
      </c>
      <c r="BE58" s="283">
        <f t="shared" si="32"/>
        <v>0</v>
      </c>
      <c r="BF58" s="283">
        <f t="shared" si="32"/>
        <v>0</v>
      </c>
      <c r="BG58" s="283">
        <f t="shared" si="32"/>
        <v>0</v>
      </c>
      <c r="BH58" s="283">
        <f t="shared" si="32"/>
        <v>0</v>
      </c>
      <c r="BI58" s="283">
        <f t="shared" si="32"/>
        <v>0</v>
      </c>
      <c r="BJ58" s="283">
        <f t="shared" si="32"/>
        <v>0</v>
      </c>
      <c r="BK58" s="283">
        <f t="shared" si="32"/>
        <v>0</v>
      </c>
      <c r="BL58" s="283">
        <f t="shared" si="32"/>
        <v>0</v>
      </c>
      <c r="BM58" s="283">
        <f t="shared" si="32"/>
        <v>0</v>
      </c>
      <c r="BN58" s="283">
        <f t="shared" si="32"/>
        <v>0</v>
      </c>
      <c r="BO58" s="283">
        <f t="shared" si="32"/>
        <v>0</v>
      </c>
      <c r="BP58" s="283">
        <f t="shared" si="32"/>
        <v>0</v>
      </c>
      <c r="BQ58" s="283">
        <f t="shared" si="32"/>
        <v>0</v>
      </c>
      <c r="BR58" s="283">
        <f t="shared" si="32"/>
        <v>0</v>
      </c>
      <c r="BS58" s="283">
        <f t="shared" si="32"/>
        <v>0</v>
      </c>
      <c r="BT58" s="283">
        <f t="shared" si="32"/>
        <v>0</v>
      </c>
      <c r="BU58" s="283">
        <f t="shared" si="32"/>
        <v>0</v>
      </c>
      <c r="BV58" s="283">
        <f t="shared" si="32"/>
        <v>0</v>
      </c>
      <c r="BW58" s="283">
        <f t="shared" si="32"/>
        <v>0</v>
      </c>
      <c r="BX58" s="283">
        <f t="shared" si="32"/>
        <v>0</v>
      </c>
      <c r="BY58" s="283">
        <f t="shared" si="32"/>
        <v>0</v>
      </c>
      <c r="BZ58" s="283">
        <f t="shared" si="32"/>
        <v>0</v>
      </c>
      <c r="CA58" s="283">
        <f t="shared" si="32"/>
        <v>0</v>
      </c>
      <c r="CB58" s="283">
        <f t="shared" si="32"/>
        <v>0</v>
      </c>
      <c r="CC58" s="283">
        <f t="shared" si="32"/>
        <v>0</v>
      </c>
      <c r="CD58" s="283">
        <f t="shared" si="32"/>
        <v>0</v>
      </c>
      <c r="CE58" s="283">
        <f t="shared" si="32"/>
        <v>0</v>
      </c>
      <c r="CF58" s="283">
        <f t="shared" si="32"/>
        <v>0</v>
      </c>
      <c r="CG58" s="283">
        <f t="shared" si="32"/>
        <v>0</v>
      </c>
      <c r="CH58" s="283">
        <f t="shared" si="32"/>
        <v>0</v>
      </c>
      <c r="CI58" s="283">
        <f t="shared" si="32"/>
        <v>0</v>
      </c>
      <c r="CJ58" s="283">
        <f t="shared" si="32"/>
        <v>0</v>
      </c>
      <c r="CK58" s="283">
        <f t="shared" si="32"/>
        <v>0</v>
      </c>
      <c r="CL58" s="283">
        <f t="shared" si="32"/>
        <v>0</v>
      </c>
      <c r="CM58" s="283">
        <f t="shared" si="32"/>
        <v>0</v>
      </c>
      <c r="CN58" s="283">
        <f t="shared" si="32"/>
        <v>0</v>
      </c>
      <c r="CO58" s="1"/>
    </row>
    <row r="59" ht="18.75" customHeight="1">
      <c r="A59" s="1"/>
      <c r="B59" s="2"/>
      <c r="C59" s="1"/>
      <c r="D59" s="44"/>
      <c r="E59" s="1"/>
      <c r="F59" s="44"/>
      <c r="G59" s="60"/>
      <c r="H59" s="381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1"/>
    </row>
    <row r="60" ht="18.75" customHeight="1">
      <c r="A60" s="1"/>
      <c r="B60" s="40" t="str">
        <f t="shared" ref="B60:C60" si="33">B19</f>
        <v>5.</v>
      </c>
      <c r="C60" s="40" t="str">
        <f t="shared" si="33"/>
        <v/>
      </c>
      <c r="D60" s="44"/>
      <c r="E60" s="1"/>
      <c r="F60" s="44"/>
      <c r="G60" s="60"/>
      <c r="H60" s="381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1"/>
    </row>
    <row r="61" ht="18.75" customHeight="1">
      <c r="A61" s="1"/>
      <c r="B61" s="282"/>
      <c r="C61" s="282" t="str">
        <f t="shared" ref="C61:C65" si="35">C54</f>
        <v>Fixed assets at the beginning of the period</v>
      </c>
      <c r="D61" s="283"/>
      <c r="E61" s="282"/>
      <c r="F61" s="283"/>
      <c r="G61" s="383" t="s">
        <v>41</v>
      </c>
      <c r="H61" s="384"/>
      <c r="I61" s="283" t="str">
        <f t="shared" ref="I61:CN61" si="34">H65</f>
        <v/>
      </c>
      <c r="J61" s="283">
        <f t="shared" si="34"/>
        <v>0</v>
      </c>
      <c r="K61" s="283">
        <f t="shared" si="34"/>
        <v>0</v>
      </c>
      <c r="L61" s="283">
        <f t="shared" si="34"/>
        <v>0</v>
      </c>
      <c r="M61" s="283">
        <f t="shared" si="34"/>
        <v>0</v>
      </c>
      <c r="N61" s="283">
        <f t="shared" si="34"/>
        <v>0</v>
      </c>
      <c r="O61" s="283">
        <f t="shared" si="34"/>
        <v>0</v>
      </c>
      <c r="P61" s="283">
        <f t="shared" si="34"/>
        <v>0</v>
      </c>
      <c r="Q61" s="283">
        <f t="shared" si="34"/>
        <v>0</v>
      </c>
      <c r="R61" s="283">
        <f t="shared" si="34"/>
        <v>0</v>
      </c>
      <c r="S61" s="283">
        <f t="shared" si="34"/>
        <v>0</v>
      </c>
      <c r="T61" s="283">
        <f t="shared" si="34"/>
        <v>0</v>
      </c>
      <c r="U61" s="283">
        <f t="shared" si="34"/>
        <v>0</v>
      </c>
      <c r="V61" s="283">
        <f t="shared" si="34"/>
        <v>0</v>
      </c>
      <c r="W61" s="283">
        <f t="shared" si="34"/>
        <v>0</v>
      </c>
      <c r="X61" s="283">
        <f t="shared" si="34"/>
        <v>0</v>
      </c>
      <c r="Y61" s="283">
        <f t="shared" si="34"/>
        <v>0</v>
      </c>
      <c r="Z61" s="283">
        <f t="shared" si="34"/>
        <v>0</v>
      </c>
      <c r="AA61" s="283">
        <f t="shared" si="34"/>
        <v>0</v>
      </c>
      <c r="AB61" s="283">
        <f t="shared" si="34"/>
        <v>0</v>
      </c>
      <c r="AC61" s="283">
        <f t="shared" si="34"/>
        <v>0</v>
      </c>
      <c r="AD61" s="283">
        <f t="shared" si="34"/>
        <v>0</v>
      </c>
      <c r="AE61" s="283">
        <f t="shared" si="34"/>
        <v>0</v>
      </c>
      <c r="AF61" s="283">
        <f t="shared" si="34"/>
        <v>0</v>
      </c>
      <c r="AG61" s="283">
        <f t="shared" si="34"/>
        <v>0</v>
      </c>
      <c r="AH61" s="283">
        <f t="shared" si="34"/>
        <v>0</v>
      </c>
      <c r="AI61" s="283">
        <f t="shared" si="34"/>
        <v>0</v>
      </c>
      <c r="AJ61" s="283">
        <f t="shared" si="34"/>
        <v>0</v>
      </c>
      <c r="AK61" s="283">
        <f t="shared" si="34"/>
        <v>0</v>
      </c>
      <c r="AL61" s="283">
        <f t="shared" si="34"/>
        <v>0</v>
      </c>
      <c r="AM61" s="283">
        <f t="shared" si="34"/>
        <v>0</v>
      </c>
      <c r="AN61" s="283">
        <f t="shared" si="34"/>
        <v>0</v>
      </c>
      <c r="AO61" s="283">
        <f t="shared" si="34"/>
        <v>0</v>
      </c>
      <c r="AP61" s="283">
        <f t="shared" si="34"/>
        <v>0</v>
      </c>
      <c r="AQ61" s="283">
        <f t="shared" si="34"/>
        <v>0</v>
      </c>
      <c r="AR61" s="283">
        <f t="shared" si="34"/>
        <v>0</v>
      </c>
      <c r="AS61" s="283">
        <f t="shared" si="34"/>
        <v>0</v>
      </c>
      <c r="AT61" s="283">
        <f t="shared" si="34"/>
        <v>0</v>
      </c>
      <c r="AU61" s="283">
        <f t="shared" si="34"/>
        <v>0</v>
      </c>
      <c r="AV61" s="283">
        <f t="shared" si="34"/>
        <v>0</v>
      </c>
      <c r="AW61" s="283">
        <f t="shared" si="34"/>
        <v>0</v>
      </c>
      <c r="AX61" s="283">
        <f t="shared" si="34"/>
        <v>0</v>
      </c>
      <c r="AY61" s="283">
        <f t="shared" si="34"/>
        <v>0</v>
      </c>
      <c r="AZ61" s="283">
        <f t="shared" si="34"/>
        <v>0</v>
      </c>
      <c r="BA61" s="283">
        <f t="shared" si="34"/>
        <v>0</v>
      </c>
      <c r="BB61" s="283">
        <f t="shared" si="34"/>
        <v>0</v>
      </c>
      <c r="BC61" s="283">
        <f t="shared" si="34"/>
        <v>0</v>
      </c>
      <c r="BD61" s="283">
        <f t="shared" si="34"/>
        <v>0</v>
      </c>
      <c r="BE61" s="283">
        <f t="shared" si="34"/>
        <v>0</v>
      </c>
      <c r="BF61" s="283">
        <f t="shared" si="34"/>
        <v>0</v>
      </c>
      <c r="BG61" s="283">
        <f t="shared" si="34"/>
        <v>0</v>
      </c>
      <c r="BH61" s="283">
        <f t="shared" si="34"/>
        <v>0</v>
      </c>
      <c r="BI61" s="283">
        <f t="shared" si="34"/>
        <v>0</v>
      </c>
      <c r="BJ61" s="283">
        <f t="shared" si="34"/>
        <v>0</v>
      </c>
      <c r="BK61" s="283">
        <f t="shared" si="34"/>
        <v>0</v>
      </c>
      <c r="BL61" s="283">
        <f t="shared" si="34"/>
        <v>0</v>
      </c>
      <c r="BM61" s="283">
        <f t="shared" si="34"/>
        <v>0</v>
      </c>
      <c r="BN61" s="283">
        <f t="shared" si="34"/>
        <v>0</v>
      </c>
      <c r="BO61" s="283">
        <f t="shared" si="34"/>
        <v>0</v>
      </c>
      <c r="BP61" s="283">
        <f t="shared" si="34"/>
        <v>0</v>
      </c>
      <c r="BQ61" s="283">
        <f t="shared" si="34"/>
        <v>0</v>
      </c>
      <c r="BR61" s="283">
        <f t="shared" si="34"/>
        <v>0</v>
      </c>
      <c r="BS61" s="283">
        <f t="shared" si="34"/>
        <v>0</v>
      </c>
      <c r="BT61" s="283">
        <f t="shared" si="34"/>
        <v>0</v>
      </c>
      <c r="BU61" s="283">
        <f t="shared" si="34"/>
        <v>0</v>
      </c>
      <c r="BV61" s="283">
        <f t="shared" si="34"/>
        <v>0</v>
      </c>
      <c r="BW61" s="283">
        <f t="shared" si="34"/>
        <v>0</v>
      </c>
      <c r="BX61" s="283">
        <f t="shared" si="34"/>
        <v>0</v>
      </c>
      <c r="BY61" s="283">
        <f t="shared" si="34"/>
        <v>0</v>
      </c>
      <c r="BZ61" s="283">
        <f t="shared" si="34"/>
        <v>0</v>
      </c>
      <c r="CA61" s="283">
        <f t="shared" si="34"/>
        <v>0</v>
      </c>
      <c r="CB61" s="283">
        <f t="shared" si="34"/>
        <v>0</v>
      </c>
      <c r="CC61" s="283">
        <f t="shared" si="34"/>
        <v>0</v>
      </c>
      <c r="CD61" s="283">
        <f t="shared" si="34"/>
        <v>0</v>
      </c>
      <c r="CE61" s="283">
        <f t="shared" si="34"/>
        <v>0</v>
      </c>
      <c r="CF61" s="283">
        <f t="shared" si="34"/>
        <v>0</v>
      </c>
      <c r="CG61" s="283">
        <f t="shared" si="34"/>
        <v>0</v>
      </c>
      <c r="CH61" s="283">
        <f t="shared" si="34"/>
        <v>0</v>
      </c>
      <c r="CI61" s="283">
        <f t="shared" si="34"/>
        <v>0</v>
      </c>
      <c r="CJ61" s="283">
        <f t="shared" si="34"/>
        <v>0</v>
      </c>
      <c r="CK61" s="283">
        <f t="shared" si="34"/>
        <v>0</v>
      </c>
      <c r="CL61" s="283">
        <f t="shared" si="34"/>
        <v>0</v>
      </c>
      <c r="CM61" s="283">
        <f t="shared" si="34"/>
        <v>0</v>
      </c>
      <c r="CN61" s="283">
        <f t="shared" si="34"/>
        <v>0</v>
      </c>
      <c r="CO61" s="1"/>
    </row>
    <row r="62" ht="18.75" customHeight="1">
      <c r="A62" s="1"/>
      <c r="B62" s="1"/>
      <c r="C62" s="2" t="str">
        <f t="shared" si="35"/>
        <v>Unfinished production</v>
      </c>
      <c r="D62" s="44"/>
      <c r="E62" s="1"/>
      <c r="F62" s="44">
        <f>MAX(I62:CN62)</f>
        <v>0</v>
      </c>
      <c r="G62" s="415" t="s">
        <v>41</v>
      </c>
      <c r="H62" s="381"/>
      <c r="I62" s="44">
        <f>IF(SUM(I$20:$CN$20)=0,0,-SUMIFS(I$15:I$19,$B$15:$B$19,$B60)/(1+Input!$D$115)+H62)</f>
        <v>0</v>
      </c>
      <c r="J62" s="44">
        <f>IF(SUM(J$20:$CN$20)=0,0,-SUMIFS(J$15:J$19,$B$15:$B$19,$B60)/(1+Input!$D$115)+I62)</f>
        <v>0</v>
      </c>
      <c r="K62" s="44">
        <f>IF(SUM(K$20:$CN$20)=0,0,-SUMIFS(K$15:K$19,$B$15:$B$19,$B60)/(1+Input!$D$115)+J62)</f>
        <v>0</v>
      </c>
      <c r="L62" s="44">
        <f>IF(SUM(L$20:$CN$20)=0,0,-SUMIFS(L$15:L$19,$B$15:$B$19,$B60)/(1+Input!$D$115)+K62)</f>
        <v>0</v>
      </c>
      <c r="M62" s="44">
        <f>IF(SUM(M$20:$CN$20)=0,0,-SUMIFS(M$15:M$19,$B$15:$B$19,$B60)/(1+Input!$D$115)+L62)</f>
        <v>0</v>
      </c>
      <c r="N62" s="44">
        <f>IF(SUM(N$20:$CN$20)=0,0,-SUMIFS(N$15:N$19,$B$15:$B$19,$B60)/(1+Input!$D$115)+M62)</f>
        <v>0</v>
      </c>
      <c r="O62" s="44">
        <f>IF(SUM(O$20:$CN$20)=0,0,-SUMIFS(O$15:O$19,$B$15:$B$19,$B60)/(1+Input!$D$115)+N62)</f>
        <v>0</v>
      </c>
      <c r="P62" s="44">
        <f>IF(SUM(P$20:$CN$20)=0,0,-SUMIFS(P$15:P$19,$B$15:$B$19,$B60)/(1+Input!$D$115)+O62)</f>
        <v>0</v>
      </c>
      <c r="Q62" s="44">
        <f>IF(SUM(Q$20:$CN$20)=0,0,-SUMIFS(Q$15:Q$19,$B$15:$B$19,$B60)/(1+Input!$D$115)+P62)</f>
        <v>0</v>
      </c>
      <c r="R62" s="44">
        <f>IF(SUM(R$20:$CN$20)=0,0,-SUMIFS(R$15:R$19,$B$15:$B$19,$B60)/(1+Input!$D$115)+Q62)</f>
        <v>0</v>
      </c>
      <c r="S62" s="44">
        <f>IF(SUM(S$20:$CN$20)=0,0,-SUMIFS(S$15:S$19,$B$15:$B$19,$B60)/(1+Input!$D$115)+R62)</f>
        <v>0</v>
      </c>
      <c r="T62" s="44">
        <f>IF(SUM(T$20:$CN$20)=0,0,-SUMIFS(T$15:T$19,$B$15:$B$19,$B60)/(1+Input!$D$115)+S62)</f>
        <v>0</v>
      </c>
      <c r="U62" s="44">
        <f>IF(SUM(U$20:$CN$20)=0,0,-SUMIFS(U$15:U$19,$B$15:$B$19,$B60)/(1+Input!$D$115)+T62)</f>
        <v>0</v>
      </c>
      <c r="V62" s="44">
        <f>IF(SUM(V$20:$CN$20)=0,0,-SUMIFS(V$15:V$19,$B$15:$B$19,$B60)/(1+Input!$D$115)+U62)</f>
        <v>0</v>
      </c>
      <c r="W62" s="44">
        <f>IF(SUM(W$20:$CN$20)=0,0,-SUMIFS(W$15:W$19,$B$15:$B$19,$B60)/(1+Input!$D$115)+V62)</f>
        <v>0</v>
      </c>
      <c r="X62" s="44">
        <f>IF(SUM(X$20:$CN$20)=0,0,-SUMIFS(X$15:X$19,$B$15:$B$19,$B60)/(1+Input!$D$115)+W62)</f>
        <v>0</v>
      </c>
      <c r="Y62" s="44">
        <f>IF(SUM(Y$20:$CN$20)=0,0,-SUMIFS(Y$15:Y$19,$B$15:$B$19,$B60)/(1+Input!$D$115)+X62)</f>
        <v>0</v>
      </c>
      <c r="Z62" s="44">
        <f>IF(SUM(Z$20:$CN$20)=0,0,-SUMIFS(Z$15:Z$19,$B$15:$B$19,$B60)/(1+Input!$D$115)+Y62)</f>
        <v>0</v>
      </c>
      <c r="AA62" s="44">
        <f>IF(SUM(AA$20:$CN$20)=0,0,-SUMIFS(AA$15:AA$19,$B$15:$B$19,$B60)/(1+Input!$D$115)+Z62)</f>
        <v>0</v>
      </c>
      <c r="AB62" s="44">
        <f>IF(SUM(AB$20:$CN$20)=0,0,-SUMIFS(AB$15:AB$19,$B$15:$B$19,$B60)/(1+Input!$D$115)+AA62)</f>
        <v>0</v>
      </c>
      <c r="AC62" s="44">
        <f>IF(SUM(AC$20:$CN$20)=0,0,-SUMIFS(AC$15:AC$19,$B$15:$B$19,$B60)/(1+Input!$D$115)+AB62)</f>
        <v>0</v>
      </c>
      <c r="AD62" s="44">
        <f>IF(SUM(AD$20:$CN$20)=0,0,-SUMIFS(AD$15:AD$19,$B$15:$B$19,$B60)/(1+Input!$D$115)+AC62)</f>
        <v>0</v>
      </c>
      <c r="AE62" s="44">
        <f>IF(SUM(AE$20:$CN$20)=0,0,-SUMIFS(AE$15:AE$19,$B$15:$B$19,$B60)/(1+Input!$D$115)+AD62)</f>
        <v>0</v>
      </c>
      <c r="AF62" s="44">
        <f>IF(SUM(AF$20:$CN$20)=0,0,-SUMIFS(AF$15:AF$19,$B$15:$B$19,$B60)/(1+Input!$D$115)+AE62)</f>
        <v>0</v>
      </c>
      <c r="AG62" s="44">
        <f>IF(SUM(AG$20:$CN$20)=0,0,-SUMIFS(AG$15:AG$19,$B$15:$B$19,$B60)/(1+Input!$D$115)+AF62)</f>
        <v>0</v>
      </c>
      <c r="AH62" s="44">
        <f>IF(SUM(AH$20:$CN$20)=0,0,-SUMIFS(AH$15:AH$19,$B$15:$B$19,$B60)/(1+Input!$D$115)+AG62)</f>
        <v>0</v>
      </c>
      <c r="AI62" s="44">
        <f>IF(SUM(AI$20:$CN$20)=0,0,-SUMIFS(AI$15:AI$19,$B$15:$B$19,$B60)/(1+Input!$D$115)+AH62)</f>
        <v>0</v>
      </c>
      <c r="AJ62" s="44">
        <f>IF(SUM(AJ$20:$CN$20)=0,0,-SUMIFS(AJ$15:AJ$19,$B$15:$B$19,$B60)/(1+Input!$D$115)+AI62)</f>
        <v>0</v>
      </c>
      <c r="AK62" s="44">
        <f>IF(SUM(AK$20:$CN$20)=0,0,-SUMIFS(AK$15:AK$19,$B$15:$B$19,$B60)/(1+Input!$D$115)+AJ62)</f>
        <v>0</v>
      </c>
      <c r="AL62" s="44">
        <f>IF(SUM(AL$20:$CN$20)=0,0,-SUMIFS(AL$15:AL$19,$B$15:$B$19,$B60)/(1+Input!$D$115)+AK62)</f>
        <v>0</v>
      </c>
      <c r="AM62" s="44">
        <f>IF(SUM(AM$20:$CN$20)=0,0,-SUMIFS(AM$15:AM$19,$B$15:$B$19,$B60)/(1+Input!$D$115)+AL62)</f>
        <v>0</v>
      </c>
      <c r="AN62" s="44">
        <f>IF(SUM(AN$20:$CN$20)=0,0,-SUMIFS(AN$15:AN$19,$B$15:$B$19,$B60)/(1+Input!$D$115)+AM62)</f>
        <v>0</v>
      </c>
      <c r="AO62" s="44">
        <f>IF(SUM(AO$20:$CN$20)=0,0,-SUMIFS(AO$15:AO$19,$B$15:$B$19,$B60)/(1+Input!$D$115)+AN62)</f>
        <v>0</v>
      </c>
      <c r="AP62" s="44">
        <f>IF(SUM(AP$20:$CN$20)=0,0,-SUMIFS(AP$15:AP$19,$B$15:$B$19,$B60)/(1+Input!$D$115)+AO62)</f>
        <v>0</v>
      </c>
      <c r="AQ62" s="44">
        <f>IF(SUM(AQ$20:$CN$20)=0,0,-SUMIFS(AQ$15:AQ$19,$B$15:$B$19,$B60)/(1+Input!$D$115)+AP62)</f>
        <v>0</v>
      </c>
      <c r="AR62" s="44">
        <f>IF(SUM(AR$20:$CN$20)=0,0,-SUMIFS(AR$15:AR$19,$B$15:$B$19,$B60)/(1+Input!$D$115)+AQ62)</f>
        <v>0</v>
      </c>
      <c r="AS62" s="44">
        <f>IF(SUM(AS$20:$CN$20)=0,0,-SUMIFS(AS$15:AS$19,$B$15:$B$19,$B60)/(1+Input!$D$115)+AR62)</f>
        <v>0</v>
      </c>
      <c r="AT62" s="44">
        <f>IF(SUM(AT$20:$CN$20)=0,0,-SUMIFS(AT$15:AT$19,$B$15:$B$19,$B60)/(1+Input!$D$115)+AS62)</f>
        <v>0</v>
      </c>
      <c r="AU62" s="44">
        <f>IF(SUM(AU$20:$CN$20)=0,0,-SUMIFS(AU$15:AU$19,$B$15:$B$19,$B60)/(1+Input!$D$115)+AT62)</f>
        <v>0</v>
      </c>
      <c r="AV62" s="44">
        <f>IF(SUM(AV$20:$CN$20)=0,0,-SUMIFS(AV$15:AV$19,$B$15:$B$19,$B60)/(1+Input!$D$115)+AU62)</f>
        <v>0</v>
      </c>
      <c r="AW62" s="44">
        <f>IF(SUM(AW$20:$CN$20)=0,0,-SUMIFS(AW$15:AW$19,$B$15:$B$19,$B60)/(1+Input!$D$115)+AV62)</f>
        <v>0</v>
      </c>
      <c r="AX62" s="44">
        <f>IF(SUM(AX$20:$CN$20)=0,0,-SUMIFS(AX$15:AX$19,$B$15:$B$19,$B60)/(1+Input!$D$115)+AW62)</f>
        <v>0</v>
      </c>
      <c r="AY62" s="44">
        <f>IF(SUM(AY$20:$CN$20)=0,0,-SUMIFS(AY$15:AY$19,$B$15:$B$19,$B60)/(1+Input!$D$115)+AX62)</f>
        <v>0</v>
      </c>
      <c r="AZ62" s="44">
        <f>IF(SUM(AZ$20:$CN$20)=0,0,-SUMIFS(AZ$15:AZ$19,$B$15:$B$19,$B60)/(1+Input!$D$115)+AY62)</f>
        <v>0</v>
      </c>
      <c r="BA62" s="44">
        <f>IF(SUM(BA$20:$CN$20)=0,0,-SUMIFS(BA$15:BA$19,$B$15:$B$19,$B60)/(1+Input!$D$115)+AZ62)</f>
        <v>0</v>
      </c>
      <c r="BB62" s="44">
        <f>IF(SUM(BB$20:$CN$20)=0,0,-SUMIFS(BB$15:BB$19,$B$15:$B$19,$B60)/(1+Input!$D$115)+BA62)</f>
        <v>0</v>
      </c>
      <c r="BC62" s="44">
        <f>IF(SUM(BC$20:$CN$20)=0,0,-SUMIFS(BC$15:BC$19,$B$15:$B$19,$B60)/(1+Input!$D$115)+BB62)</f>
        <v>0</v>
      </c>
      <c r="BD62" s="44">
        <f>IF(SUM(BD$20:$CN$20)=0,0,-SUMIFS(BD$15:BD$19,$B$15:$B$19,$B60)/(1+Input!$D$115)+BC62)</f>
        <v>0</v>
      </c>
      <c r="BE62" s="44">
        <f>IF(SUM(BE$20:$CN$20)=0,0,-SUMIFS(BE$15:BE$19,$B$15:$B$19,$B60)/(1+Input!$D$115)+BD62)</f>
        <v>0</v>
      </c>
      <c r="BF62" s="44">
        <f>IF(SUM(BF$20:$CN$20)=0,0,-SUMIFS(BF$15:BF$19,$B$15:$B$19,$B60)/(1+Input!$D$115)+BE62)</f>
        <v>0</v>
      </c>
      <c r="BG62" s="44">
        <f>IF(SUM(BG$20:$CN$20)=0,0,-SUMIFS(BG$15:BG$19,$B$15:$B$19,$B60)/(1+Input!$D$115)+BF62)</f>
        <v>0</v>
      </c>
      <c r="BH62" s="44">
        <f>IF(SUM(BH$20:$CN$20)=0,0,-SUMIFS(BH$15:BH$19,$B$15:$B$19,$B60)/(1+Input!$D$115)+BG62)</f>
        <v>0</v>
      </c>
      <c r="BI62" s="44">
        <f>IF(SUM(BI$20:$CN$20)=0,0,-SUMIFS(BI$15:BI$19,$B$15:$B$19,$B60)/(1+Input!$D$115)+BH62)</f>
        <v>0</v>
      </c>
      <c r="BJ62" s="44">
        <f>IF(SUM(BJ$20:$CN$20)=0,0,-SUMIFS(BJ$15:BJ$19,$B$15:$B$19,$B60)/(1+Input!$D$115)+BI62)</f>
        <v>0</v>
      </c>
      <c r="BK62" s="44">
        <f>IF(SUM(BK$20:$CN$20)=0,0,-SUMIFS(BK$15:BK$19,$B$15:$B$19,$B60)/(1+Input!$D$115)+BJ62)</f>
        <v>0</v>
      </c>
      <c r="BL62" s="44">
        <f>IF(SUM(BL$20:$CN$20)=0,0,-SUMIFS(BL$15:BL$19,$B$15:$B$19,$B60)/(1+Input!$D$115)+BK62)</f>
        <v>0</v>
      </c>
      <c r="BM62" s="44">
        <f>IF(SUM(BM$20:$CN$20)=0,0,-SUMIFS(BM$15:BM$19,$B$15:$B$19,$B60)/(1+Input!$D$115)+BL62)</f>
        <v>0</v>
      </c>
      <c r="BN62" s="44">
        <f>IF(SUM(BN$20:$CN$20)=0,0,-SUMIFS(BN$15:BN$19,$B$15:$B$19,$B60)/(1+Input!$D$115)+BM62)</f>
        <v>0</v>
      </c>
      <c r="BO62" s="44">
        <f>IF(SUM(BO$20:$CN$20)=0,0,-SUMIFS(BO$15:BO$19,$B$15:$B$19,$B60)/(1+Input!$D$115)+BN62)</f>
        <v>0</v>
      </c>
      <c r="BP62" s="44">
        <f>IF(SUM(BP$20:$CN$20)=0,0,-SUMIFS(BP$15:BP$19,$B$15:$B$19,$B60)/(1+Input!$D$115)+BO62)</f>
        <v>0</v>
      </c>
      <c r="BQ62" s="44">
        <f>IF(SUM(BQ$20:$CN$20)=0,0,-SUMIFS(BQ$15:BQ$19,$B$15:$B$19,$B60)/(1+Input!$D$115)+BP62)</f>
        <v>0</v>
      </c>
      <c r="BR62" s="44">
        <f>IF(SUM(BR$20:$CN$20)=0,0,-SUMIFS(BR$15:BR$19,$B$15:$B$19,$B60)/(1+Input!$D$115)+BQ62)</f>
        <v>0</v>
      </c>
      <c r="BS62" s="44">
        <f>IF(SUM(BS$20:$CN$20)=0,0,-SUMIFS(BS$15:BS$19,$B$15:$B$19,$B60)/(1+Input!$D$115)+BR62)</f>
        <v>0</v>
      </c>
      <c r="BT62" s="44">
        <f>IF(SUM(BT$20:$CN$20)=0,0,-SUMIFS(BT$15:BT$19,$B$15:$B$19,$B60)/(1+Input!$D$115)+BS62)</f>
        <v>0</v>
      </c>
      <c r="BU62" s="44">
        <f>IF(SUM(BU$20:$CN$20)=0,0,-SUMIFS(BU$15:BU$19,$B$15:$B$19,$B60)/(1+Input!$D$115)+BT62)</f>
        <v>0</v>
      </c>
      <c r="BV62" s="44">
        <f>IF(SUM(BV$20:$CN$20)=0,0,-SUMIFS(BV$15:BV$19,$B$15:$B$19,$B60)/(1+Input!$D$115)+BU62)</f>
        <v>0</v>
      </c>
      <c r="BW62" s="44">
        <f>IF(SUM(BW$20:$CN$20)=0,0,-SUMIFS(BW$15:BW$19,$B$15:$B$19,$B60)/(1+Input!$D$115)+BV62)</f>
        <v>0</v>
      </c>
      <c r="BX62" s="44">
        <f>IF(SUM(BX$20:$CN$20)=0,0,-SUMIFS(BX$15:BX$19,$B$15:$B$19,$B60)/(1+Input!$D$115)+BW62)</f>
        <v>0</v>
      </c>
      <c r="BY62" s="44">
        <f>IF(SUM(BY$20:$CN$20)=0,0,-SUMIFS(BY$15:BY$19,$B$15:$B$19,$B60)/(1+Input!$D$115)+BX62)</f>
        <v>0</v>
      </c>
      <c r="BZ62" s="44">
        <f>IF(SUM(BZ$20:$CN$20)=0,0,-SUMIFS(BZ$15:BZ$19,$B$15:$B$19,$B60)/(1+Input!$D$115)+BY62)</f>
        <v>0</v>
      </c>
      <c r="CA62" s="44">
        <f>IF(SUM(CA$20:$CN$20)=0,0,-SUMIFS(CA$15:CA$19,$B$15:$B$19,$B60)/(1+Input!$D$115)+BZ62)</f>
        <v>0</v>
      </c>
      <c r="CB62" s="44">
        <f>IF(SUM(CB$20:$CN$20)=0,0,-SUMIFS(CB$15:CB$19,$B$15:$B$19,$B60)/(1+Input!$D$115)+CA62)</f>
        <v>0</v>
      </c>
      <c r="CC62" s="44">
        <f>IF(SUM(CC$20:$CN$20)=0,0,-SUMIFS(CC$15:CC$19,$B$15:$B$19,$B60)/(1+Input!$D$115)+CB62)</f>
        <v>0</v>
      </c>
      <c r="CD62" s="44">
        <f>IF(SUM(CD$20:$CN$20)=0,0,-SUMIFS(CD$15:CD$19,$B$15:$B$19,$B60)/(1+Input!$D$115)+CC62)</f>
        <v>0</v>
      </c>
      <c r="CE62" s="44">
        <f>IF(SUM(CE$20:$CN$20)=0,0,-SUMIFS(CE$15:CE$19,$B$15:$B$19,$B60)/(1+Input!$D$115)+CD62)</f>
        <v>0</v>
      </c>
      <c r="CF62" s="44">
        <f>IF(SUM(CF$20:$CN$20)=0,0,-SUMIFS(CF$15:CF$19,$B$15:$B$19,$B60)/(1+Input!$D$115)+CE62)</f>
        <v>0</v>
      </c>
      <c r="CG62" s="44">
        <f>IF(SUM(CG$20:$CN$20)=0,0,-SUMIFS(CG$15:CG$19,$B$15:$B$19,$B60)/(1+Input!$D$115)+CF62)</f>
        <v>0</v>
      </c>
      <c r="CH62" s="44">
        <f>IF(SUM(CH$20:$CN$20)=0,0,-SUMIFS(CH$15:CH$19,$B$15:$B$19,$B60)/(1+Input!$D$115)+CG62)</f>
        <v>0</v>
      </c>
      <c r="CI62" s="44">
        <f>IF(SUM(CI$20:$CN$20)=0,0,-SUMIFS(CI$15:CI$19,$B$15:$B$19,$B60)/(1+Input!$D$115)+CH62)</f>
        <v>0</v>
      </c>
      <c r="CJ62" s="44">
        <f>IF(SUM(CJ$20:$CN$20)=0,0,-SUMIFS(CJ$15:CJ$19,$B$15:$B$19,$B60)/(1+Input!$D$115)+CI62)</f>
        <v>0</v>
      </c>
      <c r="CK62" s="44">
        <f>IF(SUM(CK$20:$CN$20)=0,0,-SUMIFS(CK$15:CK$19,$B$15:$B$19,$B60)/(1+Input!$D$115)+CJ62)</f>
        <v>0</v>
      </c>
      <c r="CL62" s="44">
        <f>IF(SUM(CL$20:$CN$20)=0,0,-SUMIFS(CL$15:CL$19,$B$15:$B$19,$B60)/(1+Input!$D$115)+CK62)</f>
        <v>0</v>
      </c>
      <c r="CM62" s="44">
        <f>IF(SUM(CM$20:$CN$20)=0,0,-SUMIFS(CM$15:CM$19,$B$15:$B$19,$B60)/(1+Input!$D$115)+CL62)</f>
        <v>0</v>
      </c>
      <c r="CN62" s="44">
        <f>IF(SUM(CN$20:$CN$20)=0,0,-SUMIFS(CN$15:CN$19,$B$15:$B$19,$B60)/(1+Input!$D$115)+CM62)</f>
        <v>0</v>
      </c>
      <c r="CO62" s="1"/>
    </row>
    <row r="63" ht="18.75" customHeight="1">
      <c r="A63" s="1"/>
      <c r="B63" s="1"/>
      <c r="C63" s="2" t="str">
        <f t="shared" si="35"/>
        <v>Commissioning</v>
      </c>
      <c r="D63" s="44"/>
      <c r="E63" s="1"/>
      <c r="F63" s="44">
        <f t="shared" ref="F63:F64" si="37">SUM(I63:CN63)</f>
        <v>0</v>
      </c>
      <c r="G63" s="415" t="s">
        <v>41</v>
      </c>
      <c r="H63" s="381"/>
      <c r="I63" s="44">
        <f t="shared" ref="I63:CN63" si="36">IF(AND(H62&gt;0,I62=0),H62,0)</f>
        <v>0</v>
      </c>
      <c r="J63" s="44">
        <f t="shared" si="36"/>
        <v>0</v>
      </c>
      <c r="K63" s="44">
        <f t="shared" si="36"/>
        <v>0</v>
      </c>
      <c r="L63" s="44">
        <f t="shared" si="36"/>
        <v>0</v>
      </c>
      <c r="M63" s="44">
        <f t="shared" si="36"/>
        <v>0</v>
      </c>
      <c r="N63" s="44">
        <f t="shared" si="36"/>
        <v>0</v>
      </c>
      <c r="O63" s="44">
        <f t="shared" si="36"/>
        <v>0</v>
      </c>
      <c r="P63" s="44">
        <f t="shared" si="36"/>
        <v>0</v>
      </c>
      <c r="Q63" s="44">
        <f t="shared" si="36"/>
        <v>0</v>
      </c>
      <c r="R63" s="44">
        <f t="shared" si="36"/>
        <v>0</v>
      </c>
      <c r="S63" s="44">
        <f t="shared" si="36"/>
        <v>0</v>
      </c>
      <c r="T63" s="44">
        <f t="shared" si="36"/>
        <v>0</v>
      </c>
      <c r="U63" s="44">
        <f t="shared" si="36"/>
        <v>0</v>
      </c>
      <c r="V63" s="44">
        <f t="shared" si="36"/>
        <v>0</v>
      </c>
      <c r="W63" s="44">
        <f t="shared" si="36"/>
        <v>0</v>
      </c>
      <c r="X63" s="44">
        <f t="shared" si="36"/>
        <v>0</v>
      </c>
      <c r="Y63" s="44">
        <f t="shared" si="36"/>
        <v>0</v>
      </c>
      <c r="Z63" s="44">
        <f t="shared" si="36"/>
        <v>0</v>
      </c>
      <c r="AA63" s="44">
        <f t="shared" si="36"/>
        <v>0</v>
      </c>
      <c r="AB63" s="44">
        <f t="shared" si="36"/>
        <v>0</v>
      </c>
      <c r="AC63" s="44">
        <f t="shared" si="36"/>
        <v>0</v>
      </c>
      <c r="AD63" s="44">
        <f t="shared" si="36"/>
        <v>0</v>
      </c>
      <c r="AE63" s="44">
        <f t="shared" si="36"/>
        <v>0</v>
      </c>
      <c r="AF63" s="44">
        <f t="shared" si="36"/>
        <v>0</v>
      </c>
      <c r="AG63" s="44">
        <f t="shared" si="36"/>
        <v>0</v>
      </c>
      <c r="AH63" s="44">
        <f t="shared" si="36"/>
        <v>0</v>
      </c>
      <c r="AI63" s="44">
        <f t="shared" si="36"/>
        <v>0</v>
      </c>
      <c r="AJ63" s="44">
        <f t="shared" si="36"/>
        <v>0</v>
      </c>
      <c r="AK63" s="44">
        <f t="shared" si="36"/>
        <v>0</v>
      </c>
      <c r="AL63" s="44">
        <f t="shared" si="36"/>
        <v>0</v>
      </c>
      <c r="AM63" s="44">
        <f t="shared" si="36"/>
        <v>0</v>
      </c>
      <c r="AN63" s="44">
        <f t="shared" si="36"/>
        <v>0</v>
      </c>
      <c r="AO63" s="44">
        <f t="shared" si="36"/>
        <v>0</v>
      </c>
      <c r="AP63" s="44">
        <f t="shared" si="36"/>
        <v>0</v>
      </c>
      <c r="AQ63" s="44">
        <f t="shared" si="36"/>
        <v>0</v>
      </c>
      <c r="AR63" s="44">
        <f t="shared" si="36"/>
        <v>0</v>
      </c>
      <c r="AS63" s="44">
        <f t="shared" si="36"/>
        <v>0</v>
      </c>
      <c r="AT63" s="44">
        <f t="shared" si="36"/>
        <v>0</v>
      </c>
      <c r="AU63" s="44">
        <f t="shared" si="36"/>
        <v>0</v>
      </c>
      <c r="AV63" s="44">
        <f t="shared" si="36"/>
        <v>0</v>
      </c>
      <c r="AW63" s="44">
        <f t="shared" si="36"/>
        <v>0</v>
      </c>
      <c r="AX63" s="44">
        <f t="shared" si="36"/>
        <v>0</v>
      </c>
      <c r="AY63" s="44">
        <f t="shared" si="36"/>
        <v>0</v>
      </c>
      <c r="AZ63" s="44">
        <f t="shared" si="36"/>
        <v>0</v>
      </c>
      <c r="BA63" s="44">
        <f t="shared" si="36"/>
        <v>0</v>
      </c>
      <c r="BB63" s="44">
        <f t="shared" si="36"/>
        <v>0</v>
      </c>
      <c r="BC63" s="44">
        <f t="shared" si="36"/>
        <v>0</v>
      </c>
      <c r="BD63" s="44">
        <f t="shared" si="36"/>
        <v>0</v>
      </c>
      <c r="BE63" s="44">
        <f t="shared" si="36"/>
        <v>0</v>
      </c>
      <c r="BF63" s="44">
        <f t="shared" si="36"/>
        <v>0</v>
      </c>
      <c r="BG63" s="44">
        <f t="shared" si="36"/>
        <v>0</v>
      </c>
      <c r="BH63" s="44">
        <f t="shared" si="36"/>
        <v>0</v>
      </c>
      <c r="BI63" s="44">
        <f t="shared" si="36"/>
        <v>0</v>
      </c>
      <c r="BJ63" s="44">
        <f t="shared" si="36"/>
        <v>0</v>
      </c>
      <c r="BK63" s="44">
        <f t="shared" si="36"/>
        <v>0</v>
      </c>
      <c r="BL63" s="44">
        <f t="shared" si="36"/>
        <v>0</v>
      </c>
      <c r="BM63" s="44">
        <f t="shared" si="36"/>
        <v>0</v>
      </c>
      <c r="BN63" s="44">
        <f t="shared" si="36"/>
        <v>0</v>
      </c>
      <c r="BO63" s="44">
        <f t="shared" si="36"/>
        <v>0</v>
      </c>
      <c r="BP63" s="44">
        <f t="shared" si="36"/>
        <v>0</v>
      </c>
      <c r="BQ63" s="44">
        <f t="shared" si="36"/>
        <v>0</v>
      </c>
      <c r="BR63" s="44">
        <f t="shared" si="36"/>
        <v>0</v>
      </c>
      <c r="BS63" s="44">
        <f t="shared" si="36"/>
        <v>0</v>
      </c>
      <c r="BT63" s="44">
        <f t="shared" si="36"/>
        <v>0</v>
      </c>
      <c r="BU63" s="44">
        <f t="shared" si="36"/>
        <v>0</v>
      </c>
      <c r="BV63" s="44">
        <f t="shared" si="36"/>
        <v>0</v>
      </c>
      <c r="BW63" s="44">
        <f t="shared" si="36"/>
        <v>0</v>
      </c>
      <c r="BX63" s="44">
        <f t="shared" si="36"/>
        <v>0</v>
      </c>
      <c r="BY63" s="44">
        <f t="shared" si="36"/>
        <v>0</v>
      </c>
      <c r="BZ63" s="44">
        <f t="shared" si="36"/>
        <v>0</v>
      </c>
      <c r="CA63" s="44">
        <f t="shared" si="36"/>
        <v>0</v>
      </c>
      <c r="CB63" s="44">
        <f t="shared" si="36"/>
        <v>0</v>
      </c>
      <c r="CC63" s="44">
        <f t="shared" si="36"/>
        <v>0</v>
      </c>
      <c r="CD63" s="44">
        <f t="shared" si="36"/>
        <v>0</v>
      </c>
      <c r="CE63" s="44">
        <f t="shared" si="36"/>
        <v>0</v>
      </c>
      <c r="CF63" s="44">
        <f t="shared" si="36"/>
        <v>0</v>
      </c>
      <c r="CG63" s="44">
        <f t="shared" si="36"/>
        <v>0</v>
      </c>
      <c r="CH63" s="44">
        <f t="shared" si="36"/>
        <v>0</v>
      </c>
      <c r="CI63" s="44">
        <f t="shared" si="36"/>
        <v>0</v>
      </c>
      <c r="CJ63" s="44">
        <f t="shared" si="36"/>
        <v>0</v>
      </c>
      <c r="CK63" s="44">
        <f t="shared" si="36"/>
        <v>0</v>
      </c>
      <c r="CL63" s="44">
        <f t="shared" si="36"/>
        <v>0</v>
      </c>
      <c r="CM63" s="44">
        <f t="shared" si="36"/>
        <v>0</v>
      </c>
      <c r="CN63" s="44">
        <f t="shared" si="36"/>
        <v>0</v>
      </c>
      <c r="CO63" s="1"/>
    </row>
    <row r="64" ht="18.75" customHeight="1">
      <c r="A64" s="1"/>
      <c r="B64" s="1"/>
      <c r="C64" s="2" t="str">
        <f t="shared" si="35"/>
        <v>Depreciation</v>
      </c>
      <c r="D64" s="44"/>
      <c r="E64" s="1"/>
      <c r="F64" s="44">
        <f t="shared" si="37"/>
        <v>0</v>
      </c>
      <c r="G64" s="415" t="s">
        <v>41</v>
      </c>
      <c r="H64" s="381"/>
      <c r="I64" s="44">
        <f>IF(H65-IF(AND(I61=0,I63=0),0,SUM($H63:I63)/VLOOKUP($B60,Input!$B$28:$E$32,3,FALSE)/12)&lt;0,-H65,-IF(AND(I61=0,I63=0),0,SUM($H63:I63)/VLOOKUP($B60,Input!$B$28:$E$32,3,FALSE)/12))</f>
        <v>0</v>
      </c>
      <c r="J64" s="44">
        <f>IF(I65-IF(AND(J61=0,J63=0),0,SUM($H63:J63)/VLOOKUP($B60,Input!$B$28:$E$32,3,FALSE)/12)&lt;0,-I65,-IF(AND(J61=0,J63=0),0,SUM($H63:J63)/VLOOKUP($B60,Input!$B$28:$E$32,3,FALSE)/12))</f>
        <v>0</v>
      </c>
      <c r="K64" s="44">
        <f>IF(J65-IF(AND(K61=0,K63=0),0,SUM($H63:K63)/VLOOKUP($B60,Input!$B$28:$E$32,3,FALSE)/12)&lt;0,-J65,-IF(AND(K61=0,K63=0),0,SUM($H63:K63)/VLOOKUP($B60,Input!$B$28:$E$32,3,FALSE)/12))</f>
        <v>0</v>
      </c>
      <c r="L64" s="44">
        <f>IF(K65-IF(AND(L61=0,L63=0),0,SUM($H63:L63)/VLOOKUP($B60,Input!$B$28:$E$32,3,FALSE)/12)&lt;0,-K65,-IF(AND(L61=0,L63=0),0,SUM($H63:L63)/VLOOKUP($B60,Input!$B$28:$E$32,3,FALSE)/12))</f>
        <v>0</v>
      </c>
      <c r="M64" s="44">
        <f>IF(L65-IF(AND(M61=0,M63=0),0,SUM($H63:M63)/VLOOKUP($B60,Input!$B$28:$E$32,3,FALSE)/12)&lt;0,-L65,-IF(AND(M61=0,M63=0),0,SUM($H63:M63)/VLOOKUP($B60,Input!$B$28:$E$32,3,FALSE)/12))</f>
        <v>0</v>
      </c>
      <c r="N64" s="44">
        <f>IF(M65-IF(AND(N61=0,N63=0),0,SUM($H63:N63)/VLOOKUP($B60,Input!$B$28:$E$32,3,FALSE)/12)&lt;0,-M65,-IF(AND(N61=0,N63=0),0,SUM($H63:N63)/VLOOKUP($B60,Input!$B$28:$E$32,3,FALSE)/12))</f>
        <v>0</v>
      </c>
      <c r="O64" s="44">
        <f>IF(N65-IF(AND(O61=0,O63=0),0,SUM($H63:O63)/VLOOKUP($B60,Input!$B$28:$E$32,3,FALSE)/12)&lt;0,-N65,-IF(AND(O61=0,O63=0),0,SUM($H63:O63)/VLOOKUP($B60,Input!$B$28:$E$32,3,FALSE)/12))</f>
        <v>0</v>
      </c>
      <c r="P64" s="44">
        <f>IF(O65-IF(AND(P61=0,P63=0),0,SUM($H63:P63)/VLOOKUP($B60,Input!$B$28:$E$32,3,FALSE)/12)&lt;0,-O65,-IF(AND(P61=0,P63=0),0,SUM($H63:P63)/VLOOKUP($B60,Input!$B$28:$E$32,3,FALSE)/12))</f>
        <v>0</v>
      </c>
      <c r="Q64" s="44">
        <f>IF(P65-IF(AND(Q61=0,Q63=0),0,SUM($H63:Q63)/VLOOKUP($B60,Input!$B$28:$E$32,3,FALSE)/12)&lt;0,-P65,-IF(AND(Q61=0,Q63=0),0,SUM($H63:Q63)/VLOOKUP($B60,Input!$B$28:$E$32,3,FALSE)/12))</f>
        <v>0</v>
      </c>
      <c r="R64" s="44">
        <f>IF(Q65-IF(AND(R61=0,R63=0),0,SUM($H63:R63)/VLOOKUP($B60,Input!$B$28:$E$32,3,FALSE)/12)&lt;0,-Q65,-IF(AND(R61=0,R63=0),0,SUM($H63:R63)/VLOOKUP($B60,Input!$B$28:$E$32,3,FALSE)/12))</f>
        <v>0</v>
      </c>
      <c r="S64" s="44">
        <f>IF(R65-IF(AND(S61=0,S63=0),0,SUM($H63:S63)/VLOOKUP($B60,Input!$B$28:$E$32,3,FALSE)/12)&lt;0,-R65,-IF(AND(S61=0,S63=0),0,SUM($H63:S63)/VLOOKUP($B60,Input!$B$28:$E$32,3,FALSE)/12))</f>
        <v>0</v>
      </c>
      <c r="T64" s="44">
        <f>IF(S65-IF(AND(T61=0,T63=0),0,SUM($H63:T63)/VLOOKUP($B60,Input!$B$28:$E$32,3,FALSE)/12)&lt;0,-S65,-IF(AND(T61=0,T63=0),0,SUM($H63:T63)/VLOOKUP($B60,Input!$B$28:$E$32,3,FALSE)/12))</f>
        <v>0</v>
      </c>
      <c r="U64" s="44">
        <f>IF(T65-IF(AND(U61=0,U63=0),0,SUM($H63:U63)/VLOOKUP($B60,Input!$B$28:$E$32,3,FALSE)/12)&lt;0,-T65,-IF(AND(U61=0,U63=0),0,SUM($H63:U63)/VLOOKUP($B60,Input!$B$28:$E$32,3,FALSE)/12))</f>
        <v>0</v>
      </c>
      <c r="V64" s="44">
        <f>IF(U65-IF(AND(V61=0,V63=0),0,SUM($H63:V63)/VLOOKUP($B60,Input!$B$28:$E$32,3,FALSE)/12)&lt;0,-U65,-IF(AND(V61=0,V63=0),0,SUM($H63:V63)/VLOOKUP($B60,Input!$B$28:$E$32,3,FALSE)/12))</f>
        <v>0</v>
      </c>
      <c r="W64" s="44">
        <f>IF(V65-IF(AND(W61=0,W63=0),0,SUM($H63:W63)/VLOOKUP($B60,Input!$B$28:$E$32,3,FALSE)/12)&lt;0,-V65,-IF(AND(W61=0,W63=0),0,SUM($H63:W63)/VLOOKUP($B60,Input!$B$28:$E$32,3,FALSE)/12))</f>
        <v>0</v>
      </c>
      <c r="X64" s="44">
        <f>IF(W65-IF(AND(X61=0,X63=0),0,SUM($H63:X63)/VLOOKUP($B60,Input!$B$28:$E$32,3,FALSE)/12)&lt;0,-W65,-IF(AND(X61=0,X63=0),0,SUM($H63:X63)/VLOOKUP($B60,Input!$B$28:$E$32,3,FALSE)/12))</f>
        <v>0</v>
      </c>
      <c r="Y64" s="44">
        <f>IF(X65-IF(AND(Y61=0,Y63=0),0,SUM($H63:Y63)/VLOOKUP($B60,Input!$B$28:$E$32,3,FALSE)/12)&lt;0,-X65,-IF(AND(Y61=0,Y63=0),0,SUM($H63:Y63)/VLOOKUP($B60,Input!$B$28:$E$32,3,FALSE)/12))</f>
        <v>0</v>
      </c>
      <c r="Z64" s="44">
        <f>IF(Y65-IF(AND(Z61=0,Z63=0),0,SUM($H63:Z63)/VLOOKUP($B60,Input!$B$28:$E$32,3,FALSE)/12)&lt;0,-Y65,-IF(AND(Z61=0,Z63=0),0,SUM($H63:Z63)/VLOOKUP($B60,Input!$B$28:$E$32,3,FALSE)/12))</f>
        <v>0</v>
      </c>
      <c r="AA64" s="44">
        <f>IF(Z65-IF(AND(AA61=0,AA63=0),0,SUM($H63:AA63)/VLOOKUP($B60,Input!$B$28:$E$32,3,FALSE)/12)&lt;0,-Z65,-IF(AND(AA61=0,AA63=0),0,SUM($H63:AA63)/VLOOKUP($B60,Input!$B$28:$E$32,3,FALSE)/12))</f>
        <v>0</v>
      </c>
      <c r="AB64" s="44">
        <f>IF(AA65-IF(AND(AB61=0,AB63=0),0,SUM($H63:AB63)/VLOOKUP($B60,Input!$B$28:$E$32,3,FALSE)/12)&lt;0,-AA65,-IF(AND(AB61=0,AB63=0),0,SUM($H63:AB63)/VLOOKUP($B60,Input!$B$28:$E$32,3,FALSE)/12))</f>
        <v>0</v>
      </c>
      <c r="AC64" s="44">
        <f>IF(AB65-IF(AND(AC61=0,AC63=0),0,SUM($H63:AC63)/VLOOKUP($B60,Input!$B$28:$E$32,3,FALSE)/12)&lt;0,-AB65,-IF(AND(AC61=0,AC63=0),0,SUM($H63:AC63)/VLOOKUP($B60,Input!$B$28:$E$32,3,FALSE)/12))</f>
        <v>0</v>
      </c>
      <c r="AD64" s="44">
        <f>IF(AC65-IF(AND(AD61=0,AD63=0),0,SUM($H63:AD63)/VLOOKUP($B60,Input!$B$28:$E$32,3,FALSE)/12)&lt;0,-AC65,-IF(AND(AD61=0,AD63=0),0,SUM($H63:AD63)/VLOOKUP($B60,Input!$B$28:$E$32,3,FALSE)/12))</f>
        <v>0</v>
      </c>
      <c r="AE64" s="44">
        <f>IF(AD65-IF(AND(AE61=0,AE63=0),0,SUM($H63:AE63)/VLOOKUP($B60,Input!$B$28:$E$32,3,FALSE)/12)&lt;0,-AD65,-IF(AND(AE61=0,AE63=0),0,SUM($H63:AE63)/VLOOKUP($B60,Input!$B$28:$E$32,3,FALSE)/12))</f>
        <v>0</v>
      </c>
      <c r="AF64" s="44">
        <f>IF(AE65-IF(AND(AF61=0,AF63=0),0,SUM($H63:AF63)/VLOOKUP($B60,Input!$B$28:$E$32,3,FALSE)/12)&lt;0,-AE65,-IF(AND(AF61=0,AF63=0),0,SUM($H63:AF63)/VLOOKUP($B60,Input!$B$28:$E$32,3,FALSE)/12))</f>
        <v>0</v>
      </c>
      <c r="AG64" s="44">
        <f>IF(AF65-IF(AND(AG61=0,AG63=0),0,SUM($H63:AG63)/VLOOKUP($B60,Input!$B$28:$E$32,3,FALSE)/12)&lt;0,-AF65,-IF(AND(AG61=0,AG63=0),0,SUM($H63:AG63)/VLOOKUP($B60,Input!$B$28:$E$32,3,FALSE)/12))</f>
        <v>0</v>
      </c>
      <c r="AH64" s="44">
        <f>IF(AG65-IF(AND(AH61=0,AH63=0),0,SUM($H63:AH63)/VLOOKUP($B60,Input!$B$28:$E$32,3,FALSE)/12)&lt;0,-AG65,-IF(AND(AH61=0,AH63=0),0,SUM($H63:AH63)/VLOOKUP($B60,Input!$B$28:$E$32,3,FALSE)/12))</f>
        <v>0</v>
      </c>
      <c r="AI64" s="44">
        <f>IF(AH65-IF(AND(AI61=0,AI63=0),0,SUM($H63:AI63)/VLOOKUP($B60,Input!$B$28:$E$32,3,FALSE)/12)&lt;0,-AH65,-IF(AND(AI61=0,AI63=0),0,SUM($H63:AI63)/VLOOKUP($B60,Input!$B$28:$E$32,3,FALSE)/12))</f>
        <v>0</v>
      </c>
      <c r="AJ64" s="44">
        <f>IF(AI65-IF(AND(AJ61=0,AJ63=0),0,SUM($H63:AJ63)/VLOOKUP($B60,Input!$B$28:$E$32,3,FALSE)/12)&lt;0,-AI65,-IF(AND(AJ61=0,AJ63=0),0,SUM($H63:AJ63)/VLOOKUP($B60,Input!$B$28:$E$32,3,FALSE)/12))</f>
        <v>0</v>
      </c>
      <c r="AK64" s="44">
        <f>IF(AJ65-IF(AND(AK61=0,AK63=0),0,SUM($H63:AK63)/VLOOKUP($B60,Input!$B$28:$E$32,3,FALSE)/12)&lt;0,-AJ65,-IF(AND(AK61=0,AK63=0),0,SUM($H63:AK63)/VLOOKUP($B60,Input!$B$28:$E$32,3,FALSE)/12))</f>
        <v>0</v>
      </c>
      <c r="AL64" s="44">
        <f>IF(AK65-IF(AND(AL61=0,AL63=0),0,SUM($H63:AL63)/VLOOKUP($B60,Input!$B$28:$E$32,3,FALSE)/12)&lt;0,-AK65,-IF(AND(AL61=0,AL63=0),0,SUM($H63:AL63)/VLOOKUP($B60,Input!$B$28:$E$32,3,FALSE)/12))</f>
        <v>0</v>
      </c>
      <c r="AM64" s="44">
        <f>IF(AL65-IF(AND(AM61=0,AM63=0),0,SUM($H63:AM63)/VLOOKUP($B60,Input!$B$28:$E$32,3,FALSE)/12)&lt;0,-AL65,-IF(AND(AM61=0,AM63=0),0,SUM($H63:AM63)/VLOOKUP($B60,Input!$B$28:$E$32,3,FALSE)/12))</f>
        <v>0</v>
      </c>
      <c r="AN64" s="44">
        <f>IF(AM65-IF(AND(AN61=0,AN63=0),0,SUM($H63:AN63)/VLOOKUP($B60,Input!$B$28:$E$32,3,FALSE)/12)&lt;0,-AM65,-IF(AND(AN61=0,AN63=0),0,SUM($H63:AN63)/VLOOKUP($B60,Input!$B$28:$E$32,3,FALSE)/12))</f>
        <v>0</v>
      </c>
      <c r="AO64" s="44">
        <f>IF(AN65-IF(AND(AO61=0,AO63=0),0,SUM($H63:AO63)/VLOOKUP($B60,Input!$B$28:$E$32,3,FALSE)/12)&lt;0,-AN65,-IF(AND(AO61=0,AO63=0),0,SUM($H63:AO63)/VLOOKUP($B60,Input!$B$28:$E$32,3,FALSE)/12))</f>
        <v>0</v>
      </c>
      <c r="AP64" s="44">
        <f>IF(AO65-IF(AND(AP61=0,AP63=0),0,SUM($H63:AP63)/VLOOKUP($B60,Input!$B$28:$E$32,3,FALSE)/12)&lt;0,-AO65,-IF(AND(AP61=0,AP63=0),0,SUM($H63:AP63)/VLOOKUP($B60,Input!$B$28:$E$32,3,FALSE)/12))</f>
        <v>0</v>
      </c>
      <c r="AQ64" s="44">
        <f>IF(AP65-IF(AND(AQ61=0,AQ63=0),0,SUM($H63:AQ63)/VLOOKUP($B60,Input!$B$28:$E$32,3,FALSE)/12)&lt;0,-AP65,-IF(AND(AQ61=0,AQ63=0),0,SUM($H63:AQ63)/VLOOKUP($B60,Input!$B$28:$E$32,3,FALSE)/12))</f>
        <v>0</v>
      </c>
      <c r="AR64" s="44">
        <f>IF(AQ65-IF(AND(AR61=0,AR63=0),0,SUM($H63:AR63)/VLOOKUP($B60,Input!$B$28:$E$32,3,FALSE)/12)&lt;0,-AQ65,-IF(AND(AR61=0,AR63=0),0,SUM($H63:AR63)/VLOOKUP($B60,Input!$B$28:$E$32,3,FALSE)/12))</f>
        <v>0</v>
      </c>
      <c r="AS64" s="44">
        <f>IF(AR65-IF(AND(AS61=0,AS63=0),0,SUM($H63:AS63)/VLOOKUP($B60,Input!$B$28:$E$32,3,FALSE)/12)&lt;0,-AR65,-IF(AND(AS61=0,AS63=0),0,SUM($H63:AS63)/VLOOKUP($B60,Input!$B$28:$E$32,3,FALSE)/12))</f>
        <v>0</v>
      </c>
      <c r="AT64" s="44">
        <f>IF(AS65-IF(AND(AT61=0,AT63=0),0,SUM($H63:AT63)/VLOOKUP($B60,Input!$B$28:$E$32,3,FALSE)/12)&lt;0,-AS65,-IF(AND(AT61=0,AT63=0),0,SUM($H63:AT63)/VLOOKUP($B60,Input!$B$28:$E$32,3,FALSE)/12))</f>
        <v>0</v>
      </c>
      <c r="AU64" s="44">
        <f>IF(AT65-IF(AND(AU61=0,AU63=0),0,SUM($H63:AU63)/VLOOKUP($B60,Input!$B$28:$E$32,3,FALSE)/12)&lt;0,-AT65,-IF(AND(AU61=0,AU63=0),0,SUM($H63:AU63)/VLOOKUP($B60,Input!$B$28:$E$32,3,FALSE)/12))</f>
        <v>0</v>
      </c>
      <c r="AV64" s="44">
        <f>IF(AU65-IF(AND(AV61=0,AV63=0),0,SUM($H63:AV63)/VLOOKUP($B60,Input!$B$28:$E$32,3,FALSE)/12)&lt;0,-AU65,-IF(AND(AV61=0,AV63=0),0,SUM($H63:AV63)/VLOOKUP($B60,Input!$B$28:$E$32,3,FALSE)/12))</f>
        <v>0</v>
      </c>
      <c r="AW64" s="44">
        <f>IF(AV65-IF(AND(AW61=0,AW63=0),0,SUM($H63:AW63)/VLOOKUP($B60,Input!$B$28:$E$32,3,FALSE)/12)&lt;0,-AV65,-IF(AND(AW61=0,AW63=0),0,SUM($H63:AW63)/VLOOKUP($B60,Input!$B$28:$E$32,3,FALSE)/12))</f>
        <v>0</v>
      </c>
      <c r="AX64" s="44">
        <f>IF(AW65-IF(AND(AX61=0,AX63=0),0,SUM($H63:AX63)/VLOOKUP($B60,Input!$B$28:$E$32,3,FALSE)/12)&lt;0,-AW65,-IF(AND(AX61=0,AX63=0),0,SUM($H63:AX63)/VLOOKUP($B60,Input!$B$28:$E$32,3,FALSE)/12))</f>
        <v>0</v>
      </c>
      <c r="AY64" s="44">
        <f>IF(AX65-IF(AND(AY61=0,AY63=0),0,SUM($H63:AY63)/VLOOKUP($B60,Input!$B$28:$E$32,3,FALSE)/12)&lt;0,-AX65,-IF(AND(AY61=0,AY63=0),0,SUM($H63:AY63)/VLOOKUP($B60,Input!$B$28:$E$32,3,FALSE)/12))</f>
        <v>0</v>
      </c>
      <c r="AZ64" s="44">
        <f>IF(AY65-IF(AND(AZ61=0,AZ63=0),0,SUM($H63:AZ63)/VLOOKUP($B60,Input!$B$28:$E$32,3,FALSE)/12)&lt;0,-AY65,-IF(AND(AZ61=0,AZ63=0),0,SUM($H63:AZ63)/VLOOKUP($B60,Input!$B$28:$E$32,3,FALSE)/12))</f>
        <v>0</v>
      </c>
      <c r="BA64" s="44">
        <f>IF(AZ65-IF(AND(BA61=0,BA63=0),0,SUM($H63:BA63)/VLOOKUP($B60,Input!$B$28:$E$32,3,FALSE)/12)&lt;0,-AZ65,-IF(AND(BA61=0,BA63=0),0,SUM($H63:BA63)/VLOOKUP($B60,Input!$B$28:$E$32,3,FALSE)/12))</f>
        <v>0</v>
      </c>
      <c r="BB64" s="44">
        <f>IF(BA65-IF(AND(BB61=0,BB63=0),0,SUM($H63:BB63)/VLOOKUP($B60,Input!$B$28:$E$32,3,FALSE)/12)&lt;0,-BA65,-IF(AND(BB61=0,BB63=0),0,SUM($H63:BB63)/VLOOKUP($B60,Input!$B$28:$E$32,3,FALSE)/12))</f>
        <v>0</v>
      </c>
      <c r="BC64" s="44">
        <f>IF(BB65-IF(AND(BC61=0,BC63=0),0,SUM($H63:BC63)/VLOOKUP($B60,Input!$B$28:$E$32,3,FALSE)/12)&lt;0,-BB65,-IF(AND(BC61=0,BC63=0),0,SUM($H63:BC63)/VLOOKUP($B60,Input!$B$28:$E$32,3,FALSE)/12))</f>
        <v>0</v>
      </c>
      <c r="BD64" s="44">
        <f>IF(BC65-IF(AND(BD61=0,BD63=0),0,SUM($H63:BD63)/VLOOKUP($B60,Input!$B$28:$E$32,3,FALSE)/12)&lt;0,-BC65,-IF(AND(BD61=0,BD63=0),0,SUM($H63:BD63)/VLOOKUP($B60,Input!$B$28:$E$32,3,FALSE)/12))</f>
        <v>0</v>
      </c>
      <c r="BE64" s="44">
        <f>IF(BD65-IF(AND(BE61=0,BE63=0),0,SUM($H63:BE63)/VLOOKUP($B60,Input!$B$28:$E$32,3,FALSE)/12)&lt;0,-BD65,-IF(AND(BE61=0,BE63=0),0,SUM($H63:BE63)/VLOOKUP($B60,Input!$B$28:$E$32,3,FALSE)/12))</f>
        <v>0</v>
      </c>
      <c r="BF64" s="44">
        <f>IF(BE65-IF(AND(BF61=0,BF63=0),0,SUM($H63:BF63)/VLOOKUP($B60,Input!$B$28:$E$32,3,FALSE)/12)&lt;0,-BE65,-IF(AND(BF61=0,BF63=0),0,SUM($H63:BF63)/VLOOKUP($B60,Input!$B$28:$E$32,3,FALSE)/12))</f>
        <v>0</v>
      </c>
      <c r="BG64" s="44">
        <f>IF(BF65-IF(AND(BG61=0,BG63=0),0,SUM($H63:BG63)/VLOOKUP($B60,Input!$B$28:$E$32,3,FALSE)/12)&lt;0,-BF65,-IF(AND(BG61=0,BG63=0),0,SUM($H63:BG63)/VLOOKUP($B60,Input!$B$28:$E$32,3,FALSE)/12))</f>
        <v>0</v>
      </c>
      <c r="BH64" s="44">
        <f>IF(BG65-IF(AND(BH61=0,BH63=0),0,SUM($H63:BH63)/VLOOKUP($B60,Input!$B$28:$E$32,3,FALSE)/12)&lt;0,-BG65,-IF(AND(BH61=0,BH63=0),0,SUM($H63:BH63)/VLOOKUP($B60,Input!$B$28:$E$32,3,FALSE)/12))</f>
        <v>0</v>
      </c>
      <c r="BI64" s="44">
        <f>IF(BH65-IF(AND(BI61=0,BI63=0),0,SUM($H63:BI63)/VLOOKUP($B60,Input!$B$28:$E$32,3,FALSE)/12)&lt;0,-BH65,-IF(AND(BI61=0,BI63=0),0,SUM($H63:BI63)/VLOOKUP($B60,Input!$B$28:$E$32,3,FALSE)/12))</f>
        <v>0</v>
      </c>
      <c r="BJ64" s="44">
        <f>IF(BI65-IF(AND(BJ61=0,BJ63=0),0,SUM($H63:BJ63)/VLOOKUP($B60,Input!$B$28:$E$32,3,FALSE)/12)&lt;0,-BI65,-IF(AND(BJ61=0,BJ63=0),0,SUM($H63:BJ63)/VLOOKUP($B60,Input!$B$28:$E$32,3,FALSE)/12))</f>
        <v>0</v>
      </c>
      <c r="BK64" s="44">
        <f>IF(BJ65-IF(AND(BK61=0,BK63=0),0,SUM($H63:BK63)/VLOOKUP($B60,Input!$B$28:$E$32,3,FALSE)/12)&lt;0,-BJ65,-IF(AND(BK61=0,BK63=0),0,SUM($H63:BK63)/VLOOKUP($B60,Input!$B$28:$E$32,3,FALSE)/12))</f>
        <v>0</v>
      </c>
      <c r="BL64" s="44">
        <f>IF(BK65-IF(AND(BL61=0,BL63=0),0,SUM($H63:BL63)/VLOOKUP($B60,Input!$B$28:$E$32,3,FALSE)/12)&lt;0,-BK65,-IF(AND(BL61=0,BL63=0),0,SUM($H63:BL63)/VLOOKUP($B60,Input!$B$28:$E$32,3,FALSE)/12))</f>
        <v>0</v>
      </c>
      <c r="BM64" s="44">
        <f>IF(BL65-IF(AND(BM61=0,BM63=0),0,SUM($H63:BM63)/VLOOKUP($B60,Input!$B$28:$E$32,3,FALSE)/12)&lt;0,-BL65,-IF(AND(BM61=0,BM63=0),0,SUM($H63:BM63)/VLOOKUP($B60,Input!$B$28:$E$32,3,FALSE)/12))</f>
        <v>0</v>
      </c>
      <c r="BN64" s="44">
        <f>IF(BM65-IF(AND(BN61=0,BN63=0),0,SUM($H63:BN63)/VLOOKUP($B60,Input!$B$28:$E$32,3,FALSE)/12)&lt;0,-BM65,-IF(AND(BN61=0,BN63=0),0,SUM($H63:BN63)/VLOOKUP($B60,Input!$B$28:$E$32,3,FALSE)/12))</f>
        <v>0</v>
      </c>
      <c r="BO64" s="44">
        <f>IF(BN65-IF(AND(BO61=0,BO63=0),0,SUM($H63:BO63)/VLOOKUP($B60,Input!$B$28:$E$32,3,FALSE)/12)&lt;0,-BN65,-IF(AND(BO61=0,BO63=0),0,SUM($H63:BO63)/VLOOKUP($B60,Input!$B$28:$E$32,3,FALSE)/12))</f>
        <v>0</v>
      </c>
      <c r="BP64" s="44">
        <f>IF(BO65-IF(AND(BP61=0,BP63=0),0,SUM($H63:BP63)/VLOOKUP($B60,Input!$B$28:$E$32,3,FALSE)/12)&lt;0,-BO65,-IF(AND(BP61=0,BP63=0),0,SUM($H63:BP63)/VLOOKUP($B60,Input!$B$28:$E$32,3,FALSE)/12))</f>
        <v>0</v>
      </c>
      <c r="BQ64" s="44">
        <f>IF(BP65-IF(AND(BQ61=0,BQ63=0),0,SUM($H63:BQ63)/VLOOKUP($B60,Input!$B$28:$E$32,3,FALSE)/12)&lt;0,-BP65,-IF(AND(BQ61=0,BQ63=0),0,SUM($H63:BQ63)/VLOOKUP($B60,Input!$B$28:$E$32,3,FALSE)/12))</f>
        <v>0</v>
      </c>
      <c r="BR64" s="44">
        <f>IF(BQ65-IF(AND(BR61=0,BR63=0),0,SUM($H63:BR63)/VLOOKUP($B60,Input!$B$28:$E$32,3,FALSE)/12)&lt;0,-BQ65,-IF(AND(BR61=0,BR63=0),0,SUM($H63:BR63)/VLOOKUP($B60,Input!$B$28:$E$32,3,FALSE)/12))</f>
        <v>0</v>
      </c>
      <c r="BS64" s="44">
        <f>IF(BR65-IF(AND(BS61=0,BS63=0),0,SUM($H63:BS63)/VLOOKUP($B60,Input!$B$28:$E$32,3,FALSE)/12)&lt;0,-BR65,-IF(AND(BS61=0,BS63=0),0,SUM($H63:BS63)/VLOOKUP($B60,Input!$B$28:$E$32,3,FALSE)/12))</f>
        <v>0</v>
      </c>
      <c r="BT64" s="44">
        <f>IF(BS65-IF(AND(BT61=0,BT63=0),0,SUM($H63:BT63)/VLOOKUP($B60,Input!$B$28:$E$32,3,FALSE)/12)&lt;0,-BS65,-IF(AND(BT61=0,BT63=0),0,SUM($H63:BT63)/VLOOKUP($B60,Input!$B$28:$E$32,3,FALSE)/12))</f>
        <v>0</v>
      </c>
      <c r="BU64" s="44">
        <f>IF(BT65-IF(AND(BU61=0,BU63=0),0,SUM($H63:BU63)/VLOOKUP($B60,Input!$B$28:$E$32,3,FALSE)/12)&lt;0,-BT65,-IF(AND(BU61=0,BU63=0),0,SUM($H63:BU63)/VLOOKUP($B60,Input!$B$28:$E$32,3,FALSE)/12))</f>
        <v>0</v>
      </c>
      <c r="BV64" s="44">
        <f>IF(BU65-IF(AND(BV61=0,BV63=0),0,SUM($H63:BV63)/VLOOKUP($B60,Input!$B$28:$E$32,3,FALSE)/12)&lt;0,-BU65,-IF(AND(BV61=0,BV63=0),0,SUM($H63:BV63)/VLOOKUP($B60,Input!$B$28:$E$32,3,FALSE)/12))</f>
        <v>0</v>
      </c>
      <c r="BW64" s="44">
        <f>IF(BV65-IF(AND(BW61=0,BW63=0),0,SUM($H63:BW63)/VLOOKUP($B60,Input!$B$28:$E$32,3,FALSE)/12)&lt;0,-BV65,-IF(AND(BW61=0,BW63=0),0,SUM($H63:BW63)/VLOOKUP($B60,Input!$B$28:$E$32,3,FALSE)/12))</f>
        <v>0</v>
      </c>
      <c r="BX64" s="44">
        <f>IF(BW65-IF(AND(BX61=0,BX63=0),0,SUM($H63:BX63)/VLOOKUP($B60,Input!$B$28:$E$32,3,FALSE)/12)&lt;0,-BW65,-IF(AND(BX61=0,BX63=0),0,SUM($H63:BX63)/VLOOKUP($B60,Input!$B$28:$E$32,3,FALSE)/12))</f>
        <v>0</v>
      </c>
      <c r="BY64" s="44">
        <f>IF(BX65-IF(AND(BY61=0,BY63=0),0,SUM($H63:BY63)/VLOOKUP($B60,Input!$B$28:$E$32,3,FALSE)/12)&lt;0,-BX65,-IF(AND(BY61=0,BY63=0),0,SUM($H63:BY63)/VLOOKUP($B60,Input!$B$28:$E$32,3,FALSE)/12))</f>
        <v>0</v>
      </c>
      <c r="BZ64" s="44">
        <f>IF(BY65-IF(AND(BZ61=0,BZ63=0),0,SUM($H63:BZ63)/VLOOKUP($B60,Input!$B$28:$E$32,3,FALSE)/12)&lt;0,-BY65,-IF(AND(BZ61=0,BZ63=0),0,SUM($H63:BZ63)/VLOOKUP($B60,Input!$B$28:$E$32,3,FALSE)/12))</f>
        <v>0</v>
      </c>
      <c r="CA64" s="44">
        <f>IF(BZ65-IF(AND(CA61=0,CA63=0),0,SUM($H63:CA63)/VLOOKUP($B60,Input!$B$28:$E$32,3,FALSE)/12)&lt;0,-BZ65,-IF(AND(CA61=0,CA63=0),0,SUM($H63:CA63)/VLOOKUP($B60,Input!$B$28:$E$32,3,FALSE)/12))</f>
        <v>0</v>
      </c>
      <c r="CB64" s="44">
        <f>IF(CA65-IF(AND(CB61=0,CB63=0),0,SUM($H63:CB63)/VLOOKUP($B60,Input!$B$28:$E$32,3,FALSE)/12)&lt;0,-CA65,-IF(AND(CB61=0,CB63=0),0,SUM($H63:CB63)/VLOOKUP($B60,Input!$B$28:$E$32,3,FALSE)/12))</f>
        <v>0</v>
      </c>
      <c r="CC64" s="44">
        <f>IF(CB65-IF(AND(CC61=0,CC63=0),0,SUM($H63:CC63)/VLOOKUP($B60,Input!$B$28:$E$32,3,FALSE)/12)&lt;0,-CB65,-IF(AND(CC61=0,CC63=0),0,SUM($H63:CC63)/VLOOKUP($B60,Input!$B$28:$E$32,3,FALSE)/12))</f>
        <v>0</v>
      </c>
      <c r="CD64" s="44">
        <f>IF(CC65-IF(AND(CD61=0,CD63=0),0,SUM($H63:CD63)/VLOOKUP($B60,Input!$B$28:$E$32,3,FALSE)/12)&lt;0,-CC65,-IF(AND(CD61=0,CD63=0),0,SUM($H63:CD63)/VLOOKUP($B60,Input!$B$28:$E$32,3,FALSE)/12))</f>
        <v>0</v>
      </c>
      <c r="CE64" s="44">
        <f>IF(CD65-IF(AND(CE61=0,CE63=0),0,SUM($H63:CE63)/VLOOKUP($B60,Input!$B$28:$E$32,3,FALSE)/12)&lt;0,-CD65,-IF(AND(CE61=0,CE63=0),0,SUM($H63:CE63)/VLOOKUP($B60,Input!$B$28:$E$32,3,FALSE)/12))</f>
        <v>0</v>
      </c>
      <c r="CF64" s="44">
        <f>IF(CE65-IF(AND(CF61=0,CF63=0),0,SUM($H63:CF63)/VLOOKUP($B60,Input!$B$28:$E$32,3,FALSE)/12)&lt;0,-CE65,-IF(AND(CF61=0,CF63=0),0,SUM($H63:CF63)/VLOOKUP($B60,Input!$B$28:$E$32,3,FALSE)/12))</f>
        <v>0</v>
      </c>
      <c r="CG64" s="44">
        <f>IF(CF65-IF(AND(CG61=0,CG63=0),0,SUM($H63:CG63)/VLOOKUP($B60,Input!$B$28:$E$32,3,FALSE)/12)&lt;0,-CF65,-IF(AND(CG61=0,CG63=0),0,SUM($H63:CG63)/VLOOKUP($B60,Input!$B$28:$E$32,3,FALSE)/12))</f>
        <v>0</v>
      </c>
      <c r="CH64" s="44">
        <f>IF(CG65-IF(AND(CH61=0,CH63=0),0,SUM($H63:CH63)/VLOOKUP($B60,Input!$B$28:$E$32,3,FALSE)/12)&lt;0,-CG65,-IF(AND(CH61=0,CH63=0),0,SUM($H63:CH63)/VLOOKUP($B60,Input!$B$28:$E$32,3,FALSE)/12))</f>
        <v>0</v>
      </c>
      <c r="CI64" s="44">
        <f>IF(CH65-IF(AND(CI61=0,CI63=0),0,SUM($H63:CI63)/VLOOKUP($B60,Input!$B$28:$E$32,3,FALSE)/12)&lt;0,-CH65,-IF(AND(CI61=0,CI63=0),0,SUM($H63:CI63)/VLOOKUP($B60,Input!$B$28:$E$32,3,FALSE)/12))</f>
        <v>0</v>
      </c>
      <c r="CJ64" s="44">
        <f>IF(CI65-IF(AND(CJ61=0,CJ63=0),0,SUM($H63:CJ63)/VLOOKUP($B60,Input!$B$28:$E$32,3,FALSE)/12)&lt;0,-CI65,-IF(AND(CJ61=0,CJ63=0),0,SUM($H63:CJ63)/VLOOKUP($B60,Input!$B$28:$E$32,3,FALSE)/12))</f>
        <v>0</v>
      </c>
      <c r="CK64" s="44">
        <f>IF(CJ65-IF(AND(CK61=0,CK63=0),0,SUM($H63:CK63)/VLOOKUP($B60,Input!$B$28:$E$32,3,FALSE)/12)&lt;0,-CJ65,-IF(AND(CK61=0,CK63=0),0,SUM($H63:CK63)/VLOOKUP($B60,Input!$B$28:$E$32,3,FALSE)/12))</f>
        <v>0</v>
      </c>
      <c r="CL64" s="44">
        <f>IF(CK65-IF(AND(CL61=0,CL63=0),0,SUM($H63:CL63)/VLOOKUP($B60,Input!$B$28:$E$32,3,FALSE)/12)&lt;0,-CK65,-IF(AND(CL61=0,CL63=0),0,SUM($H63:CL63)/VLOOKUP($B60,Input!$B$28:$E$32,3,FALSE)/12))</f>
        <v>0</v>
      </c>
      <c r="CM64" s="44">
        <f>IF(CL65-IF(AND(CM61=0,CM63=0),0,SUM($H63:CM63)/VLOOKUP($B60,Input!$B$28:$E$32,3,FALSE)/12)&lt;0,-CL65,-IF(AND(CM61=0,CM63=0),0,SUM($H63:CM63)/VLOOKUP($B60,Input!$B$28:$E$32,3,FALSE)/12))</f>
        <v>0</v>
      </c>
      <c r="CN64" s="44">
        <f>IF(CM65-IF(AND(CN61=0,CN63=0),0,SUM($H63:CN63)/VLOOKUP($B60,Input!$B$28:$E$32,3,FALSE)/12)&lt;0,-CM65,-IF(AND(CN61=0,CN63=0),0,SUM($H63:CN63)/VLOOKUP($B60,Input!$B$28:$E$32,3,FALSE)/12))</f>
        <v>0</v>
      </c>
      <c r="CO64" s="1"/>
    </row>
    <row r="65" ht="18.75" customHeight="1">
      <c r="A65" s="1"/>
      <c r="B65" s="282"/>
      <c r="C65" s="282" t="str">
        <f t="shared" si="35"/>
        <v>Fixed assets at the end of the period</v>
      </c>
      <c r="D65" s="283"/>
      <c r="E65" s="282"/>
      <c r="F65" s="283"/>
      <c r="G65" s="383" t="s">
        <v>41</v>
      </c>
      <c r="H65" s="384"/>
      <c r="I65" s="283">
        <f t="shared" ref="I65:CN65" si="38">IF(ROUND(I61+I64+I63,2)=0,0,I61+I64+I63)</f>
        <v>0</v>
      </c>
      <c r="J65" s="283">
        <f t="shared" si="38"/>
        <v>0</v>
      </c>
      <c r="K65" s="283">
        <f t="shared" si="38"/>
        <v>0</v>
      </c>
      <c r="L65" s="283">
        <f t="shared" si="38"/>
        <v>0</v>
      </c>
      <c r="M65" s="283">
        <f t="shared" si="38"/>
        <v>0</v>
      </c>
      <c r="N65" s="283">
        <f t="shared" si="38"/>
        <v>0</v>
      </c>
      <c r="O65" s="283">
        <f t="shared" si="38"/>
        <v>0</v>
      </c>
      <c r="P65" s="283">
        <f t="shared" si="38"/>
        <v>0</v>
      </c>
      <c r="Q65" s="283">
        <f t="shared" si="38"/>
        <v>0</v>
      </c>
      <c r="R65" s="283">
        <f t="shared" si="38"/>
        <v>0</v>
      </c>
      <c r="S65" s="283">
        <f t="shared" si="38"/>
        <v>0</v>
      </c>
      <c r="T65" s="283">
        <f t="shared" si="38"/>
        <v>0</v>
      </c>
      <c r="U65" s="283">
        <f t="shared" si="38"/>
        <v>0</v>
      </c>
      <c r="V65" s="283">
        <f t="shared" si="38"/>
        <v>0</v>
      </c>
      <c r="W65" s="283">
        <f t="shared" si="38"/>
        <v>0</v>
      </c>
      <c r="X65" s="283">
        <f t="shared" si="38"/>
        <v>0</v>
      </c>
      <c r="Y65" s="283">
        <f t="shared" si="38"/>
        <v>0</v>
      </c>
      <c r="Z65" s="283">
        <f t="shared" si="38"/>
        <v>0</v>
      </c>
      <c r="AA65" s="283">
        <f t="shared" si="38"/>
        <v>0</v>
      </c>
      <c r="AB65" s="283">
        <f t="shared" si="38"/>
        <v>0</v>
      </c>
      <c r="AC65" s="283">
        <f t="shared" si="38"/>
        <v>0</v>
      </c>
      <c r="AD65" s="283">
        <f t="shared" si="38"/>
        <v>0</v>
      </c>
      <c r="AE65" s="283">
        <f t="shared" si="38"/>
        <v>0</v>
      </c>
      <c r="AF65" s="283">
        <f t="shared" si="38"/>
        <v>0</v>
      </c>
      <c r="AG65" s="283">
        <f t="shared" si="38"/>
        <v>0</v>
      </c>
      <c r="AH65" s="283">
        <f t="shared" si="38"/>
        <v>0</v>
      </c>
      <c r="AI65" s="283">
        <f t="shared" si="38"/>
        <v>0</v>
      </c>
      <c r="AJ65" s="283">
        <f t="shared" si="38"/>
        <v>0</v>
      </c>
      <c r="AK65" s="283">
        <f t="shared" si="38"/>
        <v>0</v>
      </c>
      <c r="AL65" s="283">
        <f t="shared" si="38"/>
        <v>0</v>
      </c>
      <c r="AM65" s="283">
        <f t="shared" si="38"/>
        <v>0</v>
      </c>
      <c r="AN65" s="283">
        <f t="shared" si="38"/>
        <v>0</v>
      </c>
      <c r="AO65" s="283">
        <f t="shared" si="38"/>
        <v>0</v>
      </c>
      <c r="AP65" s="283">
        <f t="shared" si="38"/>
        <v>0</v>
      </c>
      <c r="AQ65" s="283">
        <f t="shared" si="38"/>
        <v>0</v>
      </c>
      <c r="AR65" s="283">
        <f t="shared" si="38"/>
        <v>0</v>
      </c>
      <c r="AS65" s="283">
        <f t="shared" si="38"/>
        <v>0</v>
      </c>
      <c r="AT65" s="283">
        <f t="shared" si="38"/>
        <v>0</v>
      </c>
      <c r="AU65" s="283">
        <f t="shared" si="38"/>
        <v>0</v>
      </c>
      <c r="AV65" s="283">
        <f t="shared" si="38"/>
        <v>0</v>
      </c>
      <c r="AW65" s="283">
        <f t="shared" si="38"/>
        <v>0</v>
      </c>
      <c r="AX65" s="283">
        <f t="shared" si="38"/>
        <v>0</v>
      </c>
      <c r="AY65" s="283">
        <f t="shared" si="38"/>
        <v>0</v>
      </c>
      <c r="AZ65" s="283">
        <f t="shared" si="38"/>
        <v>0</v>
      </c>
      <c r="BA65" s="283">
        <f t="shared" si="38"/>
        <v>0</v>
      </c>
      <c r="BB65" s="283">
        <f t="shared" si="38"/>
        <v>0</v>
      </c>
      <c r="BC65" s="283">
        <f t="shared" si="38"/>
        <v>0</v>
      </c>
      <c r="BD65" s="283">
        <f t="shared" si="38"/>
        <v>0</v>
      </c>
      <c r="BE65" s="283">
        <f t="shared" si="38"/>
        <v>0</v>
      </c>
      <c r="BF65" s="283">
        <f t="shared" si="38"/>
        <v>0</v>
      </c>
      <c r="BG65" s="283">
        <f t="shared" si="38"/>
        <v>0</v>
      </c>
      <c r="BH65" s="283">
        <f t="shared" si="38"/>
        <v>0</v>
      </c>
      <c r="BI65" s="283">
        <f t="shared" si="38"/>
        <v>0</v>
      </c>
      <c r="BJ65" s="283">
        <f t="shared" si="38"/>
        <v>0</v>
      </c>
      <c r="BK65" s="283">
        <f t="shared" si="38"/>
        <v>0</v>
      </c>
      <c r="BL65" s="283">
        <f t="shared" si="38"/>
        <v>0</v>
      </c>
      <c r="BM65" s="283">
        <f t="shared" si="38"/>
        <v>0</v>
      </c>
      <c r="BN65" s="283">
        <f t="shared" si="38"/>
        <v>0</v>
      </c>
      <c r="BO65" s="283">
        <f t="shared" si="38"/>
        <v>0</v>
      </c>
      <c r="BP65" s="283">
        <f t="shared" si="38"/>
        <v>0</v>
      </c>
      <c r="BQ65" s="283">
        <f t="shared" si="38"/>
        <v>0</v>
      </c>
      <c r="BR65" s="283">
        <f t="shared" si="38"/>
        <v>0</v>
      </c>
      <c r="BS65" s="283">
        <f t="shared" si="38"/>
        <v>0</v>
      </c>
      <c r="BT65" s="283">
        <f t="shared" si="38"/>
        <v>0</v>
      </c>
      <c r="BU65" s="283">
        <f t="shared" si="38"/>
        <v>0</v>
      </c>
      <c r="BV65" s="283">
        <f t="shared" si="38"/>
        <v>0</v>
      </c>
      <c r="BW65" s="283">
        <f t="shared" si="38"/>
        <v>0</v>
      </c>
      <c r="BX65" s="283">
        <f t="shared" si="38"/>
        <v>0</v>
      </c>
      <c r="BY65" s="283">
        <f t="shared" si="38"/>
        <v>0</v>
      </c>
      <c r="BZ65" s="283">
        <f t="shared" si="38"/>
        <v>0</v>
      </c>
      <c r="CA65" s="283">
        <f t="shared" si="38"/>
        <v>0</v>
      </c>
      <c r="CB65" s="283">
        <f t="shared" si="38"/>
        <v>0</v>
      </c>
      <c r="CC65" s="283">
        <f t="shared" si="38"/>
        <v>0</v>
      </c>
      <c r="CD65" s="283">
        <f t="shared" si="38"/>
        <v>0</v>
      </c>
      <c r="CE65" s="283">
        <f t="shared" si="38"/>
        <v>0</v>
      </c>
      <c r="CF65" s="283">
        <f t="shared" si="38"/>
        <v>0</v>
      </c>
      <c r="CG65" s="283">
        <f t="shared" si="38"/>
        <v>0</v>
      </c>
      <c r="CH65" s="283">
        <f t="shared" si="38"/>
        <v>0</v>
      </c>
      <c r="CI65" s="283">
        <f t="shared" si="38"/>
        <v>0</v>
      </c>
      <c r="CJ65" s="283">
        <f t="shared" si="38"/>
        <v>0</v>
      </c>
      <c r="CK65" s="283">
        <f t="shared" si="38"/>
        <v>0</v>
      </c>
      <c r="CL65" s="283">
        <f t="shared" si="38"/>
        <v>0</v>
      </c>
      <c r="CM65" s="283">
        <f t="shared" si="38"/>
        <v>0</v>
      </c>
      <c r="CN65" s="283">
        <f t="shared" si="38"/>
        <v>0</v>
      </c>
      <c r="CO65" s="1"/>
    </row>
    <row r="66" ht="18.75" customHeight="1">
      <c r="A66" s="1"/>
      <c r="B66" s="2"/>
      <c r="C66" s="1"/>
      <c r="D66" s="44"/>
      <c r="E66" s="1"/>
      <c r="F66" s="44"/>
      <c r="G66" s="60"/>
      <c r="H66" s="381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1"/>
    </row>
    <row r="67" ht="18.75" customHeight="1">
      <c r="A67" s="1"/>
      <c r="B67" s="2"/>
      <c r="C67" s="1"/>
      <c r="D67" s="44"/>
      <c r="E67" s="1"/>
      <c r="F67" s="44"/>
      <c r="G67" s="60"/>
      <c r="H67" s="381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1"/>
    </row>
    <row r="68" ht="18.75" customHeight="1">
      <c r="A68" s="1"/>
      <c r="B68" s="2"/>
      <c r="C68" s="1"/>
      <c r="D68" s="44"/>
      <c r="E68" s="1"/>
      <c r="F68" s="44"/>
      <c r="G68" s="60"/>
      <c r="H68" s="38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</row>
    <row r="69" ht="18.75" customHeight="1">
      <c r="A69" s="1"/>
      <c r="B69" s="2"/>
      <c r="C69" s="1"/>
      <c r="D69" s="44"/>
      <c r="E69" s="1"/>
      <c r="F69" s="44"/>
      <c r="G69" s="60"/>
      <c r="H69" s="38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</row>
    <row r="70" ht="18.75" customHeight="1">
      <c r="A70" s="1"/>
      <c r="B70" s="152">
        <v>3.0</v>
      </c>
      <c r="C70" s="153" t="str">
        <f>CF!C35</f>
        <v>Payroll — admin and others</v>
      </c>
      <c r="D70" s="44"/>
      <c r="E70" s="1"/>
      <c r="F70" s="44"/>
      <c r="G70" s="60"/>
      <c r="H70" s="381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1"/>
    </row>
    <row r="71" ht="18.75" customHeight="1">
      <c r="A71" s="1"/>
      <c r="B71" s="2"/>
      <c r="C71" s="1"/>
      <c r="D71" s="44"/>
      <c r="E71" s="1"/>
      <c r="F71" s="44"/>
      <c r="G71" s="60"/>
      <c r="H71" s="38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</row>
    <row r="72" ht="18.75" customHeight="1">
      <c r="A72" s="1"/>
      <c r="B72" s="451"/>
      <c r="C72" s="285" t="s">
        <v>79</v>
      </c>
      <c r="D72" s="286"/>
      <c r="E72" s="452">
        <f t="shared" ref="E72:E83" si="40">IFERROR(F72/$F$72,0)</f>
        <v>1</v>
      </c>
      <c r="F72" s="286">
        <f t="shared" ref="F72:F83" si="41">SUM(I72:CN72)</f>
        <v>-1030163.475</v>
      </c>
      <c r="G72" s="387" t="s">
        <v>41</v>
      </c>
      <c r="H72" s="388"/>
      <c r="I72" s="286">
        <f t="shared" ref="I72:CN72" si="39">I86+I73</f>
        <v>-9500</v>
      </c>
      <c r="J72" s="286">
        <f t="shared" si="39"/>
        <v>-9500</v>
      </c>
      <c r="K72" s="286">
        <f t="shared" si="39"/>
        <v>-9500</v>
      </c>
      <c r="L72" s="286">
        <f t="shared" si="39"/>
        <v>-9500</v>
      </c>
      <c r="M72" s="286">
        <f t="shared" si="39"/>
        <v>-9500</v>
      </c>
      <c r="N72" s="286">
        <f t="shared" si="39"/>
        <v>-10600</v>
      </c>
      <c r="O72" s="286">
        <f t="shared" si="39"/>
        <v>-10600</v>
      </c>
      <c r="P72" s="286">
        <f t="shared" si="39"/>
        <v>-10600</v>
      </c>
      <c r="Q72" s="286">
        <f t="shared" si="39"/>
        <v>-10600</v>
      </c>
      <c r="R72" s="286">
        <f t="shared" si="39"/>
        <v>-10600</v>
      </c>
      <c r="S72" s="286">
        <f t="shared" si="39"/>
        <v>-10600</v>
      </c>
      <c r="T72" s="286">
        <f t="shared" si="39"/>
        <v>-10600</v>
      </c>
      <c r="U72" s="286">
        <f t="shared" si="39"/>
        <v>-11130</v>
      </c>
      <c r="V72" s="286">
        <f t="shared" si="39"/>
        <v>-11130</v>
      </c>
      <c r="W72" s="286">
        <f t="shared" si="39"/>
        <v>-11130</v>
      </c>
      <c r="X72" s="286">
        <f t="shared" si="39"/>
        <v>-11130</v>
      </c>
      <c r="Y72" s="286">
        <f t="shared" si="39"/>
        <v>-11130</v>
      </c>
      <c r="Z72" s="286">
        <f t="shared" si="39"/>
        <v>-11130</v>
      </c>
      <c r="AA72" s="286">
        <f t="shared" si="39"/>
        <v>-11130</v>
      </c>
      <c r="AB72" s="286">
        <f t="shared" si="39"/>
        <v>-11130</v>
      </c>
      <c r="AC72" s="286">
        <f t="shared" si="39"/>
        <v>-11130</v>
      </c>
      <c r="AD72" s="286">
        <f t="shared" si="39"/>
        <v>-11130</v>
      </c>
      <c r="AE72" s="286">
        <f t="shared" si="39"/>
        <v>-11130</v>
      </c>
      <c r="AF72" s="286">
        <f t="shared" si="39"/>
        <v>-11130</v>
      </c>
      <c r="AG72" s="286">
        <f t="shared" si="39"/>
        <v>-11686.5</v>
      </c>
      <c r="AH72" s="286">
        <f t="shared" si="39"/>
        <v>-11686.5</v>
      </c>
      <c r="AI72" s="286">
        <f t="shared" si="39"/>
        <v>-11686.5</v>
      </c>
      <c r="AJ72" s="286">
        <f t="shared" si="39"/>
        <v>-11686.5</v>
      </c>
      <c r="AK72" s="286">
        <f t="shared" si="39"/>
        <v>-11686.5</v>
      </c>
      <c r="AL72" s="286">
        <f t="shared" si="39"/>
        <v>-11686.5</v>
      </c>
      <c r="AM72" s="286">
        <f t="shared" si="39"/>
        <v>-11686.5</v>
      </c>
      <c r="AN72" s="286">
        <f t="shared" si="39"/>
        <v>-11686.5</v>
      </c>
      <c r="AO72" s="286">
        <f t="shared" si="39"/>
        <v>-11686.5</v>
      </c>
      <c r="AP72" s="286">
        <f t="shared" si="39"/>
        <v>-11686.5</v>
      </c>
      <c r="AQ72" s="286">
        <f t="shared" si="39"/>
        <v>-11686.5</v>
      </c>
      <c r="AR72" s="286">
        <f t="shared" si="39"/>
        <v>-11686.5</v>
      </c>
      <c r="AS72" s="286">
        <f t="shared" si="39"/>
        <v>-12270.825</v>
      </c>
      <c r="AT72" s="286">
        <f t="shared" si="39"/>
        <v>-12270.825</v>
      </c>
      <c r="AU72" s="286">
        <f t="shared" si="39"/>
        <v>-12270.825</v>
      </c>
      <c r="AV72" s="286">
        <f t="shared" si="39"/>
        <v>-12270.825</v>
      </c>
      <c r="AW72" s="286">
        <f t="shared" si="39"/>
        <v>-12270.825</v>
      </c>
      <c r="AX72" s="286">
        <f t="shared" si="39"/>
        <v>-12270.825</v>
      </c>
      <c r="AY72" s="286">
        <f t="shared" si="39"/>
        <v>-12270.825</v>
      </c>
      <c r="AZ72" s="286">
        <f t="shared" si="39"/>
        <v>-12270.825</v>
      </c>
      <c r="BA72" s="286">
        <f t="shared" si="39"/>
        <v>-12270.825</v>
      </c>
      <c r="BB72" s="286">
        <f t="shared" si="39"/>
        <v>-12270.825</v>
      </c>
      <c r="BC72" s="286">
        <f t="shared" si="39"/>
        <v>-12270.825</v>
      </c>
      <c r="BD72" s="286">
        <f t="shared" si="39"/>
        <v>-12270.825</v>
      </c>
      <c r="BE72" s="286">
        <f t="shared" si="39"/>
        <v>-12884.36625</v>
      </c>
      <c r="BF72" s="286">
        <f t="shared" si="39"/>
        <v>-12884.36625</v>
      </c>
      <c r="BG72" s="286">
        <f t="shared" si="39"/>
        <v>-12884.36625</v>
      </c>
      <c r="BH72" s="286">
        <f t="shared" si="39"/>
        <v>-12884.36625</v>
      </c>
      <c r="BI72" s="286">
        <f t="shared" si="39"/>
        <v>-12884.36625</v>
      </c>
      <c r="BJ72" s="286">
        <f t="shared" si="39"/>
        <v>-12884.36625</v>
      </c>
      <c r="BK72" s="286">
        <f t="shared" si="39"/>
        <v>-12884.36625</v>
      </c>
      <c r="BL72" s="286">
        <f t="shared" si="39"/>
        <v>-12884.36625</v>
      </c>
      <c r="BM72" s="286">
        <f t="shared" si="39"/>
        <v>-12884.36625</v>
      </c>
      <c r="BN72" s="286">
        <f t="shared" si="39"/>
        <v>-12884.36625</v>
      </c>
      <c r="BO72" s="286">
        <f t="shared" si="39"/>
        <v>-12884.36625</v>
      </c>
      <c r="BP72" s="286">
        <f t="shared" si="39"/>
        <v>-12884.36625</v>
      </c>
      <c r="BQ72" s="286">
        <f t="shared" si="39"/>
        <v>-13528.58456</v>
      </c>
      <c r="BR72" s="286">
        <f t="shared" si="39"/>
        <v>-13528.58456</v>
      </c>
      <c r="BS72" s="286">
        <f t="shared" si="39"/>
        <v>-13528.58456</v>
      </c>
      <c r="BT72" s="286">
        <f t="shared" si="39"/>
        <v>-13528.58456</v>
      </c>
      <c r="BU72" s="286">
        <f t="shared" si="39"/>
        <v>-13528.58456</v>
      </c>
      <c r="BV72" s="286">
        <f t="shared" si="39"/>
        <v>-13528.58456</v>
      </c>
      <c r="BW72" s="286">
        <f t="shared" si="39"/>
        <v>-13528.58456</v>
      </c>
      <c r="BX72" s="286">
        <f t="shared" si="39"/>
        <v>-13528.58456</v>
      </c>
      <c r="BY72" s="286">
        <f t="shared" si="39"/>
        <v>-13528.58456</v>
      </c>
      <c r="BZ72" s="286">
        <f t="shared" si="39"/>
        <v>-13528.58456</v>
      </c>
      <c r="CA72" s="286">
        <f t="shared" si="39"/>
        <v>-13528.58456</v>
      </c>
      <c r="CB72" s="286">
        <f t="shared" si="39"/>
        <v>-13528.58456</v>
      </c>
      <c r="CC72" s="286">
        <f t="shared" si="39"/>
        <v>-14205.01379</v>
      </c>
      <c r="CD72" s="286">
        <f t="shared" si="39"/>
        <v>-14205.01379</v>
      </c>
      <c r="CE72" s="286">
        <f t="shared" si="39"/>
        <v>-14205.01379</v>
      </c>
      <c r="CF72" s="286">
        <f t="shared" si="39"/>
        <v>-14205.01379</v>
      </c>
      <c r="CG72" s="286">
        <f t="shared" si="39"/>
        <v>-14205.01379</v>
      </c>
      <c r="CH72" s="286">
        <f t="shared" si="39"/>
        <v>-14205.01379</v>
      </c>
      <c r="CI72" s="286">
        <f t="shared" si="39"/>
        <v>-14205.01379</v>
      </c>
      <c r="CJ72" s="286">
        <f t="shared" si="39"/>
        <v>-14205.01379</v>
      </c>
      <c r="CK72" s="286">
        <f t="shared" si="39"/>
        <v>-14205.01379</v>
      </c>
      <c r="CL72" s="286">
        <f t="shared" si="39"/>
        <v>-14205.01379</v>
      </c>
      <c r="CM72" s="286">
        <f t="shared" si="39"/>
        <v>-14205.01379</v>
      </c>
      <c r="CN72" s="286">
        <f t="shared" si="39"/>
        <v>-14205.01379</v>
      </c>
      <c r="CO72" s="1"/>
    </row>
    <row r="73" ht="18.75" customHeight="1">
      <c r="A73" s="1"/>
      <c r="B73" s="342" t="s">
        <v>4</v>
      </c>
      <c r="C73" s="342" t="str">
        <f>CF!C36</f>
        <v>Salary (Gross)</v>
      </c>
      <c r="D73" s="290"/>
      <c r="E73" s="345">
        <f t="shared" si="40"/>
        <v>1</v>
      </c>
      <c r="F73" s="290">
        <f t="shared" si="41"/>
        <v>-1030163.475</v>
      </c>
      <c r="G73" s="399" t="s">
        <v>41</v>
      </c>
      <c r="H73" s="391"/>
      <c r="I73" s="290">
        <f t="shared" ref="I73:CN73" si="42">SUM(I74:I83)</f>
        <v>-9500</v>
      </c>
      <c r="J73" s="290">
        <f t="shared" si="42"/>
        <v>-9500</v>
      </c>
      <c r="K73" s="290">
        <f t="shared" si="42"/>
        <v>-9500</v>
      </c>
      <c r="L73" s="290">
        <f t="shared" si="42"/>
        <v>-9500</v>
      </c>
      <c r="M73" s="290">
        <f t="shared" si="42"/>
        <v>-9500</v>
      </c>
      <c r="N73" s="290">
        <f t="shared" si="42"/>
        <v>-10600</v>
      </c>
      <c r="O73" s="290">
        <f t="shared" si="42"/>
        <v>-10600</v>
      </c>
      <c r="P73" s="290">
        <f t="shared" si="42"/>
        <v>-10600</v>
      </c>
      <c r="Q73" s="290">
        <f t="shared" si="42"/>
        <v>-10600</v>
      </c>
      <c r="R73" s="290">
        <f t="shared" si="42"/>
        <v>-10600</v>
      </c>
      <c r="S73" s="290">
        <f t="shared" si="42"/>
        <v>-10600</v>
      </c>
      <c r="T73" s="290">
        <f t="shared" si="42"/>
        <v>-10600</v>
      </c>
      <c r="U73" s="290">
        <f t="shared" si="42"/>
        <v>-11130</v>
      </c>
      <c r="V73" s="290">
        <f t="shared" si="42"/>
        <v>-11130</v>
      </c>
      <c r="W73" s="290">
        <f t="shared" si="42"/>
        <v>-11130</v>
      </c>
      <c r="X73" s="290">
        <f t="shared" si="42"/>
        <v>-11130</v>
      </c>
      <c r="Y73" s="290">
        <f t="shared" si="42"/>
        <v>-11130</v>
      </c>
      <c r="Z73" s="290">
        <f t="shared" si="42"/>
        <v>-11130</v>
      </c>
      <c r="AA73" s="290">
        <f t="shared" si="42"/>
        <v>-11130</v>
      </c>
      <c r="AB73" s="290">
        <f t="shared" si="42"/>
        <v>-11130</v>
      </c>
      <c r="AC73" s="290">
        <f t="shared" si="42"/>
        <v>-11130</v>
      </c>
      <c r="AD73" s="290">
        <f t="shared" si="42"/>
        <v>-11130</v>
      </c>
      <c r="AE73" s="290">
        <f t="shared" si="42"/>
        <v>-11130</v>
      </c>
      <c r="AF73" s="290">
        <f t="shared" si="42"/>
        <v>-11130</v>
      </c>
      <c r="AG73" s="290">
        <f t="shared" si="42"/>
        <v>-11686.5</v>
      </c>
      <c r="AH73" s="290">
        <f t="shared" si="42"/>
        <v>-11686.5</v>
      </c>
      <c r="AI73" s="290">
        <f t="shared" si="42"/>
        <v>-11686.5</v>
      </c>
      <c r="AJ73" s="290">
        <f t="shared" si="42"/>
        <v>-11686.5</v>
      </c>
      <c r="AK73" s="290">
        <f t="shared" si="42"/>
        <v>-11686.5</v>
      </c>
      <c r="AL73" s="290">
        <f t="shared" si="42"/>
        <v>-11686.5</v>
      </c>
      <c r="AM73" s="290">
        <f t="shared" si="42"/>
        <v>-11686.5</v>
      </c>
      <c r="AN73" s="290">
        <f t="shared" si="42"/>
        <v>-11686.5</v>
      </c>
      <c r="AO73" s="290">
        <f t="shared" si="42"/>
        <v>-11686.5</v>
      </c>
      <c r="AP73" s="290">
        <f t="shared" si="42"/>
        <v>-11686.5</v>
      </c>
      <c r="AQ73" s="290">
        <f t="shared" si="42"/>
        <v>-11686.5</v>
      </c>
      <c r="AR73" s="290">
        <f t="shared" si="42"/>
        <v>-11686.5</v>
      </c>
      <c r="AS73" s="290">
        <f t="shared" si="42"/>
        <v>-12270.825</v>
      </c>
      <c r="AT73" s="290">
        <f t="shared" si="42"/>
        <v>-12270.825</v>
      </c>
      <c r="AU73" s="290">
        <f t="shared" si="42"/>
        <v>-12270.825</v>
      </c>
      <c r="AV73" s="290">
        <f t="shared" si="42"/>
        <v>-12270.825</v>
      </c>
      <c r="AW73" s="290">
        <f t="shared" si="42"/>
        <v>-12270.825</v>
      </c>
      <c r="AX73" s="290">
        <f t="shared" si="42"/>
        <v>-12270.825</v>
      </c>
      <c r="AY73" s="290">
        <f t="shared" si="42"/>
        <v>-12270.825</v>
      </c>
      <c r="AZ73" s="290">
        <f t="shared" si="42"/>
        <v>-12270.825</v>
      </c>
      <c r="BA73" s="290">
        <f t="shared" si="42"/>
        <v>-12270.825</v>
      </c>
      <c r="BB73" s="290">
        <f t="shared" si="42"/>
        <v>-12270.825</v>
      </c>
      <c r="BC73" s="290">
        <f t="shared" si="42"/>
        <v>-12270.825</v>
      </c>
      <c r="BD73" s="290">
        <f t="shared" si="42"/>
        <v>-12270.825</v>
      </c>
      <c r="BE73" s="290">
        <f t="shared" si="42"/>
        <v>-12884.36625</v>
      </c>
      <c r="BF73" s="290">
        <f t="shared" si="42"/>
        <v>-12884.36625</v>
      </c>
      <c r="BG73" s="290">
        <f t="shared" si="42"/>
        <v>-12884.36625</v>
      </c>
      <c r="BH73" s="290">
        <f t="shared" si="42"/>
        <v>-12884.36625</v>
      </c>
      <c r="BI73" s="290">
        <f t="shared" si="42"/>
        <v>-12884.36625</v>
      </c>
      <c r="BJ73" s="290">
        <f t="shared" si="42"/>
        <v>-12884.36625</v>
      </c>
      <c r="BK73" s="290">
        <f t="shared" si="42"/>
        <v>-12884.36625</v>
      </c>
      <c r="BL73" s="290">
        <f t="shared" si="42"/>
        <v>-12884.36625</v>
      </c>
      <c r="BM73" s="290">
        <f t="shared" si="42"/>
        <v>-12884.36625</v>
      </c>
      <c r="BN73" s="290">
        <f t="shared" si="42"/>
        <v>-12884.36625</v>
      </c>
      <c r="BO73" s="290">
        <f t="shared" si="42"/>
        <v>-12884.36625</v>
      </c>
      <c r="BP73" s="290">
        <f t="shared" si="42"/>
        <v>-12884.36625</v>
      </c>
      <c r="BQ73" s="290">
        <f t="shared" si="42"/>
        <v>-13528.58456</v>
      </c>
      <c r="BR73" s="290">
        <f t="shared" si="42"/>
        <v>-13528.58456</v>
      </c>
      <c r="BS73" s="290">
        <f t="shared" si="42"/>
        <v>-13528.58456</v>
      </c>
      <c r="BT73" s="290">
        <f t="shared" si="42"/>
        <v>-13528.58456</v>
      </c>
      <c r="BU73" s="290">
        <f t="shared" si="42"/>
        <v>-13528.58456</v>
      </c>
      <c r="BV73" s="290">
        <f t="shared" si="42"/>
        <v>-13528.58456</v>
      </c>
      <c r="BW73" s="290">
        <f t="shared" si="42"/>
        <v>-13528.58456</v>
      </c>
      <c r="BX73" s="290">
        <f t="shared" si="42"/>
        <v>-13528.58456</v>
      </c>
      <c r="BY73" s="290">
        <f t="shared" si="42"/>
        <v>-13528.58456</v>
      </c>
      <c r="BZ73" s="290">
        <f t="shared" si="42"/>
        <v>-13528.58456</v>
      </c>
      <c r="CA73" s="290">
        <f t="shared" si="42"/>
        <v>-13528.58456</v>
      </c>
      <c r="CB73" s="290">
        <f t="shared" si="42"/>
        <v>-13528.58456</v>
      </c>
      <c r="CC73" s="290">
        <f t="shared" si="42"/>
        <v>-14205.01379</v>
      </c>
      <c r="CD73" s="290">
        <f t="shared" si="42"/>
        <v>-14205.01379</v>
      </c>
      <c r="CE73" s="290">
        <f t="shared" si="42"/>
        <v>-14205.01379</v>
      </c>
      <c r="CF73" s="290">
        <f t="shared" si="42"/>
        <v>-14205.01379</v>
      </c>
      <c r="CG73" s="290">
        <f t="shared" si="42"/>
        <v>-14205.01379</v>
      </c>
      <c r="CH73" s="290">
        <f t="shared" si="42"/>
        <v>-14205.01379</v>
      </c>
      <c r="CI73" s="290">
        <f t="shared" si="42"/>
        <v>-14205.01379</v>
      </c>
      <c r="CJ73" s="290">
        <f t="shared" si="42"/>
        <v>-14205.01379</v>
      </c>
      <c r="CK73" s="290">
        <f t="shared" si="42"/>
        <v>-14205.01379</v>
      </c>
      <c r="CL73" s="290">
        <f t="shared" si="42"/>
        <v>-14205.01379</v>
      </c>
      <c r="CM73" s="290">
        <f t="shared" si="42"/>
        <v>-14205.01379</v>
      </c>
      <c r="CN73" s="290">
        <f t="shared" si="42"/>
        <v>-14205.01379</v>
      </c>
      <c r="CO73" s="1"/>
    </row>
    <row r="74" ht="18.75" customHeight="1" outlineLevel="1">
      <c r="A74" s="1"/>
      <c r="B74" s="282"/>
      <c r="C74" s="453" t="str">
        <f>Input!C48</f>
        <v>CEO</v>
      </c>
      <c r="D74" s="283"/>
      <c r="E74" s="382">
        <f t="shared" si="40"/>
        <v>0.2845298939</v>
      </c>
      <c r="F74" s="283">
        <f t="shared" si="41"/>
        <v>-293112.3043</v>
      </c>
      <c r="G74" s="383" t="s">
        <v>41</v>
      </c>
      <c r="H74" s="384"/>
      <c r="I74" s="283">
        <f>(-IF(AND(I$1&gt;=Input!$F48,I$1&lt;Input!$G48),(Input!$E48),0))*I$7</f>
        <v>-3000</v>
      </c>
      <c r="J74" s="283">
        <f>(-IF(AND(J$1&gt;=Input!$F48,J$1&lt;Input!$G48),(Input!$E48),0))*J$7</f>
        <v>-3000</v>
      </c>
      <c r="K74" s="283">
        <f>(-IF(AND(K$1&gt;=Input!$F48,K$1&lt;Input!$G48),(Input!$E48),0))*K$7</f>
        <v>-3000</v>
      </c>
      <c r="L74" s="283">
        <f>(-IF(AND(L$1&gt;=Input!$F48,L$1&lt;Input!$G48),(Input!$E48),0))*L$7</f>
        <v>-3000</v>
      </c>
      <c r="M74" s="283">
        <f>(-IF(AND(M$1&gt;=Input!$F48,M$1&lt;Input!$G48),(Input!$E48),0))*M$7</f>
        <v>-3000</v>
      </c>
      <c r="N74" s="283">
        <f>(-IF(AND(N$1&gt;=Input!$F48,N$1&lt;Input!$G48),(Input!$E48),0))*N$7</f>
        <v>-3000</v>
      </c>
      <c r="O74" s="283">
        <f>(-IF(AND(O$1&gt;=Input!$F48,O$1&lt;Input!$G48),(Input!$E48),0))*O$7</f>
        <v>-3000</v>
      </c>
      <c r="P74" s="283">
        <f>(-IF(AND(P$1&gt;=Input!$F48,P$1&lt;Input!$G48),(Input!$E48),0))*P$7</f>
        <v>-3000</v>
      </c>
      <c r="Q74" s="283">
        <f>(-IF(AND(Q$1&gt;=Input!$F48,Q$1&lt;Input!$G48),(Input!$E48),0))*Q$7</f>
        <v>-3000</v>
      </c>
      <c r="R74" s="283">
        <f>(-IF(AND(R$1&gt;=Input!$F48,R$1&lt;Input!$G48),(Input!$E48),0))*R$7</f>
        <v>-3000</v>
      </c>
      <c r="S74" s="283">
        <f>(-IF(AND(S$1&gt;=Input!$F48,S$1&lt;Input!$G48),(Input!$E48),0))*S$7</f>
        <v>-3000</v>
      </c>
      <c r="T74" s="283">
        <f>(-IF(AND(T$1&gt;=Input!$F48,T$1&lt;Input!$G48),(Input!$E48),0))*T$7</f>
        <v>-3000</v>
      </c>
      <c r="U74" s="283">
        <f>(-IF(AND(U$1&gt;=Input!$F48,U$1&lt;Input!$G48),(Input!$E48),0))*U$7</f>
        <v>-3150</v>
      </c>
      <c r="V74" s="283">
        <f>(-IF(AND(V$1&gt;=Input!$F48,V$1&lt;Input!$G48),(Input!$E48),0))*V$7</f>
        <v>-3150</v>
      </c>
      <c r="W74" s="283">
        <f>(-IF(AND(W$1&gt;=Input!$F48,W$1&lt;Input!$G48),(Input!$E48),0))*W$7</f>
        <v>-3150</v>
      </c>
      <c r="X74" s="283">
        <f>(-IF(AND(X$1&gt;=Input!$F48,X$1&lt;Input!$G48),(Input!$E48),0))*X$7</f>
        <v>-3150</v>
      </c>
      <c r="Y74" s="283">
        <f>(-IF(AND(Y$1&gt;=Input!$F48,Y$1&lt;Input!$G48),(Input!$E48),0))*Y$7</f>
        <v>-3150</v>
      </c>
      <c r="Z74" s="283">
        <f>(-IF(AND(Z$1&gt;=Input!$F48,Z$1&lt;Input!$G48),(Input!$E48),0))*Z$7</f>
        <v>-3150</v>
      </c>
      <c r="AA74" s="283">
        <f>(-IF(AND(AA$1&gt;=Input!$F48,AA$1&lt;Input!$G48),(Input!$E48),0))*AA$7</f>
        <v>-3150</v>
      </c>
      <c r="AB74" s="283">
        <f>(-IF(AND(AB$1&gt;=Input!$F48,AB$1&lt;Input!$G48),(Input!$E48),0))*AB$7</f>
        <v>-3150</v>
      </c>
      <c r="AC74" s="283">
        <f>(-IF(AND(AC$1&gt;=Input!$F48,AC$1&lt;Input!$G48),(Input!$E48),0))*AC$7</f>
        <v>-3150</v>
      </c>
      <c r="AD74" s="283">
        <f>(-IF(AND(AD$1&gt;=Input!$F48,AD$1&lt;Input!$G48),(Input!$E48),0))*AD$7</f>
        <v>-3150</v>
      </c>
      <c r="AE74" s="283">
        <f>(-IF(AND(AE$1&gt;=Input!$F48,AE$1&lt;Input!$G48),(Input!$E48),0))*AE$7</f>
        <v>-3150</v>
      </c>
      <c r="AF74" s="283">
        <f>(-IF(AND(AF$1&gt;=Input!$F48,AF$1&lt;Input!$G48),(Input!$E48),0))*AF$7</f>
        <v>-3150</v>
      </c>
      <c r="AG74" s="283">
        <f>(-IF(AND(AG$1&gt;=Input!$F48,AG$1&lt;Input!$G48),(Input!$E48),0))*AG$7</f>
        <v>-3307.5</v>
      </c>
      <c r="AH74" s="283">
        <f>(-IF(AND(AH$1&gt;=Input!$F48,AH$1&lt;Input!$G48),(Input!$E48),0))*AH$7</f>
        <v>-3307.5</v>
      </c>
      <c r="AI74" s="283">
        <f>(-IF(AND(AI$1&gt;=Input!$F48,AI$1&lt;Input!$G48),(Input!$E48),0))*AI$7</f>
        <v>-3307.5</v>
      </c>
      <c r="AJ74" s="283">
        <f>(-IF(AND(AJ$1&gt;=Input!$F48,AJ$1&lt;Input!$G48),(Input!$E48),0))*AJ$7</f>
        <v>-3307.5</v>
      </c>
      <c r="AK74" s="283">
        <f>(-IF(AND(AK$1&gt;=Input!$F48,AK$1&lt;Input!$G48),(Input!$E48),0))*AK$7</f>
        <v>-3307.5</v>
      </c>
      <c r="AL74" s="283">
        <f>(-IF(AND(AL$1&gt;=Input!$F48,AL$1&lt;Input!$G48),(Input!$E48),0))*AL$7</f>
        <v>-3307.5</v>
      </c>
      <c r="AM74" s="283">
        <f>(-IF(AND(AM$1&gt;=Input!$F48,AM$1&lt;Input!$G48),(Input!$E48),0))*AM$7</f>
        <v>-3307.5</v>
      </c>
      <c r="AN74" s="283">
        <f>(-IF(AND(AN$1&gt;=Input!$F48,AN$1&lt;Input!$G48),(Input!$E48),0))*AN$7</f>
        <v>-3307.5</v>
      </c>
      <c r="AO74" s="283">
        <f>(-IF(AND(AO$1&gt;=Input!$F48,AO$1&lt;Input!$G48),(Input!$E48),0))*AO$7</f>
        <v>-3307.5</v>
      </c>
      <c r="AP74" s="283">
        <f>(-IF(AND(AP$1&gt;=Input!$F48,AP$1&lt;Input!$G48),(Input!$E48),0))*AP$7</f>
        <v>-3307.5</v>
      </c>
      <c r="AQ74" s="283">
        <f>(-IF(AND(AQ$1&gt;=Input!$F48,AQ$1&lt;Input!$G48),(Input!$E48),0))*AQ$7</f>
        <v>-3307.5</v>
      </c>
      <c r="AR74" s="283">
        <f>(-IF(AND(AR$1&gt;=Input!$F48,AR$1&lt;Input!$G48),(Input!$E48),0))*AR$7</f>
        <v>-3307.5</v>
      </c>
      <c r="AS74" s="283">
        <f>(-IF(AND(AS$1&gt;=Input!$F48,AS$1&lt;Input!$G48),(Input!$E48),0))*AS$7</f>
        <v>-3472.875</v>
      </c>
      <c r="AT74" s="283">
        <f>(-IF(AND(AT$1&gt;=Input!$F48,AT$1&lt;Input!$G48),(Input!$E48),0))*AT$7</f>
        <v>-3472.875</v>
      </c>
      <c r="AU74" s="283">
        <f>(-IF(AND(AU$1&gt;=Input!$F48,AU$1&lt;Input!$G48),(Input!$E48),0))*AU$7</f>
        <v>-3472.875</v>
      </c>
      <c r="AV74" s="283">
        <f>(-IF(AND(AV$1&gt;=Input!$F48,AV$1&lt;Input!$G48),(Input!$E48),0))*AV$7</f>
        <v>-3472.875</v>
      </c>
      <c r="AW74" s="283">
        <f>(-IF(AND(AW$1&gt;=Input!$F48,AW$1&lt;Input!$G48),(Input!$E48),0))*AW$7</f>
        <v>-3472.875</v>
      </c>
      <c r="AX74" s="283">
        <f>(-IF(AND(AX$1&gt;=Input!$F48,AX$1&lt;Input!$G48),(Input!$E48),0))*AX$7</f>
        <v>-3472.875</v>
      </c>
      <c r="AY74" s="283">
        <f>(-IF(AND(AY$1&gt;=Input!$F48,AY$1&lt;Input!$G48),(Input!$E48),0))*AY$7</f>
        <v>-3472.875</v>
      </c>
      <c r="AZ74" s="283">
        <f>(-IF(AND(AZ$1&gt;=Input!$F48,AZ$1&lt;Input!$G48),(Input!$E48),0))*AZ$7</f>
        <v>-3472.875</v>
      </c>
      <c r="BA74" s="283">
        <f>(-IF(AND(BA$1&gt;=Input!$F48,BA$1&lt;Input!$G48),(Input!$E48),0))*BA$7</f>
        <v>-3472.875</v>
      </c>
      <c r="BB74" s="283">
        <f>(-IF(AND(BB$1&gt;=Input!$F48,BB$1&lt;Input!$G48),(Input!$E48),0))*BB$7</f>
        <v>-3472.875</v>
      </c>
      <c r="BC74" s="283">
        <f>(-IF(AND(BC$1&gt;=Input!$F48,BC$1&lt;Input!$G48),(Input!$E48),0))*BC$7</f>
        <v>-3472.875</v>
      </c>
      <c r="BD74" s="283">
        <f>(-IF(AND(BD$1&gt;=Input!$F48,BD$1&lt;Input!$G48),(Input!$E48),0))*BD$7</f>
        <v>-3472.875</v>
      </c>
      <c r="BE74" s="283">
        <f>(-IF(AND(BE$1&gt;=Input!$F48,BE$1&lt;Input!$G48),(Input!$E48),0))*BE$7</f>
        <v>-3646.51875</v>
      </c>
      <c r="BF74" s="283">
        <f>(-IF(AND(BF$1&gt;=Input!$F48,BF$1&lt;Input!$G48),(Input!$E48),0))*BF$7</f>
        <v>-3646.51875</v>
      </c>
      <c r="BG74" s="283">
        <f>(-IF(AND(BG$1&gt;=Input!$F48,BG$1&lt;Input!$G48),(Input!$E48),0))*BG$7</f>
        <v>-3646.51875</v>
      </c>
      <c r="BH74" s="283">
        <f>(-IF(AND(BH$1&gt;=Input!$F48,BH$1&lt;Input!$G48),(Input!$E48),0))*BH$7</f>
        <v>-3646.51875</v>
      </c>
      <c r="BI74" s="283">
        <f>(-IF(AND(BI$1&gt;=Input!$F48,BI$1&lt;Input!$G48),(Input!$E48),0))*BI$7</f>
        <v>-3646.51875</v>
      </c>
      <c r="BJ74" s="283">
        <f>(-IF(AND(BJ$1&gt;=Input!$F48,BJ$1&lt;Input!$G48),(Input!$E48),0))*BJ$7</f>
        <v>-3646.51875</v>
      </c>
      <c r="BK74" s="283">
        <f>(-IF(AND(BK$1&gt;=Input!$F48,BK$1&lt;Input!$G48),(Input!$E48),0))*BK$7</f>
        <v>-3646.51875</v>
      </c>
      <c r="BL74" s="283">
        <f>(-IF(AND(BL$1&gt;=Input!$F48,BL$1&lt;Input!$G48),(Input!$E48),0))*BL$7</f>
        <v>-3646.51875</v>
      </c>
      <c r="BM74" s="283">
        <f>(-IF(AND(BM$1&gt;=Input!$F48,BM$1&lt;Input!$G48),(Input!$E48),0))*BM$7</f>
        <v>-3646.51875</v>
      </c>
      <c r="BN74" s="283">
        <f>(-IF(AND(BN$1&gt;=Input!$F48,BN$1&lt;Input!$G48),(Input!$E48),0))*BN$7</f>
        <v>-3646.51875</v>
      </c>
      <c r="BO74" s="283">
        <f>(-IF(AND(BO$1&gt;=Input!$F48,BO$1&lt;Input!$G48),(Input!$E48),0))*BO$7</f>
        <v>-3646.51875</v>
      </c>
      <c r="BP74" s="283">
        <f>(-IF(AND(BP$1&gt;=Input!$F48,BP$1&lt;Input!$G48),(Input!$E48),0))*BP$7</f>
        <v>-3646.51875</v>
      </c>
      <c r="BQ74" s="283">
        <f>(-IF(AND(BQ$1&gt;=Input!$F48,BQ$1&lt;Input!$G48),(Input!$E48),0))*BQ$7</f>
        <v>-3828.844688</v>
      </c>
      <c r="BR74" s="283">
        <f>(-IF(AND(BR$1&gt;=Input!$F48,BR$1&lt;Input!$G48),(Input!$E48),0))*BR$7</f>
        <v>-3828.844688</v>
      </c>
      <c r="BS74" s="283">
        <f>(-IF(AND(BS$1&gt;=Input!$F48,BS$1&lt;Input!$G48),(Input!$E48),0))*BS$7</f>
        <v>-3828.844688</v>
      </c>
      <c r="BT74" s="283">
        <f>(-IF(AND(BT$1&gt;=Input!$F48,BT$1&lt;Input!$G48),(Input!$E48),0))*BT$7</f>
        <v>-3828.844688</v>
      </c>
      <c r="BU74" s="283">
        <f>(-IF(AND(BU$1&gt;=Input!$F48,BU$1&lt;Input!$G48),(Input!$E48),0))*BU$7</f>
        <v>-3828.844688</v>
      </c>
      <c r="BV74" s="283">
        <f>(-IF(AND(BV$1&gt;=Input!$F48,BV$1&lt;Input!$G48),(Input!$E48),0))*BV$7</f>
        <v>-3828.844688</v>
      </c>
      <c r="BW74" s="283">
        <f>(-IF(AND(BW$1&gt;=Input!$F48,BW$1&lt;Input!$G48),(Input!$E48),0))*BW$7</f>
        <v>-3828.844688</v>
      </c>
      <c r="BX74" s="283">
        <f>(-IF(AND(BX$1&gt;=Input!$F48,BX$1&lt;Input!$G48),(Input!$E48),0))*BX$7</f>
        <v>-3828.844688</v>
      </c>
      <c r="BY74" s="283">
        <f>(-IF(AND(BY$1&gt;=Input!$F48,BY$1&lt;Input!$G48),(Input!$E48),0))*BY$7</f>
        <v>-3828.844688</v>
      </c>
      <c r="BZ74" s="283">
        <f>(-IF(AND(BZ$1&gt;=Input!$F48,BZ$1&lt;Input!$G48),(Input!$E48),0))*BZ$7</f>
        <v>-3828.844688</v>
      </c>
      <c r="CA74" s="283">
        <f>(-IF(AND(CA$1&gt;=Input!$F48,CA$1&lt;Input!$G48),(Input!$E48),0))*CA$7</f>
        <v>-3828.844688</v>
      </c>
      <c r="CB74" s="283">
        <f>(-IF(AND(CB$1&gt;=Input!$F48,CB$1&lt;Input!$G48),(Input!$E48),0))*CB$7</f>
        <v>-3828.844688</v>
      </c>
      <c r="CC74" s="283">
        <f>(-IF(AND(CC$1&gt;=Input!$F48,CC$1&lt;Input!$G48),(Input!$E48),0))*CC$7</f>
        <v>-4020.286922</v>
      </c>
      <c r="CD74" s="283">
        <f>(-IF(AND(CD$1&gt;=Input!$F48,CD$1&lt;Input!$G48),(Input!$E48),0))*CD$7</f>
        <v>-4020.286922</v>
      </c>
      <c r="CE74" s="283">
        <f>(-IF(AND(CE$1&gt;=Input!$F48,CE$1&lt;Input!$G48),(Input!$E48),0))*CE$7</f>
        <v>-4020.286922</v>
      </c>
      <c r="CF74" s="283">
        <f>(-IF(AND(CF$1&gt;=Input!$F48,CF$1&lt;Input!$G48),(Input!$E48),0))*CF$7</f>
        <v>-4020.286922</v>
      </c>
      <c r="CG74" s="283">
        <f>(-IF(AND(CG$1&gt;=Input!$F48,CG$1&lt;Input!$G48),(Input!$E48),0))*CG$7</f>
        <v>-4020.286922</v>
      </c>
      <c r="CH74" s="283">
        <f>(-IF(AND(CH$1&gt;=Input!$F48,CH$1&lt;Input!$G48),(Input!$E48),0))*CH$7</f>
        <v>-4020.286922</v>
      </c>
      <c r="CI74" s="283">
        <f>(-IF(AND(CI$1&gt;=Input!$F48,CI$1&lt;Input!$G48),(Input!$E48),0))*CI$7</f>
        <v>-4020.286922</v>
      </c>
      <c r="CJ74" s="283">
        <f>(-IF(AND(CJ$1&gt;=Input!$F48,CJ$1&lt;Input!$G48),(Input!$E48),0))*CJ$7</f>
        <v>-4020.286922</v>
      </c>
      <c r="CK74" s="283">
        <f>(-IF(AND(CK$1&gt;=Input!$F48,CK$1&lt;Input!$G48),(Input!$E48),0))*CK$7</f>
        <v>-4020.286922</v>
      </c>
      <c r="CL74" s="283">
        <f>(-IF(AND(CL$1&gt;=Input!$F48,CL$1&lt;Input!$G48),(Input!$E48),0))*CL$7</f>
        <v>-4020.286922</v>
      </c>
      <c r="CM74" s="283">
        <f>(-IF(AND(CM$1&gt;=Input!$F48,CM$1&lt;Input!$G48),(Input!$E48),0))*CM$7</f>
        <v>-4020.286922</v>
      </c>
      <c r="CN74" s="283">
        <f>(-IF(AND(CN$1&gt;=Input!$F48,CN$1&lt;Input!$G48),(Input!$E48),0))*CN$7</f>
        <v>-4020.286922</v>
      </c>
      <c r="CO74" s="1"/>
    </row>
    <row r="75" ht="18.75" customHeight="1" outlineLevel="1">
      <c r="A75" s="1"/>
      <c r="B75" s="282"/>
      <c r="C75" s="453" t="str">
        <f>Input!C49</f>
        <v>CPO</v>
      </c>
      <c r="D75" s="283"/>
      <c r="E75" s="382">
        <f t="shared" si="40"/>
        <v>0.2845298939</v>
      </c>
      <c r="F75" s="283">
        <f t="shared" si="41"/>
        <v>-293112.3043</v>
      </c>
      <c r="G75" s="383" t="s">
        <v>41</v>
      </c>
      <c r="H75" s="384"/>
      <c r="I75" s="283">
        <f>(-IF(AND(I$1&gt;=Input!$F49,I$1&lt;Input!$G49),(Input!$E49),0))*I$7</f>
        <v>-3000</v>
      </c>
      <c r="J75" s="283">
        <f>(-IF(AND(J$1&gt;=Input!$F49,J$1&lt;Input!$G49),(Input!$E49),0))*J$7</f>
        <v>-3000</v>
      </c>
      <c r="K75" s="283">
        <f>(-IF(AND(K$1&gt;=Input!$F49,K$1&lt;Input!$G49),(Input!$E49),0))*K$7</f>
        <v>-3000</v>
      </c>
      <c r="L75" s="283">
        <f>(-IF(AND(L$1&gt;=Input!$F49,L$1&lt;Input!$G49),(Input!$E49),0))*L$7</f>
        <v>-3000</v>
      </c>
      <c r="M75" s="283">
        <f>(-IF(AND(M$1&gt;=Input!$F49,M$1&lt;Input!$G49),(Input!$E49),0))*M$7</f>
        <v>-3000</v>
      </c>
      <c r="N75" s="283">
        <f>(-IF(AND(N$1&gt;=Input!$F49,N$1&lt;Input!$G49),(Input!$E49),0))*N$7</f>
        <v>-3000</v>
      </c>
      <c r="O75" s="283">
        <f>(-IF(AND(O$1&gt;=Input!$F49,O$1&lt;Input!$G49),(Input!$E49),0))*O$7</f>
        <v>-3000</v>
      </c>
      <c r="P75" s="283">
        <f>(-IF(AND(P$1&gt;=Input!$F49,P$1&lt;Input!$G49),(Input!$E49),0))*P$7</f>
        <v>-3000</v>
      </c>
      <c r="Q75" s="283">
        <f>(-IF(AND(Q$1&gt;=Input!$F49,Q$1&lt;Input!$G49),(Input!$E49),0))*Q$7</f>
        <v>-3000</v>
      </c>
      <c r="R75" s="283">
        <f>(-IF(AND(R$1&gt;=Input!$F49,R$1&lt;Input!$G49),(Input!$E49),0))*R$7</f>
        <v>-3000</v>
      </c>
      <c r="S75" s="283">
        <f>(-IF(AND(S$1&gt;=Input!$F49,S$1&lt;Input!$G49),(Input!$E49),0))*S$7</f>
        <v>-3000</v>
      </c>
      <c r="T75" s="283">
        <f>(-IF(AND(T$1&gt;=Input!$F49,T$1&lt;Input!$G49),(Input!$E49),0))*T$7</f>
        <v>-3000</v>
      </c>
      <c r="U75" s="283">
        <f>(-IF(AND(U$1&gt;=Input!$F49,U$1&lt;Input!$G49),(Input!$E49),0))*U$7</f>
        <v>-3150</v>
      </c>
      <c r="V75" s="283">
        <f>(-IF(AND(V$1&gt;=Input!$F49,V$1&lt;Input!$G49),(Input!$E49),0))*V$7</f>
        <v>-3150</v>
      </c>
      <c r="W75" s="283">
        <f>(-IF(AND(W$1&gt;=Input!$F49,W$1&lt;Input!$G49),(Input!$E49),0))*W$7</f>
        <v>-3150</v>
      </c>
      <c r="X75" s="283">
        <f>(-IF(AND(X$1&gt;=Input!$F49,X$1&lt;Input!$G49),(Input!$E49),0))*X$7</f>
        <v>-3150</v>
      </c>
      <c r="Y75" s="283">
        <f>(-IF(AND(Y$1&gt;=Input!$F49,Y$1&lt;Input!$G49),(Input!$E49),0))*Y$7</f>
        <v>-3150</v>
      </c>
      <c r="Z75" s="283">
        <f>(-IF(AND(Z$1&gt;=Input!$F49,Z$1&lt;Input!$G49),(Input!$E49),0))*Z$7</f>
        <v>-3150</v>
      </c>
      <c r="AA75" s="283">
        <f>(-IF(AND(AA$1&gt;=Input!$F49,AA$1&lt;Input!$G49),(Input!$E49),0))*AA$7</f>
        <v>-3150</v>
      </c>
      <c r="AB75" s="283">
        <f>(-IF(AND(AB$1&gt;=Input!$F49,AB$1&lt;Input!$G49),(Input!$E49),0))*AB$7</f>
        <v>-3150</v>
      </c>
      <c r="AC75" s="283">
        <f>(-IF(AND(AC$1&gt;=Input!$F49,AC$1&lt;Input!$G49),(Input!$E49),0))*AC$7</f>
        <v>-3150</v>
      </c>
      <c r="AD75" s="283">
        <f>(-IF(AND(AD$1&gt;=Input!$F49,AD$1&lt;Input!$G49),(Input!$E49),0))*AD$7</f>
        <v>-3150</v>
      </c>
      <c r="AE75" s="283">
        <f>(-IF(AND(AE$1&gt;=Input!$F49,AE$1&lt;Input!$G49),(Input!$E49),0))*AE$7</f>
        <v>-3150</v>
      </c>
      <c r="AF75" s="283">
        <f>(-IF(AND(AF$1&gt;=Input!$F49,AF$1&lt;Input!$G49),(Input!$E49),0))*AF$7</f>
        <v>-3150</v>
      </c>
      <c r="AG75" s="283">
        <f>(-IF(AND(AG$1&gt;=Input!$F49,AG$1&lt;Input!$G49),(Input!$E49),0))*AG$7</f>
        <v>-3307.5</v>
      </c>
      <c r="AH75" s="283">
        <f>(-IF(AND(AH$1&gt;=Input!$F49,AH$1&lt;Input!$G49),(Input!$E49),0))*AH$7</f>
        <v>-3307.5</v>
      </c>
      <c r="AI75" s="283">
        <f>(-IF(AND(AI$1&gt;=Input!$F49,AI$1&lt;Input!$G49),(Input!$E49),0))*AI$7</f>
        <v>-3307.5</v>
      </c>
      <c r="AJ75" s="283">
        <f>(-IF(AND(AJ$1&gt;=Input!$F49,AJ$1&lt;Input!$G49),(Input!$E49),0))*AJ$7</f>
        <v>-3307.5</v>
      </c>
      <c r="AK75" s="283">
        <f>(-IF(AND(AK$1&gt;=Input!$F49,AK$1&lt;Input!$G49),(Input!$E49),0))*AK$7</f>
        <v>-3307.5</v>
      </c>
      <c r="AL75" s="283">
        <f>(-IF(AND(AL$1&gt;=Input!$F49,AL$1&lt;Input!$G49),(Input!$E49),0))*AL$7</f>
        <v>-3307.5</v>
      </c>
      <c r="AM75" s="283">
        <f>(-IF(AND(AM$1&gt;=Input!$F49,AM$1&lt;Input!$G49),(Input!$E49),0))*AM$7</f>
        <v>-3307.5</v>
      </c>
      <c r="AN75" s="283">
        <f>(-IF(AND(AN$1&gt;=Input!$F49,AN$1&lt;Input!$G49),(Input!$E49),0))*AN$7</f>
        <v>-3307.5</v>
      </c>
      <c r="AO75" s="283">
        <f>(-IF(AND(AO$1&gt;=Input!$F49,AO$1&lt;Input!$G49),(Input!$E49),0))*AO$7</f>
        <v>-3307.5</v>
      </c>
      <c r="AP75" s="283">
        <f>(-IF(AND(AP$1&gt;=Input!$F49,AP$1&lt;Input!$G49),(Input!$E49),0))*AP$7</f>
        <v>-3307.5</v>
      </c>
      <c r="AQ75" s="283">
        <f>(-IF(AND(AQ$1&gt;=Input!$F49,AQ$1&lt;Input!$G49),(Input!$E49),0))*AQ$7</f>
        <v>-3307.5</v>
      </c>
      <c r="AR75" s="283">
        <f>(-IF(AND(AR$1&gt;=Input!$F49,AR$1&lt;Input!$G49),(Input!$E49),0))*AR$7</f>
        <v>-3307.5</v>
      </c>
      <c r="AS75" s="283">
        <f>(-IF(AND(AS$1&gt;=Input!$F49,AS$1&lt;Input!$G49),(Input!$E49),0))*AS$7</f>
        <v>-3472.875</v>
      </c>
      <c r="AT75" s="283">
        <f>(-IF(AND(AT$1&gt;=Input!$F49,AT$1&lt;Input!$G49),(Input!$E49),0))*AT$7</f>
        <v>-3472.875</v>
      </c>
      <c r="AU75" s="283">
        <f>(-IF(AND(AU$1&gt;=Input!$F49,AU$1&lt;Input!$G49),(Input!$E49),0))*AU$7</f>
        <v>-3472.875</v>
      </c>
      <c r="AV75" s="283">
        <f>(-IF(AND(AV$1&gt;=Input!$F49,AV$1&lt;Input!$G49),(Input!$E49),0))*AV$7</f>
        <v>-3472.875</v>
      </c>
      <c r="AW75" s="283">
        <f>(-IF(AND(AW$1&gt;=Input!$F49,AW$1&lt;Input!$G49),(Input!$E49),0))*AW$7</f>
        <v>-3472.875</v>
      </c>
      <c r="AX75" s="283">
        <f>(-IF(AND(AX$1&gt;=Input!$F49,AX$1&lt;Input!$G49),(Input!$E49),0))*AX$7</f>
        <v>-3472.875</v>
      </c>
      <c r="AY75" s="283">
        <f>(-IF(AND(AY$1&gt;=Input!$F49,AY$1&lt;Input!$G49),(Input!$E49),0))*AY$7</f>
        <v>-3472.875</v>
      </c>
      <c r="AZ75" s="283">
        <f>(-IF(AND(AZ$1&gt;=Input!$F49,AZ$1&lt;Input!$G49),(Input!$E49),0))*AZ$7</f>
        <v>-3472.875</v>
      </c>
      <c r="BA75" s="283">
        <f>(-IF(AND(BA$1&gt;=Input!$F49,BA$1&lt;Input!$G49),(Input!$E49),0))*BA$7</f>
        <v>-3472.875</v>
      </c>
      <c r="BB75" s="283">
        <f>(-IF(AND(BB$1&gt;=Input!$F49,BB$1&lt;Input!$G49),(Input!$E49),0))*BB$7</f>
        <v>-3472.875</v>
      </c>
      <c r="BC75" s="283">
        <f>(-IF(AND(BC$1&gt;=Input!$F49,BC$1&lt;Input!$G49),(Input!$E49),0))*BC$7</f>
        <v>-3472.875</v>
      </c>
      <c r="BD75" s="283">
        <f>(-IF(AND(BD$1&gt;=Input!$F49,BD$1&lt;Input!$G49),(Input!$E49),0))*BD$7</f>
        <v>-3472.875</v>
      </c>
      <c r="BE75" s="283">
        <f>(-IF(AND(BE$1&gt;=Input!$F49,BE$1&lt;Input!$G49),(Input!$E49),0))*BE$7</f>
        <v>-3646.51875</v>
      </c>
      <c r="BF75" s="283">
        <f>(-IF(AND(BF$1&gt;=Input!$F49,BF$1&lt;Input!$G49),(Input!$E49),0))*BF$7</f>
        <v>-3646.51875</v>
      </c>
      <c r="BG75" s="283">
        <f>(-IF(AND(BG$1&gt;=Input!$F49,BG$1&lt;Input!$G49),(Input!$E49),0))*BG$7</f>
        <v>-3646.51875</v>
      </c>
      <c r="BH75" s="283">
        <f>(-IF(AND(BH$1&gt;=Input!$F49,BH$1&lt;Input!$G49),(Input!$E49),0))*BH$7</f>
        <v>-3646.51875</v>
      </c>
      <c r="BI75" s="283">
        <f>(-IF(AND(BI$1&gt;=Input!$F49,BI$1&lt;Input!$G49),(Input!$E49),0))*BI$7</f>
        <v>-3646.51875</v>
      </c>
      <c r="BJ75" s="283">
        <f>(-IF(AND(BJ$1&gt;=Input!$F49,BJ$1&lt;Input!$G49),(Input!$E49),0))*BJ$7</f>
        <v>-3646.51875</v>
      </c>
      <c r="BK75" s="283">
        <f>(-IF(AND(BK$1&gt;=Input!$F49,BK$1&lt;Input!$G49),(Input!$E49),0))*BK$7</f>
        <v>-3646.51875</v>
      </c>
      <c r="BL75" s="283">
        <f>(-IF(AND(BL$1&gt;=Input!$F49,BL$1&lt;Input!$G49),(Input!$E49),0))*BL$7</f>
        <v>-3646.51875</v>
      </c>
      <c r="BM75" s="283">
        <f>(-IF(AND(BM$1&gt;=Input!$F49,BM$1&lt;Input!$G49),(Input!$E49),0))*BM$7</f>
        <v>-3646.51875</v>
      </c>
      <c r="BN75" s="283">
        <f>(-IF(AND(BN$1&gt;=Input!$F49,BN$1&lt;Input!$G49),(Input!$E49),0))*BN$7</f>
        <v>-3646.51875</v>
      </c>
      <c r="BO75" s="283">
        <f>(-IF(AND(BO$1&gt;=Input!$F49,BO$1&lt;Input!$G49),(Input!$E49),0))*BO$7</f>
        <v>-3646.51875</v>
      </c>
      <c r="BP75" s="283">
        <f>(-IF(AND(BP$1&gt;=Input!$F49,BP$1&lt;Input!$G49),(Input!$E49),0))*BP$7</f>
        <v>-3646.51875</v>
      </c>
      <c r="BQ75" s="283">
        <f>(-IF(AND(BQ$1&gt;=Input!$F49,BQ$1&lt;Input!$G49),(Input!$E49),0))*BQ$7</f>
        <v>-3828.844688</v>
      </c>
      <c r="BR75" s="283">
        <f>(-IF(AND(BR$1&gt;=Input!$F49,BR$1&lt;Input!$G49),(Input!$E49),0))*BR$7</f>
        <v>-3828.844688</v>
      </c>
      <c r="BS75" s="283">
        <f>(-IF(AND(BS$1&gt;=Input!$F49,BS$1&lt;Input!$G49),(Input!$E49),0))*BS$7</f>
        <v>-3828.844688</v>
      </c>
      <c r="BT75" s="283">
        <f>(-IF(AND(BT$1&gt;=Input!$F49,BT$1&lt;Input!$G49),(Input!$E49),0))*BT$7</f>
        <v>-3828.844688</v>
      </c>
      <c r="BU75" s="283">
        <f>(-IF(AND(BU$1&gt;=Input!$F49,BU$1&lt;Input!$G49),(Input!$E49),0))*BU$7</f>
        <v>-3828.844688</v>
      </c>
      <c r="BV75" s="283">
        <f>(-IF(AND(BV$1&gt;=Input!$F49,BV$1&lt;Input!$G49),(Input!$E49),0))*BV$7</f>
        <v>-3828.844688</v>
      </c>
      <c r="BW75" s="283">
        <f>(-IF(AND(BW$1&gt;=Input!$F49,BW$1&lt;Input!$G49),(Input!$E49),0))*BW$7</f>
        <v>-3828.844688</v>
      </c>
      <c r="BX75" s="283">
        <f>(-IF(AND(BX$1&gt;=Input!$F49,BX$1&lt;Input!$G49),(Input!$E49),0))*BX$7</f>
        <v>-3828.844688</v>
      </c>
      <c r="BY75" s="283">
        <f>(-IF(AND(BY$1&gt;=Input!$F49,BY$1&lt;Input!$G49),(Input!$E49),0))*BY$7</f>
        <v>-3828.844688</v>
      </c>
      <c r="BZ75" s="283">
        <f>(-IF(AND(BZ$1&gt;=Input!$F49,BZ$1&lt;Input!$G49),(Input!$E49),0))*BZ$7</f>
        <v>-3828.844688</v>
      </c>
      <c r="CA75" s="283">
        <f>(-IF(AND(CA$1&gt;=Input!$F49,CA$1&lt;Input!$G49),(Input!$E49),0))*CA$7</f>
        <v>-3828.844688</v>
      </c>
      <c r="CB75" s="283">
        <f>(-IF(AND(CB$1&gt;=Input!$F49,CB$1&lt;Input!$G49),(Input!$E49),0))*CB$7</f>
        <v>-3828.844688</v>
      </c>
      <c r="CC75" s="283">
        <f>(-IF(AND(CC$1&gt;=Input!$F49,CC$1&lt;Input!$G49),(Input!$E49),0))*CC$7</f>
        <v>-4020.286922</v>
      </c>
      <c r="CD75" s="283">
        <f>(-IF(AND(CD$1&gt;=Input!$F49,CD$1&lt;Input!$G49),(Input!$E49),0))*CD$7</f>
        <v>-4020.286922</v>
      </c>
      <c r="CE75" s="283">
        <f>(-IF(AND(CE$1&gt;=Input!$F49,CE$1&lt;Input!$G49),(Input!$E49),0))*CE$7</f>
        <v>-4020.286922</v>
      </c>
      <c r="CF75" s="283">
        <f>(-IF(AND(CF$1&gt;=Input!$F49,CF$1&lt;Input!$G49),(Input!$E49),0))*CF$7</f>
        <v>-4020.286922</v>
      </c>
      <c r="CG75" s="283">
        <f>(-IF(AND(CG$1&gt;=Input!$F49,CG$1&lt;Input!$G49),(Input!$E49),0))*CG$7</f>
        <v>-4020.286922</v>
      </c>
      <c r="CH75" s="283">
        <f>(-IF(AND(CH$1&gt;=Input!$F49,CH$1&lt;Input!$G49),(Input!$E49),0))*CH$7</f>
        <v>-4020.286922</v>
      </c>
      <c r="CI75" s="283">
        <f>(-IF(AND(CI$1&gt;=Input!$F49,CI$1&lt;Input!$G49),(Input!$E49),0))*CI$7</f>
        <v>-4020.286922</v>
      </c>
      <c r="CJ75" s="283">
        <f>(-IF(AND(CJ$1&gt;=Input!$F49,CJ$1&lt;Input!$G49),(Input!$E49),0))*CJ$7</f>
        <v>-4020.286922</v>
      </c>
      <c r="CK75" s="283">
        <f>(-IF(AND(CK$1&gt;=Input!$F49,CK$1&lt;Input!$G49),(Input!$E49),0))*CK$7</f>
        <v>-4020.286922</v>
      </c>
      <c r="CL75" s="283">
        <f>(-IF(AND(CL$1&gt;=Input!$F49,CL$1&lt;Input!$G49),(Input!$E49),0))*CL$7</f>
        <v>-4020.286922</v>
      </c>
      <c r="CM75" s="283">
        <f>(-IF(AND(CM$1&gt;=Input!$F49,CM$1&lt;Input!$G49),(Input!$E49),0))*CM$7</f>
        <v>-4020.286922</v>
      </c>
      <c r="CN75" s="283">
        <f>(-IF(AND(CN$1&gt;=Input!$F49,CN$1&lt;Input!$G49),(Input!$E49),0))*CN$7</f>
        <v>-4020.286922</v>
      </c>
      <c r="CO75" s="1"/>
    </row>
    <row r="76" ht="18.75" customHeight="1" outlineLevel="1">
      <c r="A76" s="1"/>
      <c r="B76" s="282"/>
      <c r="C76" s="453" t="str">
        <f>Input!C50</f>
        <v>DevOps</v>
      </c>
      <c r="D76" s="283"/>
      <c r="E76" s="382">
        <f t="shared" si="40"/>
        <v>0.09898866931</v>
      </c>
      <c r="F76" s="283">
        <f t="shared" si="41"/>
        <v>-101974.5116</v>
      </c>
      <c r="G76" s="383" t="s">
        <v>41</v>
      </c>
      <c r="H76" s="384"/>
      <c r="I76" s="283">
        <f>(-IF(AND(I$1&gt;=Input!$F50,I$1&lt;Input!$G50),(Input!$E50),0))*I$7</f>
        <v>0</v>
      </c>
      <c r="J76" s="283">
        <f>(-IF(AND(J$1&gt;=Input!$F50,J$1&lt;Input!$G50),(Input!$E50),0))*J$7</f>
        <v>0</v>
      </c>
      <c r="K76" s="283">
        <f>(-IF(AND(K$1&gt;=Input!$F50,K$1&lt;Input!$G50),(Input!$E50),0))*K$7</f>
        <v>0</v>
      </c>
      <c r="L76" s="283">
        <f>(-IF(AND(L$1&gt;=Input!$F50,L$1&lt;Input!$G50),(Input!$E50),0))*L$7</f>
        <v>0</v>
      </c>
      <c r="M76" s="283">
        <f>(-IF(AND(M$1&gt;=Input!$F50,M$1&lt;Input!$G50),(Input!$E50),0))*M$7</f>
        <v>0</v>
      </c>
      <c r="N76" s="283">
        <f>(-IF(AND(N$1&gt;=Input!$F50,N$1&lt;Input!$G50),(Input!$E50),0))*N$7</f>
        <v>-1100</v>
      </c>
      <c r="O76" s="283">
        <f>(-IF(AND(O$1&gt;=Input!$F50,O$1&lt;Input!$G50),(Input!$E50),0))*O$7</f>
        <v>-1100</v>
      </c>
      <c r="P76" s="283">
        <f>(-IF(AND(P$1&gt;=Input!$F50,P$1&lt;Input!$G50),(Input!$E50),0))*P$7</f>
        <v>-1100</v>
      </c>
      <c r="Q76" s="283">
        <f>(-IF(AND(Q$1&gt;=Input!$F50,Q$1&lt;Input!$G50),(Input!$E50),0))*Q$7</f>
        <v>-1100</v>
      </c>
      <c r="R76" s="283">
        <f>(-IF(AND(R$1&gt;=Input!$F50,R$1&lt;Input!$G50),(Input!$E50),0))*R$7</f>
        <v>-1100</v>
      </c>
      <c r="S76" s="283">
        <f>(-IF(AND(S$1&gt;=Input!$F50,S$1&lt;Input!$G50),(Input!$E50),0))*S$7</f>
        <v>-1100</v>
      </c>
      <c r="T76" s="283">
        <f>(-IF(AND(T$1&gt;=Input!$F50,T$1&lt;Input!$G50),(Input!$E50),0))*T$7</f>
        <v>-1100</v>
      </c>
      <c r="U76" s="283">
        <f>(-IF(AND(U$1&gt;=Input!$F50,U$1&lt;Input!$G50),(Input!$E50),0))*U$7</f>
        <v>-1155</v>
      </c>
      <c r="V76" s="283">
        <f>(-IF(AND(V$1&gt;=Input!$F50,V$1&lt;Input!$G50),(Input!$E50),0))*V$7</f>
        <v>-1155</v>
      </c>
      <c r="W76" s="283">
        <f>(-IF(AND(W$1&gt;=Input!$F50,W$1&lt;Input!$G50),(Input!$E50),0))*W$7</f>
        <v>-1155</v>
      </c>
      <c r="X76" s="283">
        <f>(-IF(AND(X$1&gt;=Input!$F50,X$1&lt;Input!$G50),(Input!$E50),0))*X$7</f>
        <v>-1155</v>
      </c>
      <c r="Y76" s="283">
        <f>(-IF(AND(Y$1&gt;=Input!$F50,Y$1&lt;Input!$G50),(Input!$E50),0))*Y$7</f>
        <v>-1155</v>
      </c>
      <c r="Z76" s="283">
        <f>(-IF(AND(Z$1&gt;=Input!$F50,Z$1&lt;Input!$G50),(Input!$E50),0))*Z$7</f>
        <v>-1155</v>
      </c>
      <c r="AA76" s="283">
        <f>(-IF(AND(AA$1&gt;=Input!$F50,AA$1&lt;Input!$G50),(Input!$E50),0))*AA$7</f>
        <v>-1155</v>
      </c>
      <c r="AB76" s="283">
        <f>(-IF(AND(AB$1&gt;=Input!$F50,AB$1&lt;Input!$G50),(Input!$E50),0))*AB$7</f>
        <v>-1155</v>
      </c>
      <c r="AC76" s="283">
        <f>(-IF(AND(AC$1&gt;=Input!$F50,AC$1&lt;Input!$G50),(Input!$E50),0))*AC$7</f>
        <v>-1155</v>
      </c>
      <c r="AD76" s="283">
        <f>(-IF(AND(AD$1&gt;=Input!$F50,AD$1&lt;Input!$G50),(Input!$E50),0))*AD$7</f>
        <v>-1155</v>
      </c>
      <c r="AE76" s="283">
        <f>(-IF(AND(AE$1&gt;=Input!$F50,AE$1&lt;Input!$G50),(Input!$E50),0))*AE$7</f>
        <v>-1155</v>
      </c>
      <c r="AF76" s="283">
        <f>(-IF(AND(AF$1&gt;=Input!$F50,AF$1&lt;Input!$G50),(Input!$E50),0))*AF$7</f>
        <v>-1155</v>
      </c>
      <c r="AG76" s="283">
        <f>(-IF(AND(AG$1&gt;=Input!$F50,AG$1&lt;Input!$G50),(Input!$E50),0))*AG$7</f>
        <v>-1212.75</v>
      </c>
      <c r="AH76" s="283">
        <f>(-IF(AND(AH$1&gt;=Input!$F50,AH$1&lt;Input!$G50),(Input!$E50),0))*AH$7</f>
        <v>-1212.75</v>
      </c>
      <c r="AI76" s="283">
        <f>(-IF(AND(AI$1&gt;=Input!$F50,AI$1&lt;Input!$G50),(Input!$E50),0))*AI$7</f>
        <v>-1212.75</v>
      </c>
      <c r="AJ76" s="283">
        <f>(-IF(AND(AJ$1&gt;=Input!$F50,AJ$1&lt;Input!$G50),(Input!$E50),0))*AJ$7</f>
        <v>-1212.75</v>
      </c>
      <c r="AK76" s="283">
        <f>(-IF(AND(AK$1&gt;=Input!$F50,AK$1&lt;Input!$G50),(Input!$E50),0))*AK$7</f>
        <v>-1212.75</v>
      </c>
      <c r="AL76" s="283">
        <f>(-IF(AND(AL$1&gt;=Input!$F50,AL$1&lt;Input!$G50),(Input!$E50),0))*AL$7</f>
        <v>-1212.75</v>
      </c>
      <c r="AM76" s="283">
        <f>(-IF(AND(AM$1&gt;=Input!$F50,AM$1&lt;Input!$G50),(Input!$E50),0))*AM$7</f>
        <v>-1212.75</v>
      </c>
      <c r="AN76" s="283">
        <f>(-IF(AND(AN$1&gt;=Input!$F50,AN$1&lt;Input!$G50),(Input!$E50),0))*AN$7</f>
        <v>-1212.75</v>
      </c>
      <c r="AO76" s="283">
        <f>(-IF(AND(AO$1&gt;=Input!$F50,AO$1&lt;Input!$G50),(Input!$E50),0))*AO$7</f>
        <v>-1212.75</v>
      </c>
      <c r="AP76" s="283">
        <f>(-IF(AND(AP$1&gt;=Input!$F50,AP$1&lt;Input!$G50),(Input!$E50),0))*AP$7</f>
        <v>-1212.75</v>
      </c>
      <c r="AQ76" s="283">
        <f>(-IF(AND(AQ$1&gt;=Input!$F50,AQ$1&lt;Input!$G50),(Input!$E50),0))*AQ$7</f>
        <v>-1212.75</v>
      </c>
      <c r="AR76" s="283">
        <f>(-IF(AND(AR$1&gt;=Input!$F50,AR$1&lt;Input!$G50),(Input!$E50),0))*AR$7</f>
        <v>-1212.75</v>
      </c>
      <c r="AS76" s="283">
        <f>(-IF(AND(AS$1&gt;=Input!$F50,AS$1&lt;Input!$G50),(Input!$E50),0))*AS$7</f>
        <v>-1273.3875</v>
      </c>
      <c r="AT76" s="283">
        <f>(-IF(AND(AT$1&gt;=Input!$F50,AT$1&lt;Input!$G50),(Input!$E50),0))*AT$7</f>
        <v>-1273.3875</v>
      </c>
      <c r="AU76" s="283">
        <f>(-IF(AND(AU$1&gt;=Input!$F50,AU$1&lt;Input!$G50),(Input!$E50),0))*AU$7</f>
        <v>-1273.3875</v>
      </c>
      <c r="AV76" s="283">
        <f>(-IF(AND(AV$1&gt;=Input!$F50,AV$1&lt;Input!$G50),(Input!$E50),0))*AV$7</f>
        <v>-1273.3875</v>
      </c>
      <c r="AW76" s="283">
        <f>(-IF(AND(AW$1&gt;=Input!$F50,AW$1&lt;Input!$G50),(Input!$E50),0))*AW$7</f>
        <v>-1273.3875</v>
      </c>
      <c r="AX76" s="283">
        <f>(-IF(AND(AX$1&gt;=Input!$F50,AX$1&lt;Input!$G50),(Input!$E50),0))*AX$7</f>
        <v>-1273.3875</v>
      </c>
      <c r="AY76" s="283">
        <f>(-IF(AND(AY$1&gt;=Input!$F50,AY$1&lt;Input!$G50),(Input!$E50),0))*AY$7</f>
        <v>-1273.3875</v>
      </c>
      <c r="AZ76" s="283">
        <f>(-IF(AND(AZ$1&gt;=Input!$F50,AZ$1&lt;Input!$G50),(Input!$E50),0))*AZ$7</f>
        <v>-1273.3875</v>
      </c>
      <c r="BA76" s="283">
        <f>(-IF(AND(BA$1&gt;=Input!$F50,BA$1&lt;Input!$G50),(Input!$E50),0))*BA$7</f>
        <v>-1273.3875</v>
      </c>
      <c r="BB76" s="283">
        <f>(-IF(AND(BB$1&gt;=Input!$F50,BB$1&lt;Input!$G50),(Input!$E50),0))*BB$7</f>
        <v>-1273.3875</v>
      </c>
      <c r="BC76" s="283">
        <f>(-IF(AND(BC$1&gt;=Input!$F50,BC$1&lt;Input!$G50),(Input!$E50),0))*BC$7</f>
        <v>-1273.3875</v>
      </c>
      <c r="BD76" s="283">
        <f>(-IF(AND(BD$1&gt;=Input!$F50,BD$1&lt;Input!$G50),(Input!$E50),0))*BD$7</f>
        <v>-1273.3875</v>
      </c>
      <c r="BE76" s="283">
        <f>(-IF(AND(BE$1&gt;=Input!$F50,BE$1&lt;Input!$G50),(Input!$E50),0))*BE$7</f>
        <v>-1337.056875</v>
      </c>
      <c r="BF76" s="283">
        <f>(-IF(AND(BF$1&gt;=Input!$F50,BF$1&lt;Input!$G50),(Input!$E50),0))*BF$7</f>
        <v>-1337.056875</v>
      </c>
      <c r="BG76" s="283">
        <f>(-IF(AND(BG$1&gt;=Input!$F50,BG$1&lt;Input!$G50),(Input!$E50),0))*BG$7</f>
        <v>-1337.056875</v>
      </c>
      <c r="BH76" s="283">
        <f>(-IF(AND(BH$1&gt;=Input!$F50,BH$1&lt;Input!$G50),(Input!$E50),0))*BH$7</f>
        <v>-1337.056875</v>
      </c>
      <c r="BI76" s="283">
        <f>(-IF(AND(BI$1&gt;=Input!$F50,BI$1&lt;Input!$G50),(Input!$E50),0))*BI$7</f>
        <v>-1337.056875</v>
      </c>
      <c r="BJ76" s="283">
        <f>(-IF(AND(BJ$1&gt;=Input!$F50,BJ$1&lt;Input!$G50),(Input!$E50),0))*BJ$7</f>
        <v>-1337.056875</v>
      </c>
      <c r="BK76" s="283">
        <f>(-IF(AND(BK$1&gt;=Input!$F50,BK$1&lt;Input!$G50),(Input!$E50),0))*BK$7</f>
        <v>-1337.056875</v>
      </c>
      <c r="BL76" s="283">
        <f>(-IF(AND(BL$1&gt;=Input!$F50,BL$1&lt;Input!$G50),(Input!$E50),0))*BL$7</f>
        <v>-1337.056875</v>
      </c>
      <c r="BM76" s="283">
        <f>(-IF(AND(BM$1&gt;=Input!$F50,BM$1&lt;Input!$G50),(Input!$E50),0))*BM$7</f>
        <v>-1337.056875</v>
      </c>
      <c r="BN76" s="283">
        <f>(-IF(AND(BN$1&gt;=Input!$F50,BN$1&lt;Input!$G50),(Input!$E50),0))*BN$7</f>
        <v>-1337.056875</v>
      </c>
      <c r="BO76" s="283">
        <f>(-IF(AND(BO$1&gt;=Input!$F50,BO$1&lt;Input!$G50),(Input!$E50),0))*BO$7</f>
        <v>-1337.056875</v>
      </c>
      <c r="BP76" s="283">
        <f>(-IF(AND(BP$1&gt;=Input!$F50,BP$1&lt;Input!$G50),(Input!$E50),0))*BP$7</f>
        <v>-1337.056875</v>
      </c>
      <c r="BQ76" s="283">
        <f>(-IF(AND(BQ$1&gt;=Input!$F50,BQ$1&lt;Input!$G50),(Input!$E50),0))*BQ$7</f>
        <v>-1403.909719</v>
      </c>
      <c r="BR76" s="283">
        <f>(-IF(AND(BR$1&gt;=Input!$F50,BR$1&lt;Input!$G50),(Input!$E50),0))*BR$7</f>
        <v>-1403.909719</v>
      </c>
      <c r="BS76" s="283">
        <f>(-IF(AND(BS$1&gt;=Input!$F50,BS$1&lt;Input!$G50),(Input!$E50),0))*BS$7</f>
        <v>-1403.909719</v>
      </c>
      <c r="BT76" s="283">
        <f>(-IF(AND(BT$1&gt;=Input!$F50,BT$1&lt;Input!$G50),(Input!$E50),0))*BT$7</f>
        <v>-1403.909719</v>
      </c>
      <c r="BU76" s="283">
        <f>(-IF(AND(BU$1&gt;=Input!$F50,BU$1&lt;Input!$G50),(Input!$E50),0))*BU$7</f>
        <v>-1403.909719</v>
      </c>
      <c r="BV76" s="283">
        <f>(-IF(AND(BV$1&gt;=Input!$F50,BV$1&lt;Input!$G50),(Input!$E50),0))*BV$7</f>
        <v>-1403.909719</v>
      </c>
      <c r="BW76" s="283">
        <f>(-IF(AND(BW$1&gt;=Input!$F50,BW$1&lt;Input!$G50),(Input!$E50),0))*BW$7</f>
        <v>-1403.909719</v>
      </c>
      <c r="BX76" s="283">
        <f>(-IF(AND(BX$1&gt;=Input!$F50,BX$1&lt;Input!$G50),(Input!$E50),0))*BX$7</f>
        <v>-1403.909719</v>
      </c>
      <c r="BY76" s="283">
        <f>(-IF(AND(BY$1&gt;=Input!$F50,BY$1&lt;Input!$G50),(Input!$E50),0))*BY$7</f>
        <v>-1403.909719</v>
      </c>
      <c r="BZ76" s="283">
        <f>(-IF(AND(BZ$1&gt;=Input!$F50,BZ$1&lt;Input!$G50),(Input!$E50),0))*BZ$7</f>
        <v>-1403.909719</v>
      </c>
      <c r="CA76" s="283">
        <f>(-IF(AND(CA$1&gt;=Input!$F50,CA$1&lt;Input!$G50),(Input!$E50),0))*CA$7</f>
        <v>-1403.909719</v>
      </c>
      <c r="CB76" s="283">
        <f>(-IF(AND(CB$1&gt;=Input!$F50,CB$1&lt;Input!$G50),(Input!$E50),0))*CB$7</f>
        <v>-1403.909719</v>
      </c>
      <c r="CC76" s="283">
        <f>(-IF(AND(CC$1&gt;=Input!$F50,CC$1&lt;Input!$G50),(Input!$E50),0))*CC$7</f>
        <v>-1474.105205</v>
      </c>
      <c r="CD76" s="283">
        <f>(-IF(AND(CD$1&gt;=Input!$F50,CD$1&lt;Input!$G50),(Input!$E50),0))*CD$7</f>
        <v>-1474.105205</v>
      </c>
      <c r="CE76" s="283">
        <f>(-IF(AND(CE$1&gt;=Input!$F50,CE$1&lt;Input!$G50),(Input!$E50),0))*CE$7</f>
        <v>-1474.105205</v>
      </c>
      <c r="CF76" s="283">
        <f>(-IF(AND(CF$1&gt;=Input!$F50,CF$1&lt;Input!$G50),(Input!$E50),0))*CF$7</f>
        <v>-1474.105205</v>
      </c>
      <c r="CG76" s="283">
        <f>(-IF(AND(CG$1&gt;=Input!$F50,CG$1&lt;Input!$G50),(Input!$E50),0))*CG$7</f>
        <v>-1474.105205</v>
      </c>
      <c r="CH76" s="283">
        <f>(-IF(AND(CH$1&gt;=Input!$F50,CH$1&lt;Input!$G50),(Input!$E50),0))*CH$7</f>
        <v>-1474.105205</v>
      </c>
      <c r="CI76" s="283">
        <f>(-IF(AND(CI$1&gt;=Input!$F50,CI$1&lt;Input!$G50),(Input!$E50),0))*CI$7</f>
        <v>-1474.105205</v>
      </c>
      <c r="CJ76" s="283">
        <f>(-IF(AND(CJ$1&gt;=Input!$F50,CJ$1&lt;Input!$G50),(Input!$E50),0))*CJ$7</f>
        <v>-1474.105205</v>
      </c>
      <c r="CK76" s="283">
        <f>(-IF(AND(CK$1&gt;=Input!$F50,CK$1&lt;Input!$G50),(Input!$E50),0))*CK$7</f>
        <v>-1474.105205</v>
      </c>
      <c r="CL76" s="283">
        <f>(-IF(AND(CL$1&gt;=Input!$F50,CL$1&lt;Input!$G50),(Input!$E50),0))*CL$7</f>
        <v>-1474.105205</v>
      </c>
      <c r="CM76" s="283">
        <f>(-IF(AND(CM$1&gt;=Input!$F50,CM$1&lt;Input!$G50),(Input!$E50),0))*CM$7</f>
        <v>-1474.105205</v>
      </c>
      <c r="CN76" s="283">
        <f>(-IF(AND(CN$1&gt;=Input!$F50,CN$1&lt;Input!$G50),(Input!$E50),0))*CN$7</f>
        <v>-1474.105205</v>
      </c>
      <c r="CO76" s="1"/>
    </row>
    <row r="77" ht="18.75" customHeight="1" outlineLevel="1">
      <c r="A77" s="1"/>
      <c r="B77" s="282"/>
      <c r="C77" s="453" t="str">
        <f>Input!C51</f>
        <v>Senior Fullstack Engineer</v>
      </c>
      <c r="D77" s="283"/>
      <c r="E77" s="382">
        <f t="shared" si="40"/>
        <v>0.3319515429</v>
      </c>
      <c r="F77" s="283">
        <f t="shared" si="41"/>
        <v>-341964.355</v>
      </c>
      <c r="G77" s="383" t="s">
        <v>41</v>
      </c>
      <c r="H77" s="384"/>
      <c r="I77" s="283">
        <f>(-IF(AND(I$1&gt;=Input!$F51,I$1&lt;Input!$G51),(Input!$E51),0))*I$7</f>
        <v>-3500</v>
      </c>
      <c r="J77" s="283">
        <f>(-IF(AND(J$1&gt;=Input!$F51,J$1&lt;Input!$G51),(Input!$E51),0))*J$7</f>
        <v>-3500</v>
      </c>
      <c r="K77" s="283">
        <f>(-IF(AND(K$1&gt;=Input!$F51,K$1&lt;Input!$G51),(Input!$E51),0))*K$7</f>
        <v>-3500</v>
      </c>
      <c r="L77" s="283">
        <f>(-IF(AND(L$1&gt;=Input!$F51,L$1&lt;Input!$G51),(Input!$E51),0))*L$7</f>
        <v>-3500</v>
      </c>
      <c r="M77" s="283">
        <f>(-IF(AND(M$1&gt;=Input!$F51,M$1&lt;Input!$G51),(Input!$E51),0))*M$7</f>
        <v>-3500</v>
      </c>
      <c r="N77" s="283">
        <f>(-IF(AND(N$1&gt;=Input!$F51,N$1&lt;Input!$G51),(Input!$E51),0))*N$7</f>
        <v>-3500</v>
      </c>
      <c r="O77" s="283">
        <f>(-IF(AND(O$1&gt;=Input!$F51,O$1&lt;Input!$G51),(Input!$E51),0))*O$7</f>
        <v>-3500</v>
      </c>
      <c r="P77" s="283">
        <f>(-IF(AND(P$1&gt;=Input!$F51,P$1&lt;Input!$G51),(Input!$E51),0))*P$7</f>
        <v>-3500</v>
      </c>
      <c r="Q77" s="283">
        <f>(-IF(AND(Q$1&gt;=Input!$F51,Q$1&lt;Input!$G51),(Input!$E51),0))*Q$7</f>
        <v>-3500</v>
      </c>
      <c r="R77" s="283">
        <f>(-IF(AND(R$1&gt;=Input!$F51,R$1&lt;Input!$G51),(Input!$E51),0))*R$7</f>
        <v>-3500</v>
      </c>
      <c r="S77" s="283">
        <f>(-IF(AND(S$1&gt;=Input!$F51,S$1&lt;Input!$G51),(Input!$E51),0))*S$7</f>
        <v>-3500</v>
      </c>
      <c r="T77" s="283">
        <f>(-IF(AND(T$1&gt;=Input!$F51,T$1&lt;Input!$G51),(Input!$E51),0))*T$7</f>
        <v>-3500</v>
      </c>
      <c r="U77" s="283">
        <f>(-IF(AND(U$1&gt;=Input!$F51,U$1&lt;Input!$G51),(Input!$E51),0))*U$7</f>
        <v>-3675</v>
      </c>
      <c r="V77" s="283">
        <f>(-IF(AND(V$1&gt;=Input!$F51,V$1&lt;Input!$G51),(Input!$E51),0))*V$7</f>
        <v>-3675</v>
      </c>
      <c r="W77" s="283">
        <f>(-IF(AND(W$1&gt;=Input!$F51,W$1&lt;Input!$G51),(Input!$E51),0))*W$7</f>
        <v>-3675</v>
      </c>
      <c r="X77" s="283">
        <f>(-IF(AND(X$1&gt;=Input!$F51,X$1&lt;Input!$G51),(Input!$E51),0))*X$7</f>
        <v>-3675</v>
      </c>
      <c r="Y77" s="283">
        <f>(-IF(AND(Y$1&gt;=Input!$F51,Y$1&lt;Input!$G51),(Input!$E51),0))*Y$7</f>
        <v>-3675</v>
      </c>
      <c r="Z77" s="283">
        <f>(-IF(AND(Z$1&gt;=Input!$F51,Z$1&lt;Input!$G51),(Input!$E51),0))*Z$7</f>
        <v>-3675</v>
      </c>
      <c r="AA77" s="283">
        <f>(-IF(AND(AA$1&gt;=Input!$F51,AA$1&lt;Input!$G51),(Input!$E51),0))*AA$7</f>
        <v>-3675</v>
      </c>
      <c r="AB77" s="283">
        <f>(-IF(AND(AB$1&gt;=Input!$F51,AB$1&lt;Input!$G51),(Input!$E51),0))*AB$7</f>
        <v>-3675</v>
      </c>
      <c r="AC77" s="283">
        <f>(-IF(AND(AC$1&gt;=Input!$F51,AC$1&lt;Input!$G51),(Input!$E51),0))*AC$7</f>
        <v>-3675</v>
      </c>
      <c r="AD77" s="283">
        <f>(-IF(AND(AD$1&gt;=Input!$F51,AD$1&lt;Input!$G51),(Input!$E51),0))*AD$7</f>
        <v>-3675</v>
      </c>
      <c r="AE77" s="283">
        <f>(-IF(AND(AE$1&gt;=Input!$F51,AE$1&lt;Input!$G51),(Input!$E51),0))*AE$7</f>
        <v>-3675</v>
      </c>
      <c r="AF77" s="283">
        <f>(-IF(AND(AF$1&gt;=Input!$F51,AF$1&lt;Input!$G51),(Input!$E51),0))*AF$7</f>
        <v>-3675</v>
      </c>
      <c r="AG77" s="283">
        <f>(-IF(AND(AG$1&gt;=Input!$F51,AG$1&lt;Input!$G51),(Input!$E51),0))*AG$7</f>
        <v>-3858.75</v>
      </c>
      <c r="AH77" s="283">
        <f>(-IF(AND(AH$1&gt;=Input!$F51,AH$1&lt;Input!$G51),(Input!$E51),0))*AH$7</f>
        <v>-3858.75</v>
      </c>
      <c r="AI77" s="283">
        <f>(-IF(AND(AI$1&gt;=Input!$F51,AI$1&lt;Input!$G51),(Input!$E51),0))*AI$7</f>
        <v>-3858.75</v>
      </c>
      <c r="AJ77" s="283">
        <f>(-IF(AND(AJ$1&gt;=Input!$F51,AJ$1&lt;Input!$G51),(Input!$E51),0))*AJ$7</f>
        <v>-3858.75</v>
      </c>
      <c r="AK77" s="283">
        <f>(-IF(AND(AK$1&gt;=Input!$F51,AK$1&lt;Input!$G51),(Input!$E51),0))*AK$7</f>
        <v>-3858.75</v>
      </c>
      <c r="AL77" s="283">
        <f>(-IF(AND(AL$1&gt;=Input!$F51,AL$1&lt;Input!$G51),(Input!$E51),0))*AL$7</f>
        <v>-3858.75</v>
      </c>
      <c r="AM77" s="283">
        <f>(-IF(AND(AM$1&gt;=Input!$F51,AM$1&lt;Input!$G51),(Input!$E51),0))*AM$7</f>
        <v>-3858.75</v>
      </c>
      <c r="AN77" s="283">
        <f>(-IF(AND(AN$1&gt;=Input!$F51,AN$1&lt;Input!$G51),(Input!$E51),0))*AN$7</f>
        <v>-3858.75</v>
      </c>
      <c r="AO77" s="283">
        <f>(-IF(AND(AO$1&gt;=Input!$F51,AO$1&lt;Input!$G51),(Input!$E51),0))*AO$7</f>
        <v>-3858.75</v>
      </c>
      <c r="AP77" s="283">
        <f>(-IF(AND(AP$1&gt;=Input!$F51,AP$1&lt;Input!$G51),(Input!$E51),0))*AP$7</f>
        <v>-3858.75</v>
      </c>
      <c r="AQ77" s="283">
        <f>(-IF(AND(AQ$1&gt;=Input!$F51,AQ$1&lt;Input!$G51),(Input!$E51),0))*AQ$7</f>
        <v>-3858.75</v>
      </c>
      <c r="AR77" s="283">
        <f>(-IF(AND(AR$1&gt;=Input!$F51,AR$1&lt;Input!$G51),(Input!$E51),0))*AR$7</f>
        <v>-3858.75</v>
      </c>
      <c r="AS77" s="283">
        <f>(-IF(AND(AS$1&gt;=Input!$F51,AS$1&lt;Input!$G51),(Input!$E51),0))*AS$7</f>
        <v>-4051.6875</v>
      </c>
      <c r="AT77" s="283">
        <f>(-IF(AND(AT$1&gt;=Input!$F51,AT$1&lt;Input!$G51),(Input!$E51),0))*AT$7</f>
        <v>-4051.6875</v>
      </c>
      <c r="AU77" s="283">
        <f>(-IF(AND(AU$1&gt;=Input!$F51,AU$1&lt;Input!$G51),(Input!$E51),0))*AU$7</f>
        <v>-4051.6875</v>
      </c>
      <c r="AV77" s="283">
        <f>(-IF(AND(AV$1&gt;=Input!$F51,AV$1&lt;Input!$G51),(Input!$E51),0))*AV$7</f>
        <v>-4051.6875</v>
      </c>
      <c r="AW77" s="283">
        <f>(-IF(AND(AW$1&gt;=Input!$F51,AW$1&lt;Input!$G51),(Input!$E51),0))*AW$7</f>
        <v>-4051.6875</v>
      </c>
      <c r="AX77" s="283">
        <f>(-IF(AND(AX$1&gt;=Input!$F51,AX$1&lt;Input!$G51),(Input!$E51),0))*AX$7</f>
        <v>-4051.6875</v>
      </c>
      <c r="AY77" s="283">
        <f>(-IF(AND(AY$1&gt;=Input!$F51,AY$1&lt;Input!$G51),(Input!$E51),0))*AY$7</f>
        <v>-4051.6875</v>
      </c>
      <c r="AZ77" s="283">
        <f>(-IF(AND(AZ$1&gt;=Input!$F51,AZ$1&lt;Input!$G51),(Input!$E51),0))*AZ$7</f>
        <v>-4051.6875</v>
      </c>
      <c r="BA77" s="283">
        <f>(-IF(AND(BA$1&gt;=Input!$F51,BA$1&lt;Input!$G51),(Input!$E51),0))*BA$7</f>
        <v>-4051.6875</v>
      </c>
      <c r="BB77" s="283">
        <f>(-IF(AND(BB$1&gt;=Input!$F51,BB$1&lt;Input!$G51),(Input!$E51),0))*BB$7</f>
        <v>-4051.6875</v>
      </c>
      <c r="BC77" s="283">
        <f>(-IF(AND(BC$1&gt;=Input!$F51,BC$1&lt;Input!$G51),(Input!$E51),0))*BC$7</f>
        <v>-4051.6875</v>
      </c>
      <c r="BD77" s="283">
        <f>(-IF(AND(BD$1&gt;=Input!$F51,BD$1&lt;Input!$G51),(Input!$E51),0))*BD$7</f>
        <v>-4051.6875</v>
      </c>
      <c r="BE77" s="283">
        <f>(-IF(AND(BE$1&gt;=Input!$F51,BE$1&lt;Input!$G51),(Input!$E51),0))*BE$7</f>
        <v>-4254.271875</v>
      </c>
      <c r="BF77" s="283">
        <f>(-IF(AND(BF$1&gt;=Input!$F51,BF$1&lt;Input!$G51),(Input!$E51),0))*BF$7</f>
        <v>-4254.271875</v>
      </c>
      <c r="BG77" s="283">
        <f>(-IF(AND(BG$1&gt;=Input!$F51,BG$1&lt;Input!$G51),(Input!$E51),0))*BG$7</f>
        <v>-4254.271875</v>
      </c>
      <c r="BH77" s="283">
        <f>(-IF(AND(BH$1&gt;=Input!$F51,BH$1&lt;Input!$G51),(Input!$E51),0))*BH$7</f>
        <v>-4254.271875</v>
      </c>
      <c r="BI77" s="283">
        <f>(-IF(AND(BI$1&gt;=Input!$F51,BI$1&lt;Input!$G51),(Input!$E51),0))*BI$7</f>
        <v>-4254.271875</v>
      </c>
      <c r="BJ77" s="283">
        <f>(-IF(AND(BJ$1&gt;=Input!$F51,BJ$1&lt;Input!$G51),(Input!$E51),0))*BJ$7</f>
        <v>-4254.271875</v>
      </c>
      <c r="BK77" s="283">
        <f>(-IF(AND(BK$1&gt;=Input!$F51,BK$1&lt;Input!$G51),(Input!$E51),0))*BK$7</f>
        <v>-4254.271875</v>
      </c>
      <c r="BL77" s="283">
        <f>(-IF(AND(BL$1&gt;=Input!$F51,BL$1&lt;Input!$G51),(Input!$E51),0))*BL$7</f>
        <v>-4254.271875</v>
      </c>
      <c r="BM77" s="283">
        <f>(-IF(AND(BM$1&gt;=Input!$F51,BM$1&lt;Input!$G51),(Input!$E51),0))*BM$7</f>
        <v>-4254.271875</v>
      </c>
      <c r="BN77" s="283">
        <f>(-IF(AND(BN$1&gt;=Input!$F51,BN$1&lt;Input!$G51),(Input!$E51),0))*BN$7</f>
        <v>-4254.271875</v>
      </c>
      <c r="BO77" s="283">
        <f>(-IF(AND(BO$1&gt;=Input!$F51,BO$1&lt;Input!$G51),(Input!$E51),0))*BO$7</f>
        <v>-4254.271875</v>
      </c>
      <c r="BP77" s="283">
        <f>(-IF(AND(BP$1&gt;=Input!$F51,BP$1&lt;Input!$G51),(Input!$E51),0))*BP$7</f>
        <v>-4254.271875</v>
      </c>
      <c r="BQ77" s="283">
        <f>(-IF(AND(BQ$1&gt;=Input!$F51,BQ$1&lt;Input!$G51),(Input!$E51),0))*BQ$7</f>
        <v>-4466.985469</v>
      </c>
      <c r="BR77" s="283">
        <f>(-IF(AND(BR$1&gt;=Input!$F51,BR$1&lt;Input!$G51),(Input!$E51),0))*BR$7</f>
        <v>-4466.985469</v>
      </c>
      <c r="BS77" s="283">
        <f>(-IF(AND(BS$1&gt;=Input!$F51,BS$1&lt;Input!$G51),(Input!$E51),0))*BS$7</f>
        <v>-4466.985469</v>
      </c>
      <c r="BT77" s="283">
        <f>(-IF(AND(BT$1&gt;=Input!$F51,BT$1&lt;Input!$G51),(Input!$E51),0))*BT$7</f>
        <v>-4466.985469</v>
      </c>
      <c r="BU77" s="283">
        <f>(-IF(AND(BU$1&gt;=Input!$F51,BU$1&lt;Input!$G51),(Input!$E51),0))*BU$7</f>
        <v>-4466.985469</v>
      </c>
      <c r="BV77" s="283">
        <f>(-IF(AND(BV$1&gt;=Input!$F51,BV$1&lt;Input!$G51),(Input!$E51),0))*BV$7</f>
        <v>-4466.985469</v>
      </c>
      <c r="BW77" s="283">
        <f>(-IF(AND(BW$1&gt;=Input!$F51,BW$1&lt;Input!$G51),(Input!$E51),0))*BW$7</f>
        <v>-4466.985469</v>
      </c>
      <c r="BX77" s="283">
        <f>(-IF(AND(BX$1&gt;=Input!$F51,BX$1&lt;Input!$G51),(Input!$E51),0))*BX$7</f>
        <v>-4466.985469</v>
      </c>
      <c r="BY77" s="283">
        <f>(-IF(AND(BY$1&gt;=Input!$F51,BY$1&lt;Input!$G51),(Input!$E51),0))*BY$7</f>
        <v>-4466.985469</v>
      </c>
      <c r="BZ77" s="283">
        <f>(-IF(AND(BZ$1&gt;=Input!$F51,BZ$1&lt;Input!$G51),(Input!$E51),0))*BZ$7</f>
        <v>-4466.985469</v>
      </c>
      <c r="CA77" s="283">
        <f>(-IF(AND(CA$1&gt;=Input!$F51,CA$1&lt;Input!$G51),(Input!$E51),0))*CA$7</f>
        <v>-4466.985469</v>
      </c>
      <c r="CB77" s="283">
        <f>(-IF(AND(CB$1&gt;=Input!$F51,CB$1&lt;Input!$G51),(Input!$E51),0))*CB$7</f>
        <v>-4466.985469</v>
      </c>
      <c r="CC77" s="283">
        <f>(-IF(AND(CC$1&gt;=Input!$F51,CC$1&lt;Input!$G51),(Input!$E51),0))*CC$7</f>
        <v>-4690.334742</v>
      </c>
      <c r="CD77" s="283">
        <f>(-IF(AND(CD$1&gt;=Input!$F51,CD$1&lt;Input!$G51),(Input!$E51),0))*CD$7</f>
        <v>-4690.334742</v>
      </c>
      <c r="CE77" s="283">
        <f>(-IF(AND(CE$1&gt;=Input!$F51,CE$1&lt;Input!$G51),(Input!$E51),0))*CE$7</f>
        <v>-4690.334742</v>
      </c>
      <c r="CF77" s="283">
        <f>(-IF(AND(CF$1&gt;=Input!$F51,CF$1&lt;Input!$G51),(Input!$E51),0))*CF$7</f>
        <v>-4690.334742</v>
      </c>
      <c r="CG77" s="283">
        <f>(-IF(AND(CG$1&gt;=Input!$F51,CG$1&lt;Input!$G51),(Input!$E51),0))*CG$7</f>
        <v>-4690.334742</v>
      </c>
      <c r="CH77" s="283">
        <f>(-IF(AND(CH$1&gt;=Input!$F51,CH$1&lt;Input!$G51),(Input!$E51),0))*CH$7</f>
        <v>-4690.334742</v>
      </c>
      <c r="CI77" s="283">
        <f>(-IF(AND(CI$1&gt;=Input!$F51,CI$1&lt;Input!$G51),(Input!$E51),0))*CI$7</f>
        <v>-4690.334742</v>
      </c>
      <c r="CJ77" s="283">
        <f>(-IF(AND(CJ$1&gt;=Input!$F51,CJ$1&lt;Input!$G51),(Input!$E51),0))*CJ$7</f>
        <v>-4690.334742</v>
      </c>
      <c r="CK77" s="283">
        <f>(-IF(AND(CK$1&gt;=Input!$F51,CK$1&lt;Input!$G51),(Input!$E51),0))*CK$7</f>
        <v>-4690.334742</v>
      </c>
      <c r="CL77" s="283">
        <f>(-IF(AND(CL$1&gt;=Input!$F51,CL$1&lt;Input!$G51),(Input!$E51),0))*CL$7</f>
        <v>-4690.334742</v>
      </c>
      <c r="CM77" s="283">
        <f>(-IF(AND(CM$1&gt;=Input!$F51,CM$1&lt;Input!$G51),(Input!$E51),0))*CM$7</f>
        <v>-4690.334742</v>
      </c>
      <c r="CN77" s="283">
        <f>(-IF(AND(CN$1&gt;=Input!$F51,CN$1&lt;Input!$G51),(Input!$E51),0))*CN$7</f>
        <v>-4690.334742</v>
      </c>
      <c r="CO77" s="1"/>
    </row>
    <row r="78" ht="18.75" customHeight="1" outlineLevel="1">
      <c r="A78" s="1"/>
      <c r="B78" s="282"/>
      <c r="C78" s="453" t="str">
        <f>Input!C52</f>
        <v/>
      </c>
      <c r="D78" s="283"/>
      <c r="E78" s="382">
        <f t="shared" si="40"/>
        <v>0</v>
      </c>
      <c r="F78" s="283">
        <f t="shared" si="41"/>
        <v>0</v>
      </c>
      <c r="G78" s="383" t="s">
        <v>41</v>
      </c>
      <c r="H78" s="384"/>
      <c r="I78" s="283">
        <f>(-IF(AND(I$1&gt;=Input!$F52,I$1&lt;Input!$G52),(Input!$E52),0))*I$7</f>
        <v>0</v>
      </c>
      <c r="J78" s="283">
        <f>(-IF(AND(J$1&gt;=Input!$F52,J$1&lt;Input!$G52),(Input!$E52),0))*J$7</f>
        <v>0</v>
      </c>
      <c r="K78" s="283">
        <f>(-IF(AND(K$1&gt;=Input!$F52,K$1&lt;Input!$G52),(Input!$E52),0))*K$7</f>
        <v>0</v>
      </c>
      <c r="L78" s="283">
        <f>(-IF(AND(L$1&gt;=Input!$F52,L$1&lt;Input!$G52),(Input!$E52),0))*L$7</f>
        <v>0</v>
      </c>
      <c r="M78" s="283">
        <f>(-IF(AND(M$1&gt;=Input!$F52,M$1&lt;Input!$G52),(Input!$E52),0))*M$7</f>
        <v>0</v>
      </c>
      <c r="N78" s="283">
        <f>(-IF(AND(N$1&gt;=Input!$F52,N$1&lt;Input!$G52),(Input!$E52),0))*N$7</f>
        <v>0</v>
      </c>
      <c r="O78" s="283">
        <f>(-IF(AND(O$1&gt;=Input!$F52,O$1&lt;Input!$G52),(Input!$E52),0))*O$7</f>
        <v>0</v>
      </c>
      <c r="P78" s="283">
        <f>(-IF(AND(P$1&gt;=Input!$F52,P$1&lt;Input!$G52),(Input!$E52),0))*P$7</f>
        <v>0</v>
      </c>
      <c r="Q78" s="283">
        <f>(-IF(AND(Q$1&gt;=Input!$F52,Q$1&lt;Input!$G52),(Input!$E52),0))*Q$7</f>
        <v>0</v>
      </c>
      <c r="R78" s="283">
        <f>(-IF(AND(R$1&gt;=Input!$F52,R$1&lt;Input!$G52),(Input!$E52),0))*R$7</f>
        <v>0</v>
      </c>
      <c r="S78" s="283">
        <f>(-IF(AND(S$1&gt;=Input!$F52,S$1&lt;Input!$G52),(Input!$E52),0))*S$7</f>
        <v>0</v>
      </c>
      <c r="T78" s="283">
        <f>(-IF(AND(T$1&gt;=Input!$F52,T$1&lt;Input!$G52),(Input!$E52),0))*T$7</f>
        <v>0</v>
      </c>
      <c r="U78" s="283">
        <f>(-IF(AND(U$1&gt;=Input!$F52,U$1&lt;Input!$G52),(Input!$E52),0))*U$7</f>
        <v>0</v>
      </c>
      <c r="V78" s="283">
        <f>(-IF(AND(V$1&gt;=Input!$F52,V$1&lt;Input!$G52),(Input!$E52),0))*V$7</f>
        <v>0</v>
      </c>
      <c r="W78" s="283">
        <f>(-IF(AND(W$1&gt;=Input!$F52,W$1&lt;Input!$G52),(Input!$E52),0))*W$7</f>
        <v>0</v>
      </c>
      <c r="X78" s="283">
        <f>(-IF(AND(X$1&gt;=Input!$F52,X$1&lt;Input!$G52),(Input!$E52),0))*X$7</f>
        <v>0</v>
      </c>
      <c r="Y78" s="283">
        <f>(-IF(AND(Y$1&gt;=Input!$F52,Y$1&lt;Input!$G52),(Input!$E52),0))*Y$7</f>
        <v>0</v>
      </c>
      <c r="Z78" s="283">
        <f>(-IF(AND(Z$1&gt;=Input!$F52,Z$1&lt;Input!$G52),(Input!$E52),0))*Z$7</f>
        <v>0</v>
      </c>
      <c r="AA78" s="283">
        <f>(-IF(AND(AA$1&gt;=Input!$F52,AA$1&lt;Input!$G52),(Input!$E52),0))*AA$7</f>
        <v>0</v>
      </c>
      <c r="AB78" s="283">
        <f>(-IF(AND(AB$1&gt;=Input!$F52,AB$1&lt;Input!$G52),(Input!$E52),0))*AB$7</f>
        <v>0</v>
      </c>
      <c r="AC78" s="283">
        <f>(-IF(AND(AC$1&gt;=Input!$F52,AC$1&lt;Input!$G52),(Input!$E52),0))*AC$7</f>
        <v>0</v>
      </c>
      <c r="AD78" s="283">
        <f>(-IF(AND(AD$1&gt;=Input!$F52,AD$1&lt;Input!$G52),(Input!$E52),0))*AD$7</f>
        <v>0</v>
      </c>
      <c r="AE78" s="283">
        <f>(-IF(AND(AE$1&gt;=Input!$F52,AE$1&lt;Input!$G52),(Input!$E52),0))*AE$7</f>
        <v>0</v>
      </c>
      <c r="AF78" s="283">
        <f>(-IF(AND(AF$1&gt;=Input!$F52,AF$1&lt;Input!$G52),(Input!$E52),0))*AF$7</f>
        <v>0</v>
      </c>
      <c r="AG78" s="283">
        <f>(-IF(AND(AG$1&gt;=Input!$F52,AG$1&lt;Input!$G52),(Input!$E52),0))*AG$7</f>
        <v>0</v>
      </c>
      <c r="AH78" s="283">
        <f>(-IF(AND(AH$1&gt;=Input!$F52,AH$1&lt;Input!$G52),(Input!$E52),0))*AH$7</f>
        <v>0</v>
      </c>
      <c r="AI78" s="283">
        <f>(-IF(AND(AI$1&gt;=Input!$F52,AI$1&lt;Input!$G52),(Input!$E52),0))*AI$7</f>
        <v>0</v>
      </c>
      <c r="AJ78" s="283">
        <f>(-IF(AND(AJ$1&gt;=Input!$F52,AJ$1&lt;Input!$G52),(Input!$E52),0))*AJ$7</f>
        <v>0</v>
      </c>
      <c r="AK78" s="283">
        <f>(-IF(AND(AK$1&gt;=Input!$F52,AK$1&lt;Input!$G52),(Input!$E52),0))*AK$7</f>
        <v>0</v>
      </c>
      <c r="AL78" s="283">
        <f>(-IF(AND(AL$1&gt;=Input!$F52,AL$1&lt;Input!$G52),(Input!$E52),0))*AL$7</f>
        <v>0</v>
      </c>
      <c r="AM78" s="283">
        <f>(-IF(AND(AM$1&gt;=Input!$F52,AM$1&lt;Input!$G52),(Input!$E52),0))*AM$7</f>
        <v>0</v>
      </c>
      <c r="AN78" s="283">
        <f>(-IF(AND(AN$1&gt;=Input!$F52,AN$1&lt;Input!$G52),(Input!$E52),0))*AN$7</f>
        <v>0</v>
      </c>
      <c r="AO78" s="283">
        <f>(-IF(AND(AO$1&gt;=Input!$F52,AO$1&lt;Input!$G52),(Input!$E52),0))*AO$7</f>
        <v>0</v>
      </c>
      <c r="AP78" s="283">
        <f>(-IF(AND(AP$1&gt;=Input!$F52,AP$1&lt;Input!$G52),(Input!$E52),0))*AP$7</f>
        <v>0</v>
      </c>
      <c r="AQ78" s="283">
        <f>(-IF(AND(AQ$1&gt;=Input!$F52,AQ$1&lt;Input!$G52),(Input!$E52),0))*AQ$7</f>
        <v>0</v>
      </c>
      <c r="AR78" s="283">
        <f>(-IF(AND(AR$1&gt;=Input!$F52,AR$1&lt;Input!$G52),(Input!$E52),0))*AR$7</f>
        <v>0</v>
      </c>
      <c r="AS78" s="283">
        <f>(-IF(AND(AS$1&gt;=Input!$F52,AS$1&lt;Input!$G52),(Input!$E52),0))*AS$7</f>
        <v>0</v>
      </c>
      <c r="AT78" s="283">
        <f>(-IF(AND(AT$1&gt;=Input!$F52,AT$1&lt;Input!$G52),(Input!$E52),0))*AT$7</f>
        <v>0</v>
      </c>
      <c r="AU78" s="283">
        <f>(-IF(AND(AU$1&gt;=Input!$F52,AU$1&lt;Input!$G52),(Input!$E52),0))*AU$7</f>
        <v>0</v>
      </c>
      <c r="AV78" s="283">
        <f>(-IF(AND(AV$1&gt;=Input!$F52,AV$1&lt;Input!$G52),(Input!$E52),0))*AV$7</f>
        <v>0</v>
      </c>
      <c r="AW78" s="283">
        <f>(-IF(AND(AW$1&gt;=Input!$F52,AW$1&lt;Input!$G52),(Input!$E52),0))*AW$7</f>
        <v>0</v>
      </c>
      <c r="AX78" s="283">
        <f>(-IF(AND(AX$1&gt;=Input!$F52,AX$1&lt;Input!$G52),(Input!$E52),0))*AX$7</f>
        <v>0</v>
      </c>
      <c r="AY78" s="283">
        <f>(-IF(AND(AY$1&gt;=Input!$F52,AY$1&lt;Input!$G52),(Input!$E52),0))*AY$7</f>
        <v>0</v>
      </c>
      <c r="AZ78" s="283">
        <f>(-IF(AND(AZ$1&gt;=Input!$F52,AZ$1&lt;Input!$G52),(Input!$E52),0))*AZ$7</f>
        <v>0</v>
      </c>
      <c r="BA78" s="283">
        <f>(-IF(AND(BA$1&gt;=Input!$F52,BA$1&lt;Input!$G52),(Input!$E52),0))*BA$7</f>
        <v>0</v>
      </c>
      <c r="BB78" s="283">
        <f>(-IF(AND(BB$1&gt;=Input!$F52,BB$1&lt;Input!$G52),(Input!$E52),0))*BB$7</f>
        <v>0</v>
      </c>
      <c r="BC78" s="283">
        <f>(-IF(AND(BC$1&gt;=Input!$F52,BC$1&lt;Input!$G52),(Input!$E52),0))*BC$7</f>
        <v>0</v>
      </c>
      <c r="BD78" s="283">
        <f>(-IF(AND(BD$1&gt;=Input!$F52,BD$1&lt;Input!$G52),(Input!$E52),0))*BD$7</f>
        <v>0</v>
      </c>
      <c r="BE78" s="283">
        <f>(-IF(AND(BE$1&gt;=Input!$F52,BE$1&lt;Input!$G52),(Input!$E52),0))*BE$7</f>
        <v>0</v>
      </c>
      <c r="BF78" s="283">
        <f>(-IF(AND(BF$1&gt;=Input!$F52,BF$1&lt;Input!$G52),(Input!$E52),0))*BF$7</f>
        <v>0</v>
      </c>
      <c r="BG78" s="283">
        <f>(-IF(AND(BG$1&gt;=Input!$F52,BG$1&lt;Input!$G52),(Input!$E52),0))*BG$7</f>
        <v>0</v>
      </c>
      <c r="BH78" s="283">
        <f>(-IF(AND(BH$1&gt;=Input!$F52,BH$1&lt;Input!$G52),(Input!$E52),0))*BH$7</f>
        <v>0</v>
      </c>
      <c r="BI78" s="283">
        <f>(-IF(AND(BI$1&gt;=Input!$F52,BI$1&lt;Input!$G52),(Input!$E52),0))*BI$7</f>
        <v>0</v>
      </c>
      <c r="BJ78" s="283">
        <f>(-IF(AND(BJ$1&gt;=Input!$F52,BJ$1&lt;Input!$G52),(Input!$E52),0))*BJ$7</f>
        <v>0</v>
      </c>
      <c r="BK78" s="283">
        <f>(-IF(AND(BK$1&gt;=Input!$F52,BK$1&lt;Input!$G52),(Input!$E52),0))*BK$7</f>
        <v>0</v>
      </c>
      <c r="BL78" s="283">
        <f>(-IF(AND(BL$1&gt;=Input!$F52,BL$1&lt;Input!$G52),(Input!$E52),0))*BL$7</f>
        <v>0</v>
      </c>
      <c r="BM78" s="283">
        <f>(-IF(AND(BM$1&gt;=Input!$F52,BM$1&lt;Input!$G52),(Input!$E52),0))*BM$7</f>
        <v>0</v>
      </c>
      <c r="BN78" s="283">
        <f>(-IF(AND(BN$1&gt;=Input!$F52,BN$1&lt;Input!$G52),(Input!$E52),0))*BN$7</f>
        <v>0</v>
      </c>
      <c r="BO78" s="283">
        <f>(-IF(AND(BO$1&gt;=Input!$F52,BO$1&lt;Input!$G52),(Input!$E52),0))*BO$7</f>
        <v>0</v>
      </c>
      <c r="BP78" s="283">
        <f>(-IF(AND(BP$1&gt;=Input!$F52,BP$1&lt;Input!$G52),(Input!$E52),0))*BP$7</f>
        <v>0</v>
      </c>
      <c r="BQ78" s="283">
        <f>(-IF(AND(BQ$1&gt;=Input!$F52,BQ$1&lt;Input!$G52),(Input!$E52),0))*BQ$7</f>
        <v>0</v>
      </c>
      <c r="BR78" s="283">
        <f>(-IF(AND(BR$1&gt;=Input!$F52,BR$1&lt;Input!$G52),(Input!$E52),0))*BR$7</f>
        <v>0</v>
      </c>
      <c r="BS78" s="283">
        <f>(-IF(AND(BS$1&gt;=Input!$F52,BS$1&lt;Input!$G52),(Input!$E52),0))*BS$7</f>
        <v>0</v>
      </c>
      <c r="BT78" s="283">
        <f>(-IF(AND(BT$1&gt;=Input!$F52,BT$1&lt;Input!$G52),(Input!$E52),0))*BT$7</f>
        <v>0</v>
      </c>
      <c r="BU78" s="283">
        <f>(-IF(AND(BU$1&gt;=Input!$F52,BU$1&lt;Input!$G52),(Input!$E52),0))*BU$7</f>
        <v>0</v>
      </c>
      <c r="BV78" s="283">
        <f>(-IF(AND(BV$1&gt;=Input!$F52,BV$1&lt;Input!$G52),(Input!$E52),0))*BV$7</f>
        <v>0</v>
      </c>
      <c r="BW78" s="283">
        <f>(-IF(AND(BW$1&gt;=Input!$F52,BW$1&lt;Input!$G52),(Input!$E52),0))*BW$7</f>
        <v>0</v>
      </c>
      <c r="BX78" s="283">
        <f>(-IF(AND(BX$1&gt;=Input!$F52,BX$1&lt;Input!$G52),(Input!$E52),0))*BX$7</f>
        <v>0</v>
      </c>
      <c r="BY78" s="283">
        <f>(-IF(AND(BY$1&gt;=Input!$F52,BY$1&lt;Input!$G52),(Input!$E52),0))*BY$7</f>
        <v>0</v>
      </c>
      <c r="BZ78" s="283">
        <f>(-IF(AND(BZ$1&gt;=Input!$F52,BZ$1&lt;Input!$G52),(Input!$E52),0))*BZ$7</f>
        <v>0</v>
      </c>
      <c r="CA78" s="283">
        <f>(-IF(AND(CA$1&gt;=Input!$F52,CA$1&lt;Input!$G52),(Input!$E52),0))*CA$7</f>
        <v>0</v>
      </c>
      <c r="CB78" s="283">
        <f>(-IF(AND(CB$1&gt;=Input!$F52,CB$1&lt;Input!$G52),(Input!$E52),0))*CB$7</f>
        <v>0</v>
      </c>
      <c r="CC78" s="283">
        <f>(-IF(AND(CC$1&gt;=Input!$F52,CC$1&lt;Input!$G52),(Input!$E52),0))*CC$7</f>
        <v>0</v>
      </c>
      <c r="CD78" s="283">
        <f>(-IF(AND(CD$1&gt;=Input!$F52,CD$1&lt;Input!$G52),(Input!$E52),0))*CD$7</f>
        <v>0</v>
      </c>
      <c r="CE78" s="283">
        <f>(-IF(AND(CE$1&gt;=Input!$F52,CE$1&lt;Input!$G52),(Input!$E52),0))*CE$7</f>
        <v>0</v>
      </c>
      <c r="CF78" s="283">
        <f>(-IF(AND(CF$1&gt;=Input!$F52,CF$1&lt;Input!$G52),(Input!$E52),0))*CF$7</f>
        <v>0</v>
      </c>
      <c r="CG78" s="283">
        <f>(-IF(AND(CG$1&gt;=Input!$F52,CG$1&lt;Input!$G52),(Input!$E52),0))*CG$7</f>
        <v>0</v>
      </c>
      <c r="CH78" s="283">
        <f>(-IF(AND(CH$1&gt;=Input!$F52,CH$1&lt;Input!$G52),(Input!$E52),0))*CH$7</f>
        <v>0</v>
      </c>
      <c r="CI78" s="283">
        <f>(-IF(AND(CI$1&gt;=Input!$F52,CI$1&lt;Input!$G52),(Input!$E52),0))*CI$7</f>
        <v>0</v>
      </c>
      <c r="CJ78" s="283">
        <f>(-IF(AND(CJ$1&gt;=Input!$F52,CJ$1&lt;Input!$G52),(Input!$E52),0))*CJ$7</f>
        <v>0</v>
      </c>
      <c r="CK78" s="283">
        <f>(-IF(AND(CK$1&gt;=Input!$F52,CK$1&lt;Input!$G52),(Input!$E52),0))*CK$7</f>
        <v>0</v>
      </c>
      <c r="CL78" s="283">
        <f>(-IF(AND(CL$1&gt;=Input!$F52,CL$1&lt;Input!$G52),(Input!$E52),0))*CL$7</f>
        <v>0</v>
      </c>
      <c r="CM78" s="283">
        <f>(-IF(AND(CM$1&gt;=Input!$F52,CM$1&lt;Input!$G52),(Input!$E52),0))*CM$7</f>
        <v>0</v>
      </c>
      <c r="CN78" s="283">
        <f>(-IF(AND(CN$1&gt;=Input!$F52,CN$1&lt;Input!$G52),(Input!$E52),0))*CN$7</f>
        <v>0</v>
      </c>
      <c r="CO78" s="1"/>
    </row>
    <row r="79" ht="18.75" customHeight="1" outlineLevel="1">
      <c r="A79" s="1"/>
      <c r="B79" s="282"/>
      <c r="C79" s="453" t="str">
        <f>Input!C53</f>
        <v/>
      </c>
      <c r="D79" s="283"/>
      <c r="E79" s="382">
        <f t="shared" si="40"/>
        <v>0</v>
      </c>
      <c r="F79" s="283">
        <f t="shared" si="41"/>
        <v>0</v>
      </c>
      <c r="G79" s="383" t="s">
        <v>41</v>
      </c>
      <c r="H79" s="384"/>
      <c r="I79" s="283">
        <f>(-IF(AND(I$1&gt;=Input!$F53,I$1&lt;Input!$G53),(Input!$E53),0))*I$7</f>
        <v>0</v>
      </c>
      <c r="J79" s="283">
        <f>(-IF(AND(J$1&gt;=Input!$F53,J$1&lt;Input!$G53),(Input!$E53),0))*J$7</f>
        <v>0</v>
      </c>
      <c r="K79" s="283">
        <f>(-IF(AND(K$1&gt;=Input!$F53,K$1&lt;Input!$G53),(Input!$E53),0))*K$7</f>
        <v>0</v>
      </c>
      <c r="L79" s="283">
        <f>(-IF(AND(L$1&gt;=Input!$F53,L$1&lt;Input!$G53),(Input!$E53),0))*L$7</f>
        <v>0</v>
      </c>
      <c r="M79" s="283">
        <f>(-IF(AND(M$1&gt;=Input!$F53,M$1&lt;Input!$G53),(Input!$E53),0))*M$7</f>
        <v>0</v>
      </c>
      <c r="N79" s="283">
        <f>(-IF(AND(N$1&gt;=Input!$F53,N$1&lt;Input!$G53),(Input!$E53),0))*N$7</f>
        <v>0</v>
      </c>
      <c r="O79" s="283">
        <f>(-IF(AND(O$1&gt;=Input!$F53,O$1&lt;Input!$G53),(Input!$E53),0))*O$7</f>
        <v>0</v>
      </c>
      <c r="P79" s="283">
        <f>(-IF(AND(P$1&gt;=Input!$F53,P$1&lt;Input!$G53),(Input!$E53),0))*P$7</f>
        <v>0</v>
      </c>
      <c r="Q79" s="283">
        <f>(-IF(AND(Q$1&gt;=Input!$F53,Q$1&lt;Input!$G53),(Input!$E53),0))*Q$7</f>
        <v>0</v>
      </c>
      <c r="R79" s="283">
        <f>(-IF(AND(R$1&gt;=Input!$F53,R$1&lt;Input!$G53),(Input!$E53),0))*R$7</f>
        <v>0</v>
      </c>
      <c r="S79" s="283">
        <f>(-IF(AND(S$1&gt;=Input!$F53,S$1&lt;Input!$G53),(Input!$E53),0))*S$7</f>
        <v>0</v>
      </c>
      <c r="T79" s="283">
        <f>(-IF(AND(T$1&gt;=Input!$F53,T$1&lt;Input!$G53),(Input!$E53),0))*T$7</f>
        <v>0</v>
      </c>
      <c r="U79" s="283">
        <f>(-IF(AND(U$1&gt;=Input!$F53,U$1&lt;Input!$G53),(Input!$E53),0))*U$7</f>
        <v>0</v>
      </c>
      <c r="V79" s="283">
        <f>(-IF(AND(V$1&gt;=Input!$F53,V$1&lt;Input!$G53),(Input!$E53),0))*V$7</f>
        <v>0</v>
      </c>
      <c r="W79" s="283">
        <f>(-IF(AND(W$1&gt;=Input!$F53,W$1&lt;Input!$G53),(Input!$E53),0))*W$7</f>
        <v>0</v>
      </c>
      <c r="X79" s="283">
        <f>(-IF(AND(X$1&gt;=Input!$F53,X$1&lt;Input!$G53),(Input!$E53),0))*X$7</f>
        <v>0</v>
      </c>
      <c r="Y79" s="283">
        <f>(-IF(AND(Y$1&gt;=Input!$F53,Y$1&lt;Input!$G53),(Input!$E53),0))*Y$7</f>
        <v>0</v>
      </c>
      <c r="Z79" s="283">
        <f>(-IF(AND(Z$1&gt;=Input!$F53,Z$1&lt;Input!$G53),(Input!$E53),0))*Z$7</f>
        <v>0</v>
      </c>
      <c r="AA79" s="283">
        <f>(-IF(AND(AA$1&gt;=Input!$F53,AA$1&lt;Input!$G53),(Input!$E53),0))*AA$7</f>
        <v>0</v>
      </c>
      <c r="AB79" s="283">
        <f>(-IF(AND(AB$1&gt;=Input!$F53,AB$1&lt;Input!$G53),(Input!$E53),0))*AB$7</f>
        <v>0</v>
      </c>
      <c r="AC79" s="283">
        <f>(-IF(AND(AC$1&gt;=Input!$F53,AC$1&lt;Input!$G53),(Input!$E53),0))*AC$7</f>
        <v>0</v>
      </c>
      <c r="AD79" s="283">
        <f>(-IF(AND(AD$1&gt;=Input!$F53,AD$1&lt;Input!$G53),(Input!$E53),0))*AD$7</f>
        <v>0</v>
      </c>
      <c r="AE79" s="283">
        <f>(-IF(AND(AE$1&gt;=Input!$F53,AE$1&lt;Input!$G53),(Input!$E53),0))*AE$7</f>
        <v>0</v>
      </c>
      <c r="AF79" s="283">
        <f>(-IF(AND(AF$1&gt;=Input!$F53,AF$1&lt;Input!$G53),(Input!$E53),0))*AF$7</f>
        <v>0</v>
      </c>
      <c r="AG79" s="283">
        <f>(-IF(AND(AG$1&gt;=Input!$F53,AG$1&lt;Input!$G53),(Input!$E53),0))*AG$7</f>
        <v>0</v>
      </c>
      <c r="AH79" s="283">
        <f>(-IF(AND(AH$1&gt;=Input!$F53,AH$1&lt;Input!$G53),(Input!$E53),0))*AH$7</f>
        <v>0</v>
      </c>
      <c r="AI79" s="283">
        <f>(-IF(AND(AI$1&gt;=Input!$F53,AI$1&lt;Input!$G53),(Input!$E53),0))*AI$7</f>
        <v>0</v>
      </c>
      <c r="AJ79" s="283">
        <f>(-IF(AND(AJ$1&gt;=Input!$F53,AJ$1&lt;Input!$G53),(Input!$E53),0))*AJ$7</f>
        <v>0</v>
      </c>
      <c r="AK79" s="283">
        <f>(-IF(AND(AK$1&gt;=Input!$F53,AK$1&lt;Input!$G53),(Input!$E53),0))*AK$7</f>
        <v>0</v>
      </c>
      <c r="AL79" s="283">
        <f>(-IF(AND(AL$1&gt;=Input!$F53,AL$1&lt;Input!$G53),(Input!$E53),0))*AL$7</f>
        <v>0</v>
      </c>
      <c r="AM79" s="283">
        <f>(-IF(AND(AM$1&gt;=Input!$F53,AM$1&lt;Input!$G53),(Input!$E53),0))*AM$7</f>
        <v>0</v>
      </c>
      <c r="AN79" s="283">
        <f>(-IF(AND(AN$1&gt;=Input!$F53,AN$1&lt;Input!$G53),(Input!$E53),0))*AN$7</f>
        <v>0</v>
      </c>
      <c r="AO79" s="283">
        <f>(-IF(AND(AO$1&gt;=Input!$F53,AO$1&lt;Input!$G53),(Input!$E53),0))*AO$7</f>
        <v>0</v>
      </c>
      <c r="AP79" s="283">
        <f>(-IF(AND(AP$1&gt;=Input!$F53,AP$1&lt;Input!$G53),(Input!$E53),0))*AP$7</f>
        <v>0</v>
      </c>
      <c r="AQ79" s="283">
        <f>(-IF(AND(AQ$1&gt;=Input!$F53,AQ$1&lt;Input!$G53),(Input!$E53),0))*AQ$7</f>
        <v>0</v>
      </c>
      <c r="AR79" s="283">
        <f>(-IF(AND(AR$1&gt;=Input!$F53,AR$1&lt;Input!$G53),(Input!$E53),0))*AR$7</f>
        <v>0</v>
      </c>
      <c r="AS79" s="283">
        <f>(-IF(AND(AS$1&gt;=Input!$F53,AS$1&lt;Input!$G53),(Input!$E53),0))*AS$7</f>
        <v>0</v>
      </c>
      <c r="AT79" s="283">
        <f>(-IF(AND(AT$1&gt;=Input!$F53,AT$1&lt;Input!$G53),(Input!$E53),0))*AT$7</f>
        <v>0</v>
      </c>
      <c r="AU79" s="283">
        <f>(-IF(AND(AU$1&gt;=Input!$F53,AU$1&lt;Input!$G53),(Input!$E53),0))*AU$7</f>
        <v>0</v>
      </c>
      <c r="AV79" s="283">
        <f>(-IF(AND(AV$1&gt;=Input!$F53,AV$1&lt;Input!$G53),(Input!$E53),0))*AV$7</f>
        <v>0</v>
      </c>
      <c r="AW79" s="283">
        <f>(-IF(AND(AW$1&gt;=Input!$F53,AW$1&lt;Input!$G53),(Input!$E53),0))*AW$7</f>
        <v>0</v>
      </c>
      <c r="AX79" s="283">
        <f>(-IF(AND(AX$1&gt;=Input!$F53,AX$1&lt;Input!$G53),(Input!$E53),0))*AX$7</f>
        <v>0</v>
      </c>
      <c r="AY79" s="283">
        <f>(-IF(AND(AY$1&gt;=Input!$F53,AY$1&lt;Input!$G53),(Input!$E53),0))*AY$7</f>
        <v>0</v>
      </c>
      <c r="AZ79" s="283">
        <f>(-IF(AND(AZ$1&gt;=Input!$F53,AZ$1&lt;Input!$G53),(Input!$E53),0))*AZ$7</f>
        <v>0</v>
      </c>
      <c r="BA79" s="283">
        <f>(-IF(AND(BA$1&gt;=Input!$F53,BA$1&lt;Input!$G53),(Input!$E53),0))*BA$7</f>
        <v>0</v>
      </c>
      <c r="BB79" s="283">
        <f>(-IF(AND(BB$1&gt;=Input!$F53,BB$1&lt;Input!$G53),(Input!$E53),0))*BB$7</f>
        <v>0</v>
      </c>
      <c r="BC79" s="283">
        <f>(-IF(AND(BC$1&gt;=Input!$F53,BC$1&lt;Input!$G53),(Input!$E53),0))*BC$7</f>
        <v>0</v>
      </c>
      <c r="BD79" s="283">
        <f>(-IF(AND(BD$1&gt;=Input!$F53,BD$1&lt;Input!$G53),(Input!$E53),0))*BD$7</f>
        <v>0</v>
      </c>
      <c r="BE79" s="283">
        <f>(-IF(AND(BE$1&gt;=Input!$F53,BE$1&lt;Input!$G53),(Input!$E53),0))*BE$7</f>
        <v>0</v>
      </c>
      <c r="BF79" s="283">
        <f>(-IF(AND(BF$1&gt;=Input!$F53,BF$1&lt;Input!$G53),(Input!$E53),0))*BF$7</f>
        <v>0</v>
      </c>
      <c r="BG79" s="283">
        <f>(-IF(AND(BG$1&gt;=Input!$F53,BG$1&lt;Input!$G53),(Input!$E53),0))*BG$7</f>
        <v>0</v>
      </c>
      <c r="BH79" s="283">
        <f>(-IF(AND(BH$1&gt;=Input!$F53,BH$1&lt;Input!$G53),(Input!$E53),0))*BH$7</f>
        <v>0</v>
      </c>
      <c r="BI79" s="283">
        <f>(-IF(AND(BI$1&gt;=Input!$F53,BI$1&lt;Input!$G53),(Input!$E53),0))*BI$7</f>
        <v>0</v>
      </c>
      <c r="BJ79" s="283">
        <f>(-IF(AND(BJ$1&gt;=Input!$F53,BJ$1&lt;Input!$G53),(Input!$E53),0))*BJ$7</f>
        <v>0</v>
      </c>
      <c r="BK79" s="283">
        <f>(-IF(AND(BK$1&gt;=Input!$F53,BK$1&lt;Input!$G53),(Input!$E53),0))*BK$7</f>
        <v>0</v>
      </c>
      <c r="BL79" s="283">
        <f>(-IF(AND(BL$1&gt;=Input!$F53,BL$1&lt;Input!$G53),(Input!$E53),0))*BL$7</f>
        <v>0</v>
      </c>
      <c r="BM79" s="283">
        <f>(-IF(AND(BM$1&gt;=Input!$F53,BM$1&lt;Input!$G53),(Input!$E53),0))*BM$7</f>
        <v>0</v>
      </c>
      <c r="BN79" s="283">
        <f>(-IF(AND(BN$1&gt;=Input!$F53,BN$1&lt;Input!$G53),(Input!$E53),0))*BN$7</f>
        <v>0</v>
      </c>
      <c r="BO79" s="283">
        <f>(-IF(AND(BO$1&gt;=Input!$F53,BO$1&lt;Input!$G53),(Input!$E53),0))*BO$7</f>
        <v>0</v>
      </c>
      <c r="BP79" s="283">
        <f>(-IF(AND(BP$1&gt;=Input!$F53,BP$1&lt;Input!$G53),(Input!$E53),0))*BP$7</f>
        <v>0</v>
      </c>
      <c r="BQ79" s="283">
        <f>(-IF(AND(BQ$1&gt;=Input!$F53,BQ$1&lt;Input!$G53),(Input!$E53),0))*BQ$7</f>
        <v>0</v>
      </c>
      <c r="BR79" s="283">
        <f>(-IF(AND(BR$1&gt;=Input!$F53,BR$1&lt;Input!$G53),(Input!$E53),0))*BR$7</f>
        <v>0</v>
      </c>
      <c r="BS79" s="283">
        <f>(-IF(AND(BS$1&gt;=Input!$F53,BS$1&lt;Input!$G53),(Input!$E53),0))*BS$7</f>
        <v>0</v>
      </c>
      <c r="BT79" s="283">
        <f>(-IF(AND(BT$1&gt;=Input!$F53,BT$1&lt;Input!$G53),(Input!$E53),0))*BT$7</f>
        <v>0</v>
      </c>
      <c r="BU79" s="283">
        <f>(-IF(AND(BU$1&gt;=Input!$F53,BU$1&lt;Input!$G53),(Input!$E53),0))*BU$7</f>
        <v>0</v>
      </c>
      <c r="BV79" s="283">
        <f>(-IF(AND(BV$1&gt;=Input!$F53,BV$1&lt;Input!$G53),(Input!$E53),0))*BV$7</f>
        <v>0</v>
      </c>
      <c r="BW79" s="283">
        <f>(-IF(AND(BW$1&gt;=Input!$F53,BW$1&lt;Input!$G53),(Input!$E53),0))*BW$7</f>
        <v>0</v>
      </c>
      <c r="BX79" s="283">
        <f>(-IF(AND(BX$1&gt;=Input!$F53,BX$1&lt;Input!$G53),(Input!$E53),0))*BX$7</f>
        <v>0</v>
      </c>
      <c r="BY79" s="283">
        <f>(-IF(AND(BY$1&gt;=Input!$F53,BY$1&lt;Input!$G53),(Input!$E53),0))*BY$7</f>
        <v>0</v>
      </c>
      <c r="BZ79" s="283">
        <f>(-IF(AND(BZ$1&gt;=Input!$F53,BZ$1&lt;Input!$G53),(Input!$E53),0))*BZ$7</f>
        <v>0</v>
      </c>
      <c r="CA79" s="283">
        <f>(-IF(AND(CA$1&gt;=Input!$F53,CA$1&lt;Input!$G53),(Input!$E53),0))*CA$7</f>
        <v>0</v>
      </c>
      <c r="CB79" s="283">
        <f>(-IF(AND(CB$1&gt;=Input!$F53,CB$1&lt;Input!$G53),(Input!$E53),0))*CB$7</f>
        <v>0</v>
      </c>
      <c r="CC79" s="283">
        <f>(-IF(AND(CC$1&gt;=Input!$F53,CC$1&lt;Input!$G53),(Input!$E53),0))*CC$7</f>
        <v>0</v>
      </c>
      <c r="CD79" s="283">
        <f>(-IF(AND(CD$1&gt;=Input!$F53,CD$1&lt;Input!$G53),(Input!$E53),0))*CD$7</f>
        <v>0</v>
      </c>
      <c r="CE79" s="283">
        <f>(-IF(AND(CE$1&gt;=Input!$F53,CE$1&lt;Input!$G53),(Input!$E53),0))*CE$7</f>
        <v>0</v>
      </c>
      <c r="CF79" s="283">
        <f>(-IF(AND(CF$1&gt;=Input!$F53,CF$1&lt;Input!$G53),(Input!$E53),0))*CF$7</f>
        <v>0</v>
      </c>
      <c r="CG79" s="283">
        <f>(-IF(AND(CG$1&gt;=Input!$F53,CG$1&lt;Input!$G53),(Input!$E53),0))*CG$7</f>
        <v>0</v>
      </c>
      <c r="CH79" s="283">
        <f>(-IF(AND(CH$1&gt;=Input!$F53,CH$1&lt;Input!$G53),(Input!$E53),0))*CH$7</f>
        <v>0</v>
      </c>
      <c r="CI79" s="283">
        <f>(-IF(AND(CI$1&gt;=Input!$F53,CI$1&lt;Input!$G53),(Input!$E53),0))*CI$7</f>
        <v>0</v>
      </c>
      <c r="CJ79" s="283">
        <f>(-IF(AND(CJ$1&gt;=Input!$F53,CJ$1&lt;Input!$G53),(Input!$E53),0))*CJ$7</f>
        <v>0</v>
      </c>
      <c r="CK79" s="283">
        <f>(-IF(AND(CK$1&gt;=Input!$F53,CK$1&lt;Input!$G53),(Input!$E53),0))*CK$7</f>
        <v>0</v>
      </c>
      <c r="CL79" s="283">
        <f>(-IF(AND(CL$1&gt;=Input!$F53,CL$1&lt;Input!$G53),(Input!$E53),0))*CL$7</f>
        <v>0</v>
      </c>
      <c r="CM79" s="283">
        <f>(-IF(AND(CM$1&gt;=Input!$F53,CM$1&lt;Input!$G53),(Input!$E53),0))*CM$7</f>
        <v>0</v>
      </c>
      <c r="CN79" s="283">
        <f>(-IF(AND(CN$1&gt;=Input!$F53,CN$1&lt;Input!$G53),(Input!$E53),0))*CN$7</f>
        <v>0</v>
      </c>
      <c r="CO79" s="1"/>
    </row>
    <row r="80" ht="18.75" customHeight="1" outlineLevel="1">
      <c r="A80" s="1"/>
      <c r="B80" s="282"/>
      <c r="C80" s="453" t="str">
        <f>Input!C54</f>
        <v/>
      </c>
      <c r="D80" s="283"/>
      <c r="E80" s="382">
        <f t="shared" si="40"/>
        <v>0</v>
      </c>
      <c r="F80" s="283">
        <f t="shared" si="41"/>
        <v>0</v>
      </c>
      <c r="G80" s="383" t="s">
        <v>41</v>
      </c>
      <c r="H80" s="384"/>
      <c r="I80" s="283">
        <f>(-IF(AND(I$1&gt;=Input!$F54,I$1&lt;Input!$G54),(Input!$E54),0))*I$7</f>
        <v>0</v>
      </c>
      <c r="J80" s="283">
        <f>(-IF(AND(J$1&gt;=Input!$F54,J$1&lt;Input!$G54),(Input!$E54),0))*J$7</f>
        <v>0</v>
      </c>
      <c r="K80" s="283">
        <f>(-IF(AND(K$1&gt;=Input!$F54,K$1&lt;Input!$G54),(Input!$E54),0))*K$7</f>
        <v>0</v>
      </c>
      <c r="L80" s="283">
        <f>(-IF(AND(L$1&gt;=Input!$F54,L$1&lt;Input!$G54),(Input!$E54),0))*L$7</f>
        <v>0</v>
      </c>
      <c r="M80" s="283">
        <f>(-IF(AND(M$1&gt;=Input!$F54,M$1&lt;Input!$G54),(Input!$E54),0))*M$7</f>
        <v>0</v>
      </c>
      <c r="N80" s="283">
        <f>(-IF(AND(N$1&gt;=Input!$F54,N$1&lt;Input!$G54),(Input!$E54),0))*N$7</f>
        <v>0</v>
      </c>
      <c r="O80" s="283">
        <f>(-IF(AND(O$1&gt;=Input!$F54,O$1&lt;Input!$G54),(Input!$E54),0))*O$7</f>
        <v>0</v>
      </c>
      <c r="P80" s="283">
        <f>(-IF(AND(P$1&gt;=Input!$F54,P$1&lt;Input!$G54),(Input!$E54),0))*P$7</f>
        <v>0</v>
      </c>
      <c r="Q80" s="283">
        <f>(-IF(AND(Q$1&gt;=Input!$F54,Q$1&lt;Input!$G54),(Input!$E54),0))*Q$7</f>
        <v>0</v>
      </c>
      <c r="R80" s="283">
        <f>(-IF(AND(R$1&gt;=Input!$F54,R$1&lt;Input!$G54),(Input!$E54),0))*R$7</f>
        <v>0</v>
      </c>
      <c r="S80" s="283">
        <f>(-IF(AND(S$1&gt;=Input!$F54,S$1&lt;Input!$G54),(Input!$E54),0))*S$7</f>
        <v>0</v>
      </c>
      <c r="T80" s="283">
        <f>(-IF(AND(T$1&gt;=Input!$F54,T$1&lt;Input!$G54),(Input!$E54),0))*T$7</f>
        <v>0</v>
      </c>
      <c r="U80" s="283">
        <f>(-IF(AND(U$1&gt;=Input!$F54,U$1&lt;Input!$G54),(Input!$E54),0))*U$7</f>
        <v>0</v>
      </c>
      <c r="V80" s="283">
        <f>(-IF(AND(V$1&gt;=Input!$F54,V$1&lt;Input!$G54),(Input!$E54),0))*V$7</f>
        <v>0</v>
      </c>
      <c r="W80" s="283">
        <f>(-IF(AND(W$1&gt;=Input!$F54,W$1&lt;Input!$G54),(Input!$E54),0))*W$7</f>
        <v>0</v>
      </c>
      <c r="X80" s="283">
        <f>(-IF(AND(X$1&gt;=Input!$F54,X$1&lt;Input!$G54),(Input!$E54),0))*X$7</f>
        <v>0</v>
      </c>
      <c r="Y80" s="283">
        <f>(-IF(AND(Y$1&gt;=Input!$F54,Y$1&lt;Input!$G54),(Input!$E54),0))*Y$7</f>
        <v>0</v>
      </c>
      <c r="Z80" s="283">
        <f>(-IF(AND(Z$1&gt;=Input!$F54,Z$1&lt;Input!$G54),(Input!$E54),0))*Z$7</f>
        <v>0</v>
      </c>
      <c r="AA80" s="283">
        <f>(-IF(AND(AA$1&gt;=Input!$F54,AA$1&lt;Input!$G54),(Input!$E54),0))*AA$7</f>
        <v>0</v>
      </c>
      <c r="AB80" s="283">
        <f>(-IF(AND(AB$1&gt;=Input!$F54,AB$1&lt;Input!$G54),(Input!$E54),0))*AB$7</f>
        <v>0</v>
      </c>
      <c r="AC80" s="283">
        <f>(-IF(AND(AC$1&gt;=Input!$F54,AC$1&lt;Input!$G54),(Input!$E54),0))*AC$7</f>
        <v>0</v>
      </c>
      <c r="AD80" s="283">
        <f>(-IF(AND(AD$1&gt;=Input!$F54,AD$1&lt;Input!$G54),(Input!$E54),0))*AD$7</f>
        <v>0</v>
      </c>
      <c r="AE80" s="283">
        <f>(-IF(AND(AE$1&gt;=Input!$F54,AE$1&lt;Input!$G54),(Input!$E54),0))*AE$7</f>
        <v>0</v>
      </c>
      <c r="AF80" s="283">
        <f>(-IF(AND(AF$1&gt;=Input!$F54,AF$1&lt;Input!$G54),(Input!$E54),0))*AF$7</f>
        <v>0</v>
      </c>
      <c r="AG80" s="283">
        <f>(-IF(AND(AG$1&gt;=Input!$F54,AG$1&lt;Input!$G54),(Input!$E54),0))*AG$7</f>
        <v>0</v>
      </c>
      <c r="AH80" s="283">
        <f>(-IF(AND(AH$1&gt;=Input!$F54,AH$1&lt;Input!$G54),(Input!$E54),0))*AH$7</f>
        <v>0</v>
      </c>
      <c r="AI80" s="283">
        <f>(-IF(AND(AI$1&gt;=Input!$F54,AI$1&lt;Input!$G54),(Input!$E54),0))*AI$7</f>
        <v>0</v>
      </c>
      <c r="AJ80" s="283">
        <f>(-IF(AND(AJ$1&gt;=Input!$F54,AJ$1&lt;Input!$G54),(Input!$E54),0))*AJ$7</f>
        <v>0</v>
      </c>
      <c r="AK80" s="283">
        <f>(-IF(AND(AK$1&gt;=Input!$F54,AK$1&lt;Input!$G54),(Input!$E54),0))*AK$7</f>
        <v>0</v>
      </c>
      <c r="AL80" s="283">
        <f>(-IF(AND(AL$1&gt;=Input!$F54,AL$1&lt;Input!$G54),(Input!$E54),0))*AL$7</f>
        <v>0</v>
      </c>
      <c r="AM80" s="283">
        <f>(-IF(AND(AM$1&gt;=Input!$F54,AM$1&lt;Input!$G54),(Input!$E54),0))*AM$7</f>
        <v>0</v>
      </c>
      <c r="AN80" s="283">
        <f>(-IF(AND(AN$1&gt;=Input!$F54,AN$1&lt;Input!$G54),(Input!$E54),0))*AN$7</f>
        <v>0</v>
      </c>
      <c r="AO80" s="283">
        <f>(-IF(AND(AO$1&gt;=Input!$F54,AO$1&lt;Input!$G54),(Input!$E54),0))*AO$7</f>
        <v>0</v>
      </c>
      <c r="AP80" s="283">
        <f>(-IF(AND(AP$1&gt;=Input!$F54,AP$1&lt;Input!$G54),(Input!$E54),0))*AP$7</f>
        <v>0</v>
      </c>
      <c r="AQ80" s="283">
        <f>(-IF(AND(AQ$1&gt;=Input!$F54,AQ$1&lt;Input!$G54),(Input!$E54),0))*AQ$7</f>
        <v>0</v>
      </c>
      <c r="AR80" s="283">
        <f>(-IF(AND(AR$1&gt;=Input!$F54,AR$1&lt;Input!$G54),(Input!$E54),0))*AR$7</f>
        <v>0</v>
      </c>
      <c r="AS80" s="283">
        <f>(-IF(AND(AS$1&gt;=Input!$F54,AS$1&lt;Input!$G54),(Input!$E54),0))*AS$7</f>
        <v>0</v>
      </c>
      <c r="AT80" s="283">
        <f>(-IF(AND(AT$1&gt;=Input!$F54,AT$1&lt;Input!$G54),(Input!$E54),0))*AT$7</f>
        <v>0</v>
      </c>
      <c r="AU80" s="283">
        <f>(-IF(AND(AU$1&gt;=Input!$F54,AU$1&lt;Input!$G54),(Input!$E54),0))*AU$7</f>
        <v>0</v>
      </c>
      <c r="AV80" s="283">
        <f>(-IF(AND(AV$1&gt;=Input!$F54,AV$1&lt;Input!$G54),(Input!$E54),0))*AV$7</f>
        <v>0</v>
      </c>
      <c r="AW80" s="283">
        <f>(-IF(AND(AW$1&gt;=Input!$F54,AW$1&lt;Input!$G54),(Input!$E54),0))*AW$7</f>
        <v>0</v>
      </c>
      <c r="AX80" s="283">
        <f>(-IF(AND(AX$1&gt;=Input!$F54,AX$1&lt;Input!$G54),(Input!$E54),0))*AX$7</f>
        <v>0</v>
      </c>
      <c r="AY80" s="283">
        <f>(-IF(AND(AY$1&gt;=Input!$F54,AY$1&lt;Input!$G54),(Input!$E54),0))*AY$7</f>
        <v>0</v>
      </c>
      <c r="AZ80" s="283">
        <f>(-IF(AND(AZ$1&gt;=Input!$F54,AZ$1&lt;Input!$G54),(Input!$E54),0))*AZ$7</f>
        <v>0</v>
      </c>
      <c r="BA80" s="283">
        <f>(-IF(AND(BA$1&gt;=Input!$F54,BA$1&lt;Input!$G54),(Input!$E54),0))*BA$7</f>
        <v>0</v>
      </c>
      <c r="BB80" s="283">
        <f>(-IF(AND(BB$1&gt;=Input!$F54,BB$1&lt;Input!$G54),(Input!$E54),0))*BB$7</f>
        <v>0</v>
      </c>
      <c r="BC80" s="283">
        <f>(-IF(AND(BC$1&gt;=Input!$F54,BC$1&lt;Input!$G54),(Input!$E54),0))*BC$7</f>
        <v>0</v>
      </c>
      <c r="BD80" s="283">
        <f>(-IF(AND(BD$1&gt;=Input!$F54,BD$1&lt;Input!$G54),(Input!$E54),0))*BD$7</f>
        <v>0</v>
      </c>
      <c r="BE80" s="283">
        <f>(-IF(AND(BE$1&gt;=Input!$F54,BE$1&lt;Input!$G54),(Input!$E54),0))*BE$7</f>
        <v>0</v>
      </c>
      <c r="BF80" s="283">
        <f>(-IF(AND(BF$1&gt;=Input!$F54,BF$1&lt;Input!$G54),(Input!$E54),0))*BF$7</f>
        <v>0</v>
      </c>
      <c r="BG80" s="283">
        <f>(-IF(AND(BG$1&gt;=Input!$F54,BG$1&lt;Input!$G54),(Input!$E54),0))*BG$7</f>
        <v>0</v>
      </c>
      <c r="BH80" s="283">
        <f>(-IF(AND(BH$1&gt;=Input!$F54,BH$1&lt;Input!$G54),(Input!$E54),0))*BH$7</f>
        <v>0</v>
      </c>
      <c r="BI80" s="283">
        <f>(-IF(AND(BI$1&gt;=Input!$F54,BI$1&lt;Input!$G54),(Input!$E54),0))*BI$7</f>
        <v>0</v>
      </c>
      <c r="BJ80" s="283">
        <f>(-IF(AND(BJ$1&gt;=Input!$F54,BJ$1&lt;Input!$G54),(Input!$E54),0))*BJ$7</f>
        <v>0</v>
      </c>
      <c r="BK80" s="283">
        <f>(-IF(AND(BK$1&gt;=Input!$F54,BK$1&lt;Input!$G54),(Input!$E54),0))*BK$7</f>
        <v>0</v>
      </c>
      <c r="BL80" s="283">
        <f>(-IF(AND(BL$1&gt;=Input!$F54,BL$1&lt;Input!$G54),(Input!$E54),0))*BL$7</f>
        <v>0</v>
      </c>
      <c r="BM80" s="283">
        <f>(-IF(AND(BM$1&gt;=Input!$F54,BM$1&lt;Input!$G54),(Input!$E54),0))*BM$7</f>
        <v>0</v>
      </c>
      <c r="BN80" s="283">
        <f>(-IF(AND(BN$1&gt;=Input!$F54,BN$1&lt;Input!$G54),(Input!$E54),0))*BN$7</f>
        <v>0</v>
      </c>
      <c r="BO80" s="283">
        <f>(-IF(AND(BO$1&gt;=Input!$F54,BO$1&lt;Input!$G54),(Input!$E54),0))*BO$7</f>
        <v>0</v>
      </c>
      <c r="BP80" s="283">
        <f>(-IF(AND(BP$1&gt;=Input!$F54,BP$1&lt;Input!$G54),(Input!$E54),0))*BP$7</f>
        <v>0</v>
      </c>
      <c r="BQ80" s="283">
        <f>(-IF(AND(BQ$1&gt;=Input!$F54,BQ$1&lt;Input!$G54),(Input!$E54),0))*BQ$7</f>
        <v>0</v>
      </c>
      <c r="BR80" s="283">
        <f>(-IF(AND(BR$1&gt;=Input!$F54,BR$1&lt;Input!$G54),(Input!$E54),0))*BR$7</f>
        <v>0</v>
      </c>
      <c r="BS80" s="283">
        <f>(-IF(AND(BS$1&gt;=Input!$F54,BS$1&lt;Input!$G54),(Input!$E54),0))*BS$7</f>
        <v>0</v>
      </c>
      <c r="BT80" s="283">
        <f>(-IF(AND(BT$1&gt;=Input!$F54,BT$1&lt;Input!$G54),(Input!$E54),0))*BT$7</f>
        <v>0</v>
      </c>
      <c r="BU80" s="283">
        <f>(-IF(AND(BU$1&gt;=Input!$F54,BU$1&lt;Input!$G54),(Input!$E54),0))*BU$7</f>
        <v>0</v>
      </c>
      <c r="BV80" s="283">
        <f>(-IF(AND(BV$1&gt;=Input!$F54,BV$1&lt;Input!$G54),(Input!$E54),0))*BV$7</f>
        <v>0</v>
      </c>
      <c r="BW80" s="283">
        <f>(-IF(AND(BW$1&gt;=Input!$F54,BW$1&lt;Input!$G54),(Input!$E54),0))*BW$7</f>
        <v>0</v>
      </c>
      <c r="BX80" s="283">
        <f>(-IF(AND(BX$1&gt;=Input!$F54,BX$1&lt;Input!$G54),(Input!$E54),0))*BX$7</f>
        <v>0</v>
      </c>
      <c r="BY80" s="283">
        <f>(-IF(AND(BY$1&gt;=Input!$F54,BY$1&lt;Input!$G54),(Input!$E54),0))*BY$7</f>
        <v>0</v>
      </c>
      <c r="BZ80" s="283">
        <f>(-IF(AND(BZ$1&gt;=Input!$F54,BZ$1&lt;Input!$G54),(Input!$E54),0))*BZ$7</f>
        <v>0</v>
      </c>
      <c r="CA80" s="283">
        <f>(-IF(AND(CA$1&gt;=Input!$F54,CA$1&lt;Input!$G54),(Input!$E54),0))*CA$7</f>
        <v>0</v>
      </c>
      <c r="CB80" s="283">
        <f>(-IF(AND(CB$1&gt;=Input!$F54,CB$1&lt;Input!$G54),(Input!$E54),0))*CB$7</f>
        <v>0</v>
      </c>
      <c r="CC80" s="283">
        <f>(-IF(AND(CC$1&gt;=Input!$F54,CC$1&lt;Input!$G54),(Input!$E54),0))*CC$7</f>
        <v>0</v>
      </c>
      <c r="CD80" s="283">
        <f>(-IF(AND(CD$1&gt;=Input!$F54,CD$1&lt;Input!$G54),(Input!$E54),0))*CD$7</f>
        <v>0</v>
      </c>
      <c r="CE80" s="283">
        <f>(-IF(AND(CE$1&gt;=Input!$F54,CE$1&lt;Input!$G54),(Input!$E54),0))*CE$7</f>
        <v>0</v>
      </c>
      <c r="CF80" s="283">
        <f>(-IF(AND(CF$1&gt;=Input!$F54,CF$1&lt;Input!$G54),(Input!$E54),0))*CF$7</f>
        <v>0</v>
      </c>
      <c r="CG80" s="283">
        <f>(-IF(AND(CG$1&gt;=Input!$F54,CG$1&lt;Input!$G54),(Input!$E54),0))*CG$7</f>
        <v>0</v>
      </c>
      <c r="CH80" s="283">
        <f>(-IF(AND(CH$1&gt;=Input!$F54,CH$1&lt;Input!$G54),(Input!$E54),0))*CH$7</f>
        <v>0</v>
      </c>
      <c r="CI80" s="283">
        <f>(-IF(AND(CI$1&gt;=Input!$F54,CI$1&lt;Input!$G54),(Input!$E54),0))*CI$7</f>
        <v>0</v>
      </c>
      <c r="CJ80" s="283">
        <f>(-IF(AND(CJ$1&gt;=Input!$F54,CJ$1&lt;Input!$G54),(Input!$E54),0))*CJ$7</f>
        <v>0</v>
      </c>
      <c r="CK80" s="283">
        <f>(-IF(AND(CK$1&gt;=Input!$F54,CK$1&lt;Input!$G54),(Input!$E54),0))*CK$7</f>
        <v>0</v>
      </c>
      <c r="CL80" s="283">
        <f>(-IF(AND(CL$1&gt;=Input!$F54,CL$1&lt;Input!$G54),(Input!$E54),0))*CL$7</f>
        <v>0</v>
      </c>
      <c r="CM80" s="283">
        <f>(-IF(AND(CM$1&gt;=Input!$F54,CM$1&lt;Input!$G54),(Input!$E54),0))*CM$7</f>
        <v>0</v>
      </c>
      <c r="CN80" s="283">
        <f>(-IF(AND(CN$1&gt;=Input!$F54,CN$1&lt;Input!$G54),(Input!$E54),0))*CN$7</f>
        <v>0</v>
      </c>
      <c r="CO80" s="1"/>
    </row>
    <row r="81" ht="18.75" customHeight="1" outlineLevel="1">
      <c r="A81" s="1"/>
      <c r="B81" s="282"/>
      <c r="C81" s="453" t="str">
        <f>Input!C55</f>
        <v/>
      </c>
      <c r="D81" s="283"/>
      <c r="E81" s="382">
        <f t="shared" si="40"/>
        <v>0</v>
      </c>
      <c r="F81" s="283">
        <f t="shared" si="41"/>
        <v>0</v>
      </c>
      <c r="G81" s="383" t="s">
        <v>41</v>
      </c>
      <c r="H81" s="384"/>
      <c r="I81" s="283">
        <f>(-IF(AND(I$1&gt;=Input!$F55,I$1&lt;Input!$G55),(Input!$E55),0))*I$7</f>
        <v>0</v>
      </c>
      <c r="J81" s="283">
        <f>(-IF(AND(J$1&gt;=Input!$F55,J$1&lt;Input!$G55),(Input!$E55),0))*J$7</f>
        <v>0</v>
      </c>
      <c r="K81" s="283">
        <f>(-IF(AND(K$1&gt;=Input!$F55,K$1&lt;Input!$G55),(Input!$E55),0))*K$7</f>
        <v>0</v>
      </c>
      <c r="L81" s="283">
        <f>(-IF(AND(L$1&gt;=Input!$F55,L$1&lt;Input!$G55),(Input!$E55),0))*L$7</f>
        <v>0</v>
      </c>
      <c r="M81" s="283">
        <f>(-IF(AND(M$1&gt;=Input!$F55,M$1&lt;Input!$G55),(Input!$E55),0))*M$7</f>
        <v>0</v>
      </c>
      <c r="N81" s="283">
        <f>(-IF(AND(N$1&gt;=Input!$F55,N$1&lt;Input!$G55),(Input!$E55),0))*N$7</f>
        <v>0</v>
      </c>
      <c r="O81" s="283">
        <f>(-IF(AND(O$1&gt;=Input!$F55,O$1&lt;Input!$G55),(Input!$E55),0))*O$7</f>
        <v>0</v>
      </c>
      <c r="P81" s="283">
        <f>(-IF(AND(P$1&gt;=Input!$F55,P$1&lt;Input!$G55),(Input!$E55),0))*P$7</f>
        <v>0</v>
      </c>
      <c r="Q81" s="283">
        <f>(-IF(AND(Q$1&gt;=Input!$F55,Q$1&lt;Input!$G55),(Input!$E55),0))*Q$7</f>
        <v>0</v>
      </c>
      <c r="R81" s="283">
        <f>(-IF(AND(R$1&gt;=Input!$F55,R$1&lt;Input!$G55),(Input!$E55),0))*R$7</f>
        <v>0</v>
      </c>
      <c r="S81" s="283">
        <f>(-IF(AND(S$1&gt;=Input!$F55,S$1&lt;Input!$G55),(Input!$E55),0))*S$7</f>
        <v>0</v>
      </c>
      <c r="T81" s="283">
        <f>(-IF(AND(T$1&gt;=Input!$F55,T$1&lt;Input!$G55),(Input!$E55),0))*T$7</f>
        <v>0</v>
      </c>
      <c r="U81" s="283">
        <f>(-IF(AND(U$1&gt;=Input!$F55,U$1&lt;Input!$G55),(Input!$E55),0))*U$7</f>
        <v>0</v>
      </c>
      <c r="V81" s="283">
        <f>(-IF(AND(V$1&gt;=Input!$F55,V$1&lt;Input!$G55),(Input!$E55),0))*V$7</f>
        <v>0</v>
      </c>
      <c r="W81" s="283">
        <f>(-IF(AND(W$1&gt;=Input!$F55,W$1&lt;Input!$G55),(Input!$E55),0))*W$7</f>
        <v>0</v>
      </c>
      <c r="X81" s="283">
        <f>(-IF(AND(X$1&gt;=Input!$F55,X$1&lt;Input!$G55),(Input!$E55),0))*X$7</f>
        <v>0</v>
      </c>
      <c r="Y81" s="283">
        <f>(-IF(AND(Y$1&gt;=Input!$F55,Y$1&lt;Input!$G55),(Input!$E55),0))*Y$7</f>
        <v>0</v>
      </c>
      <c r="Z81" s="283">
        <f>(-IF(AND(Z$1&gt;=Input!$F55,Z$1&lt;Input!$G55),(Input!$E55),0))*Z$7</f>
        <v>0</v>
      </c>
      <c r="AA81" s="283">
        <f>(-IF(AND(AA$1&gt;=Input!$F55,AA$1&lt;Input!$G55),(Input!$E55),0))*AA$7</f>
        <v>0</v>
      </c>
      <c r="AB81" s="283">
        <f>(-IF(AND(AB$1&gt;=Input!$F55,AB$1&lt;Input!$G55),(Input!$E55),0))*AB$7</f>
        <v>0</v>
      </c>
      <c r="AC81" s="283">
        <f>(-IF(AND(AC$1&gt;=Input!$F55,AC$1&lt;Input!$G55),(Input!$E55),0))*AC$7</f>
        <v>0</v>
      </c>
      <c r="AD81" s="283">
        <f>(-IF(AND(AD$1&gt;=Input!$F55,AD$1&lt;Input!$G55),(Input!$E55),0))*AD$7</f>
        <v>0</v>
      </c>
      <c r="AE81" s="283">
        <f>(-IF(AND(AE$1&gt;=Input!$F55,AE$1&lt;Input!$G55),(Input!$E55),0))*AE$7</f>
        <v>0</v>
      </c>
      <c r="AF81" s="283">
        <f>(-IF(AND(AF$1&gt;=Input!$F55,AF$1&lt;Input!$G55),(Input!$E55),0))*AF$7</f>
        <v>0</v>
      </c>
      <c r="AG81" s="283">
        <f>(-IF(AND(AG$1&gt;=Input!$F55,AG$1&lt;Input!$G55),(Input!$E55),0))*AG$7</f>
        <v>0</v>
      </c>
      <c r="AH81" s="283">
        <f>(-IF(AND(AH$1&gt;=Input!$F55,AH$1&lt;Input!$G55),(Input!$E55),0))*AH$7</f>
        <v>0</v>
      </c>
      <c r="AI81" s="283">
        <f>(-IF(AND(AI$1&gt;=Input!$F55,AI$1&lt;Input!$G55),(Input!$E55),0))*AI$7</f>
        <v>0</v>
      </c>
      <c r="AJ81" s="283">
        <f>(-IF(AND(AJ$1&gt;=Input!$F55,AJ$1&lt;Input!$G55),(Input!$E55),0))*AJ$7</f>
        <v>0</v>
      </c>
      <c r="AK81" s="283">
        <f>(-IF(AND(AK$1&gt;=Input!$F55,AK$1&lt;Input!$G55),(Input!$E55),0))*AK$7</f>
        <v>0</v>
      </c>
      <c r="AL81" s="283">
        <f>(-IF(AND(AL$1&gt;=Input!$F55,AL$1&lt;Input!$G55),(Input!$E55),0))*AL$7</f>
        <v>0</v>
      </c>
      <c r="AM81" s="283">
        <f>(-IF(AND(AM$1&gt;=Input!$F55,AM$1&lt;Input!$G55),(Input!$E55),0))*AM$7</f>
        <v>0</v>
      </c>
      <c r="AN81" s="283">
        <f>(-IF(AND(AN$1&gt;=Input!$F55,AN$1&lt;Input!$G55),(Input!$E55),0))*AN$7</f>
        <v>0</v>
      </c>
      <c r="AO81" s="283">
        <f>(-IF(AND(AO$1&gt;=Input!$F55,AO$1&lt;Input!$G55),(Input!$E55),0))*AO$7</f>
        <v>0</v>
      </c>
      <c r="AP81" s="283">
        <f>(-IF(AND(AP$1&gt;=Input!$F55,AP$1&lt;Input!$G55),(Input!$E55),0))*AP$7</f>
        <v>0</v>
      </c>
      <c r="AQ81" s="283">
        <f>(-IF(AND(AQ$1&gt;=Input!$F55,AQ$1&lt;Input!$G55),(Input!$E55),0))*AQ$7</f>
        <v>0</v>
      </c>
      <c r="AR81" s="283">
        <f>(-IF(AND(AR$1&gt;=Input!$F55,AR$1&lt;Input!$G55),(Input!$E55),0))*AR$7</f>
        <v>0</v>
      </c>
      <c r="AS81" s="283">
        <f>(-IF(AND(AS$1&gt;=Input!$F55,AS$1&lt;Input!$G55),(Input!$E55),0))*AS$7</f>
        <v>0</v>
      </c>
      <c r="AT81" s="283">
        <f>(-IF(AND(AT$1&gt;=Input!$F55,AT$1&lt;Input!$G55),(Input!$E55),0))*AT$7</f>
        <v>0</v>
      </c>
      <c r="AU81" s="283">
        <f>(-IF(AND(AU$1&gt;=Input!$F55,AU$1&lt;Input!$G55),(Input!$E55),0))*AU$7</f>
        <v>0</v>
      </c>
      <c r="AV81" s="283">
        <f>(-IF(AND(AV$1&gt;=Input!$F55,AV$1&lt;Input!$G55),(Input!$E55),0))*AV$7</f>
        <v>0</v>
      </c>
      <c r="AW81" s="283">
        <f>(-IF(AND(AW$1&gt;=Input!$F55,AW$1&lt;Input!$G55),(Input!$E55),0))*AW$7</f>
        <v>0</v>
      </c>
      <c r="AX81" s="283">
        <f>(-IF(AND(AX$1&gt;=Input!$F55,AX$1&lt;Input!$G55),(Input!$E55),0))*AX$7</f>
        <v>0</v>
      </c>
      <c r="AY81" s="283">
        <f>(-IF(AND(AY$1&gt;=Input!$F55,AY$1&lt;Input!$G55),(Input!$E55),0))*AY$7</f>
        <v>0</v>
      </c>
      <c r="AZ81" s="283">
        <f>(-IF(AND(AZ$1&gt;=Input!$F55,AZ$1&lt;Input!$G55),(Input!$E55),0))*AZ$7</f>
        <v>0</v>
      </c>
      <c r="BA81" s="283">
        <f>(-IF(AND(BA$1&gt;=Input!$F55,BA$1&lt;Input!$G55),(Input!$E55),0))*BA$7</f>
        <v>0</v>
      </c>
      <c r="BB81" s="283">
        <f>(-IF(AND(BB$1&gt;=Input!$F55,BB$1&lt;Input!$G55),(Input!$E55),0))*BB$7</f>
        <v>0</v>
      </c>
      <c r="BC81" s="283">
        <f>(-IF(AND(BC$1&gt;=Input!$F55,BC$1&lt;Input!$G55),(Input!$E55),0))*BC$7</f>
        <v>0</v>
      </c>
      <c r="BD81" s="283">
        <f>(-IF(AND(BD$1&gt;=Input!$F55,BD$1&lt;Input!$G55),(Input!$E55),0))*BD$7</f>
        <v>0</v>
      </c>
      <c r="BE81" s="283">
        <f>(-IF(AND(BE$1&gt;=Input!$F55,BE$1&lt;Input!$G55),(Input!$E55),0))*BE$7</f>
        <v>0</v>
      </c>
      <c r="BF81" s="283">
        <f>(-IF(AND(BF$1&gt;=Input!$F55,BF$1&lt;Input!$G55),(Input!$E55),0))*BF$7</f>
        <v>0</v>
      </c>
      <c r="BG81" s="283">
        <f>(-IF(AND(BG$1&gt;=Input!$F55,BG$1&lt;Input!$G55),(Input!$E55),0))*BG$7</f>
        <v>0</v>
      </c>
      <c r="BH81" s="283">
        <f>(-IF(AND(BH$1&gt;=Input!$F55,BH$1&lt;Input!$G55),(Input!$E55),0))*BH$7</f>
        <v>0</v>
      </c>
      <c r="BI81" s="283">
        <f>(-IF(AND(BI$1&gt;=Input!$F55,BI$1&lt;Input!$G55),(Input!$E55),0))*BI$7</f>
        <v>0</v>
      </c>
      <c r="BJ81" s="283">
        <f>(-IF(AND(BJ$1&gt;=Input!$F55,BJ$1&lt;Input!$G55),(Input!$E55),0))*BJ$7</f>
        <v>0</v>
      </c>
      <c r="BK81" s="283">
        <f>(-IF(AND(BK$1&gt;=Input!$F55,BK$1&lt;Input!$G55),(Input!$E55),0))*BK$7</f>
        <v>0</v>
      </c>
      <c r="BL81" s="283">
        <f>(-IF(AND(BL$1&gt;=Input!$F55,BL$1&lt;Input!$G55),(Input!$E55),0))*BL$7</f>
        <v>0</v>
      </c>
      <c r="BM81" s="283">
        <f>(-IF(AND(BM$1&gt;=Input!$F55,BM$1&lt;Input!$G55),(Input!$E55),0))*BM$7</f>
        <v>0</v>
      </c>
      <c r="BN81" s="283">
        <f>(-IF(AND(BN$1&gt;=Input!$F55,BN$1&lt;Input!$G55),(Input!$E55),0))*BN$7</f>
        <v>0</v>
      </c>
      <c r="BO81" s="283">
        <f>(-IF(AND(BO$1&gt;=Input!$F55,BO$1&lt;Input!$G55),(Input!$E55),0))*BO$7</f>
        <v>0</v>
      </c>
      <c r="BP81" s="283">
        <f>(-IF(AND(BP$1&gt;=Input!$F55,BP$1&lt;Input!$G55),(Input!$E55),0))*BP$7</f>
        <v>0</v>
      </c>
      <c r="BQ81" s="283">
        <f>(-IF(AND(BQ$1&gt;=Input!$F55,BQ$1&lt;Input!$G55),(Input!$E55),0))*BQ$7</f>
        <v>0</v>
      </c>
      <c r="BR81" s="283">
        <f>(-IF(AND(BR$1&gt;=Input!$F55,BR$1&lt;Input!$G55),(Input!$E55),0))*BR$7</f>
        <v>0</v>
      </c>
      <c r="BS81" s="283">
        <f>(-IF(AND(BS$1&gt;=Input!$F55,BS$1&lt;Input!$G55),(Input!$E55),0))*BS$7</f>
        <v>0</v>
      </c>
      <c r="BT81" s="283">
        <f>(-IF(AND(BT$1&gt;=Input!$F55,BT$1&lt;Input!$G55),(Input!$E55),0))*BT$7</f>
        <v>0</v>
      </c>
      <c r="BU81" s="283">
        <f>(-IF(AND(BU$1&gt;=Input!$F55,BU$1&lt;Input!$G55),(Input!$E55),0))*BU$7</f>
        <v>0</v>
      </c>
      <c r="BV81" s="283">
        <f>(-IF(AND(BV$1&gt;=Input!$F55,BV$1&lt;Input!$G55),(Input!$E55),0))*BV$7</f>
        <v>0</v>
      </c>
      <c r="BW81" s="283">
        <f>(-IF(AND(BW$1&gt;=Input!$F55,BW$1&lt;Input!$G55),(Input!$E55),0))*BW$7</f>
        <v>0</v>
      </c>
      <c r="BX81" s="283">
        <f>(-IF(AND(BX$1&gt;=Input!$F55,BX$1&lt;Input!$G55),(Input!$E55),0))*BX$7</f>
        <v>0</v>
      </c>
      <c r="BY81" s="283">
        <f>(-IF(AND(BY$1&gt;=Input!$F55,BY$1&lt;Input!$G55),(Input!$E55),0))*BY$7</f>
        <v>0</v>
      </c>
      <c r="BZ81" s="283">
        <f>(-IF(AND(BZ$1&gt;=Input!$F55,BZ$1&lt;Input!$G55),(Input!$E55),0))*BZ$7</f>
        <v>0</v>
      </c>
      <c r="CA81" s="283">
        <f>(-IF(AND(CA$1&gt;=Input!$F55,CA$1&lt;Input!$G55),(Input!$E55),0))*CA$7</f>
        <v>0</v>
      </c>
      <c r="CB81" s="283">
        <f>(-IF(AND(CB$1&gt;=Input!$F55,CB$1&lt;Input!$G55),(Input!$E55),0))*CB$7</f>
        <v>0</v>
      </c>
      <c r="CC81" s="283">
        <f>(-IF(AND(CC$1&gt;=Input!$F55,CC$1&lt;Input!$G55),(Input!$E55),0))*CC$7</f>
        <v>0</v>
      </c>
      <c r="CD81" s="283">
        <f>(-IF(AND(CD$1&gt;=Input!$F55,CD$1&lt;Input!$G55),(Input!$E55),0))*CD$7</f>
        <v>0</v>
      </c>
      <c r="CE81" s="283">
        <f>(-IF(AND(CE$1&gt;=Input!$F55,CE$1&lt;Input!$G55),(Input!$E55),0))*CE$7</f>
        <v>0</v>
      </c>
      <c r="CF81" s="283">
        <f>(-IF(AND(CF$1&gt;=Input!$F55,CF$1&lt;Input!$G55),(Input!$E55),0))*CF$7</f>
        <v>0</v>
      </c>
      <c r="CG81" s="283">
        <f>(-IF(AND(CG$1&gt;=Input!$F55,CG$1&lt;Input!$G55),(Input!$E55),0))*CG$7</f>
        <v>0</v>
      </c>
      <c r="CH81" s="283">
        <f>(-IF(AND(CH$1&gt;=Input!$F55,CH$1&lt;Input!$G55),(Input!$E55),0))*CH$7</f>
        <v>0</v>
      </c>
      <c r="CI81" s="283">
        <f>(-IF(AND(CI$1&gt;=Input!$F55,CI$1&lt;Input!$G55),(Input!$E55),0))*CI$7</f>
        <v>0</v>
      </c>
      <c r="CJ81" s="283">
        <f>(-IF(AND(CJ$1&gt;=Input!$F55,CJ$1&lt;Input!$G55),(Input!$E55),0))*CJ$7</f>
        <v>0</v>
      </c>
      <c r="CK81" s="283">
        <f>(-IF(AND(CK$1&gt;=Input!$F55,CK$1&lt;Input!$G55),(Input!$E55),0))*CK$7</f>
        <v>0</v>
      </c>
      <c r="CL81" s="283">
        <f>(-IF(AND(CL$1&gt;=Input!$F55,CL$1&lt;Input!$G55),(Input!$E55),0))*CL$7</f>
        <v>0</v>
      </c>
      <c r="CM81" s="283">
        <f>(-IF(AND(CM$1&gt;=Input!$F55,CM$1&lt;Input!$G55),(Input!$E55),0))*CM$7</f>
        <v>0</v>
      </c>
      <c r="CN81" s="283">
        <f>(-IF(AND(CN$1&gt;=Input!$F55,CN$1&lt;Input!$G55),(Input!$E55),0))*CN$7</f>
        <v>0</v>
      </c>
      <c r="CO81" s="1"/>
    </row>
    <row r="82" ht="18.75" customHeight="1" outlineLevel="1">
      <c r="A82" s="1"/>
      <c r="B82" s="282"/>
      <c r="C82" s="453" t="str">
        <f>Input!C56</f>
        <v/>
      </c>
      <c r="D82" s="283"/>
      <c r="E82" s="382">
        <f t="shared" si="40"/>
        <v>0</v>
      </c>
      <c r="F82" s="283">
        <f t="shared" si="41"/>
        <v>0</v>
      </c>
      <c r="G82" s="383" t="s">
        <v>41</v>
      </c>
      <c r="H82" s="384"/>
      <c r="I82" s="283">
        <f>(-IF(AND(I$1&gt;=Input!$F56,I$1&lt;Input!$G56),(Input!$E56),0))*I$7</f>
        <v>0</v>
      </c>
      <c r="J82" s="283">
        <f>(-IF(AND(J$1&gt;=Input!$F56,J$1&lt;Input!$G56),(Input!$E56),0))*J$7</f>
        <v>0</v>
      </c>
      <c r="K82" s="283">
        <f>(-IF(AND(K$1&gt;=Input!$F56,K$1&lt;Input!$G56),(Input!$E56),0))*K$7</f>
        <v>0</v>
      </c>
      <c r="L82" s="283">
        <f>(-IF(AND(L$1&gt;=Input!$F56,L$1&lt;Input!$G56),(Input!$E56),0))*L$7</f>
        <v>0</v>
      </c>
      <c r="M82" s="283">
        <f>(-IF(AND(M$1&gt;=Input!$F56,M$1&lt;Input!$G56),(Input!$E56),0))*M$7</f>
        <v>0</v>
      </c>
      <c r="N82" s="283">
        <f>(-IF(AND(N$1&gt;=Input!$F56,N$1&lt;Input!$G56),(Input!$E56),0))*N$7</f>
        <v>0</v>
      </c>
      <c r="O82" s="283">
        <f>(-IF(AND(O$1&gt;=Input!$F56,O$1&lt;Input!$G56),(Input!$E56),0))*O$7</f>
        <v>0</v>
      </c>
      <c r="P82" s="283">
        <f>(-IF(AND(P$1&gt;=Input!$F56,P$1&lt;Input!$G56),(Input!$E56),0))*P$7</f>
        <v>0</v>
      </c>
      <c r="Q82" s="283">
        <f>(-IF(AND(Q$1&gt;=Input!$F56,Q$1&lt;Input!$G56),(Input!$E56),0))*Q$7</f>
        <v>0</v>
      </c>
      <c r="R82" s="283">
        <f>(-IF(AND(R$1&gt;=Input!$F56,R$1&lt;Input!$G56),(Input!$E56),0))*R$7</f>
        <v>0</v>
      </c>
      <c r="S82" s="283">
        <f>(-IF(AND(S$1&gt;=Input!$F56,S$1&lt;Input!$G56),(Input!$E56),0))*S$7</f>
        <v>0</v>
      </c>
      <c r="T82" s="283">
        <f>(-IF(AND(T$1&gt;=Input!$F56,T$1&lt;Input!$G56),(Input!$E56),0))*T$7</f>
        <v>0</v>
      </c>
      <c r="U82" s="283">
        <f>(-IF(AND(U$1&gt;=Input!$F56,U$1&lt;Input!$G56),(Input!$E56),0))*U$7</f>
        <v>0</v>
      </c>
      <c r="V82" s="283">
        <f>(-IF(AND(V$1&gt;=Input!$F56,V$1&lt;Input!$G56),(Input!$E56),0))*V$7</f>
        <v>0</v>
      </c>
      <c r="W82" s="283">
        <f>(-IF(AND(W$1&gt;=Input!$F56,W$1&lt;Input!$G56),(Input!$E56),0))*W$7</f>
        <v>0</v>
      </c>
      <c r="X82" s="283">
        <f>(-IF(AND(X$1&gt;=Input!$F56,X$1&lt;Input!$G56),(Input!$E56),0))*X$7</f>
        <v>0</v>
      </c>
      <c r="Y82" s="283">
        <f>(-IF(AND(Y$1&gt;=Input!$F56,Y$1&lt;Input!$G56),(Input!$E56),0))*Y$7</f>
        <v>0</v>
      </c>
      <c r="Z82" s="283">
        <f>(-IF(AND(Z$1&gt;=Input!$F56,Z$1&lt;Input!$G56),(Input!$E56),0))*Z$7</f>
        <v>0</v>
      </c>
      <c r="AA82" s="283">
        <f>(-IF(AND(AA$1&gt;=Input!$F56,AA$1&lt;Input!$G56),(Input!$E56),0))*AA$7</f>
        <v>0</v>
      </c>
      <c r="AB82" s="283">
        <f>(-IF(AND(AB$1&gt;=Input!$F56,AB$1&lt;Input!$G56),(Input!$E56),0))*AB$7</f>
        <v>0</v>
      </c>
      <c r="AC82" s="283">
        <f>(-IF(AND(AC$1&gt;=Input!$F56,AC$1&lt;Input!$G56),(Input!$E56),0))*AC$7</f>
        <v>0</v>
      </c>
      <c r="AD82" s="283">
        <f>(-IF(AND(AD$1&gt;=Input!$F56,AD$1&lt;Input!$G56),(Input!$E56),0))*AD$7</f>
        <v>0</v>
      </c>
      <c r="AE82" s="283">
        <f>(-IF(AND(AE$1&gt;=Input!$F56,AE$1&lt;Input!$G56),(Input!$E56),0))*AE$7</f>
        <v>0</v>
      </c>
      <c r="AF82" s="283">
        <f>(-IF(AND(AF$1&gt;=Input!$F56,AF$1&lt;Input!$G56),(Input!$E56),0))*AF$7</f>
        <v>0</v>
      </c>
      <c r="AG82" s="283">
        <f>(-IF(AND(AG$1&gt;=Input!$F56,AG$1&lt;Input!$G56),(Input!$E56),0))*AG$7</f>
        <v>0</v>
      </c>
      <c r="AH82" s="283">
        <f>(-IF(AND(AH$1&gt;=Input!$F56,AH$1&lt;Input!$G56),(Input!$E56),0))*AH$7</f>
        <v>0</v>
      </c>
      <c r="AI82" s="283">
        <f>(-IF(AND(AI$1&gt;=Input!$F56,AI$1&lt;Input!$G56),(Input!$E56),0))*AI$7</f>
        <v>0</v>
      </c>
      <c r="AJ82" s="283">
        <f>(-IF(AND(AJ$1&gt;=Input!$F56,AJ$1&lt;Input!$G56),(Input!$E56),0))*AJ$7</f>
        <v>0</v>
      </c>
      <c r="AK82" s="283">
        <f>(-IF(AND(AK$1&gt;=Input!$F56,AK$1&lt;Input!$G56),(Input!$E56),0))*AK$7</f>
        <v>0</v>
      </c>
      <c r="AL82" s="283">
        <f>(-IF(AND(AL$1&gt;=Input!$F56,AL$1&lt;Input!$G56),(Input!$E56),0))*AL$7</f>
        <v>0</v>
      </c>
      <c r="AM82" s="283">
        <f>(-IF(AND(AM$1&gt;=Input!$F56,AM$1&lt;Input!$G56),(Input!$E56),0))*AM$7</f>
        <v>0</v>
      </c>
      <c r="AN82" s="283">
        <f>(-IF(AND(AN$1&gt;=Input!$F56,AN$1&lt;Input!$G56),(Input!$E56),0))*AN$7</f>
        <v>0</v>
      </c>
      <c r="AO82" s="283">
        <f>(-IF(AND(AO$1&gt;=Input!$F56,AO$1&lt;Input!$G56),(Input!$E56),0))*AO$7</f>
        <v>0</v>
      </c>
      <c r="AP82" s="283">
        <f>(-IF(AND(AP$1&gt;=Input!$F56,AP$1&lt;Input!$G56),(Input!$E56),0))*AP$7</f>
        <v>0</v>
      </c>
      <c r="AQ82" s="283">
        <f>(-IF(AND(AQ$1&gt;=Input!$F56,AQ$1&lt;Input!$G56),(Input!$E56),0))*AQ$7</f>
        <v>0</v>
      </c>
      <c r="AR82" s="283">
        <f>(-IF(AND(AR$1&gt;=Input!$F56,AR$1&lt;Input!$G56),(Input!$E56),0))*AR$7</f>
        <v>0</v>
      </c>
      <c r="AS82" s="283">
        <f>(-IF(AND(AS$1&gt;=Input!$F56,AS$1&lt;Input!$G56),(Input!$E56),0))*AS$7</f>
        <v>0</v>
      </c>
      <c r="AT82" s="283">
        <f>(-IF(AND(AT$1&gt;=Input!$F56,AT$1&lt;Input!$G56),(Input!$E56),0))*AT$7</f>
        <v>0</v>
      </c>
      <c r="AU82" s="283">
        <f>(-IF(AND(AU$1&gt;=Input!$F56,AU$1&lt;Input!$G56),(Input!$E56),0))*AU$7</f>
        <v>0</v>
      </c>
      <c r="AV82" s="283">
        <f>(-IF(AND(AV$1&gt;=Input!$F56,AV$1&lt;Input!$G56),(Input!$E56),0))*AV$7</f>
        <v>0</v>
      </c>
      <c r="AW82" s="283">
        <f>(-IF(AND(AW$1&gt;=Input!$F56,AW$1&lt;Input!$G56),(Input!$E56),0))*AW$7</f>
        <v>0</v>
      </c>
      <c r="AX82" s="283">
        <f>(-IF(AND(AX$1&gt;=Input!$F56,AX$1&lt;Input!$G56),(Input!$E56),0))*AX$7</f>
        <v>0</v>
      </c>
      <c r="AY82" s="283">
        <f>(-IF(AND(AY$1&gt;=Input!$F56,AY$1&lt;Input!$G56),(Input!$E56),0))*AY$7</f>
        <v>0</v>
      </c>
      <c r="AZ82" s="283">
        <f>(-IF(AND(AZ$1&gt;=Input!$F56,AZ$1&lt;Input!$G56),(Input!$E56),0))*AZ$7</f>
        <v>0</v>
      </c>
      <c r="BA82" s="283">
        <f>(-IF(AND(BA$1&gt;=Input!$F56,BA$1&lt;Input!$G56),(Input!$E56),0))*BA$7</f>
        <v>0</v>
      </c>
      <c r="BB82" s="283">
        <f>(-IF(AND(BB$1&gt;=Input!$F56,BB$1&lt;Input!$G56),(Input!$E56),0))*BB$7</f>
        <v>0</v>
      </c>
      <c r="BC82" s="283">
        <f>(-IF(AND(BC$1&gt;=Input!$F56,BC$1&lt;Input!$G56),(Input!$E56),0))*BC$7</f>
        <v>0</v>
      </c>
      <c r="BD82" s="283">
        <f>(-IF(AND(BD$1&gt;=Input!$F56,BD$1&lt;Input!$G56),(Input!$E56),0))*BD$7</f>
        <v>0</v>
      </c>
      <c r="BE82" s="283">
        <f>(-IF(AND(BE$1&gt;=Input!$F56,BE$1&lt;Input!$G56),(Input!$E56),0))*BE$7</f>
        <v>0</v>
      </c>
      <c r="BF82" s="283">
        <f>(-IF(AND(BF$1&gt;=Input!$F56,BF$1&lt;Input!$G56),(Input!$E56),0))*BF$7</f>
        <v>0</v>
      </c>
      <c r="BG82" s="283">
        <f>(-IF(AND(BG$1&gt;=Input!$F56,BG$1&lt;Input!$G56),(Input!$E56),0))*BG$7</f>
        <v>0</v>
      </c>
      <c r="BH82" s="283">
        <f>(-IF(AND(BH$1&gt;=Input!$F56,BH$1&lt;Input!$G56),(Input!$E56),0))*BH$7</f>
        <v>0</v>
      </c>
      <c r="BI82" s="283">
        <f>(-IF(AND(BI$1&gt;=Input!$F56,BI$1&lt;Input!$G56),(Input!$E56),0))*BI$7</f>
        <v>0</v>
      </c>
      <c r="BJ82" s="283">
        <f>(-IF(AND(BJ$1&gt;=Input!$F56,BJ$1&lt;Input!$G56),(Input!$E56),0))*BJ$7</f>
        <v>0</v>
      </c>
      <c r="BK82" s="283">
        <f>(-IF(AND(BK$1&gt;=Input!$F56,BK$1&lt;Input!$G56),(Input!$E56),0))*BK$7</f>
        <v>0</v>
      </c>
      <c r="BL82" s="283">
        <f>(-IF(AND(BL$1&gt;=Input!$F56,BL$1&lt;Input!$G56),(Input!$E56),0))*BL$7</f>
        <v>0</v>
      </c>
      <c r="BM82" s="283">
        <f>(-IF(AND(BM$1&gt;=Input!$F56,BM$1&lt;Input!$G56),(Input!$E56),0))*BM$7</f>
        <v>0</v>
      </c>
      <c r="BN82" s="283">
        <f>(-IF(AND(BN$1&gt;=Input!$F56,BN$1&lt;Input!$G56),(Input!$E56),0))*BN$7</f>
        <v>0</v>
      </c>
      <c r="BO82" s="283">
        <f>(-IF(AND(BO$1&gt;=Input!$F56,BO$1&lt;Input!$G56),(Input!$E56),0))*BO$7</f>
        <v>0</v>
      </c>
      <c r="BP82" s="283">
        <f>(-IF(AND(BP$1&gt;=Input!$F56,BP$1&lt;Input!$G56),(Input!$E56),0))*BP$7</f>
        <v>0</v>
      </c>
      <c r="BQ82" s="283">
        <f>(-IF(AND(BQ$1&gt;=Input!$F56,BQ$1&lt;Input!$G56),(Input!$E56),0))*BQ$7</f>
        <v>0</v>
      </c>
      <c r="BR82" s="283">
        <f>(-IF(AND(BR$1&gt;=Input!$F56,BR$1&lt;Input!$G56),(Input!$E56),0))*BR$7</f>
        <v>0</v>
      </c>
      <c r="BS82" s="283">
        <f>(-IF(AND(BS$1&gt;=Input!$F56,BS$1&lt;Input!$G56),(Input!$E56),0))*BS$7</f>
        <v>0</v>
      </c>
      <c r="BT82" s="283">
        <f>(-IF(AND(BT$1&gt;=Input!$F56,BT$1&lt;Input!$G56),(Input!$E56),0))*BT$7</f>
        <v>0</v>
      </c>
      <c r="BU82" s="283">
        <f>(-IF(AND(BU$1&gt;=Input!$F56,BU$1&lt;Input!$G56),(Input!$E56),0))*BU$7</f>
        <v>0</v>
      </c>
      <c r="BV82" s="283">
        <f>(-IF(AND(BV$1&gt;=Input!$F56,BV$1&lt;Input!$G56),(Input!$E56),0))*BV$7</f>
        <v>0</v>
      </c>
      <c r="BW82" s="283">
        <f>(-IF(AND(BW$1&gt;=Input!$F56,BW$1&lt;Input!$G56),(Input!$E56),0))*BW$7</f>
        <v>0</v>
      </c>
      <c r="BX82" s="283">
        <f>(-IF(AND(BX$1&gt;=Input!$F56,BX$1&lt;Input!$G56),(Input!$E56),0))*BX$7</f>
        <v>0</v>
      </c>
      <c r="BY82" s="283">
        <f>(-IF(AND(BY$1&gt;=Input!$F56,BY$1&lt;Input!$G56),(Input!$E56),0))*BY$7</f>
        <v>0</v>
      </c>
      <c r="BZ82" s="283">
        <f>(-IF(AND(BZ$1&gt;=Input!$F56,BZ$1&lt;Input!$G56),(Input!$E56),0))*BZ$7</f>
        <v>0</v>
      </c>
      <c r="CA82" s="283">
        <f>(-IF(AND(CA$1&gt;=Input!$F56,CA$1&lt;Input!$G56),(Input!$E56),0))*CA$7</f>
        <v>0</v>
      </c>
      <c r="CB82" s="283">
        <f>(-IF(AND(CB$1&gt;=Input!$F56,CB$1&lt;Input!$G56),(Input!$E56),0))*CB$7</f>
        <v>0</v>
      </c>
      <c r="CC82" s="283">
        <f>(-IF(AND(CC$1&gt;=Input!$F56,CC$1&lt;Input!$G56),(Input!$E56),0))*CC$7</f>
        <v>0</v>
      </c>
      <c r="CD82" s="283">
        <f>(-IF(AND(CD$1&gt;=Input!$F56,CD$1&lt;Input!$G56),(Input!$E56),0))*CD$7</f>
        <v>0</v>
      </c>
      <c r="CE82" s="283">
        <f>(-IF(AND(CE$1&gt;=Input!$F56,CE$1&lt;Input!$G56),(Input!$E56),0))*CE$7</f>
        <v>0</v>
      </c>
      <c r="CF82" s="283">
        <f>(-IF(AND(CF$1&gt;=Input!$F56,CF$1&lt;Input!$G56),(Input!$E56),0))*CF$7</f>
        <v>0</v>
      </c>
      <c r="CG82" s="283">
        <f>(-IF(AND(CG$1&gt;=Input!$F56,CG$1&lt;Input!$G56),(Input!$E56),0))*CG$7</f>
        <v>0</v>
      </c>
      <c r="CH82" s="283">
        <f>(-IF(AND(CH$1&gt;=Input!$F56,CH$1&lt;Input!$G56),(Input!$E56),0))*CH$7</f>
        <v>0</v>
      </c>
      <c r="CI82" s="283">
        <f>(-IF(AND(CI$1&gt;=Input!$F56,CI$1&lt;Input!$G56),(Input!$E56),0))*CI$7</f>
        <v>0</v>
      </c>
      <c r="CJ82" s="283">
        <f>(-IF(AND(CJ$1&gt;=Input!$F56,CJ$1&lt;Input!$G56),(Input!$E56),0))*CJ$7</f>
        <v>0</v>
      </c>
      <c r="CK82" s="283">
        <f>(-IF(AND(CK$1&gt;=Input!$F56,CK$1&lt;Input!$G56),(Input!$E56),0))*CK$7</f>
        <v>0</v>
      </c>
      <c r="CL82" s="283">
        <f>(-IF(AND(CL$1&gt;=Input!$F56,CL$1&lt;Input!$G56),(Input!$E56),0))*CL$7</f>
        <v>0</v>
      </c>
      <c r="CM82" s="283">
        <f>(-IF(AND(CM$1&gt;=Input!$F56,CM$1&lt;Input!$G56),(Input!$E56),0))*CM$7</f>
        <v>0</v>
      </c>
      <c r="CN82" s="283">
        <f>(-IF(AND(CN$1&gt;=Input!$F56,CN$1&lt;Input!$G56),(Input!$E56),0))*CN$7</f>
        <v>0</v>
      </c>
      <c r="CO82" s="1"/>
    </row>
    <row r="83" ht="18.75" customHeight="1" outlineLevel="1">
      <c r="A83" s="1"/>
      <c r="B83" s="282"/>
      <c r="C83" s="453" t="str">
        <f>Input!C57</f>
        <v/>
      </c>
      <c r="D83" s="283"/>
      <c r="E83" s="382">
        <f t="shared" si="40"/>
        <v>0</v>
      </c>
      <c r="F83" s="283">
        <f t="shared" si="41"/>
        <v>0</v>
      </c>
      <c r="G83" s="383" t="s">
        <v>41</v>
      </c>
      <c r="H83" s="384"/>
      <c r="I83" s="283">
        <f>(-IF(AND(I$1&gt;=Input!$F57,I$1&lt;Input!$G57),(Input!$E57),0))*I$7</f>
        <v>0</v>
      </c>
      <c r="J83" s="283">
        <f>(-IF(AND(J$1&gt;=Input!$F57,J$1&lt;Input!$G57),(Input!$E57),0))*J$7</f>
        <v>0</v>
      </c>
      <c r="K83" s="283">
        <f>(-IF(AND(K$1&gt;=Input!$F57,K$1&lt;Input!$G57),(Input!$E57),0))*K$7</f>
        <v>0</v>
      </c>
      <c r="L83" s="283">
        <f>(-IF(AND(L$1&gt;=Input!$F57,L$1&lt;Input!$G57),(Input!$E57),0))*L$7</f>
        <v>0</v>
      </c>
      <c r="M83" s="283">
        <f>(-IF(AND(M$1&gt;=Input!$F57,M$1&lt;Input!$G57),(Input!$E57),0))*M$7</f>
        <v>0</v>
      </c>
      <c r="N83" s="283">
        <f>(-IF(AND(N$1&gt;=Input!$F57,N$1&lt;Input!$G57),(Input!$E57),0))*N$7</f>
        <v>0</v>
      </c>
      <c r="O83" s="283">
        <f>(-IF(AND(O$1&gt;=Input!$F57,O$1&lt;Input!$G57),(Input!$E57),0))*O$7</f>
        <v>0</v>
      </c>
      <c r="P83" s="283">
        <f>(-IF(AND(P$1&gt;=Input!$F57,P$1&lt;Input!$G57),(Input!$E57),0))*P$7</f>
        <v>0</v>
      </c>
      <c r="Q83" s="283">
        <f>(-IF(AND(Q$1&gt;=Input!$F57,Q$1&lt;Input!$G57),(Input!$E57),0))*Q$7</f>
        <v>0</v>
      </c>
      <c r="R83" s="283">
        <f>(-IF(AND(R$1&gt;=Input!$F57,R$1&lt;Input!$G57),(Input!$E57),0))*R$7</f>
        <v>0</v>
      </c>
      <c r="S83" s="283">
        <f>(-IF(AND(S$1&gt;=Input!$F57,S$1&lt;Input!$G57),(Input!$E57),0))*S$7</f>
        <v>0</v>
      </c>
      <c r="T83" s="283">
        <f>(-IF(AND(T$1&gt;=Input!$F57,T$1&lt;Input!$G57),(Input!$E57),0))*T$7</f>
        <v>0</v>
      </c>
      <c r="U83" s="283">
        <f>(-IF(AND(U$1&gt;=Input!$F57,U$1&lt;Input!$G57),(Input!$E57),0))*U$7</f>
        <v>0</v>
      </c>
      <c r="V83" s="283">
        <f>(-IF(AND(V$1&gt;=Input!$F57,V$1&lt;Input!$G57),(Input!$E57),0))*V$7</f>
        <v>0</v>
      </c>
      <c r="W83" s="283">
        <f>(-IF(AND(W$1&gt;=Input!$F57,W$1&lt;Input!$G57),(Input!$E57),0))*W$7</f>
        <v>0</v>
      </c>
      <c r="X83" s="283">
        <f>(-IF(AND(X$1&gt;=Input!$F57,X$1&lt;Input!$G57),(Input!$E57),0))*X$7</f>
        <v>0</v>
      </c>
      <c r="Y83" s="283">
        <f>(-IF(AND(Y$1&gt;=Input!$F57,Y$1&lt;Input!$G57),(Input!$E57),0))*Y$7</f>
        <v>0</v>
      </c>
      <c r="Z83" s="283">
        <f>(-IF(AND(Z$1&gt;=Input!$F57,Z$1&lt;Input!$G57),(Input!$E57),0))*Z$7</f>
        <v>0</v>
      </c>
      <c r="AA83" s="283">
        <f>(-IF(AND(AA$1&gt;=Input!$F57,AA$1&lt;Input!$G57),(Input!$E57),0))*AA$7</f>
        <v>0</v>
      </c>
      <c r="AB83" s="283">
        <f>(-IF(AND(AB$1&gt;=Input!$F57,AB$1&lt;Input!$G57),(Input!$E57),0))*AB$7</f>
        <v>0</v>
      </c>
      <c r="AC83" s="283">
        <f>(-IF(AND(AC$1&gt;=Input!$F57,AC$1&lt;Input!$G57),(Input!$E57),0))*AC$7</f>
        <v>0</v>
      </c>
      <c r="AD83" s="283">
        <f>(-IF(AND(AD$1&gt;=Input!$F57,AD$1&lt;Input!$G57),(Input!$E57),0))*AD$7</f>
        <v>0</v>
      </c>
      <c r="AE83" s="283">
        <f>(-IF(AND(AE$1&gt;=Input!$F57,AE$1&lt;Input!$G57),(Input!$E57),0))*AE$7</f>
        <v>0</v>
      </c>
      <c r="AF83" s="283">
        <f>(-IF(AND(AF$1&gt;=Input!$F57,AF$1&lt;Input!$G57),(Input!$E57),0))*AF$7</f>
        <v>0</v>
      </c>
      <c r="AG83" s="283">
        <f>(-IF(AND(AG$1&gt;=Input!$F57,AG$1&lt;Input!$G57),(Input!$E57),0))*AG$7</f>
        <v>0</v>
      </c>
      <c r="AH83" s="283">
        <f>(-IF(AND(AH$1&gt;=Input!$F57,AH$1&lt;Input!$G57),(Input!$E57),0))*AH$7</f>
        <v>0</v>
      </c>
      <c r="AI83" s="283">
        <f>(-IF(AND(AI$1&gt;=Input!$F57,AI$1&lt;Input!$G57),(Input!$E57),0))*AI$7</f>
        <v>0</v>
      </c>
      <c r="AJ83" s="283">
        <f>(-IF(AND(AJ$1&gt;=Input!$F57,AJ$1&lt;Input!$G57),(Input!$E57),0))*AJ$7</f>
        <v>0</v>
      </c>
      <c r="AK83" s="283">
        <f>(-IF(AND(AK$1&gt;=Input!$F57,AK$1&lt;Input!$G57),(Input!$E57),0))*AK$7</f>
        <v>0</v>
      </c>
      <c r="AL83" s="283">
        <f>(-IF(AND(AL$1&gt;=Input!$F57,AL$1&lt;Input!$G57),(Input!$E57),0))*AL$7</f>
        <v>0</v>
      </c>
      <c r="AM83" s="283">
        <f>(-IF(AND(AM$1&gt;=Input!$F57,AM$1&lt;Input!$G57),(Input!$E57),0))*AM$7</f>
        <v>0</v>
      </c>
      <c r="AN83" s="283">
        <f>(-IF(AND(AN$1&gt;=Input!$F57,AN$1&lt;Input!$G57),(Input!$E57),0))*AN$7</f>
        <v>0</v>
      </c>
      <c r="AO83" s="283">
        <f>(-IF(AND(AO$1&gt;=Input!$F57,AO$1&lt;Input!$G57),(Input!$E57),0))*AO$7</f>
        <v>0</v>
      </c>
      <c r="AP83" s="283">
        <f>(-IF(AND(AP$1&gt;=Input!$F57,AP$1&lt;Input!$G57),(Input!$E57),0))*AP$7</f>
        <v>0</v>
      </c>
      <c r="AQ83" s="283">
        <f>(-IF(AND(AQ$1&gt;=Input!$F57,AQ$1&lt;Input!$G57),(Input!$E57),0))*AQ$7</f>
        <v>0</v>
      </c>
      <c r="AR83" s="283">
        <f>(-IF(AND(AR$1&gt;=Input!$F57,AR$1&lt;Input!$G57),(Input!$E57),0))*AR$7</f>
        <v>0</v>
      </c>
      <c r="AS83" s="283">
        <f>(-IF(AND(AS$1&gt;=Input!$F57,AS$1&lt;Input!$G57),(Input!$E57),0))*AS$7</f>
        <v>0</v>
      </c>
      <c r="AT83" s="283">
        <f>(-IF(AND(AT$1&gt;=Input!$F57,AT$1&lt;Input!$G57),(Input!$E57),0))*AT$7</f>
        <v>0</v>
      </c>
      <c r="AU83" s="283">
        <f>(-IF(AND(AU$1&gt;=Input!$F57,AU$1&lt;Input!$G57),(Input!$E57),0))*AU$7</f>
        <v>0</v>
      </c>
      <c r="AV83" s="283">
        <f>(-IF(AND(AV$1&gt;=Input!$F57,AV$1&lt;Input!$G57),(Input!$E57),0))*AV$7</f>
        <v>0</v>
      </c>
      <c r="AW83" s="283">
        <f>(-IF(AND(AW$1&gt;=Input!$F57,AW$1&lt;Input!$G57),(Input!$E57),0))*AW$7</f>
        <v>0</v>
      </c>
      <c r="AX83" s="283">
        <f>(-IF(AND(AX$1&gt;=Input!$F57,AX$1&lt;Input!$G57),(Input!$E57),0))*AX$7</f>
        <v>0</v>
      </c>
      <c r="AY83" s="283">
        <f>(-IF(AND(AY$1&gt;=Input!$F57,AY$1&lt;Input!$G57),(Input!$E57),0))*AY$7</f>
        <v>0</v>
      </c>
      <c r="AZ83" s="283">
        <f>(-IF(AND(AZ$1&gt;=Input!$F57,AZ$1&lt;Input!$G57),(Input!$E57),0))*AZ$7</f>
        <v>0</v>
      </c>
      <c r="BA83" s="283">
        <f>(-IF(AND(BA$1&gt;=Input!$F57,BA$1&lt;Input!$G57),(Input!$E57),0))*BA$7</f>
        <v>0</v>
      </c>
      <c r="BB83" s="283">
        <f>(-IF(AND(BB$1&gt;=Input!$F57,BB$1&lt;Input!$G57),(Input!$E57),0))*BB$7</f>
        <v>0</v>
      </c>
      <c r="BC83" s="283">
        <f>(-IF(AND(BC$1&gt;=Input!$F57,BC$1&lt;Input!$G57),(Input!$E57),0))*BC$7</f>
        <v>0</v>
      </c>
      <c r="BD83" s="283">
        <f>(-IF(AND(BD$1&gt;=Input!$F57,BD$1&lt;Input!$G57),(Input!$E57),0))*BD$7</f>
        <v>0</v>
      </c>
      <c r="BE83" s="283">
        <f>(-IF(AND(BE$1&gt;=Input!$F57,BE$1&lt;Input!$G57),(Input!$E57),0))*BE$7</f>
        <v>0</v>
      </c>
      <c r="BF83" s="283">
        <f>(-IF(AND(BF$1&gt;=Input!$F57,BF$1&lt;Input!$G57),(Input!$E57),0))*BF$7</f>
        <v>0</v>
      </c>
      <c r="BG83" s="283">
        <f>(-IF(AND(BG$1&gt;=Input!$F57,BG$1&lt;Input!$G57),(Input!$E57),0))*BG$7</f>
        <v>0</v>
      </c>
      <c r="BH83" s="283">
        <f>(-IF(AND(BH$1&gt;=Input!$F57,BH$1&lt;Input!$G57),(Input!$E57),0))*BH$7</f>
        <v>0</v>
      </c>
      <c r="BI83" s="283">
        <f>(-IF(AND(BI$1&gt;=Input!$F57,BI$1&lt;Input!$G57),(Input!$E57),0))*BI$7</f>
        <v>0</v>
      </c>
      <c r="BJ83" s="283">
        <f>(-IF(AND(BJ$1&gt;=Input!$F57,BJ$1&lt;Input!$G57),(Input!$E57),0))*BJ$7</f>
        <v>0</v>
      </c>
      <c r="BK83" s="283">
        <f>(-IF(AND(BK$1&gt;=Input!$F57,BK$1&lt;Input!$G57),(Input!$E57),0))*BK$7</f>
        <v>0</v>
      </c>
      <c r="BL83" s="283">
        <f>(-IF(AND(BL$1&gt;=Input!$F57,BL$1&lt;Input!$G57),(Input!$E57),0))*BL$7</f>
        <v>0</v>
      </c>
      <c r="BM83" s="283">
        <f>(-IF(AND(BM$1&gt;=Input!$F57,BM$1&lt;Input!$G57),(Input!$E57),0))*BM$7</f>
        <v>0</v>
      </c>
      <c r="BN83" s="283">
        <f>(-IF(AND(BN$1&gt;=Input!$F57,BN$1&lt;Input!$G57),(Input!$E57),0))*BN$7</f>
        <v>0</v>
      </c>
      <c r="BO83" s="283">
        <f>(-IF(AND(BO$1&gt;=Input!$F57,BO$1&lt;Input!$G57),(Input!$E57),0))*BO$7</f>
        <v>0</v>
      </c>
      <c r="BP83" s="283">
        <f>(-IF(AND(BP$1&gt;=Input!$F57,BP$1&lt;Input!$G57),(Input!$E57),0))*BP$7</f>
        <v>0</v>
      </c>
      <c r="BQ83" s="283">
        <f>(-IF(AND(BQ$1&gt;=Input!$F57,BQ$1&lt;Input!$G57),(Input!$E57),0))*BQ$7</f>
        <v>0</v>
      </c>
      <c r="BR83" s="283">
        <f>(-IF(AND(BR$1&gt;=Input!$F57,BR$1&lt;Input!$G57),(Input!$E57),0))*BR$7</f>
        <v>0</v>
      </c>
      <c r="BS83" s="283">
        <f>(-IF(AND(BS$1&gt;=Input!$F57,BS$1&lt;Input!$G57),(Input!$E57),0))*BS$7</f>
        <v>0</v>
      </c>
      <c r="BT83" s="283">
        <f>(-IF(AND(BT$1&gt;=Input!$F57,BT$1&lt;Input!$G57),(Input!$E57),0))*BT$7</f>
        <v>0</v>
      </c>
      <c r="BU83" s="283">
        <f>(-IF(AND(BU$1&gt;=Input!$F57,BU$1&lt;Input!$G57),(Input!$E57),0))*BU$7</f>
        <v>0</v>
      </c>
      <c r="BV83" s="283">
        <f>(-IF(AND(BV$1&gt;=Input!$F57,BV$1&lt;Input!$G57),(Input!$E57),0))*BV$7</f>
        <v>0</v>
      </c>
      <c r="BW83" s="283">
        <f>(-IF(AND(BW$1&gt;=Input!$F57,BW$1&lt;Input!$G57),(Input!$E57),0))*BW$7</f>
        <v>0</v>
      </c>
      <c r="BX83" s="283">
        <f>(-IF(AND(BX$1&gt;=Input!$F57,BX$1&lt;Input!$G57),(Input!$E57),0))*BX$7</f>
        <v>0</v>
      </c>
      <c r="BY83" s="283">
        <f>(-IF(AND(BY$1&gt;=Input!$F57,BY$1&lt;Input!$G57),(Input!$E57),0))*BY$7</f>
        <v>0</v>
      </c>
      <c r="BZ83" s="283">
        <f>(-IF(AND(BZ$1&gt;=Input!$F57,BZ$1&lt;Input!$G57),(Input!$E57),0))*BZ$7</f>
        <v>0</v>
      </c>
      <c r="CA83" s="283">
        <f>(-IF(AND(CA$1&gt;=Input!$F57,CA$1&lt;Input!$G57),(Input!$E57),0))*CA$7</f>
        <v>0</v>
      </c>
      <c r="CB83" s="283">
        <f>(-IF(AND(CB$1&gt;=Input!$F57,CB$1&lt;Input!$G57),(Input!$E57),0))*CB$7</f>
        <v>0</v>
      </c>
      <c r="CC83" s="283">
        <f>(-IF(AND(CC$1&gt;=Input!$F57,CC$1&lt;Input!$G57),(Input!$E57),0))*CC$7</f>
        <v>0</v>
      </c>
      <c r="CD83" s="283">
        <f>(-IF(AND(CD$1&gt;=Input!$F57,CD$1&lt;Input!$G57),(Input!$E57),0))*CD$7</f>
        <v>0</v>
      </c>
      <c r="CE83" s="283">
        <f>(-IF(AND(CE$1&gt;=Input!$F57,CE$1&lt;Input!$G57),(Input!$E57),0))*CE$7</f>
        <v>0</v>
      </c>
      <c r="CF83" s="283">
        <f>(-IF(AND(CF$1&gt;=Input!$F57,CF$1&lt;Input!$G57),(Input!$E57),0))*CF$7</f>
        <v>0</v>
      </c>
      <c r="CG83" s="283">
        <f>(-IF(AND(CG$1&gt;=Input!$F57,CG$1&lt;Input!$G57),(Input!$E57),0))*CG$7</f>
        <v>0</v>
      </c>
      <c r="CH83" s="283">
        <f>(-IF(AND(CH$1&gt;=Input!$F57,CH$1&lt;Input!$G57),(Input!$E57),0))*CH$7</f>
        <v>0</v>
      </c>
      <c r="CI83" s="283">
        <f>(-IF(AND(CI$1&gt;=Input!$F57,CI$1&lt;Input!$G57),(Input!$E57),0))*CI$7</f>
        <v>0</v>
      </c>
      <c r="CJ83" s="283">
        <f>(-IF(AND(CJ$1&gt;=Input!$F57,CJ$1&lt;Input!$G57),(Input!$E57),0))*CJ$7</f>
        <v>0</v>
      </c>
      <c r="CK83" s="283">
        <f>(-IF(AND(CK$1&gt;=Input!$F57,CK$1&lt;Input!$G57),(Input!$E57),0))*CK$7</f>
        <v>0</v>
      </c>
      <c r="CL83" s="283">
        <f>(-IF(AND(CL$1&gt;=Input!$F57,CL$1&lt;Input!$G57),(Input!$E57),0))*CL$7</f>
        <v>0</v>
      </c>
      <c r="CM83" s="283">
        <f>(-IF(AND(CM$1&gt;=Input!$F57,CM$1&lt;Input!$G57),(Input!$E57),0))*CM$7</f>
        <v>0</v>
      </c>
      <c r="CN83" s="283">
        <f>(-IF(AND(CN$1&gt;=Input!$F57,CN$1&lt;Input!$G57),(Input!$E57),0))*CN$7</f>
        <v>0</v>
      </c>
      <c r="CO83" s="1"/>
    </row>
    <row r="84" ht="18.75" customHeight="1" outlineLevel="1">
      <c r="A84" s="1"/>
      <c r="B84" s="1"/>
      <c r="C84" s="1"/>
      <c r="D84" s="44"/>
      <c r="E84" s="1"/>
      <c r="F84" s="44"/>
      <c r="G84" s="60"/>
      <c r="H84" s="381"/>
      <c r="I84" s="44"/>
      <c r="J84" s="4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ht="18.75" customHeight="1" outlineLevel="1">
      <c r="A85" s="1"/>
      <c r="B85" s="1"/>
      <c r="C85" s="1"/>
      <c r="D85" s="44"/>
      <c r="E85" s="1"/>
      <c r="F85" s="44"/>
      <c r="G85" s="60"/>
      <c r="H85" s="3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</row>
    <row r="86" ht="18.75" customHeight="1">
      <c r="A86" s="1"/>
      <c r="B86" s="342" t="s">
        <v>7</v>
      </c>
      <c r="C86" s="342" t="str">
        <f>CF!C37</f>
        <v>Additional taxes and insurance contributions for employees</v>
      </c>
      <c r="D86" s="290"/>
      <c r="E86" s="345">
        <f t="shared" ref="E86:E96" si="44">IFERROR(F86/$F$72,0)</f>
        <v>0</v>
      </c>
      <c r="F86" s="290">
        <f t="shared" ref="F86:F96" si="45">SUM(I86:CN86)</f>
        <v>0</v>
      </c>
      <c r="G86" s="399" t="s">
        <v>41</v>
      </c>
      <c r="H86" s="391"/>
      <c r="I86" s="290">
        <f t="shared" ref="I86:CN86" si="43">SUM(I87:I96)</f>
        <v>0</v>
      </c>
      <c r="J86" s="290">
        <f t="shared" si="43"/>
        <v>0</v>
      </c>
      <c r="K86" s="290">
        <f t="shared" si="43"/>
        <v>0</v>
      </c>
      <c r="L86" s="290">
        <f t="shared" si="43"/>
        <v>0</v>
      </c>
      <c r="M86" s="290">
        <f t="shared" si="43"/>
        <v>0</v>
      </c>
      <c r="N86" s="290">
        <f t="shared" si="43"/>
        <v>0</v>
      </c>
      <c r="O86" s="290">
        <f t="shared" si="43"/>
        <v>0</v>
      </c>
      <c r="P86" s="290">
        <f t="shared" si="43"/>
        <v>0</v>
      </c>
      <c r="Q86" s="290">
        <f t="shared" si="43"/>
        <v>0</v>
      </c>
      <c r="R86" s="290">
        <f t="shared" si="43"/>
        <v>0</v>
      </c>
      <c r="S86" s="290">
        <f t="shared" si="43"/>
        <v>0</v>
      </c>
      <c r="T86" s="290">
        <f t="shared" si="43"/>
        <v>0</v>
      </c>
      <c r="U86" s="290">
        <f t="shared" si="43"/>
        <v>0</v>
      </c>
      <c r="V86" s="290">
        <f t="shared" si="43"/>
        <v>0</v>
      </c>
      <c r="W86" s="290">
        <f t="shared" si="43"/>
        <v>0</v>
      </c>
      <c r="X86" s="290">
        <f t="shared" si="43"/>
        <v>0</v>
      </c>
      <c r="Y86" s="290">
        <f t="shared" si="43"/>
        <v>0</v>
      </c>
      <c r="Z86" s="290">
        <f t="shared" si="43"/>
        <v>0</v>
      </c>
      <c r="AA86" s="290">
        <f t="shared" si="43"/>
        <v>0</v>
      </c>
      <c r="AB86" s="290">
        <f t="shared" si="43"/>
        <v>0</v>
      </c>
      <c r="AC86" s="290">
        <f t="shared" si="43"/>
        <v>0</v>
      </c>
      <c r="AD86" s="290">
        <f t="shared" si="43"/>
        <v>0</v>
      </c>
      <c r="AE86" s="290">
        <f t="shared" si="43"/>
        <v>0</v>
      </c>
      <c r="AF86" s="290">
        <f t="shared" si="43"/>
        <v>0</v>
      </c>
      <c r="AG86" s="290">
        <f t="shared" si="43"/>
        <v>0</v>
      </c>
      <c r="AH86" s="290">
        <f t="shared" si="43"/>
        <v>0</v>
      </c>
      <c r="AI86" s="290">
        <f t="shared" si="43"/>
        <v>0</v>
      </c>
      <c r="AJ86" s="290">
        <f t="shared" si="43"/>
        <v>0</v>
      </c>
      <c r="AK86" s="290">
        <f t="shared" si="43"/>
        <v>0</v>
      </c>
      <c r="AL86" s="290">
        <f t="shared" si="43"/>
        <v>0</v>
      </c>
      <c r="AM86" s="290">
        <f t="shared" si="43"/>
        <v>0</v>
      </c>
      <c r="AN86" s="290">
        <f t="shared" si="43"/>
        <v>0</v>
      </c>
      <c r="AO86" s="290">
        <f t="shared" si="43"/>
        <v>0</v>
      </c>
      <c r="AP86" s="290">
        <f t="shared" si="43"/>
        <v>0</v>
      </c>
      <c r="AQ86" s="290">
        <f t="shared" si="43"/>
        <v>0</v>
      </c>
      <c r="AR86" s="290">
        <f t="shared" si="43"/>
        <v>0</v>
      </c>
      <c r="AS86" s="290">
        <f t="shared" si="43"/>
        <v>0</v>
      </c>
      <c r="AT86" s="290">
        <f t="shared" si="43"/>
        <v>0</v>
      </c>
      <c r="AU86" s="290">
        <f t="shared" si="43"/>
        <v>0</v>
      </c>
      <c r="AV86" s="290">
        <f t="shared" si="43"/>
        <v>0</v>
      </c>
      <c r="AW86" s="290">
        <f t="shared" si="43"/>
        <v>0</v>
      </c>
      <c r="AX86" s="290">
        <f t="shared" si="43"/>
        <v>0</v>
      </c>
      <c r="AY86" s="290">
        <f t="shared" si="43"/>
        <v>0</v>
      </c>
      <c r="AZ86" s="290">
        <f t="shared" si="43"/>
        <v>0</v>
      </c>
      <c r="BA86" s="290">
        <f t="shared" si="43"/>
        <v>0</v>
      </c>
      <c r="BB86" s="290">
        <f t="shared" si="43"/>
        <v>0</v>
      </c>
      <c r="BC86" s="290">
        <f t="shared" si="43"/>
        <v>0</v>
      </c>
      <c r="BD86" s="290">
        <f t="shared" si="43"/>
        <v>0</v>
      </c>
      <c r="BE86" s="290">
        <f t="shared" si="43"/>
        <v>0</v>
      </c>
      <c r="BF86" s="290">
        <f t="shared" si="43"/>
        <v>0</v>
      </c>
      <c r="BG86" s="290">
        <f t="shared" si="43"/>
        <v>0</v>
      </c>
      <c r="BH86" s="290">
        <f t="shared" si="43"/>
        <v>0</v>
      </c>
      <c r="BI86" s="290">
        <f t="shared" si="43"/>
        <v>0</v>
      </c>
      <c r="BJ86" s="290">
        <f t="shared" si="43"/>
        <v>0</v>
      </c>
      <c r="BK86" s="290">
        <f t="shared" si="43"/>
        <v>0</v>
      </c>
      <c r="BL86" s="290">
        <f t="shared" si="43"/>
        <v>0</v>
      </c>
      <c r="BM86" s="290">
        <f t="shared" si="43"/>
        <v>0</v>
      </c>
      <c r="BN86" s="290">
        <f t="shared" si="43"/>
        <v>0</v>
      </c>
      <c r="BO86" s="290">
        <f t="shared" si="43"/>
        <v>0</v>
      </c>
      <c r="BP86" s="290">
        <f t="shared" si="43"/>
        <v>0</v>
      </c>
      <c r="BQ86" s="290">
        <f t="shared" si="43"/>
        <v>0</v>
      </c>
      <c r="BR86" s="290">
        <f t="shared" si="43"/>
        <v>0</v>
      </c>
      <c r="BS86" s="290">
        <f t="shared" si="43"/>
        <v>0</v>
      </c>
      <c r="BT86" s="290">
        <f t="shared" si="43"/>
        <v>0</v>
      </c>
      <c r="BU86" s="290">
        <f t="shared" si="43"/>
        <v>0</v>
      </c>
      <c r="BV86" s="290">
        <f t="shared" si="43"/>
        <v>0</v>
      </c>
      <c r="BW86" s="290">
        <f t="shared" si="43"/>
        <v>0</v>
      </c>
      <c r="BX86" s="290">
        <f t="shared" si="43"/>
        <v>0</v>
      </c>
      <c r="BY86" s="290">
        <f t="shared" si="43"/>
        <v>0</v>
      </c>
      <c r="BZ86" s="290">
        <f t="shared" si="43"/>
        <v>0</v>
      </c>
      <c r="CA86" s="290">
        <f t="shared" si="43"/>
        <v>0</v>
      </c>
      <c r="CB86" s="290">
        <f t="shared" si="43"/>
        <v>0</v>
      </c>
      <c r="CC86" s="290">
        <f t="shared" si="43"/>
        <v>0</v>
      </c>
      <c r="CD86" s="290">
        <f t="shared" si="43"/>
        <v>0</v>
      </c>
      <c r="CE86" s="290">
        <f t="shared" si="43"/>
        <v>0</v>
      </c>
      <c r="CF86" s="290">
        <f t="shared" si="43"/>
        <v>0</v>
      </c>
      <c r="CG86" s="290">
        <f t="shared" si="43"/>
        <v>0</v>
      </c>
      <c r="CH86" s="290">
        <f t="shared" si="43"/>
        <v>0</v>
      </c>
      <c r="CI86" s="290">
        <f t="shared" si="43"/>
        <v>0</v>
      </c>
      <c r="CJ86" s="290">
        <f t="shared" si="43"/>
        <v>0</v>
      </c>
      <c r="CK86" s="290">
        <f t="shared" si="43"/>
        <v>0</v>
      </c>
      <c r="CL86" s="290">
        <f t="shared" si="43"/>
        <v>0</v>
      </c>
      <c r="CM86" s="290">
        <f t="shared" si="43"/>
        <v>0</v>
      </c>
      <c r="CN86" s="290">
        <f t="shared" si="43"/>
        <v>0</v>
      </c>
      <c r="CO86" s="1"/>
    </row>
    <row r="87" ht="18.75" customHeight="1" outlineLevel="1">
      <c r="A87" s="1"/>
      <c r="B87" s="300"/>
      <c r="C87" s="453" t="str">
        <f t="shared" ref="C87:C96" si="46">C74</f>
        <v>CEO</v>
      </c>
      <c r="D87" s="283"/>
      <c r="E87" s="382">
        <f t="shared" si="44"/>
        <v>0</v>
      </c>
      <c r="F87" s="283">
        <f t="shared" si="45"/>
        <v>0</v>
      </c>
      <c r="G87" s="383" t="s">
        <v>41</v>
      </c>
      <c r="H87" s="384"/>
      <c r="I87" s="283">
        <f>I74*Input!$D$116</f>
        <v>0</v>
      </c>
      <c r="J87" s="283">
        <f>J74*Input!$D$116</f>
        <v>0</v>
      </c>
      <c r="K87" s="283">
        <f>K74*Input!$D$116</f>
        <v>0</v>
      </c>
      <c r="L87" s="283">
        <f>L74*Input!$D$116</f>
        <v>0</v>
      </c>
      <c r="M87" s="283">
        <f>M74*Input!$D$116</f>
        <v>0</v>
      </c>
      <c r="N87" s="283">
        <f>N74*Input!$D$116</f>
        <v>0</v>
      </c>
      <c r="O87" s="283">
        <f>O74*Input!$D$116</f>
        <v>0</v>
      </c>
      <c r="P87" s="283">
        <f>P74*Input!$D$116</f>
        <v>0</v>
      </c>
      <c r="Q87" s="283">
        <f>Q74*Input!$D$116</f>
        <v>0</v>
      </c>
      <c r="R87" s="283">
        <f>R74*Input!$D$116</f>
        <v>0</v>
      </c>
      <c r="S87" s="283">
        <f>S74*Input!$D$116</f>
        <v>0</v>
      </c>
      <c r="T87" s="283">
        <f>T74*Input!$D$116</f>
        <v>0</v>
      </c>
      <c r="U87" s="283">
        <f>U74*Input!$D$116</f>
        <v>0</v>
      </c>
      <c r="V87" s="283">
        <f>V74*Input!$D$116</f>
        <v>0</v>
      </c>
      <c r="W87" s="283">
        <f>W74*Input!$D$116</f>
        <v>0</v>
      </c>
      <c r="X87" s="283">
        <f>X74*Input!$D$116</f>
        <v>0</v>
      </c>
      <c r="Y87" s="283">
        <f>Y74*Input!$D$116</f>
        <v>0</v>
      </c>
      <c r="Z87" s="283">
        <f>Z74*Input!$D$116</f>
        <v>0</v>
      </c>
      <c r="AA87" s="283">
        <f>AA74*Input!$D$116</f>
        <v>0</v>
      </c>
      <c r="AB87" s="283">
        <f>AB74*Input!$D$116</f>
        <v>0</v>
      </c>
      <c r="AC87" s="283">
        <f>AC74*Input!$D$116</f>
        <v>0</v>
      </c>
      <c r="AD87" s="283">
        <f>AD74*Input!$D$116</f>
        <v>0</v>
      </c>
      <c r="AE87" s="283">
        <f>AE74*Input!$D$116</f>
        <v>0</v>
      </c>
      <c r="AF87" s="283">
        <f>AF74*Input!$D$116</f>
        <v>0</v>
      </c>
      <c r="AG87" s="283">
        <f>AG74*Input!$D$116</f>
        <v>0</v>
      </c>
      <c r="AH87" s="283">
        <f>AH74*Input!$D$116</f>
        <v>0</v>
      </c>
      <c r="AI87" s="283">
        <f>AI74*Input!$D$116</f>
        <v>0</v>
      </c>
      <c r="AJ87" s="283">
        <f>AJ74*Input!$D$116</f>
        <v>0</v>
      </c>
      <c r="AK87" s="283">
        <f>AK74*Input!$D$116</f>
        <v>0</v>
      </c>
      <c r="AL87" s="283">
        <f>AL74*Input!$D$116</f>
        <v>0</v>
      </c>
      <c r="AM87" s="283">
        <f>AM74*Input!$D$116</f>
        <v>0</v>
      </c>
      <c r="AN87" s="283">
        <f>AN74*Input!$D$116</f>
        <v>0</v>
      </c>
      <c r="AO87" s="283">
        <f>AO74*Input!$D$116</f>
        <v>0</v>
      </c>
      <c r="AP87" s="283">
        <f>AP74*Input!$D$116</f>
        <v>0</v>
      </c>
      <c r="AQ87" s="283">
        <f>AQ74*Input!$D$116</f>
        <v>0</v>
      </c>
      <c r="AR87" s="283">
        <f>AR74*Input!$D$116</f>
        <v>0</v>
      </c>
      <c r="AS87" s="283">
        <f>AS74*Input!$D$116</f>
        <v>0</v>
      </c>
      <c r="AT87" s="283">
        <f>AT74*Input!$D$116</f>
        <v>0</v>
      </c>
      <c r="AU87" s="283">
        <f>AU74*Input!$D$116</f>
        <v>0</v>
      </c>
      <c r="AV87" s="283">
        <f>AV74*Input!$D$116</f>
        <v>0</v>
      </c>
      <c r="AW87" s="283">
        <f>AW74*Input!$D$116</f>
        <v>0</v>
      </c>
      <c r="AX87" s="283">
        <f>AX74*Input!$D$116</f>
        <v>0</v>
      </c>
      <c r="AY87" s="283">
        <f>AY74*Input!$D$116</f>
        <v>0</v>
      </c>
      <c r="AZ87" s="283">
        <f>AZ74*Input!$D$116</f>
        <v>0</v>
      </c>
      <c r="BA87" s="283">
        <f>BA74*Input!$D$116</f>
        <v>0</v>
      </c>
      <c r="BB87" s="283">
        <f>BB74*Input!$D$116</f>
        <v>0</v>
      </c>
      <c r="BC87" s="283">
        <f>BC74*Input!$D$116</f>
        <v>0</v>
      </c>
      <c r="BD87" s="283">
        <f>BD74*Input!$D$116</f>
        <v>0</v>
      </c>
      <c r="BE87" s="283">
        <f>BE74*Input!$D$116</f>
        <v>0</v>
      </c>
      <c r="BF87" s="283">
        <f>BF74*Input!$D$116</f>
        <v>0</v>
      </c>
      <c r="BG87" s="283">
        <f>BG74*Input!$D$116</f>
        <v>0</v>
      </c>
      <c r="BH87" s="283">
        <f>BH74*Input!$D$116</f>
        <v>0</v>
      </c>
      <c r="BI87" s="283">
        <f>BI74*Input!$D$116</f>
        <v>0</v>
      </c>
      <c r="BJ87" s="283">
        <f>BJ74*Input!$D$116</f>
        <v>0</v>
      </c>
      <c r="BK87" s="283">
        <f>BK74*Input!$D$116</f>
        <v>0</v>
      </c>
      <c r="BL87" s="283">
        <f>BL74*Input!$D$116</f>
        <v>0</v>
      </c>
      <c r="BM87" s="283">
        <f>BM74*Input!$D$116</f>
        <v>0</v>
      </c>
      <c r="BN87" s="283">
        <f>BN74*Input!$D$116</f>
        <v>0</v>
      </c>
      <c r="BO87" s="283">
        <f>BO74*Input!$D$116</f>
        <v>0</v>
      </c>
      <c r="BP87" s="283">
        <f>BP74*Input!$D$116</f>
        <v>0</v>
      </c>
      <c r="BQ87" s="283">
        <f>BQ74*Input!$D$116</f>
        <v>0</v>
      </c>
      <c r="BR87" s="283">
        <f>BR74*Input!$D$116</f>
        <v>0</v>
      </c>
      <c r="BS87" s="283">
        <f>BS74*Input!$D$116</f>
        <v>0</v>
      </c>
      <c r="BT87" s="283">
        <f>BT74*Input!$D$116</f>
        <v>0</v>
      </c>
      <c r="BU87" s="283">
        <f>BU74*Input!$D$116</f>
        <v>0</v>
      </c>
      <c r="BV87" s="283">
        <f>BV74*Input!$D$116</f>
        <v>0</v>
      </c>
      <c r="BW87" s="283">
        <f>BW74*Input!$D$116</f>
        <v>0</v>
      </c>
      <c r="BX87" s="283">
        <f>BX74*Input!$D$116</f>
        <v>0</v>
      </c>
      <c r="BY87" s="283">
        <f>BY74*Input!$D$116</f>
        <v>0</v>
      </c>
      <c r="BZ87" s="283">
        <f>BZ74*Input!$D$116</f>
        <v>0</v>
      </c>
      <c r="CA87" s="283">
        <f>CA74*Input!$D$116</f>
        <v>0</v>
      </c>
      <c r="CB87" s="283">
        <f>CB74*Input!$D$116</f>
        <v>0</v>
      </c>
      <c r="CC87" s="283">
        <f>CC74*Input!$D$116</f>
        <v>0</v>
      </c>
      <c r="CD87" s="283">
        <f>CD74*Input!$D$116</f>
        <v>0</v>
      </c>
      <c r="CE87" s="283">
        <f>CE74*Input!$D$116</f>
        <v>0</v>
      </c>
      <c r="CF87" s="283">
        <f>CF74*Input!$D$116</f>
        <v>0</v>
      </c>
      <c r="CG87" s="283">
        <f>CG74*Input!$D$116</f>
        <v>0</v>
      </c>
      <c r="CH87" s="283">
        <f>CH74*Input!$D$116</f>
        <v>0</v>
      </c>
      <c r="CI87" s="283">
        <f>CI74*Input!$D$116</f>
        <v>0</v>
      </c>
      <c r="CJ87" s="283">
        <f>CJ74*Input!$D$116</f>
        <v>0</v>
      </c>
      <c r="CK87" s="283">
        <f>CK74*Input!$D$116</f>
        <v>0</v>
      </c>
      <c r="CL87" s="283">
        <f>CL74*Input!$D$116</f>
        <v>0</v>
      </c>
      <c r="CM87" s="283">
        <f>CM74*Input!$D$116</f>
        <v>0</v>
      </c>
      <c r="CN87" s="283">
        <f>CN74*Input!$D$116</f>
        <v>0</v>
      </c>
      <c r="CO87" s="1"/>
    </row>
    <row r="88" ht="18.75" customHeight="1" outlineLevel="1">
      <c r="A88" s="1"/>
      <c r="B88" s="300"/>
      <c r="C88" s="453" t="str">
        <f t="shared" si="46"/>
        <v>CPO</v>
      </c>
      <c r="D88" s="283"/>
      <c r="E88" s="382">
        <f t="shared" si="44"/>
        <v>0</v>
      </c>
      <c r="F88" s="283">
        <f t="shared" si="45"/>
        <v>0</v>
      </c>
      <c r="G88" s="383" t="s">
        <v>41</v>
      </c>
      <c r="H88" s="384"/>
      <c r="I88" s="283">
        <f>I75*Input!$D$116</f>
        <v>0</v>
      </c>
      <c r="J88" s="283">
        <f>J75*Input!$D$116</f>
        <v>0</v>
      </c>
      <c r="K88" s="283">
        <f>K75*Input!$D$116</f>
        <v>0</v>
      </c>
      <c r="L88" s="283">
        <f>L75*Input!$D$116</f>
        <v>0</v>
      </c>
      <c r="M88" s="283">
        <f>M75*Input!$D$116</f>
        <v>0</v>
      </c>
      <c r="N88" s="283">
        <f>N75*Input!$D$116</f>
        <v>0</v>
      </c>
      <c r="O88" s="283">
        <f>O75*Input!$D$116</f>
        <v>0</v>
      </c>
      <c r="P88" s="283">
        <f>P75*Input!$D$116</f>
        <v>0</v>
      </c>
      <c r="Q88" s="283">
        <f>Q75*Input!$D$116</f>
        <v>0</v>
      </c>
      <c r="R88" s="283">
        <f>R75*Input!$D$116</f>
        <v>0</v>
      </c>
      <c r="S88" s="283">
        <f>S75*Input!$D$116</f>
        <v>0</v>
      </c>
      <c r="T88" s="283">
        <f>T75*Input!$D$116</f>
        <v>0</v>
      </c>
      <c r="U88" s="283">
        <f>U75*Input!$D$116</f>
        <v>0</v>
      </c>
      <c r="V88" s="283">
        <f>V75*Input!$D$116</f>
        <v>0</v>
      </c>
      <c r="W88" s="283">
        <f>W75*Input!$D$116</f>
        <v>0</v>
      </c>
      <c r="X88" s="283">
        <f>X75*Input!$D$116</f>
        <v>0</v>
      </c>
      <c r="Y88" s="283">
        <f>Y75*Input!$D$116</f>
        <v>0</v>
      </c>
      <c r="Z88" s="283">
        <f>Z75*Input!$D$116</f>
        <v>0</v>
      </c>
      <c r="AA88" s="283">
        <f>AA75*Input!$D$116</f>
        <v>0</v>
      </c>
      <c r="AB88" s="283">
        <f>AB75*Input!$D$116</f>
        <v>0</v>
      </c>
      <c r="AC88" s="283">
        <f>AC75*Input!$D$116</f>
        <v>0</v>
      </c>
      <c r="AD88" s="283">
        <f>AD75*Input!$D$116</f>
        <v>0</v>
      </c>
      <c r="AE88" s="283">
        <f>AE75*Input!$D$116</f>
        <v>0</v>
      </c>
      <c r="AF88" s="283">
        <f>AF75*Input!$D$116</f>
        <v>0</v>
      </c>
      <c r="AG88" s="283">
        <f>AG75*Input!$D$116</f>
        <v>0</v>
      </c>
      <c r="AH88" s="283">
        <f>AH75*Input!$D$116</f>
        <v>0</v>
      </c>
      <c r="AI88" s="283">
        <f>AI75*Input!$D$116</f>
        <v>0</v>
      </c>
      <c r="AJ88" s="283">
        <f>AJ75*Input!$D$116</f>
        <v>0</v>
      </c>
      <c r="AK88" s="283">
        <f>AK75*Input!$D$116</f>
        <v>0</v>
      </c>
      <c r="AL88" s="283">
        <f>AL75*Input!$D$116</f>
        <v>0</v>
      </c>
      <c r="AM88" s="283">
        <f>AM75*Input!$D$116</f>
        <v>0</v>
      </c>
      <c r="AN88" s="283">
        <f>AN75*Input!$D$116</f>
        <v>0</v>
      </c>
      <c r="AO88" s="283">
        <f>AO75*Input!$D$116</f>
        <v>0</v>
      </c>
      <c r="AP88" s="283">
        <f>AP75*Input!$D$116</f>
        <v>0</v>
      </c>
      <c r="AQ88" s="283">
        <f>AQ75*Input!$D$116</f>
        <v>0</v>
      </c>
      <c r="AR88" s="283">
        <f>AR75*Input!$D$116</f>
        <v>0</v>
      </c>
      <c r="AS88" s="283">
        <f>AS75*Input!$D$116</f>
        <v>0</v>
      </c>
      <c r="AT88" s="283">
        <f>AT75*Input!$D$116</f>
        <v>0</v>
      </c>
      <c r="AU88" s="283">
        <f>AU75*Input!$D$116</f>
        <v>0</v>
      </c>
      <c r="AV88" s="283">
        <f>AV75*Input!$D$116</f>
        <v>0</v>
      </c>
      <c r="AW88" s="283">
        <f>AW75*Input!$D$116</f>
        <v>0</v>
      </c>
      <c r="AX88" s="283">
        <f>AX75*Input!$D$116</f>
        <v>0</v>
      </c>
      <c r="AY88" s="283">
        <f>AY75*Input!$D$116</f>
        <v>0</v>
      </c>
      <c r="AZ88" s="283">
        <f>AZ75*Input!$D$116</f>
        <v>0</v>
      </c>
      <c r="BA88" s="283">
        <f>BA75*Input!$D$116</f>
        <v>0</v>
      </c>
      <c r="BB88" s="283">
        <f>BB75*Input!$D$116</f>
        <v>0</v>
      </c>
      <c r="BC88" s="283">
        <f>BC75*Input!$D$116</f>
        <v>0</v>
      </c>
      <c r="BD88" s="283">
        <f>BD75*Input!$D$116</f>
        <v>0</v>
      </c>
      <c r="BE88" s="283">
        <f>BE75*Input!$D$116</f>
        <v>0</v>
      </c>
      <c r="BF88" s="283">
        <f>BF75*Input!$D$116</f>
        <v>0</v>
      </c>
      <c r="BG88" s="283">
        <f>BG75*Input!$D$116</f>
        <v>0</v>
      </c>
      <c r="BH88" s="283">
        <f>BH75*Input!$D$116</f>
        <v>0</v>
      </c>
      <c r="BI88" s="283">
        <f>BI75*Input!$D$116</f>
        <v>0</v>
      </c>
      <c r="BJ88" s="283">
        <f>BJ75*Input!$D$116</f>
        <v>0</v>
      </c>
      <c r="BK88" s="283">
        <f>BK75*Input!$D$116</f>
        <v>0</v>
      </c>
      <c r="BL88" s="283">
        <f>BL75*Input!$D$116</f>
        <v>0</v>
      </c>
      <c r="BM88" s="283">
        <f>BM75*Input!$D$116</f>
        <v>0</v>
      </c>
      <c r="BN88" s="283">
        <f>BN75*Input!$D$116</f>
        <v>0</v>
      </c>
      <c r="BO88" s="283">
        <f>BO75*Input!$D$116</f>
        <v>0</v>
      </c>
      <c r="BP88" s="283">
        <f>BP75*Input!$D$116</f>
        <v>0</v>
      </c>
      <c r="BQ88" s="283">
        <f>BQ75*Input!$D$116</f>
        <v>0</v>
      </c>
      <c r="BR88" s="283">
        <f>BR75*Input!$D$116</f>
        <v>0</v>
      </c>
      <c r="BS88" s="283">
        <f>BS75*Input!$D$116</f>
        <v>0</v>
      </c>
      <c r="BT88" s="283">
        <f>BT75*Input!$D$116</f>
        <v>0</v>
      </c>
      <c r="BU88" s="283">
        <f>BU75*Input!$D$116</f>
        <v>0</v>
      </c>
      <c r="BV88" s="283">
        <f>BV75*Input!$D$116</f>
        <v>0</v>
      </c>
      <c r="BW88" s="283">
        <f>BW75*Input!$D$116</f>
        <v>0</v>
      </c>
      <c r="BX88" s="283">
        <f>BX75*Input!$D$116</f>
        <v>0</v>
      </c>
      <c r="BY88" s="283">
        <f>BY75*Input!$D$116</f>
        <v>0</v>
      </c>
      <c r="BZ88" s="283">
        <f>BZ75*Input!$D$116</f>
        <v>0</v>
      </c>
      <c r="CA88" s="283">
        <f>CA75*Input!$D$116</f>
        <v>0</v>
      </c>
      <c r="CB88" s="283">
        <f>CB75*Input!$D$116</f>
        <v>0</v>
      </c>
      <c r="CC88" s="283">
        <f>CC75*Input!$D$116</f>
        <v>0</v>
      </c>
      <c r="CD88" s="283">
        <f>CD75*Input!$D$116</f>
        <v>0</v>
      </c>
      <c r="CE88" s="283">
        <f>CE75*Input!$D$116</f>
        <v>0</v>
      </c>
      <c r="CF88" s="283">
        <f>CF75*Input!$D$116</f>
        <v>0</v>
      </c>
      <c r="CG88" s="283">
        <f>CG75*Input!$D$116</f>
        <v>0</v>
      </c>
      <c r="CH88" s="283">
        <f>CH75*Input!$D$116</f>
        <v>0</v>
      </c>
      <c r="CI88" s="283">
        <f>CI75*Input!$D$116</f>
        <v>0</v>
      </c>
      <c r="CJ88" s="283">
        <f>CJ75*Input!$D$116</f>
        <v>0</v>
      </c>
      <c r="CK88" s="283">
        <f>CK75*Input!$D$116</f>
        <v>0</v>
      </c>
      <c r="CL88" s="283">
        <f>CL75*Input!$D$116</f>
        <v>0</v>
      </c>
      <c r="CM88" s="283">
        <f>CM75*Input!$D$116</f>
        <v>0</v>
      </c>
      <c r="CN88" s="283">
        <f>CN75*Input!$D$116</f>
        <v>0</v>
      </c>
      <c r="CO88" s="1"/>
    </row>
    <row r="89" ht="18.75" customHeight="1" outlineLevel="1">
      <c r="A89" s="1"/>
      <c r="B89" s="300"/>
      <c r="C89" s="453" t="str">
        <f t="shared" si="46"/>
        <v>DevOps</v>
      </c>
      <c r="D89" s="283"/>
      <c r="E89" s="382">
        <f t="shared" si="44"/>
        <v>0</v>
      </c>
      <c r="F89" s="283">
        <f t="shared" si="45"/>
        <v>0</v>
      </c>
      <c r="G89" s="383" t="s">
        <v>41</v>
      </c>
      <c r="H89" s="384"/>
      <c r="I89" s="283">
        <f>I76*Input!$D$116</f>
        <v>0</v>
      </c>
      <c r="J89" s="283">
        <f>J76*Input!$D$116</f>
        <v>0</v>
      </c>
      <c r="K89" s="283">
        <f>K76*Input!$D$116</f>
        <v>0</v>
      </c>
      <c r="L89" s="283">
        <f>L76*Input!$D$116</f>
        <v>0</v>
      </c>
      <c r="M89" s="283">
        <f>M76*Input!$D$116</f>
        <v>0</v>
      </c>
      <c r="N89" s="283">
        <f>N76*Input!$D$116</f>
        <v>0</v>
      </c>
      <c r="O89" s="283">
        <f>O76*Input!$D$116</f>
        <v>0</v>
      </c>
      <c r="P89" s="283">
        <f>P76*Input!$D$116</f>
        <v>0</v>
      </c>
      <c r="Q89" s="283">
        <f>Q76*Input!$D$116</f>
        <v>0</v>
      </c>
      <c r="R89" s="283">
        <f>R76*Input!$D$116</f>
        <v>0</v>
      </c>
      <c r="S89" s="283">
        <f>S76*Input!$D$116</f>
        <v>0</v>
      </c>
      <c r="T89" s="283">
        <f>T76*Input!$D$116</f>
        <v>0</v>
      </c>
      <c r="U89" s="283">
        <f>U76*Input!$D$116</f>
        <v>0</v>
      </c>
      <c r="V89" s="283">
        <f>V76*Input!$D$116</f>
        <v>0</v>
      </c>
      <c r="W89" s="283">
        <f>W76*Input!$D$116</f>
        <v>0</v>
      </c>
      <c r="X89" s="283">
        <f>X76*Input!$D$116</f>
        <v>0</v>
      </c>
      <c r="Y89" s="283">
        <f>Y76*Input!$D$116</f>
        <v>0</v>
      </c>
      <c r="Z89" s="283">
        <f>Z76*Input!$D$116</f>
        <v>0</v>
      </c>
      <c r="AA89" s="283">
        <f>AA76*Input!$D$116</f>
        <v>0</v>
      </c>
      <c r="AB89" s="283">
        <f>AB76*Input!$D$116</f>
        <v>0</v>
      </c>
      <c r="AC89" s="283">
        <f>AC76*Input!$D$116</f>
        <v>0</v>
      </c>
      <c r="AD89" s="283">
        <f>AD76*Input!$D$116</f>
        <v>0</v>
      </c>
      <c r="AE89" s="283">
        <f>AE76*Input!$D$116</f>
        <v>0</v>
      </c>
      <c r="AF89" s="283">
        <f>AF76*Input!$D$116</f>
        <v>0</v>
      </c>
      <c r="AG89" s="283">
        <f>AG76*Input!$D$116</f>
        <v>0</v>
      </c>
      <c r="AH89" s="283">
        <f>AH76*Input!$D$116</f>
        <v>0</v>
      </c>
      <c r="AI89" s="283">
        <f>AI76*Input!$D$116</f>
        <v>0</v>
      </c>
      <c r="AJ89" s="283">
        <f>AJ76*Input!$D$116</f>
        <v>0</v>
      </c>
      <c r="AK89" s="283">
        <f>AK76*Input!$D$116</f>
        <v>0</v>
      </c>
      <c r="AL89" s="283">
        <f>AL76*Input!$D$116</f>
        <v>0</v>
      </c>
      <c r="AM89" s="283">
        <f>AM76*Input!$D$116</f>
        <v>0</v>
      </c>
      <c r="AN89" s="283">
        <f>AN76*Input!$D$116</f>
        <v>0</v>
      </c>
      <c r="AO89" s="283">
        <f>AO76*Input!$D$116</f>
        <v>0</v>
      </c>
      <c r="AP89" s="283">
        <f>AP76*Input!$D$116</f>
        <v>0</v>
      </c>
      <c r="AQ89" s="283">
        <f>AQ76*Input!$D$116</f>
        <v>0</v>
      </c>
      <c r="AR89" s="283">
        <f>AR76*Input!$D$116</f>
        <v>0</v>
      </c>
      <c r="AS89" s="283">
        <f>AS76*Input!$D$116</f>
        <v>0</v>
      </c>
      <c r="AT89" s="283">
        <f>AT76*Input!$D$116</f>
        <v>0</v>
      </c>
      <c r="AU89" s="283">
        <f>AU76*Input!$D$116</f>
        <v>0</v>
      </c>
      <c r="AV89" s="283">
        <f>AV76*Input!$D$116</f>
        <v>0</v>
      </c>
      <c r="AW89" s="283">
        <f>AW76*Input!$D$116</f>
        <v>0</v>
      </c>
      <c r="AX89" s="283">
        <f>AX76*Input!$D$116</f>
        <v>0</v>
      </c>
      <c r="AY89" s="283">
        <f>AY76*Input!$D$116</f>
        <v>0</v>
      </c>
      <c r="AZ89" s="283">
        <f>AZ76*Input!$D$116</f>
        <v>0</v>
      </c>
      <c r="BA89" s="283">
        <f>BA76*Input!$D$116</f>
        <v>0</v>
      </c>
      <c r="BB89" s="283">
        <f>BB76*Input!$D$116</f>
        <v>0</v>
      </c>
      <c r="BC89" s="283">
        <f>BC76*Input!$D$116</f>
        <v>0</v>
      </c>
      <c r="BD89" s="283">
        <f>BD76*Input!$D$116</f>
        <v>0</v>
      </c>
      <c r="BE89" s="283">
        <f>BE76*Input!$D$116</f>
        <v>0</v>
      </c>
      <c r="BF89" s="283">
        <f>BF76*Input!$D$116</f>
        <v>0</v>
      </c>
      <c r="BG89" s="283">
        <f>BG76*Input!$D$116</f>
        <v>0</v>
      </c>
      <c r="BH89" s="283">
        <f>BH76*Input!$D$116</f>
        <v>0</v>
      </c>
      <c r="BI89" s="283">
        <f>BI76*Input!$D$116</f>
        <v>0</v>
      </c>
      <c r="BJ89" s="283">
        <f>BJ76*Input!$D$116</f>
        <v>0</v>
      </c>
      <c r="BK89" s="283">
        <f>BK76*Input!$D$116</f>
        <v>0</v>
      </c>
      <c r="BL89" s="283">
        <f>BL76*Input!$D$116</f>
        <v>0</v>
      </c>
      <c r="BM89" s="283">
        <f>BM76*Input!$D$116</f>
        <v>0</v>
      </c>
      <c r="BN89" s="283">
        <f>BN76*Input!$D$116</f>
        <v>0</v>
      </c>
      <c r="BO89" s="283">
        <f>BO76*Input!$D$116</f>
        <v>0</v>
      </c>
      <c r="BP89" s="283">
        <f>BP76*Input!$D$116</f>
        <v>0</v>
      </c>
      <c r="BQ89" s="283">
        <f>BQ76*Input!$D$116</f>
        <v>0</v>
      </c>
      <c r="BR89" s="283">
        <f>BR76*Input!$D$116</f>
        <v>0</v>
      </c>
      <c r="BS89" s="283">
        <f>BS76*Input!$D$116</f>
        <v>0</v>
      </c>
      <c r="BT89" s="283">
        <f>BT76*Input!$D$116</f>
        <v>0</v>
      </c>
      <c r="BU89" s="283">
        <f>BU76*Input!$D$116</f>
        <v>0</v>
      </c>
      <c r="BV89" s="283">
        <f>BV76*Input!$D$116</f>
        <v>0</v>
      </c>
      <c r="BW89" s="283">
        <f>BW76*Input!$D$116</f>
        <v>0</v>
      </c>
      <c r="BX89" s="283">
        <f>BX76*Input!$D$116</f>
        <v>0</v>
      </c>
      <c r="BY89" s="283">
        <f>BY76*Input!$D$116</f>
        <v>0</v>
      </c>
      <c r="BZ89" s="283">
        <f>BZ76*Input!$D$116</f>
        <v>0</v>
      </c>
      <c r="CA89" s="283">
        <f>CA76*Input!$D$116</f>
        <v>0</v>
      </c>
      <c r="CB89" s="283">
        <f>CB76*Input!$D$116</f>
        <v>0</v>
      </c>
      <c r="CC89" s="283">
        <f>CC76*Input!$D$116</f>
        <v>0</v>
      </c>
      <c r="CD89" s="283">
        <f>CD76*Input!$D$116</f>
        <v>0</v>
      </c>
      <c r="CE89" s="283">
        <f>CE76*Input!$D$116</f>
        <v>0</v>
      </c>
      <c r="CF89" s="283">
        <f>CF76*Input!$D$116</f>
        <v>0</v>
      </c>
      <c r="CG89" s="283">
        <f>CG76*Input!$D$116</f>
        <v>0</v>
      </c>
      <c r="CH89" s="283">
        <f>CH76*Input!$D$116</f>
        <v>0</v>
      </c>
      <c r="CI89" s="283">
        <f>CI76*Input!$D$116</f>
        <v>0</v>
      </c>
      <c r="CJ89" s="283">
        <f>CJ76*Input!$D$116</f>
        <v>0</v>
      </c>
      <c r="CK89" s="283">
        <f>CK76*Input!$D$116</f>
        <v>0</v>
      </c>
      <c r="CL89" s="283">
        <f>CL76*Input!$D$116</f>
        <v>0</v>
      </c>
      <c r="CM89" s="283">
        <f>CM76*Input!$D$116</f>
        <v>0</v>
      </c>
      <c r="CN89" s="283">
        <f>CN76*Input!$D$116</f>
        <v>0</v>
      </c>
      <c r="CO89" s="1"/>
    </row>
    <row r="90" ht="18.75" customHeight="1" outlineLevel="1">
      <c r="A90" s="1"/>
      <c r="B90" s="300"/>
      <c r="C90" s="453" t="str">
        <f t="shared" si="46"/>
        <v>Senior Fullstack Engineer</v>
      </c>
      <c r="D90" s="283"/>
      <c r="E90" s="382">
        <f t="shared" si="44"/>
        <v>0</v>
      </c>
      <c r="F90" s="283">
        <f t="shared" si="45"/>
        <v>0</v>
      </c>
      <c r="G90" s="383" t="s">
        <v>41</v>
      </c>
      <c r="H90" s="384"/>
      <c r="I90" s="283">
        <f>I77*Input!$D$116</f>
        <v>0</v>
      </c>
      <c r="J90" s="283">
        <f>J77*Input!$D$116</f>
        <v>0</v>
      </c>
      <c r="K90" s="283">
        <f>K77*Input!$D$116</f>
        <v>0</v>
      </c>
      <c r="L90" s="283">
        <f>L77*Input!$D$116</f>
        <v>0</v>
      </c>
      <c r="M90" s="283">
        <f>M77*Input!$D$116</f>
        <v>0</v>
      </c>
      <c r="N90" s="283">
        <f>N77*Input!$D$116</f>
        <v>0</v>
      </c>
      <c r="O90" s="283">
        <f>O77*Input!$D$116</f>
        <v>0</v>
      </c>
      <c r="P90" s="283">
        <f>P77*Input!$D$116</f>
        <v>0</v>
      </c>
      <c r="Q90" s="283">
        <f>Q77*Input!$D$116</f>
        <v>0</v>
      </c>
      <c r="R90" s="283">
        <f>R77*Input!$D$116</f>
        <v>0</v>
      </c>
      <c r="S90" s="283">
        <f>S77*Input!$D$116</f>
        <v>0</v>
      </c>
      <c r="T90" s="283">
        <f>T77*Input!$D$116</f>
        <v>0</v>
      </c>
      <c r="U90" s="283">
        <f>U77*Input!$D$116</f>
        <v>0</v>
      </c>
      <c r="V90" s="283">
        <f>V77*Input!$D$116</f>
        <v>0</v>
      </c>
      <c r="W90" s="283">
        <f>W77*Input!$D$116</f>
        <v>0</v>
      </c>
      <c r="X90" s="283">
        <f>X77*Input!$D$116</f>
        <v>0</v>
      </c>
      <c r="Y90" s="283">
        <f>Y77*Input!$D$116</f>
        <v>0</v>
      </c>
      <c r="Z90" s="283">
        <f>Z77*Input!$D$116</f>
        <v>0</v>
      </c>
      <c r="AA90" s="283">
        <f>AA77*Input!$D$116</f>
        <v>0</v>
      </c>
      <c r="AB90" s="283">
        <f>AB77*Input!$D$116</f>
        <v>0</v>
      </c>
      <c r="AC90" s="283">
        <f>AC77*Input!$D$116</f>
        <v>0</v>
      </c>
      <c r="AD90" s="283">
        <f>AD77*Input!$D$116</f>
        <v>0</v>
      </c>
      <c r="AE90" s="283">
        <f>AE77*Input!$D$116</f>
        <v>0</v>
      </c>
      <c r="AF90" s="283">
        <f>AF77*Input!$D$116</f>
        <v>0</v>
      </c>
      <c r="AG90" s="283">
        <f>AG77*Input!$D$116</f>
        <v>0</v>
      </c>
      <c r="AH90" s="283">
        <f>AH77*Input!$D$116</f>
        <v>0</v>
      </c>
      <c r="AI90" s="283">
        <f>AI77*Input!$D$116</f>
        <v>0</v>
      </c>
      <c r="AJ90" s="283">
        <f>AJ77*Input!$D$116</f>
        <v>0</v>
      </c>
      <c r="AK90" s="283">
        <f>AK77*Input!$D$116</f>
        <v>0</v>
      </c>
      <c r="AL90" s="283">
        <f>AL77*Input!$D$116</f>
        <v>0</v>
      </c>
      <c r="AM90" s="283">
        <f>AM77*Input!$D$116</f>
        <v>0</v>
      </c>
      <c r="AN90" s="283">
        <f>AN77*Input!$D$116</f>
        <v>0</v>
      </c>
      <c r="AO90" s="283">
        <f>AO77*Input!$D$116</f>
        <v>0</v>
      </c>
      <c r="AP90" s="283">
        <f>AP77*Input!$D$116</f>
        <v>0</v>
      </c>
      <c r="AQ90" s="283">
        <f>AQ77*Input!$D$116</f>
        <v>0</v>
      </c>
      <c r="AR90" s="283">
        <f>AR77*Input!$D$116</f>
        <v>0</v>
      </c>
      <c r="AS90" s="283">
        <f>AS77*Input!$D$116</f>
        <v>0</v>
      </c>
      <c r="AT90" s="283">
        <f>AT77*Input!$D$116</f>
        <v>0</v>
      </c>
      <c r="AU90" s="283">
        <f>AU77*Input!$D$116</f>
        <v>0</v>
      </c>
      <c r="AV90" s="283">
        <f>AV77*Input!$D$116</f>
        <v>0</v>
      </c>
      <c r="AW90" s="283">
        <f>AW77*Input!$D$116</f>
        <v>0</v>
      </c>
      <c r="AX90" s="283">
        <f>AX77*Input!$D$116</f>
        <v>0</v>
      </c>
      <c r="AY90" s="283">
        <f>AY77*Input!$D$116</f>
        <v>0</v>
      </c>
      <c r="AZ90" s="283">
        <f>AZ77*Input!$D$116</f>
        <v>0</v>
      </c>
      <c r="BA90" s="283">
        <f>BA77*Input!$D$116</f>
        <v>0</v>
      </c>
      <c r="BB90" s="283">
        <f>BB77*Input!$D$116</f>
        <v>0</v>
      </c>
      <c r="BC90" s="283">
        <f>BC77*Input!$D$116</f>
        <v>0</v>
      </c>
      <c r="BD90" s="283">
        <f>BD77*Input!$D$116</f>
        <v>0</v>
      </c>
      <c r="BE90" s="283">
        <f>BE77*Input!$D$116</f>
        <v>0</v>
      </c>
      <c r="BF90" s="283">
        <f>BF77*Input!$D$116</f>
        <v>0</v>
      </c>
      <c r="BG90" s="283">
        <f>BG77*Input!$D$116</f>
        <v>0</v>
      </c>
      <c r="BH90" s="283">
        <f>BH77*Input!$D$116</f>
        <v>0</v>
      </c>
      <c r="BI90" s="283">
        <f>BI77*Input!$D$116</f>
        <v>0</v>
      </c>
      <c r="BJ90" s="283">
        <f>BJ77*Input!$D$116</f>
        <v>0</v>
      </c>
      <c r="BK90" s="283">
        <f>BK77*Input!$D$116</f>
        <v>0</v>
      </c>
      <c r="BL90" s="283">
        <f>BL77*Input!$D$116</f>
        <v>0</v>
      </c>
      <c r="BM90" s="283">
        <f>BM77*Input!$D$116</f>
        <v>0</v>
      </c>
      <c r="BN90" s="283">
        <f>BN77*Input!$D$116</f>
        <v>0</v>
      </c>
      <c r="BO90" s="283">
        <f>BO77*Input!$D$116</f>
        <v>0</v>
      </c>
      <c r="BP90" s="283">
        <f>BP77*Input!$D$116</f>
        <v>0</v>
      </c>
      <c r="BQ90" s="283">
        <f>BQ77*Input!$D$116</f>
        <v>0</v>
      </c>
      <c r="BR90" s="283">
        <f>BR77*Input!$D$116</f>
        <v>0</v>
      </c>
      <c r="BS90" s="283">
        <f>BS77*Input!$D$116</f>
        <v>0</v>
      </c>
      <c r="BT90" s="283">
        <f>BT77*Input!$D$116</f>
        <v>0</v>
      </c>
      <c r="BU90" s="283">
        <f>BU77*Input!$D$116</f>
        <v>0</v>
      </c>
      <c r="BV90" s="283">
        <f>BV77*Input!$D$116</f>
        <v>0</v>
      </c>
      <c r="BW90" s="283">
        <f>BW77*Input!$D$116</f>
        <v>0</v>
      </c>
      <c r="BX90" s="283">
        <f>BX77*Input!$D$116</f>
        <v>0</v>
      </c>
      <c r="BY90" s="283">
        <f>BY77*Input!$D$116</f>
        <v>0</v>
      </c>
      <c r="BZ90" s="283">
        <f>BZ77*Input!$D$116</f>
        <v>0</v>
      </c>
      <c r="CA90" s="283">
        <f>CA77*Input!$D$116</f>
        <v>0</v>
      </c>
      <c r="CB90" s="283">
        <f>CB77*Input!$D$116</f>
        <v>0</v>
      </c>
      <c r="CC90" s="283">
        <f>CC77*Input!$D$116</f>
        <v>0</v>
      </c>
      <c r="CD90" s="283">
        <f>CD77*Input!$D$116</f>
        <v>0</v>
      </c>
      <c r="CE90" s="283">
        <f>CE77*Input!$D$116</f>
        <v>0</v>
      </c>
      <c r="CF90" s="283">
        <f>CF77*Input!$D$116</f>
        <v>0</v>
      </c>
      <c r="CG90" s="283">
        <f>CG77*Input!$D$116</f>
        <v>0</v>
      </c>
      <c r="CH90" s="283">
        <f>CH77*Input!$D$116</f>
        <v>0</v>
      </c>
      <c r="CI90" s="283">
        <f>CI77*Input!$D$116</f>
        <v>0</v>
      </c>
      <c r="CJ90" s="283">
        <f>CJ77*Input!$D$116</f>
        <v>0</v>
      </c>
      <c r="CK90" s="283">
        <f>CK77*Input!$D$116</f>
        <v>0</v>
      </c>
      <c r="CL90" s="283">
        <f>CL77*Input!$D$116</f>
        <v>0</v>
      </c>
      <c r="CM90" s="283">
        <f>CM77*Input!$D$116</f>
        <v>0</v>
      </c>
      <c r="CN90" s="283">
        <f>CN77*Input!$D$116</f>
        <v>0</v>
      </c>
      <c r="CO90" s="1"/>
    </row>
    <row r="91" ht="18.75" customHeight="1" outlineLevel="1">
      <c r="A91" s="1"/>
      <c r="B91" s="300"/>
      <c r="C91" s="453" t="str">
        <f t="shared" si="46"/>
        <v/>
      </c>
      <c r="D91" s="283"/>
      <c r="E91" s="382">
        <f t="shared" si="44"/>
        <v>0</v>
      </c>
      <c r="F91" s="283">
        <f t="shared" si="45"/>
        <v>0</v>
      </c>
      <c r="G91" s="383" t="s">
        <v>41</v>
      </c>
      <c r="H91" s="384"/>
      <c r="I91" s="283">
        <f>I78*Input!$D$116</f>
        <v>0</v>
      </c>
      <c r="J91" s="283">
        <f>J78*Input!$D$116</f>
        <v>0</v>
      </c>
      <c r="K91" s="283">
        <f>K78*Input!$D$116</f>
        <v>0</v>
      </c>
      <c r="L91" s="283">
        <f>L78*Input!$D$116</f>
        <v>0</v>
      </c>
      <c r="M91" s="283">
        <f>M78*Input!$D$116</f>
        <v>0</v>
      </c>
      <c r="N91" s="283">
        <f>N78*Input!$D$116</f>
        <v>0</v>
      </c>
      <c r="O91" s="283">
        <f>O78*Input!$D$116</f>
        <v>0</v>
      </c>
      <c r="P91" s="283">
        <f>P78*Input!$D$116</f>
        <v>0</v>
      </c>
      <c r="Q91" s="283">
        <f>Q78*Input!$D$116</f>
        <v>0</v>
      </c>
      <c r="R91" s="283">
        <f>R78*Input!$D$116</f>
        <v>0</v>
      </c>
      <c r="S91" s="283">
        <f>S78*Input!$D$116</f>
        <v>0</v>
      </c>
      <c r="T91" s="283">
        <f>T78*Input!$D$116</f>
        <v>0</v>
      </c>
      <c r="U91" s="283">
        <f>U78*Input!$D$116</f>
        <v>0</v>
      </c>
      <c r="V91" s="283">
        <f>V78*Input!$D$116</f>
        <v>0</v>
      </c>
      <c r="W91" s="283">
        <f>W78*Input!$D$116</f>
        <v>0</v>
      </c>
      <c r="X91" s="283">
        <f>X78*Input!$D$116</f>
        <v>0</v>
      </c>
      <c r="Y91" s="283">
        <f>Y78*Input!$D$116</f>
        <v>0</v>
      </c>
      <c r="Z91" s="283">
        <f>Z78*Input!$D$116</f>
        <v>0</v>
      </c>
      <c r="AA91" s="283">
        <f>AA78*Input!$D$116</f>
        <v>0</v>
      </c>
      <c r="AB91" s="283">
        <f>AB78*Input!$D$116</f>
        <v>0</v>
      </c>
      <c r="AC91" s="283">
        <f>AC78*Input!$D$116</f>
        <v>0</v>
      </c>
      <c r="AD91" s="283">
        <f>AD78*Input!$D$116</f>
        <v>0</v>
      </c>
      <c r="AE91" s="283">
        <f>AE78*Input!$D$116</f>
        <v>0</v>
      </c>
      <c r="AF91" s="283">
        <f>AF78*Input!$D$116</f>
        <v>0</v>
      </c>
      <c r="AG91" s="283">
        <f>AG78*Input!$D$116</f>
        <v>0</v>
      </c>
      <c r="AH91" s="283">
        <f>AH78*Input!$D$116</f>
        <v>0</v>
      </c>
      <c r="AI91" s="283">
        <f>AI78*Input!$D$116</f>
        <v>0</v>
      </c>
      <c r="AJ91" s="283">
        <f>AJ78*Input!$D$116</f>
        <v>0</v>
      </c>
      <c r="AK91" s="283">
        <f>AK78*Input!$D$116</f>
        <v>0</v>
      </c>
      <c r="AL91" s="283">
        <f>AL78*Input!$D$116</f>
        <v>0</v>
      </c>
      <c r="AM91" s="283">
        <f>AM78*Input!$D$116</f>
        <v>0</v>
      </c>
      <c r="AN91" s="283">
        <f>AN78*Input!$D$116</f>
        <v>0</v>
      </c>
      <c r="AO91" s="283">
        <f>AO78*Input!$D$116</f>
        <v>0</v>
      </c>
      <c r="AP91" s="283">
        <f>AP78*Input!$D$116</f>
        <v>0</v>
      </c>
      <c r="AQ91" s="283">
        <f>AQ78*Input!$D$116</f>
        <v>0</v>
      </c>
      <c r="AR91" s="283">
        <f>AR78*Input!$D$116</f>
        <v>0</v>
      </c>
      <c r="AS91" s="283">
        <f>AS78*Input!$D$116</f>
        <v>0</v>
      </c>
      <c r="AT91" s="283">
        <f>AT78*Input!$D$116</f>
        <v>0</v>
      </c>
      <c r="AU91" s="283">
        <f>AU78*Input!$D$116</f>
        <v>0</v>
      </c>
      <c r="AV91" s="283">
        <f>AV78*Input!$D$116</f>
        <v>0</v>
      </c>
      <c r="AW91" s="283">
        <f>AW78*Input!$D$116</f>
        <v>0</v>
      </c>
      <c r="AX91" s="283">
        <f>AX78*Input!$D$116</f>
        <v>0</v>
      </c>
      <c r="AY91" s="283">
        <f>AY78*Input!$D$116</f>
        <v>0</v>
      </c>
      <c r="AZ91" s="283">
        <f>AZ78*Input!$D$116</f>
        <v>0</v>
      </c>
      <c r="BA91" s="283">
        <f>BA78*Input!$D$116</f>
        <v>0</v>
      </c>
      <c r="BB91" s="283">
        <f>BB78*Input!$D$116</f>
        <v>0</v>
      </c>
      <c r="BC91" s="283">
        <f>BC78*Input!$D$116</f>
        <v>0</v>
      </c>
      <c r="BD91" s="283">
        <f>BD78*Input!$D$116</f>
        <v>0</v>
      </c>
      <c r="BE91" s="283">
        <f>BE78*Input!$D$116</f>
        <v>0</v>
      </c>
      <c r="BF91" s="283">
        <f>BF78*Input!$D$116</f>
        <v>0</v>
      </c>
      <c r="BG91" s="283">
        <f>BG78*Input!$D$116</f>
        <v>0</v>
      </c>
      <c r="BH91" s="283">
        <f>BH78*Input!$D$116</f>
        <v>0</v>
      </c>
      <c r="BI91" s="283">
        <f>BI78*Input!$D$116</f>
        <v>0</v>
      </c>
      <c r="BJ91" s="283">
        <f>BJ78*Input!$D$116</f>
        <v>0</v>
      </c>
      <c r="BK91" s="283">
        <f>BK78*Input!$D$116</f>
        <v>0</v>
      </c>
      <c r="BL91" s="283">
        <f>BL78*Input!$D$116</f>
        <v>0</v>
      </c>
      <c r="BM91" s="283">
        <f>BM78*Input!$D$116</f>
        <v>0</v>
      </c>
      <c r="BN91" s="283">
        <f>BN78*Input!$D$116</f>
        <v>0</v>
      </c>
      <c r="BO91" s="283">
        <f>BO78*Input!$D$116</f>
        <v>0</v>
      </c>
      <c r="BP91" s="283">
        <f>BP78*Input!$D$116</f>
        <v>0</v>
      </c>
      <c r="BQ91" s="283">
        <f>BQ78*Input!$D$116</f>
        <v>0</v>
      </c>
      <c r="BR91" s="283">
        <f>BR78*Input!$D$116</f>
        <v>0</v>
      </c>
      <c r="BS91" s="283">
        <f>BS78*Input!$D$116</f>
        <v>0</v>
      </c>
      <c r="BT91" s="283">
        <f>BT78*Input!$D$116</f>
        <v>0</v>
      </c>
      <c r="BU91" s="283">
        <f>BU78*Input!$D$116</f>
        <v>0</v>
      </c>
      <c r="BV91" s="283">
        <f>BV78*Input!$D$116</f>
        <v>0</v>
      </c>
      <c r="BW91" s="283">
        <f>BW78*Input!$D$116</f>
        <v>0</v>
      </c>
      <c r="BX91" s="283">
        <f>BX78*Input!$D$116</f>
        <v>0</v>
      </c>
      <c r="BY91" s="283">
        <f>BY78*Input!$D$116</f>
        <v>0</v>
      </c>
      <c r="BZ91" s="283">
        <f>BZ78*Input!$D$116</f>
        <v>0</v>
      </c>
      <c r="CA91" s="283">
        <f>CA78*Input!$D$116</f>
        <v>0</v>
      </c>
      <c r="CB91" s="283">
        <f>CB78*Input!$D$116</f>
        <v>0</v>
      </c>
      <c r="CC91" s="283">
        <f>CC78*Input!$D$116</f>
        <v>0</v>
      </c>
      <c r="CD91" s="283">
        <f>CD78*Input!$D$116</f>
        <v>0</v>
      </c>
      <c r="CE91" s="283">
        <f>CE78*Input!$D$116</f>
        <v>0</v>
      </c>
      <c r="CF91" s="283">
        <f>CF78*Input!$D$116</f>
        <v>0</v>
      </c>
      <c r="CG91" s="283">
        <f>CG78*Input!$D$116</f>
        <v>0</v>
      </c>
      <c r="CH91" s="283">
        <f>CH78*Input!$D$116</f>
        <v>0</v>
      </c>
      <c r="CI91" s="283">
        <f>CI78*Input!$D$116</f>
        <v>0</v>
      </c>
      <c r="CJ91" s="283">
        <f>CJ78*Input!$D$116</f>
        <v>0</v>
      </c>
      <c r="CK91" s="283">
        <f>CK78*Input!$D$116</f>
        <v>0</v>
      </c>
      <c r="CL91" s="283">
        <f>CL78*Input!$D$116</f>
        <v>0</v>
      </c>
      <c r="CM91" s="283">
        <f>CM78*Input!$D$116</f>
        <v>0</v>
      </c>
      <c r="CN91" s="283">
        <f>CN78*Input!$D$116</f>
        <v>0</v>
      </c>
      <c r="CO91" s="1"/>
    </row>
    <row r="92" ht="18.75" customHeight="1" outlineLevel="1">
      <c r="A92" s="1"/>
      <c r="B92" s="300"/>
      <c r="C92" s="453" t="str">
        <f t="shared" si="46"/>
        <v/>
      </c>
      <c r="D92" s="283"/>
      <c r="E92" s="382">
        <f t="shared" si="44"/>
        <v>0</v>
      </c>
      <c r="F92" s="283">
        <f t="shared" si="45"/>
        <v>0</v>
      </c>
      <c r="G92" s="383" t="s">
        <v>41</v>
      </c>
      <c r="H92" s="384"/>
      <c r="I92" s="283">
        <f>I79*Input!$D$116</f>
        <v>0</v>
      </c>
      <c r="J92" s="283">
        <f>J79*Input!$D$116</f>
        <v>0</v>
      </c>
      <c r="K92" s="283">
        <f>K79*Input!$D$116</f>
        <v>0</v>
      </c>
      <c r="L92" s="283">
        <f>L79*Input!$D$116</f>
        <v>0</v>
      </c>
      <c r="M92" s="283">
        <f>M79*Input!$D$116</f>
        <v>0</v>
      </c>
      <c r="N92" s="283">
        <f>N79*Input!$D$116</f>
        <v>0</v>
      </c>
      <c r="O92" s="283">
        <f>O79*Input!$D$116</f>
        <v>0</v>
      </c>
      <c r="P92" s="283">
        <f>P79*Input!$D$116</f>
        <v>0</v>
      </c>
      <c r="Q92" s="283">
        <f>Q79*Input!$D$116</f>
        <v>0</v>
      </c>
      <c r="R92" s="283">
        <f>R79*Input!$D$116</f>
        <v>0</v>
      </c>
      <c r="S92" s="283">
        <f>S79*Input!$D$116</f>
        <v>0</v>
      </c>
      <c r="T92" s="283">
        <f>T79*Input!$D$116</f>
        <v>0</v>
      </c>
      <c r="U92" s="283">
        <f>U79*Input!$D$116</f>
        <v>0</v>
      </c>
      <c r="V92" s="283">
        <f>V79*Input!$D$116</f>
        <v>0</v>
      </c>
      <c r="W92" s="283">
        <f>W79*Input!$D$116</f>
        <v>0</v>
      </c>
      <c r="X92" s="283">
        <f>X79*Input!$D$116</f>
        <v>0</v>
      </c>
      <c r="Y92" s="283">
        <f>Y79*Input!$D$116</f>
        <v>0</v>
      </c>
      <c r="Z92" s="283">
        <f>Z79*Input!$D$116</f>
        <v>0</v>
      </c>
      <c r="AA92" s="283">
        <f>AA79*Input!$D$116</f>
        <v>0</v>
      </c>
      <c r="AB92" s="283">
        <f>AB79*Input!$D$116</f>
        <v>0</v>
      </c>
      <c r="AC92" s="283">
        <f>AC79*Input!$D$116</f>
        <v>0</v>
      </c>
      <c r="AD92" s="283">
        <f>AD79*Input!$D$116</f>
        <v>0</v>
      </c>
      <c r="AE92" s="283">
        <f>AE79*Input!$D$116</f>
        <v>0</v>
      </c>
      <c r="AF92" s="283">
        <f>AF79*Input!$D$116</f>
        <v>0</v>
      </c>
      <c r="AG92" s="283">
        <f>AG79*Input!$D$116</f>
        <v>0</v>
      </c>
      <c r="AH92" s="283">
        <f>AH79*Input!$D$116</f>
        <v>0</v>
      </c>
      <c r="AI92" s="283">
        <f>AI79*Input!$D$116</f>
        <v>0</v>
      </c>
      <c r="AJ92" s="283">
        <f>AJ79*Input!$D$116</f>
        <v>0</v>
      </c>
      <c r="AK92" s="283">
        <f>AK79*Input!$D$116</f>
        <v>0</v>
      </c>
      <c r="AL92" s="283">
        <f>AL79*Input!$D$116</f>
        <v>0</v>
      </c>
      <c r="AM92" s="283">
        <f>AM79*Input!$D$116</f>
        <v>0</v>
      </c>
      <c r="AN92" s="283">
        <f>AN79*Input!$D$116</f>
        <v>0</v>
      </c>
      <c r="AO92" s="283">
        <f>AO79*Input!$D$116</f>
        <v>0</v>
      </c>
      <c r="AP92" s="283">
        <f>AP79*Input!$D$116</f>
        <v>0</v>
      </c>
      <c r="AQ92" s="283">
        <f>AQ79*Input!$D$116</f>
        <v>0</v>
      </c>
      <c r="AR92" s="283">
        <f>AR79*Input!$D$116</f>
        <v>0</v>
      </c>
      <c r="AS92" s="283">
        <f>AS79*Input!$D$116</f>
        <v>0</v>
      </c>
      <c r="AT92" s="283">
        <f>AT79*Input!$D$116</f>
        <v>0</v>
      </c>
      <c r="AU92" s="283">
        <f>AU79*Input!$D$116</f>
        <v>0</v>
      </c>
      <c r="AV92" s="283">
        <f>AV79*Input!$D$116</f>
        <v>0</v>
      </c>
      <c r="AW92" s="283">
        <f>AW79*Input!$D$116</f>
        <v>0</v>
      </c>
      <c r="AX92" s="283">
        <f>AX79*Input!$D$116</f>
        <v>0</v>
      </c>
      <c r="AY92" s="283">
        <f>AY79*Input!$D$116</f>
        <v>0</v>
      </c>
      <c r="AZ92" s="283">
        <f>AZ79*Input!$D$116</f>
        <v>0</v>
      </c>
      <c r="BA92" s="283">
        <f>BA79*Input!$D$116</f>
        <v>0</v>
      </c>
      <c r="BB92" s="283">
        <f>BB79*Input!$D$116</f>
        <v>0</v>
      </c>
      <c r="BC92" s="283">
        <f>BC79*Input!$D$116</f>
        <v>0</v>
      </c>
      <c r="BD92" s="283">
        <f>BD79*Input!$D$116</f>
        <v>0</v>
      </c>
      <c r="BE92" s="283">
        <f>BE79*Input!$D$116</f>
        <v>0</v>
      </c>
      <c r="BF92" s="283">
        <f>BF79*Input!$D$116</f>
        <v>0</v>
      </c>
      <c r="BG92" s="283">
        <f>BG79*Input!$D$116</f>
        <v>0</v>
      </c>
      <c r="BH92" s="283">
        <f>BH79*Input!$D$116</f>
        <v>0</v>
      </c>
      <c r="BI92" s="283">
        <f>BI79*Input!$D$116</f>
        <v>0</v>
      </c>
      <c r="BJ92" s="283">
        <f>BJ79*Input!$D$116</f>
        <v>0</v>
      </c>
      <c r="BK92" s="283">
        <f>BK79*Input!$D$116</f>
        <v>0</v>
      </c>
      <c r="BL92" s="283">
        <f>BL79*Input!$D$116</f>
        <v>0</v>
      </c>
      <c r="BM92" s="283">
        <f>BM79*Input!$D$116</f>
        <v>0</v>
      </c>
      <c r="BN92" s="283">
        <f>BN79*Input!$D$116</f>
        <v>0</v>
      </c>
      <c r="BO92" s="283">
        <f>BO79*Input!$D$116</f>
        <v>0</v>
      </c>
      <c r="BP92" s="283">
        <f>BP79*Input!$D$116</f>
        <v>0</v>
      </c>
      <c r="BQ92" s="283">
        <f>BQ79*Input!$D$116</f>
        <v>0</v>
      </c>
      <c r="BR92" s="283">
        <f>BR79*Input!$D$116</f>
        <v>0</v>
      </c>
      <c r="BS92" s="283">
        <f>BS79*Input!$D$116</f>
        <v>0</v>
      </c>
      <c r="BT92" s="283">
        <f>BT79*Input!$D$116</f>
        <v>0</v>
      </c>
      <c r="BU92" s="283">
        <f>BU79*Input!$D$116</f>
        <v>0</v>
      </c>
      <c r="BV92" s="283">
        <f>BV79*Input!$D$116</f>
        <v>0</v>
      </c>
      <c r="BW92" s="283">
        <f>BW79*Input!$D$116</f>
        <v>0</v>
      </c>
      <c r="BX92" s="283">
        <f>BX79*Input!$D$116</f>
        <v>0</v>
      </c>
      <c r="BY92" s="283">
        <f>BY79*Input!$D$116</f>
        <v>0</v>
      </c>
      <c r="BZ92" s="283">
        <f>BZ79*Input!$D$116</f>
        <v>0</v>
      </c>
      <c r="CA92" s="283">
        <f>CA79*Input!$D$116</f>
        <v>0</v>
      </c>
      <c r="CB92" s="283">
        <f>CB79*Input!$D$116</f>
        <v>0</v>
      </c>
      <c r="CC92" s="283">
        <f>CC79*Input!$D$116</f>
        <v>0</v>
      </c>
      <c r="CD92" s="283">
        <f>CD79*Input!$D$116</f>
        <v>0</v>
      </c>
      <c r="CE92" s="283">
        <f>CE79*Input!$D$116</f>
        <v>0</v>
      </c>
      <c r="CF92" s="283">
        <f>CF79*Input!$D$116</f>
        <v>0</v>
      </c>
      <c r="CG92" s="283">
        <f>CG79*Input!$D$116</f>
        <v>0</v>
      </c>
      <c r="CH92" s="283">
        <f>CH79*Input!$D$116</f>
        <v>0</v>
      </c>
      <c r="CI92" s="283">
        <f>CI79*Input!$D$116</f>
        <v>0</v>
      </c>
      <c r="CJ92" s="283">
        <f>CJ79*Input!$D$116</f>
        <v>0</v>
      </c>
      <c r="CK92" s="283">
        <f>CK79*Input!$D$116</f>
        <v>0</v>
      </c>
      <c r="CL92" s="283">
        <f>CL79*Input!$D$116</f>
        <v>0</v>
      </c>
      <c r="CM92" s="283">
        <f>CM79*Input!$D$116</f>
        <v>0</v>
      </c>
      <c r="CN92" s="283">
        <f>CN79*Input!$D$116</f>
        <v>0</v>
      </c>
      <c r="CO92" s="1"/>
    </row>
    <row r="93" ht="18.75" customHeight="1" outlineLevel="1">
      <c r="A93" s="1"/>
      <c r="B93" s="300"/>
      <c r="C93" s="453" t="str">
        <f t="shared" si="46"/>
        <v/>
      </c>
      <c r="D93" s="283"/>
      <c r="E93" s="382">
        <f t="shared" si="44"/>
        <v>0</v>
      </c>
      <c r="F93" s="283">
        <f t="shared" si="45"/>
        <v>0</v>
      </c>
      <c r="G93" s="383" t="s">
        <v>41</v>
      </c>
      <c r="H93" s="384"/>
      <c r="I93" s="283">
        <f>I80*Input!$D$116</f>
        <v>0</v>
      </c>
      <c r="J93" s="283">
        <f>J80*Input!$D$116</f>
        <v>0</v>
      </c>
      <c r="K93" s="283">
        <f>K80*Input!$D$116</f>
        <v>0</v>
      </c>
      <c r="L93" s="283">
        <f>L80*Input!$D$116</f>
        <v>0</v>
      </c>
      <c r="M93" s="283">
        <f>M80*Input!$D$116</f>
        <v>0</v>
      </c>
      <c r="N93" s="283">
        <f>N80*Input!$D$116</f>
        <v>0</v>
      </c>
      <c r="O93" s="283">
        <f>O80*Input!$D$116</f>
        <v>0</v>
      </c>
      <c r="P93" s="283">
        <f>P80*Input!$D$116</f>
        <v>0</v>
      </c>
      <c r="Q93" s="283">
        <f>Q80*Input!$D$116</f>
        <v>0</v>
      </c>
      <c r="R93" s="283">
        <f>R80*Input!$D$116</f>
        <v>0</v>
      </c>
      <c r="S93" s="283">
        <f>S80*Input!$D$116</f>
        <v>0</v>
      </c>
      <c r="T93" s="283">
        <f>T80*Input!$D$116</f>
        <v>0</v>
      </c>
      <c r="U93" s="283">
        <f>U80*Input!$D$116</f>
        <v>0</v>
      </c>
      <c r="V93" s="283">
        <f>V80*Input!$D$116</f>
        <v>0</v>
      </c>
      <c r="W93" s="283">
        <f>W80*Input!$D$116</f>
        <v>0</v>
      </c>
      <c r="X93" s="283">
        <f>X80*Input!$D$116</f>
        <v>0</v>
      </c>
      <c r="Y93" s="283">
        <f>Y80*Input!$D$116</f>
        <v>0</v>
      </c>
      <c r="Z93" s="283">
        <f>Z80*Input!$D$116</f>
        <v>0</v>
      </c>
      <c r="AA93" s="283">
        <f>AA80*Input!$D$116</f>
        <v>0</v>
      </c>
      <c r="AB93" s="283">
        <f>AB80*Input!$D$116</f>
        <v>0</v>
      </c>
      <c r="AC93" s="283">
        <f>AC80*Input!$D$116</f>
        <v>0</v>
      </c>
      <c r="AD93" s="283">
        <f>AD80*Input!$D$116</f>
        <v>0</v>
      </c>
      <c r="AE93" s="283">
        <f>AE80*Input!$D$116</f>
        <v>0</v>
      </c>
      <c r="AF93" s="283">
        <f>AF80*Input!$D$116</f>
        <v>0</v>
      </c>
      <c r="AG93" s="283">
        <f>AG80*Input!$D$116</f>
        <v>0</v>
      </c>
      <c r="AH93" s="283">
        <f>AH80*Input!$D$116</f>
        <v>0</v>
      </c>
      <c r="AI93" s="283">
        <f>AI80*Input!$D$116</f>
        <v>0</v>
      </c>
      <c r="AJ93" s="283">
        <f>AJ80*Input!$D$116</f>
        <v>0</v>
      </c>
      <c r="AK93" s="283">
        <f>AK80*Input!$D$116</f>
        <v>0</v>
      </c>
      <c r="AL93" s="283">
        <f>AL80*Input!$D$116</f>
        <v>0</v>
      </c>
      <c r="AM93" s="283">
        <f>AM80*Input!$D$116</f>
        <v>0</v>
      </c>
      <c r="AN93" s="283">
        <f>AN80*Input!$D$116</f>
        <v>0</v>
      </c>
      <c r="AO93" s="283">
        <f>AO80*Input!$D$116</f>
        <v>0</v>
      </c>
      <c r="AP93" s="283">
        <f>AP80*Input!$D$116</f>
        <v>0</v>
      </c>
      <c r="AQ93" s="283">
        <f>AQ80*Input!$D$116</f>
        <v>0</v>
      </c>
      <c r="AR93" s="283">
        <f>AR80*Input!$D$116</f>
        <v>0</v>
      </c>
      <c r="AS93" s="283">
        <f>AS80*Input!$D$116</f>
        <v>0</v>
      </c>
      <c r="AT93" s="283">
        <f>AT80*Input!$D$116</f>
        <v>0</v>
      </c>
      <c r="AU93" s="283">
        <f>AU80*Input!$D$116</f>
        <v>0</v>
      </c>
      <c r="AV93" s="283">
        <f>AV80*Input!$D$116</f>
        <v>0</v>
      </c>
      <c r="AW93" s="283">
        <f>AW80*Input!$D$116</f>
        <v>0</v>
      </c>
      <c r="AX93" s="283">
        <f>AX80*Input!$D$116</f>
        <v>0</v>
      </c>
      <c r="AY93" s="283">
        <f>AY80*Input!$D$116</f>
        <v>0</v>
      </c>
      <c r="AZ93" s="283">
        <f>AZ80*Input!$D$116</f>
        <v>0</v>
      </c>
      <c r="BA93" s="283">
        <f>BA80*Input!$D$116</f>
        <v>0</v>
      </c>
      <c r="BB93" s="283">
        <f>BB80*Input!$D$116</f>
        <v>0</v>
      </c>
      <c r="BC93" s="283">
        <f>BC80*Input!$D$116</f>
        <v>0</v>
      </c>
      <c r="BD93" s="283">
        <f>BD80*Input!$D$116</f>
        <v>0</v>
      </c>
      <c r="BE93" s="283">
        <f>BE80*Input!$D$116</f>
        <v>0</v>
      </c>
      <c r="BF93" s="283">
        <f>BF80*Input!$D$116</f>
        <v>0</v>
      </c>
      <c r="BG93" s="283">
        <f>BG80*Input!$D$116</f>
        <v>0</v>
      </c>
      <c r="BH93" s="283">
        <f>BH80*Input!$D$116</f>
        <v>0</v>
      </c>
      <c r="BI93" s="283">
        <f>BI80*Input!$D$116</f>
        <v>0</v>
      </c>
      <c r="BJ93" s="283">
        <f>BJ80*Input!$D$116</f>
        <v>0</v>
      </c>
      <c r="BK93" s="283">
        <f>BK80*Input!$D$116</f>
        <v>0</v>
      </c>
      <c r="BL93" s="283">
        <f>BL80*Input!$D$116</f>
        <v>0</v>
      </c>
      <c r="BM93" s="283">
        <f>BM80*Input!$D$116</f>
        <v>0</v>
      </c>
      <c r="BN93" s="283">
        <f>BN80*Input!$D$116</f>
        <v>0</v>
      </c>
      <c r="BO93" s="283">
        <f>BO80*Input!$D$116</f>
        <v>0</v>
      </c>
      <c r="BP93" s="283">
        <f>BP80*Input!$D$116</f>
        <v>0</v>
      </c>
      <c r="BQ93" s="283">
        <f>BQ80*Input!$D$116</f>
        <v>0</v>
      </c>
      <c r="BR93" s="283">
        <f>BR80*Input!$D$116</f>
        <v>0</v>
      </c>
      <c r="BS93" s="283">
        <f>BS80*Input!$D$116</f>
        <v>0</v>
      </c>
      <c r="BT93" s="283">
        <f>BT80*Input!$D$116</f>
        <v>0</v>
      </c>
      <c r="BU93" s="283">
        <f>BU80*Input!$D$116</f>
        <v>0</v>
      </c>
      <c r="BV93" s="283">
        <f>BV80*Input!$D$116</f>
        <v>0</v>
      </c>
      <c r="BW93" s="283">
        <f>BW80*Input!$D$116</f>
        <v>0</v>
      </c>
      <c r="BX93" s="283">
        <f>BX80*Input!$D$116</f>
        <v>0</v>
      </c>
      <c r="BY93" s="283">
        <f>BY80*Input!$D$116</f>
        <v>0</v>
      </c>
      <c r="BZ93" s="283">
        <f>BZ80*Input!$D$116</f>
        <v>0</v>
      </c>
      <c r="CA93" s="283">
        <f>CA80*Input!$D$116</f>
        <v>0</v>
      </c>
      <c r="CB93" s="283">
        <f>CB80*Input!$D$116</f>
        <v>0</v>
      </c>
      <c r="CC93" s="283">
        <f>CC80*Input!$D$116</f>
        <v>0</v>
      </c>
      <c r="CD93" s="283">
        <f>CD80*Input!$D$116</f>
        <v>0</v>
      </c>
      <c r="CE93" s="283">
        <f>CE80*Input!$D$116</f>
        <v>0</v>
      </c>
      <c r="CF93" s="283">
        <f>CF80*Input!$D$116</f>
        <v>0</v>
      </c>
      <c r="CG93" s="283">
        <f>CG80*Input!$D$116</f>
        <v>0</v>
      </c>
      <c r="CH93" s="283">
        <f>CH80*Input!$D$116</f>
        <v>0</v>
      </c>
      <c r="CI93" s="283">
        <f>CI80*Input!$D$116</f>
        <v>0</v>
      </c>
      <c r="CJ93" s="283">
        <f>CJ80*Input!$D$116</f>
        <v>0</v>
      </c>
      <c r="CK93" s="283">
        <f>CK80*Input!$D$116</f>
        <v>0</v>
      </c>
      <c r="CL93" s="283">
        <f>CL80*Input!$D$116</f>
        <v>0</v>
      </c>
      <c r="CM93" s="283">
        <f>CM80*Input!$D$116</f>
        <v>0</v>
      </c>
      <c r="CN93" s="283">
        <f>CN80*Input!$D$116</f>
        <v>0</v>
      </c>
      <c r="CO93" s="1"/>
    </row>
    <row r="94" ht="18.75" customHeight="1" outlineLevel="1">
      <c r="A94" s="1"/>
      <c r="B94" s="300"/>
      <c r="C94" s="453" t="str">
        <f t="shared" si="46"/>
        <v/>
      </c>
      <c r="D94" s="283"/>
      <c r="E94" s="382">
        <f t="shared" si="44"/>
        <v>0</v>
      </c>
      <c r="F94" s="283">
        <f t="shared" si="45"/>
        <v>0</v>
      </c>
      <c r="G94" s="383" t="s">
        <v>41</v>
      </c>
      <c r="H94" s="384"/>
      <c r="I94" s="283">
        <f>I81*Input!$D$116</f>
        <v>0</v>
      </c>
      <c r="J94" s="283">
        <f>J81*Input!$D$116</f>
        <v>0</v>
      </c>
      <c r="K94" s="283">
        <f>K81*Input!$D$116</f>
        <v>0</v>
      </c>
      <c r="L94" s="283">
        <f>L81*Input!$D$116</f>
        <v>0</v>
      </c>
      <c r="M94" s="283">
        <f>M81*Input!$D$116</f>
        <v>0</v>
      </c>
      <c r="N94" s="283">
        <f>N81*Input!$D$116</f>
        <v>0</v>
      </c>
      <c r="O94" s="283">
        <f>O81*Input!$D$116</f>
        <v>0</v>
      </c>
      <c r="P94" s="283">
        <f>P81*Input!$D$116</f>
        <v>0</v>
      </c>
      <c r="Q94" s="283">
        <f>Q81*Input!$D$116</f>
        <v>0</v>
      </c>
      <c r="R94" s="283">
        <f>R81*Input!$D$116</f>
        <v>0</v>
      </c>
      <c r="S94" s="283">
        <f>S81*Input!$D$116</f>
        <v>0</v>
      </c>
      <c r="T94" s="283">
        <f>T81*Input!$D$116</f>
        <v>0</v>
      </c>
      <c r="U94" s="283">
        <f>U81*Input!$D$116</f>
        <v>0</v>
      </c>
      <c r="V94" s="283">
        <f>V81*Input!$D$116</f>
        <v>0</v>
      </c>
      <c r="W94" s="283">
        <f>W81*Input!$D$116</f>
        <v>0</v>
      </c>
      <c r="X94" s="283">
        <f>X81*Input!$D$116</f>
        <v>0</v>
      </c>
      <c r="Y94" s="283">
        <f>Y81*Input!$D$116</f>
        <v>0</v>
      </c>
      <c r="Z94" s="283">
        <f>Z81*Input!$D$116</f>
        <v>0</v>
      </c>
      <c r="AA94" s="283">
        <f>AA81*Input!$D$116</f>
        <v>0</v>
      </c>
      <c r="AB94" s="283">
        <f>AB81*Input!$D$116</f>
        <v>0</v>
      </c>
      <c r="AC94" s="283">
        <f>AC81*Input!$D$116</f>
        <v>0</v>
      </c>
      <c r="AD94" s="283">
        <f>AD81*Input!$D$116</f>
        <v>0</v>
      </c>
      <c r="AE94" s="283">
        <f>AE81*Input!$D$116</f>
        <v>0</v>
      </c>
      <c r="AF94" s="283">
        <f>AF81*Input!$D$116</f>
        <v>0</v>
      </c>
      <c r="AG94" s="283">
        <f>AG81*Input!$D$116</f>
        <v>0</v>
      </c>
      <c r="AH94" s="283">
        <f>AH81*Input!$D$116</f>
        <v>0</v>
      </c>
      <c r="AI94" s="283">
        <f>AI81*Input!$D$116</f>
        <v>0</v>
      </c>
      <c r="AJ94" s="283">
        <f>AJ81*Input!$D$116</f>
        <v>0</v>
      </c>
      <c r="AK94" s="283">
        <f>AK81*Input!$D$116</f>
        <v>0</v>
      </c>
      <c r="AL94" s="283">
        <f>AL81*Input!$D$116</f>
        <v>0</v>
      </c>
      <c r="AM94" s="283">
        <f>AM81*Input!$D$116</f>
        <v>0</v>
      </c>
      <c r="AN94" s="283">
        <f>AN81*Input!$D$116</f>
        <v>0</v>
      </c>
      <c r="AO94" s="283">
        <f>AO81*Input!$D$116</f>
        <v>0</v>
      </c>
      <c r="AP94" s="283">
        <f>AP81*Input!$D$116</f>
        <v>0</v>
      </c>
      <c r="AQ94" s="283">
        <f>AQ81*Input!$D$116</f>
        <v>0</v>
      </c>
      <c r="AR94" s="283">
        <f>AR81*Input!$D$116</f>
        <v>0</v>
      </c>
      <c r="AS94" s="283">
        <f>AS81*Input!$D$116</f>
        <v>0</v>
      </c>
      <c r="AT94" s="283">
        <f>AT81*Input!$D$116</f>
        <v>0</v>
      </c>
      <c r="AU94" s="283">
        <f>AU81*Input!$D$116</f>
        <v>0</v>
      </c>
      <c r="AV94" s="283">
        <f>AV81*Input!$D$116</f>
        <v>0</v>
      </c>
      <c r="AW94" s="283">
        <f>AW81*Input!$D$116</f>
        <v>0</v>
      </c>
      <c r="AX94" s="283">
        <f>AX81*Input!$D$116</f>
        <v>0</v>
      </c>
      <c r="AY94" s="283">
        <f>AY81*Input!$D$116</f>
        <v>0</v>
      </c>
      <c r="AZ94" s="283">
        <f>AZ81*Input!$D$116</f>
        <v>0</v>
      </c>
      <c r="BA94" s="283">
        <f>BA81*Input!$D$116</f>
        <v>0</v>
      </c>
      <c r="BB94" s="283">
        <f>BB81*Input!$D$116</f>
        <v>0</v>
      </c>
      <c r="BC94" s="283">
        <f>BC81*Input!$D$116</f>
        <v>0</v>
      </c>
      <c r="BD94" s="283">
        <f>BD81*Input!$D$116</f>
        <v>0</v>
      </c>
      <c r="BE94" s="283">
        <f>BE81*Input!$D$116</f>
        <v>0</v>
      </c>
      <c r="BF94" s="283">
        <f>BF81*Input!$D$116</f>
        <v>0</v>
      </c>
      <c r="BG94" s="283">
        <f>BG81*Input!$D$116</f>
        <v>0</v>
      </c>
      <c r="BH94" s="283">
        <f>BH81*Input!$D$116</f>
        <v>0</v>
      </c>
      <c r="BI94" s="283">
        <f>BI81*Input!$D$116</f>
        <v>0</v>
      </c>
      <c r="BJ94" s="283">
        <f>BJ81*Input!$D$116</f>
        <v>0</v>
      </c>
      <c r="BK94" s="283">
        <f>BK81*Input!$D$116</f>
        <v>0</v>
      </c>
      <c r="BL94" s="283">
        <f>BL81*Input!$D$116</f>
        <v>0</v>
      </c>
      <c r="BM94" s="283">
        <f>BM81*Input!$D$116</f>
        <v>0</v>
      </c>
      <c r="BN94" s="283">
        <f>BN81*Input!$D$116</f>
        <v>0</v>
      </c>
      <c r="BO94" s="283">
        <f>BO81*Input!$D$116</f>
        <v>0</v>
      </c>
      <c r="BP94" s="283">
        <f>BP81*Input!$D$116</f>
        <v>0</v>
      </c>
      <c r="BQ94" s="283">
        <f>BQ81*Input!$D$116</f>
        <v>0</v>
      </c>
      <c r="BR94" s="283">
        <f>BR81*Input!$D$116</f>
        <v>0</v>
      </c>
      <c r="BS94" s="283">
        <f>BS81*Input!$D$116</f>
        <v>0</v>
      </c>
      <c r="BT94" s="283">
        <f>BT81*Input!$D$116</f>
        <v>0</v>
      </c>
      <c r="BU94" s="283">
        <f>BU81*Input!$D$116</f>
        <v>0</v>
      </c>
      <c r="BV94" s="283">
        <f>BV81*Input!$D$116</f>
        <v>0</v>
      </c>
      <c r="BW94" s="283">
        <f>BW81*Input!$D$116</f>
        <v>0</v>
      </c>
      <c r="BX94" s="283">
        <f>BX81*Input!$D$116</f>
        <v>0</v>
      </c>
      <c r="BY94" s="283">
        <f>BY81*Input!$D$116</f>
        <v>0</v>
      </c>
      <c r="BZ94" s="283">
        <f>BZ81*Input!$D$116</f>
        <v>0</v>
      </c>
      <c r="CA94" s="283">
        <f>CA81*Input!$D$116</f>
        <v>0</v>
      </c>
      <c r="CB94" s="283">
        <f>CB81*Input!$D$116</f>
        <v>0</v>
      </c>
      <c r="CC94" s="283">
        <f>CC81*Input!$D$116</f>
        <v>0</v>
      </c>
      <c r="CD94" s="283">
        <f>CD81*Input!$D$116</f>
        <v>0</v>
      </c>
      <c r="CE94" s="283">
        <f>CE81*Input!$D$116</f>
        <v>0</v>
      </c>
      <c r="CF94" s="283">
        <f>CF81*Input!$D$116</f>
        <v>0</v>
      </c>
      <c r="CG94" s="283">
        <f>CG81*Input!$D$116</f>
        <v>0</v>
      </c>
      <c r="CH94" s="283">
        <f>CH81*Input!$D$116</f>
        <v>0</v>
      </c>
      <c r="CI94" s="283">
        <f>CI81*Input!$D$116</f>
        <v>0</v>
      </c>
      <c r="CJ94" s="283">
        <f>CJ81*Input!$D$116</f>
        <v>0</v>
      </c>
      <c r="CK94" s="283">
        <f>CK81*Input!$D$116</f>
        <v>0</v>
      </c>
      <c r="CL94" s="283">
        <f>CL81*Input!$D$116</f>
        <v>0</v>
      </c>
      <c r="CM94" s="283">
        <f>CM81*Input!$D$116</f>
        <v>0</v>
      </c>
      <c r="CN94" s="283">
        <f>CN81*Input!$D$116</f>
        <v>0</v>
      </c>
      <c r="CO94" s="1"/>
    </row>
    <row r="95" ht="18.75" customHeight="1" outlineLevel="1">
      <c r="A95" s="1"/>
      <c r="B95" s="300"/>
      <c r="C95" s="453" t="str">
        <f t="shared" si="46"/>
        <v/>
      </c>
      <c r="D95" s="283"/>
      <c r="E95" s="382">
        <f t="shared" si="44"/>
        <v>0</v>
      </c>
      <c r="F95" s="283">
        <f t="shared" si="45"/>
        <v>0</v>
      </c>
      <c r="G95" s="383" t="s">
        <v>41</v>
      </c>
      <c r="H95" s="384"/>
      <c r="I95" s="283">
        <f>I82*Input!$D$116</f>
        <v>0</v>
      </c>
      <c r="J95" s="283">
        <f>J82*Input!$D$116</f>
        <v>0</v>
      </c>
      <c r="K95" s="283">
        <f>K82*Input!$D$116</f>
        <v>0</v>
      </c>
      <c r="L95" s="283">
        <f>L82*Input!$D$116</f>
        <v>0</v>
      </c>
      <c r="M95" s="283">
        <f>M82*Input!$D$116</f>
        <v>0</v>
      </c>
      <c r="N95" s="283">
        <f>N82*Input!$D$116</f>
        <v>0</v>
      </c>
      <c r="O95" s="283">
        <f>O82*Input!$D$116</f>
        <v>0</v>
      </c>
      <c r="P95" s="283">
        <f>P82*Input!$D$116</f>
        <v>0</v>
      </c>
      <c r="Q95" s="283">
        <f>Q82*Input!$D$116</f>
        <v>0</v>
      </c>
      <c r="R95" s="283">
        <f>R82*Input!$D$116</f>
        <v>0</v>
      </c>
      <c r="S95" s="283">
        <f>S82*Input!$D$116</f>
        <v>0</v>
      </c>
      <c r="T95" s="283">
        <f>T82*Input!$D$116</f>
        <v>0</v>
      </c>
      <c r="U95" s="283">
        <f>U82*Input!$D$116</f>
        <v>0</v>
      </c>
      <c r="V95" s="283">
        <f>V82*Input!$D$116</f>
        <v>0</v>
      </c>
      <c r="W95" s="283">
        <f>W82*Input!$D$116</f>
        <v>0</v>
      </c>
      <c r="X95" s="283">
        <f>X82*Input!$D$116</f>
        <v>0</v>
      </c>
      <c r="Y95" s="283">
        <f>Y82*Input!$D$116</f>
        <v>0</v>
      </c>
      <c r="Z95" s="283">
        <f>Z82*Input!$D$116</f>
        <v>0</v>
      </c>
      <c r="AA95" s="283">
        <f>AA82*Input!$D$116</f>
        <v>0</v>
      </c>
      <c r="AB95" s="283">
        <f>AB82*Input!$D$116</f>
        <v>0</v>
      </c>
      <c r="AC95" s="283">
        <f>AC82*Input!$D$116</f>
        <v>0</v>
      </c>
      <c r="AD95" s="283">
        <f>AD82*Input!$D$116</f>
        <v>0</v>
      </c>
      <c r="AE95" s="283">
        <f>AE82*Input!$D$116</f>
        <v>0</v>
      </c>
      <c r="AF95" s="283">
        <f>AF82*Input!$D$116</f>
        <v>0</v>
      </c>
      <c r="AG95" s="283">
        <f>AG82*Input!$D$116</f>
        <v>0</v>
      </c>
      <c r="AH95" s="283">
        <f>AH82*Input!$D$116</f>
        <v>0</v>
      </c>
      <c r="AI95" s="283">
        <f>AI82*Input!$D$116</f>
        <v>0</v>
      </c>
      <c r="AJ95" s="283">
        <f>AJ82*Input!$D$116</f>
        <v>0</v>
      </c>
      <c r="AK95" s="283">
        <f>AK82*Input!$D$116</f>
        <v>0</v>
      </c>
      <c r="AL95" s="283">
        <f>AL82*Input!$D$116</f>
        <v>0</v>
      </c>
      <c r="AM95" s="283">
        <f>AM82*Input!$D$116</f>
        <v>0</v>
      </c>
      <c r="AN95" s="283">
        <f>AN82*Input!$D$116</f>
        <v>0</v>
      </c>
      <c r="AO95" s="283">
        <f>AO82*Input!$D$116</f>
        <v>0</v>
      </c>
      <c r="AP95" s="283">
        <f>AP82*Input!$D$116</f>
        <v>0</v>
      </c>
      <c r="AQ95" s="283">
        <f>AQ82*Input!$D$116</f>
        <v>0</v>
      </c>
      <c r="AR95" s="283">
        <f>AR82*Input!$D$116</f>
        <v>0</v>
      </c>
      <c r="AS95" s="283">
        <f>AS82*Input!$D$116</f>
        <v>0</v>
      </c>
      <c r="AT95" s="283">
        <f>AT82*Input!$D$116</f>
        <v>0</v>
      </c>
      <c r="AU95" s="283">
        <f>AU82*Input!$D$116</f>
        <v>0</v>
      </c>
      <c r="AV95" s="283">
        <f>AV82*Input!$D$116</f>
        <v>0</v>
      </c>
      <c r="AW95" s="283">
        <f>AW82*Input!$D$116</f>
        <v>0</v>
      </c>
      <c r="AX95" s="283">
        <f>AX82*Input!$D$116</f>
        <v>0</v>
      </c>
      <c r="AY95" s="283">
        <f>AY82*Input!$D$116</f>
        <v>0</v>
      </c>
      <c r="AZ95" s="283">
        <f>AZ82*Input!$D$116</f>
        <v>0</v>
      </c>
      <c r="BA95" s="283">
        <f>BA82*Input!$D$116</f>
        <v>0</v>
      </c>
      <c r="BB95" s="283">
        <f>BB82*Input!$D$116</f>
        <v>0</v>
      </c>
      <c r="BC95" s="283">
        <f>BC82*Input!$D$116</f>
        <v>0</v>
      </c>
      <c r="BD95" s="283">
        <f>BD82*Input!$D$116</f>
        <v>0</v>
      </c>
      <c r="BE95" s="283">
        <f>BE82*Input!$D$116</f>
        <v>0</v>
      </c>
      <c r="BF95" s="283">
        <f>BF82*Input!$D$116</f>
        <v>0</v>
      </c>
      <c r="BG95" s="283">
        <f>BG82*Input!$D$116</f>
        <v>0</v>
      </c>
      <c r="BH95" s="283">
        <f>BH82*Input!$D$116</f>
        <v>0</v>
      </c>
      <c r="BI95" s="283">
        <f>BI82*Input!$D$116</f>
        <v>0</v>
      </c>
      <c r="BJ95" s="283">
        <f>BJ82*Input!$D$116</f>
        <v>0</v>
      </c>
      <c r="BK95" s="283">
        <f>BK82*Input!$D$116</f>
        <v>0</v>
      </c>
      <c r="BL95" s="283">
        <f>BL82*Input!$D$116</f>
        <v>0</v>
      </c>
      <c r="BM95" s="283">
        <f>BM82*Input!$D$116</f>
        <v>0</v>
      </c>
      <c r="BN95" s="283">
        <f>BN82*Input!$D$116</f>
        <v>0</v>
      </c>
      <c r="BO95" s="283">
        <f>BO82*Input!$D$116</f>
        <v>0</v>
      </c>
      <c r="BP95" s="283">
        <f>BP82*Input!$D$116</f>
        <v>0</v>
      </c>
      <c r="BQ95" s="283">
        <f>BQ82*Input!$D$116</f>
        <v>0</v>
      </c>
      <c r="BR95" s="283">
        <f>BR82*Input!$D$116</f>
        <v>0</v>
      </c>
      <c r="BS95" s="283">
        <f>BS82*Input!$D$116</f>
        <v>0</v>
      </c>
      <c r="BT95" s="283">
        <f>BT82*Input!$D$116</f>
        <v>0</v>
      </c>
      <c r="BU95" s="283">
        <f>BU82*Input!$D$116</f>
        <v>0</v>
      </c>
      <c r="BV95" s="283">
        <f>BV82*Input!$D$116</f>
        <v>0</v>
      </c>
      <c r="BW95" s="283">
        <f>BW82*Input!$D$116</f>
        <v>0</v>
      </c>
      <c r="BX95" s="283">
        <f>BX82*Input!$D$116</f>
        <v>0</v>
      </c>
      <c r="BY95" s="283">
        <f>BY82*Input!$D$116</f>
        <v>0</v>
      </c>
      <c r="BZ95" s="283">
        <f>BZ82*Input!$D$116</f>
        <v>0</v>
      </c>
      <c r="CA95" s="283">
        <f>CA82*Input!$D$116</f>
        <v>0</v>
      </c>
      <c r="CB95" s="283">
        <f>CB82*Input!$D$116</f>
        <v>0</v>
      </c>
      <c r="CC95" s="283">
        <f>CC82*Input!$D$116</f>
        <v>0</v>
      </c>
      <c r="CD95" s="283">
        <f>CD82*Input!$D$116</f>
        <v>0</v>
      </c>
      <c r="CE95" s="283">
        <f>CE82*Input!$D$116</f>
        <v>0</v>
      </c>
      <c r="CF95" s="283">
        <f>CF82*Input!$D$116</f>
        <v>0</v>
      </c>
      <c r="CG95" s="283">
        <f>CG82*Input!$D$116</f>
        <v>0</v>
      </c>
      <c r="CH95" s="283">
        <f>CH82*Input!$D$116</f>
        <v>0</v>
      </c>
      <c r="CI95" s="283">
        <f>CI82*Input!$D$116</f>
        <v>0</v>
      </c>
      <c r="CJ95" s="283">
        <f>CJ82*Input!$D$116</f>
        <v>0</v>
      </c>
      <c r="CK95" s="283">
        <f>CK82*Input!$D$116</f>
        <v>0</v>
      </c>
      <c r="CL95" s="283">
        <f>CL82*Input!$D$116</f>
        <v>0</v>
      </c>
      <c r="CM95" s="283">
        <f>CM82*Input!$D$116</f>
        <v>0</v>
      </c>
      <c r="CN95" s="283">
        <f>CN82*Input!$D$116</f>
        <v>0</v>
      </c>
      <c r="CO95" s="1"/>
    </row>
    <row r="96" ht="18.75" customHeight="1" outlineLevel="1">
      <c r="A96" s="1"/>
      <c r="B96" s="300"/>
      <c r="C96" s="453" t="str">
        <f t="shared" si="46"/>
        <v/>
      </c>
      <c r="D96" s="283"/>
      <c r="E96" s="382">
        <f t="shared" si="44"/>
        <v>0</v>
      </c>
      <c r="F96" s="283">
        <f t="shared" si="45"/>
        <v>0</v>
      </c>
      <c r="G96" s="383" t="s">
        <v>41</v>
      </c>
      <c r="H96" s="384"/>
      <c r="I96" s="283">
        <f>I83*Input!$D$116</f>
        <v>0</v>
      </c>
      <c r="J96" s="283">
        <f>J83*Input!$D$116</f>
        <v>0</v>
      </c>
      <c r="K96" s="283">
        <f>K83*Input!$D$116</f>
        <v>0</v>
      </c>
      <c r="L96" s="283">
        <f>L83*Input!$D$116</f>
        <v>0</v>
      </c>
      <c r="M96" s="283">
        <f>M83*Input!$D$116</f>
        <v>0</v>
      </c>
      <c r="N96" s="283">
        <f>N83*Input!$D$116</f>
        <v>0</v>
      </c>
      <c r="O96" s="283">
        <f>O83*Input!$D$116</f>
        <v>0</v>
      </c>
      <c r="P96" s="283">
        <f>P83*Input!$D$116</f>
        <v>0</v>
      </c>
      <c r="Q96" s="283">
        <f>Q83*Input!$D$116</f>
        <v>0</v>
      </c>
      <c r="R96" s="283">
        <f>R83*Input!$D$116</f>
        <v>0</v>
      </c>
      <c r="S96" s="283">
        <f>S83*Input!$D$116</f>
        <v>0</v>
      </c>
      <c r="T96" s="283">
        <f>T83*Input!$D$116</f>
        <v>0</v>
      </c>
      <c r="U96" s="283">
        <f>U83*Input!$D$116</f>
        <v>0</v>
      </c>
      <c r="V96" s="283">
        <f>V83*Input!$D$116</f>
        <v>0</v>
      </c>
      <c r="W96" s="283">
        <f>W83*Input!$D$116</f>
        <v>0</v>
      </c>
      <c r="X96" s="283">
        <f>X83*Input!$D$116</f>
        <v>0</v>
      </c>
      <c r="Y96" s="283">
        <f>Y83*Input!$D$116</f>
        <v>0</v>
      </c>
      <c r="Z96" s="283">
        <f>Z83*Input!$D$116</f>
        <v>0</v>
      </c>
      <c r="AA96" s="283">
        <f>AA83*Input!$D$116</f>
        <v>0</v>
      </c>
      <c r="AB96" s="283">
        <f>AB83*Input!$D$116</f>
        <v>0</v>
      </c>
      <c r="AC96" s="283">
        <f>AC83*Input!$D$116</f>
        <v>0</v>
      </c>
      <c r="AD96" s="283">
        <f>AD83*Input!$D$116</f>
        <v>0</v>
      </c>
      <c r="AE96" s="283">
        <f>AE83*Input!$D$116</f>
        <v>0</v>
      </c>
      <c r="AF96" s="283">
        <f>AF83*Input!$D$116</f>
        <v>0</v>
      </c>
      <c r="AG96" s="283">
        <f>AG83*Input!$D$116</f>
        <v>0</v>
      </c>
      <c r="AH96" s="283">
        <f>AH83*Input!$D$116</f>
        <v>0</v>
      </c>
      <c r="AI96" s="283">
        <f>AI83*Input!$D$116</f>
        <v>0</v>
      </c>
      <c r="AJ96" s="283">
        <f>AJ83*Input!$D$116</f>
        <v>0</v>
      </c>
      <c r="AK96" s="283">
        <f>AK83*Input!$D$116</f>
        <v>0</v>
      </c>
      <c r="AL96" s="283">
        <f>AL83*Input!$D$116</f>
        <v>0</v>
      </c>
      <c r="AM96" s="283">
        <f>AM83*Input!$D$116</f>
        <v>0</v>
      </c>
      <c r="AN96" s="283">
        <f>AN83*Input!$D$116</f>
        <v>0</v>
      </c>
      <c r="AO96" s="283">
        <f>AO83*Input!$D$116</f>
        <v>0</v>
      </c>
      <c r="AP96" s="283">
        <f>AP83*Input!$D$116</f>
        <v>0</v>
      </c>
      <c r="AQ96" s="283">
        <f>AQ83*Input!$D$116</f>
        <v>0</v>
      </c>
      <c r="AR96" s="283">
        <f>AR83*Input!$D$116</f>
        <v>0</v>
      </c>
      <c r="AS96" s="283">
        <f>AS83*Input!$D$116</f>
        <v>0</v>
      </c>
      <c r="AT96" s="283">
        <f>AT83*Input!$D$116</f>
        <v>0</v>
      </c>
      <c r="AU96" s="283">
        <f>AU83*Input!$D$116</f>
        <v>0</v>
      </c>
      <c r="AV96" s="283">
        <f>AV83*Input!$D$116</f>
        <v>0</v>
      </c>
      <c r="AW96" s="283">
        <f>AW83*Input!$D$116</f>
        <v>0</v>
      </c>
      <c r="AX96" s="283">
        <f>AX83*Input!$D$116</f>
        <v>0</v>
      </c>
      <c r="AY96" s="283">
        <f>AY83*Input!$D$116</f>
        <v>0</v>
      </c>
      <c r="AZ96" s="283">
        <f>AZ83*Input!$D$116</f>
        <v>0</v>
      </c>
      <c r="BA96" s="283">
        <f>BA83*Input!$D$116</f>
        <v>0</v>
      </c>
      <c r="BB96" s="283">
        <f>BB83*Input!$D$116</f>
        <v>0</v>
      </c>
      <c r="BC96" s="283">
        <f>BC83*Input!$D$116</f>
        <v>0</v>
      </c>
      <c r="BD96" s="283">
        <f>BD83*Input!$D$116</f>
        <v>0</v>
      </c>
      <c r="BE96" s="283">
        <f>BE83*Input!$D$116</f>
        <v>0</v>
      </c>
      <c r="BF96" s="283">
        <f>BF83*Input!$D$116</f>
        <v>0</v>
      </c>
      <c r="BG96" s="283">
        <f>BG83*Input!$D$116</f>
        <v>0</v>
      </c>
      <c r="BH96" s="283">
        <f>BH83*Input!$D$116</f>
        <v>0</v>
      </c>
      <c r="BI96" s="283">
        <f>BI83*Input!$D$116</f>
        <v>0</v>
      </c>
      <c r="BJ96" s="283">
        <f>BJ83*Input!$D$116</f>
        <v>0</v>
      </c>
      <c r="BK96" s="283">
        <f>BK83*Input!$D$116</f>
        <v>0</v>
      </c>
      <c r="BL96" s="283">
        <f>BL83*Input!$D$116</f>
        <v>0</v>
      </c>
      <c r="BM96" s="283">
        <f>BM83*Input!$D$116</f>
        <v>0</v>
      </c>
      <c r="BN96" s="283">
        <f>BN83*Input!$D$116</f>
        <v>0</v>
      </c>
      <c r="BO96" s="283">
        <f>BO83*Input!$D$116</f>
        <v>0</v>
      </c>
      <c r="BP96" s="283">
        <f>BP83*Input!$D$116</f>
        <v>0</v>
      </c>
      <c r="BQ96" s="283">
        <f>BQ83*Input!$D$116</f>
        <v>0</v>
      </c>
      <c r="BR96" s="283">
        <f>BR83*Input!$D$116</f>
        <v>0</v>
      </c>
      <c r="BS96" s="283">
        <f>BS83*Input!$D$116</f>
        <v>0</v>
      </c>
      <c r="BT96" s="283">
        <f>BT83*Input!$D$116</f>
        <v>0</v>
      </c>
      <c r="BU96" s="283">
        <f>BU83*Input!$D$116</f>
        <v>0</v>
      </c>
      <c r="BV96" s="283">
        <f>BV83*Input!$D$116</f>
        <v>0</v>
      </c>
      <c r="BW96" s="283">
        <f>BW83*Input!$D$116</f>
        <v>0</v>
      </c>
      <c r="BX96" s="283">
        <f>BX83*Input!$D$116</f>
        <v>0</v>
      </c>
      <c r="BY96" s="283">
        <f>BY83*Input!$D$116</f>
        <v>0</v>
      </c>
      <c r="BZ96" s="283">
        <f>BZ83*Input!$D$116</f>
        <v>0</v>
      </c>
      <c r="CA96" s="283">
        <f>CA83*Input!$D$116</f>
        <v>0</v>
      </c>
      <c r="CB96" s="283">
        <f>CB83*Input!$D$116</f>
        <v>0</v>
      </c>
      <c r="CC96" s="283">
        <f>CC83*Input!$D$116</f>
        <v>0</v>
      </c>
      <c r="CD96" s="283">
        <f>CD83*Input!$D$116</f>
        <v>0</v>
      </c>
      <c r="CE96" s="283">
        <f>CE83*Input!$D$116</f>
        <v>0</v>
      </c>
      <c r="CF96" s="283">
        <f>CF83*Input!$D$116</f>
        <v>0</v>
      </c>
      <c r="CG96" s="283">
        <f>CG83*Input!$D$116</f>
        <v>0</v>
      </c>
      <c r="CH96" s="283">
        <f>CH83*Input!$D$116</f>
        <v>0</v>
      </c>
      <c r="CI96" s="283">
        <f>CI83*Input!$D$116</f>
        <v>0</v>
      </c>
      <c r="CJ96" s="283">
        <f>CJ83*Input!$D$116</f>
        <v>0</v>
      </c>
      <c r="CK96" s="283">
        <f>CK83*Input!$D$116</f>
        <v>0</v>
      </c>
      <c r="CL96" s="283">
        <f>CL83*Input!$D$116</f>
        <v>0</v>
      </c>
      <c r="CM96" s="283">
        <f>CM83*Input!$D$116</f>
        <v>0</v>
      </c>
      <c r="CN96" s="283">
        <f>CN83*Input!$D$116</f>
        <v>0</v>
      </c>
      <c r="CO96" s="1"/>
    </row>
    <row r="97" ht="18.75" customHeight="1">
      <c r="A97" s="1"/>
      <c r="B97" s="2"/>
      <c r="C97" s="1"/>
      <c r="D97" s="44"/>
      <c r="E97" s="1"/>
      <c r="F97" s="44"/>
      <c r="G97" s="60"/>
      <c r="H97" s="3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</row>
    <row r="98" ht="18.75" customHeight="1">
      <c r="A98" s="1"/>
      <c r="B98" s="2"/>
      <c r="C98" s="1"/>
      <c r="D98" s="44"/>
      <c r="E98" s="1"/>
      <c r="F98" s="44"/>
      <c r="G98" s="60"/>
      <c r="H98" s="3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ht="18.75" customHeight="1">
      <c r="A99" s="1"/>
      <c r="B99" s="2"/>
      <c r="C99" s="1"/>
      <c r="D99" s="44"/>
      <c r="E99" s="1"/>
      <c r="F99" s="44"/>
      <c r="G99" s="60"/>
      <c r="H99" s="3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ht="18.75" customHeight="1">
      <c r="A100" s="1"/>
      <c r="B100" s="2"/>
      <c r="C100" s="1"/>
      <c r="D100" s="44"/>
      <c r="E100" s="1"/>
      <c r="F100" s="44"/>
      <c r="G100" s="60"/>
      <c r="H100" s="3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ht="18.75" customHeight="1">
      <c r="A101" s="1"/>
      <c r="B101" s="152">
        <v>4.0</v>
      </c>
      <c r="C101" s="153" t="s">
        <v>157</v>
      </c>
      <c r="D101" s="44"/>
      <c r="E101" s="1"/>
      <c r="F101" s="44"/>
      <c r="G101" s="60"/>
      <c r="H101" s="381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1"/>
    </row>
    <row r="102" ht="18.75" customHeight="1">
      <c r="A102" s="1"/>
      <c r="B102" s="2"/>
      <c r="C102" s="1"/>
      <c r="D102" s="44"/>
      <c r="E102" s="1"/>
      <c r="F102" s="44"/>
      <c r="G102" s="60"/>
      <c r="H102" s="3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ht="18.75" customHeight="1">
      <c r="A103" s="1"/>
      <c r="B103" s="89" t="s">
        <v>4</v>
      </c>
      <c r="C103" s="183" t="s">
        <v>160</v>
      </c>
      <c r="D103" s="44"/>
      <c r="E103" s="1"/>
      <c r="F103" s="44"/>
      <c r="G103" s="60"/>
      <c r="H103" s="381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1"/>
    </row>
    <row r="104" ht="18.75" customHeight="1">
      <c r="A104" s="1"/>
      <c r="B104" s="2"/>
      <c r="C104" s="1"/>
      <c r="D104" s="44"/>
      <c r="E104" s="1"/>
      <c r="F104" s="44"/>
      <c r="G104" s="60"/>
      <c r="H104" s="3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ht="18.75" customHeight="1">
      <c r="A105" s="1"/>
      <c r="B105" s="300"/>
      <c r="C105" s="282" t="s">
        <v>348</v>
      </c>
      <c r="D105" s="283"/>
      <c r="E105" s="282"/>
      <c r="F105" s="283">
        <f t="shared" ref="F105:F110" si="47">SUM(I105:CN105)</f>
        <v>-1161.904762</v>
      </c>
      <c r="G105" s="383" t="s">
        <v>41</v>
      </c>
      <c r="H105" s="384"/>
      <c r="I105" s="283">
        <f>CF!I22/(1+Input!$D$115)*Input!$D$115</f>
        <v>-238.0952381</v>
      </c>
      <c r="J105" s="283">
        <f>CF!J22/(1+Input!$D$115)*Input!$D$115</f>
        <v>-238.0952381</v>
      </c>
      <c r="K105" s="283">
        <f>CF!K22/(1+Input!$D$115)*Input!$D$115</f>
        <v>-238.0952381</v>
      </c>
      <c r="L105" s="283">
        <f>CF!L22/(1+Input!$D$115)*Input!$D$115</f>
        <v>-238.0952381</v>
      </c>
      <c r="M105" s="283">
        <f>CF!M22/(1+Input!$D$115)*Input!$D$115</f>
        <v>-209.5238095</v>
      </c>
      <c r="N105" s="283">
        <f>CF!N22/(1+Input!$D$115)*Input!$D$115</f>
        <v>0</v>
      </c>
      <c r="O105" s="283">
        <f>CF!O22/(1+Input!$D$115)*Input!$D$115</f>
        <v>0</v>
      </c>
      <c r="P105" s="283">
        <f>CF!P22/(1+Input!$D$115)*Input!$D$115</f>
        <v>0</v>
      </c>
      <c r="Q105" s="283">
        <f>CF!Q22/(1+Input!$D$115)*Input!$D$115</f>
        <v>0</v>
      </c>
      <c r="R105" s="283">
        <f>CF!R22/(1+Input!$D$115)*Input!$D$115</f>
        <v>0</v>
      </c>
      <c r="S105" s="283">
        <f>CF!S22/(1+Input!$D$115)*Input!$D$115</f>
        <v>0</v>
      </c>
      <c r="T105" s="283">
        <f>CF!T22/(1+Input!$D$115)*Input!$D$115</f>
        <v>0</v>
      </c>
      <c r="U105" s="283">
        <f>CF!U22/(1+Input!$D$115)*Input!$D$115</f>
        <v>0</v>
      </c>
      <c r="V105" s="283">
        <f>CF!V22/(1+Input!$D$115)*Input!$D$115</f>
        <v>0</v>
      </c>
      <c r="W105" s="283">
        <f>CF!W22/(1+Input!$D$115)*Input!$D$115</f>
        <v>0</v>
      </c>
      <c r="X105" s="283">
        <f>CF!X22/(1+Input!$D$115)*Input!$D$115</f>
        <v>0</v>
      </c>
      <c r="Y105" s="283">
        <f>CF!Y22/(1+Input!$D$115)*Input!$D$115</f>
        <v>0</v>
      </c>
      <c r="Z105" s="283">
        <f>CF!Z22/(1+Input!$D$115)*Input!$D$115</f>
        <v>0</v>
      </c>
      <c r="AA105" s="283">
        <f>CF!AA22/(1+Input!$D$115)*Input!$D$115</f>
        <v>0</v>
      </c>
      <c r="AB105" s="283">
        <f>CF!AB22/(1+Input!$D$115)*Input!$D$115</f>
        <v>0</v>
      </c>
      <c r="AC105" s="283">
        <f>CF!AC22/(1+Input!$D$115)*Input!$D$115</f>
        <v>0</v>
      </c>
      <c r="AD105" s="283">
        <f>CF!AD22/(1+Input!$D$115)*Input!$D$115</f>
        <v>0</v>
      </c>
      <c r="AE105" s="283">
        <f>CF!AE22/(1+Input!$D$115)*Input!$D$115</f>
        <v>0</v>
      </c>
      <c r="AF105" s="283">
        <f>CF!AF22/(1+Input!$D$115)*Input!$D$115</f>
        <v>0</v>
      </c>
      <c r="AG105" s="283">
        <f>CF!AG22/(1+Input!$D$115)*Input!$D$115</f>
        <v>0</v>
      </c>
      <c r="AH105" s="283">
        <f>CF!AH22/(1+Input!$D$115)*Input!$D$115</f>
        <v>0</v>
      </c>
      <c r="AI105" s="283">
        <f>CF!AI22/(1+Input!$D$115)*Input!$D$115</f>
        <v>0</v>
      </c>
      <c r="AJ105" s="283">
        <f>CF!AJ22/(1+Input!$D$115)*Input!$D$115</f>
        <v>0</v>
      </c>
      <c r="AK105" s="283">
        <f>CF!AK22/(1+Input!$D$115)*Input!$D$115</f>
        <v>0</v>
      </c>
      <c r="AL105" s="283">
        <f>CF!AL22/(1+Input!$D$115)*Input!$D$115</f>
        <v>0</v>
      </c>
      <c r="AM105" s="283">
        <f>CF!AM22/(1+Input!$D$115)*Input!$D$115</f>
        <v>0</v>
      </c>
      <c r="AN105" s="283">
        <f>CF!AN22/(1+Input!$D$115)*Input!$D$115</f>
        <v>0</v>
      </c>
      <c r="AO105" s="283">
        <f>CF!AO22/(1+Input!$D$115)*Input!$D$115</f>
        <v>0</v>
      </c>
      <c r="AP105" s="283">
        <f>CF!AP22/(1+Input!$D$115)*Input!$D$115</f>
        <v>0</v>
      </c>
      <c r="AQ105" s="283">
        <f>CF!AQ22/(1+Input!$D$115)*Input!$D$115</f>
        <v>0</v>
      </c>
      <c r="AR105" s="283">
        <f>CF!AR22/(1+Input!$D$115)*Input!$D$115</f>
        <v>0</v>
      </c>
      <c r="AS105" s="283">
        <f>CF!AS22/(1+Input!$D$115)*Input!$D$115</f>
        <v>0</v>
      </c>
      <c r="AT105" s="283">
        <f>CF!AT22/(1+Input!$D$115)*Input!$D$115</f>
        <v>0</v>
      </c>
      <c r="AU105" s="283">
        <f>CF!AU22/(1+Input!$D$115)*Input!$D$115</f>
        <v>0</v>
      </c>
      <c r="AV105" s="283">
        <f>CF!AV22/(1+Input!$D$115)*Input!$D$115</f>
        <v>0</v>
      </c>
      <c r="AW105" s="283">
        <f>CF!AW22/(1+Input!$D$115)*Input!$D$115</f>
        <v>0</v>
      </c>
      <c r="AX105" s="283">
        <f>CF!AX22/(1+Input!$D$115)*Input!$D$115</f>
        <v>0</v>
      </c>
      <c r="AY105" s="283">
        <f>CF!AY22/(1+Input!$D$115)*Input!$D$115</f>
        <v>0</v>
      </c>
      <c r="AZ105" s="283">
        <f>CF!AZ22/(1+Input!$D$115)*Input!$D$115</f>
        <v>0</v>
      </c>
      <c r="BA105" s="283">
        <f>CF!BA22/(1+Input!$D$115)*Input!$D$115</f>
        <v>0</v>
      </c>
      <c r="BB105" s="283">
        <f>CF!BB22/(1+Input!$D$115)*Input!$D$115</f>
        <v>0</v>
      </c>
      <c r="BC105" s="283">
        <f>CF!BC22/(1+Input!$D$115)*Input!$D$115</f>
        <v>0</v>
      </c>
      <c r="BD105" s="283">
        <f>CF!BD22/(1+Input!$D$115)*Input!$D$115</f>
        <v>0</v>
      </c>
      <c r="BE105" s="283">
        <f>CF!BE22/(1+Input!$D$115)*Input!$D$115</f>
        <v>0</v>
      </c>
      <c r="BF105" s="283">
        <f>CF!BF22/(1+Input!$D$115)*Input!$D$115</f>
        <v>0</v>
      </c>
      <c r="BG105" s="283">
        <f>CF!BG22/(1+Input!$D$115)*Input!$D$115</f>
        <v>0</v>
      </c>
      <c r="BH105" s="283">
        <f>CF!BH22/(1+Input!$D$115)*Input!$D$115</f>
        <v>0</v>
      </c>
      <c r="BI105" s="283">
        <f>CF!BI22/(1+Input!$D$115)*Input!$D$115</f>
        <v>0</v>
      </c>
      <c r="BJ105" s="283">
        <f>CF!BJ22/(1+Input!$D$115)*Input!$D$115</f>
        <v>0</v>
      </c>
      <c r="BK105" s="283">
        <f>CF!BK22/(1+Input!$D$115)*Input!$D$115</f>
        <v>0</v>
      </c>
      <c r="BL105" s="283">
        <f>CF!BL22/(1+Input!$D$115)*Input!$D$115</f>
        <v>0</v>
      </c>
      <c r="BM105" s="283">
        <f>CF!BM22/(1+Input!$D$115)*Input!$D$115</f>
        <v>0</v>
      </c>
      <c r="BN105" s="283">
        <f>CF!BN22/(1+Input!$D$115)*Input!$D$115</f>
        <v>0</v>
      </c>
      <c r="BO105" s="283">
        <f>CF!BO22/(1+Input!$D$115)*Input!$D$115</f>
        <v>0</v>
      </c>
      <c r="BP105" s="283">
        <f>CF!BP22/(1+Input!$D$115)*Input!$D$115</f>
        <v>0</v>
      </c>
      <c r="BQ105" s="283">
        <f>CF!BQ22/(1+Input!$D$115)*Input!$D$115</f>
        <v>0</v>
      </c>
      <c r="BR105" s="283">
        <f>CF!BR22/(1+Input!$D$115)*Input!$D$115</f>
        <v>0</v>
      </c>
      <c r="BS105" s="283">
        <f>CF!BS22/(1+Input!$D$115)*Input!$D$115</f>
        <v>0</v>
      </c>
      <c r="BT105" s="283">
        <f>CF!BT22/(1+Input!$D$115)*Input!$D$115</f>
        <v>0</v>
      </c>
      <c r="BU105" s="283">
        <f>CF!BU22/(1+Input!$D$115)*Input!$D$115</f>
        <v>0</v>
      </c>
      <c r="BV105" s="283">
        <f>CF!BV22/(1+Input!$D$115)*Input!$D$115</f>
        <v>0</v>
      </c>
      <c r="BW105" s="283">
        <f>CF!BW22/(1+Input!$D$115)*Input!$D$115</f>
        <v>0</v>
      </c>
      <c r="BX105" s="283">
        <f>CF!BX22/(1+Input!$D$115)*Input!$D$115</f>
        <v>0</v>
      </c>
      <c r="BY105" s="283">
        <f>CF!BY22/(1+Input!$D$115)*Input!$D$115</f>
        <v>0</v>
      </c>
      <c r="BZ105" s="283">
        <f>CF!BZ22/(1+Input!$D$115)*Input!$D$115</f>
        <v>0</v>
      </c>
      <c r="CA105" s="283">
        <f>CF!CA22/(1+Input!$D$115)*Input!$D$115</f>
        <v>0</v>
      </c>
      <c r="CB105" s="283">
        <f>CF!CB22/(1+Input!$D$115)*Input!$D$115</f>
        <v>0</v>
      </c>
      <c r="CC105" s="283">
        <f>CF!CC22/(1+Input!$D$115)*Input!$D$115</f>
        <v>0</v>
      </c>
      <c r="CD105" s="283">
        <f>CF!CD22/(1+Input!$D$115)*Input!$D$115</f>
        <v>0</v>
      </c>
      <c r="CE105" s="283">
        <f>CF!CE22/(1+Input!$D$115)*Input!$D$115</f>
        <v>0</v>
      </c>
      <c r="CF105" s="283">
        <f>CF!CF22/(1+Input!$D$115)*Input!$D$115</f>
        <v>0</v>
      </c>
      <c r="CG105" s="283">
        <f>CF!CG22/(1+Input!$D$115)*Input!$D$115</f>
        <v>0</v>
      </c>
      <c r="CH105" s="283">
        <f>CF!CH22/(1+Input!$D$115)*Input!$D$115</f>
        <v>0</v>
      </c>
      <c r="CI105" s="283">
        <f>CF!CI22/(1+Input!$D$115)*Input!$D$115</f>
        <v>0</v>
      </c>
      <c r="CJ105" s="283">
        <f>CF!CJ22/(1+Input!$D$115)*Input!$D$115</f>
        <v>0</v>
      </c>
      <c r="CK105" s="283">
        <f>CF!CK22/(1+Input!$D$115)*Input!$D$115</f>
        <v>0</v>
      </c>
      <c r="CL105" s="283">
        <f>CF!CL22/(1+Input!$D$115)*Input!$D$115</f>
        <v>0</v>
      </c>
      <c r="CM105" s="283">
        <f>CF!CM22/(1+Input!$D$115)*Input!$D$115</f>
        <v>0</v>
      </c>
      <c r="CN105" s="283">
        <f>CF!CN22/(1+Input!$D$115)*Input!$D$115</f>
        <v>0</v>
      </c>
      <c r="CO105" s="1"/>
    </row>
    <row r="106" ht="18.75" customHeight="1">
      <c r="A106" s="1"/>
      <c r="B106" s="300"/>
      <c r="C106" s="282" t="s">
        <v>349</v>
      </c>
      <c r="D106" s="283"/>
      <c r="E106" s="282"/>
      <c r="F106" s="283">
        <f t="shared" si="47"/>
        <v>-71045.27139</v>
      </c>
      <c r="G106" s="383" t="s">
        <v>41</v>
      </c>
      <c r="H106" s="384"/>
      <c r="I106" s="283">
        <f>(CF!I30+CF!I38+CF!I49)/(1+Input!$D$115)*Input!$D$115</f>
        <v>-64.28571429</v>
      </c>
      <c r="J106" s="283">
        <f>(CF!J30+CF!J38+CF!J49)/(1+Input!$D$115)*Input!$D$115</f>
        <v>-64.28571429</v>
      </c>
      <c r="K106" s="283">
        <f>(CF!K30+CF!K38+CF!K49)/(1+Input!$D$115)*Input!$D$115</f>
        <v>-64.28571429</v>
      </c>
      <c r="L106" s="283">
        <f>(CF!L30+CF!L38+CF!L49)/(1+Input!$D$115)*Input!$D$115</f>
        <v>-64.28571429</v>
      </c>
      <c r="M106" s="283">
        <f>(CF!M30+CF!M38+CF!M49)/(1+Input!$D$115)*Input!$D$115</f>
        <v>-64.28571429</v>
      </c>
      <c r="N106" s="283">
        <f>(CF!N30+CF!N38+CF!N49)/(1+Input!$D$115)*Input!$D$115</f>
        <v>-64.28571429</v>
      </c>
      <c r="O106" s="283">
        <f>(CF!O30+CF!O38+CF!O49)/(1+Input!$D$115)*Input!$D$115</f>
        <v>-64.28571429</v>
      </c>
      <c r="P106" s="283">
        <f>(CF!P30+CF!P38+CF!P49)/(1+Input!$D$115)*Input!$D$115</f>
        <v>-64.28571429</v>
      </c>
      <c r="Q106" s="283">
        <f>(CF!Q30+CF!Q38+CF!Q49)/(1+Input!$D$115)*Input!$D$115</f>
        <v>-64.28571429</v>
      </c>
      <c r="R106" s="283">
        <f>(CF!R30+CF!R38+CF!R49)/(1+Input!$D$115)*Input!$D$115</f>
        <v>-64.28571429</v>
      </c>
      <c r="S106" s="283">
        <f>(CF!S30+CF!S38+CF!S49)/(1+Input!$D$115)*Input!$D$115</f>
        <v>-64.28571429</v>
      </c>
      <c r="T106" s="283">
        <f>(CF!T30+CF!T38+CF!T49)/(1+Input!$D$115)*Input!$D$115</f>
        <v>-64.28571429</v>
      </c>
      <c r="U106" s="283">
        <f>(CF!U30+CF!U38+CF!U49)/(1+Input!$D$115)*Input!$D$115</f>
        <v>-870.9349206</v>
      </c>
      <c r="V106" s="283">
        <f>(CF!V30+CF!V38+CF!V49)/(1+Input!$D$115)*Input!$D$115</f>
        <v>-870.9349206</v>
      </c>
      <c r="W106" s="283">
        <f>(CF!W30+CF!W38+CF!W49)/(1+Input!$D$115)*Input!$D$115</f>
        <v>-870.9349206</v>
      </c>
      <c r="X106" s="283">
        <f>(CF!X30+CF!X38+CF!X49)/(1+Input!$D$115)*Input!$D$115</f>
        <v>-870.9349206</v>
      </c>
      <c r="Y106" s="283">
        <f>(CF!Y30+CF!Y38+CF!Y49)/(1+Input!$D$115)*Input!$D$115</f>
        <v>-870.9349206</v>
      </c>
      <c r="Z106" s="283">
        <f>(CF!Z30+CF!Z38+CF!Z49)/(1+Input!$D$115)*Input!$D$115</f>
        <v>-870.9349206</v>
      </c>
      <c r="AA106" s="283">
        <f>(CF!AA30+CF!AA38+CF!AA49)/(1+Input!$D$115)*Input!$D$115</f>
        <v>-870.9349206</v>
      </c>
      <c r="AB106" s="283">
        <f>(CF!AB30+CF!AB38+CF!AB49)/(1+Input!$D$115)*Input!$D$115</f>
        <v>-870.9349206</v>
      </c>
      <c r="AC106" s="283">
        <f>(CF!AC30+CF!AC38+CF!AC49)/(1+Input!$D$115)*Input!$D$115</f>
        <v>-870.9349206</v>
      </c>
      <c r="AD106" s="283">
        <f>(CF!AD30+CF!AD38+CF!AD49)/(1+Input!$D$115)*Input!$D$115</f>
        <v>-870.9349206</v>
      </c>
      <c r="AE106" s="283">
        <f>(CF!AE30+CF!AE38+CF!AE49)/(1+Input!$D$115)*Input!$D$115</f>
        <v>-870.9349206</v>
      </c>
      <c r="AF106" s="283">
        <f>(CF!AF30+CF!AF38+CF!AF49)/(1+Input!$D$115)*Input!$D$115</f>
        <v>-870.9349206</v>
      </c>
      <c r="AG106" s="283">
        <f>(CF!AG30+CF!AG38+CF!AG49)/(1+Input!$D$115)*Input!$D$115</f>
        <v>-910.2499206</v>
      </c>
      <c r="AH106" s="283">
        <f>(CF!AH30+CF!AH38+CF!AH49)/(1+Input!$D$115)*Input!$D$115</f>
        <v>-910.2499206</v>
      </c>
      <c r="AI106" s="283">
        <f>(CF!AI30+CF!AI38+CF!AI49)/(1+Input!$D$115)*Input!$D$115</f>
        <v>-910.2499206</v>
      </c>
      <c r="AJ106" s="283">
        <f>(CF!AJ30+CF!AJ38+CF!AJ49)/(1+Input!$D$115)*Input!$D$115</f>
        <v>-910.2499206</v>
      </c>
      <c r="AK106" s="283">
        <f>(CF!AK30+CF!AK38+CF!AK49)/(1+Input!$D$115)*Input!$D$115</f>
        <v>-910.2499206</v>
      </c>
      <c r="AL106" s="283">
        <f>(CF!AL30+CF!AL38+CF!AL49)/(1+Input!$D$115)*Input!$D$115</f>
        <v>-910.2499206</v>
      </c>
      <c r="AM106" s="283">
        <f>(CF!AM30+CF!AM38+CF!AM49)/(1+Input!$D$115)*Input!$D$115</f>
        <v>-910.2499206</v>
      </c>
      <c r="AN106" s="283">
        <f>(CF!AN30+CF!AN38+CF!AN49)/(1+Input!$D$115)*Input!$D$115</f>
        <v>-910.2499206</v>
      </c>
      <c r="AO106" s="283">
        <f>(CF!AO30+CF!AO38+CF!AO49)/(1+Input!$D$115)*Input!$D$115</f>
        <v>-910.2499206</v>
      </c>
      <c r="AP106" s="283">
        <f>(CF!AP30+CF!AP38+CF!AP49)/(1+Input!$D$115)*Input!$D$115</f>
        <v>-910.2499206</v>
      </c>
      <c r="AQ106" s="283">
        <f>(CF!AQ30+CF!AQ38+CF!AQ49)/(1+Input!$D$115)*Input!$D$115</f>
        <v>-910.2499206</v>
      </c>
      <c r="AR106" s="283">
        <f>(CF!AR30+CF!AR38+CF!AR49)/(1+Input!$D$115)*Input!$D$115</f>
        <v>-910.2499206</v>
      </c>
      <c r="AS106" s="283">
        <f>(CF!AS30+CF!AS38+CF!AS49)/(1+Input!$D$115)*Input!$D$115</f>
        <v>-951.5306706</v>
      </c>
      <c r="AT106" s="283">
        <f>(CF!AT30+CF!AT38+CF!AT49)/(1+Input!$D$115)*Input!$D$115</f>
        <v>-951.5306706</v>
      </c>
      <c r="AU106" s="283">
        <f>(CF!AU30+CF!AU38+CF!AU49)/(1+Input!$D$115)*Input!$D$115</f>
        <v>-951.5306706</v>
      </c>
      <c r="AV106" s="283">
        <f>(CF!AV30+CF!AV38+CF!AV49)/(1+Input!$D$115)*Input!$D$115</f>
        <v>-951.5306706</v>
      </c>
      <c r="AW106" s="283">
        <f>(CF!AW30+CF!AW38+CF!AW49)/(1+Input!$D$115)*Input!$D$115</f>
        <v>-951.5306706</v>
      </c>
      <c r="AX106" s="283">
        <f>(CF!AX30+CF!AX38+CF!AX49)/(1+Input!$D$115)*Input!$D$115</f>
        <v>-951.5306706</v>
      </c>
      <c r="AY106" s="283">
        <f>(CF!AY30+CF!AY38+CF!AY49)/(1+Input!$D$115)*Input!$D$115</f>
        <v>-951.5306706</v>
      </c>
      <c r="AZ106" s="283">
        <f>(CF!AZ30+CF!AZ38+CF!AZ49)/(1+Input!$D$115)*Input!$D$115</f>
        <v>-951.5306706</v>
      </c>
      <c r="BA106" s="283">
        <f>(CF!BA30+CF!BA38+CF!BA49)/(1+Input!$D$115)*Input!$D$115</f>
        <v>-951.5306706</v>
      </c>
      <c r="BB106" s="283">
        <f>(CF!BB30+CF!BB38+CF!BB49)/(1+Input!$D$115)*Input!$D$115</f>
        <v>-951.5306706</v>
      </c>
      <c r="BC106" s="283">
        <f>(CF!BC30+CF!BC38+CF!BC49)/(1+Input!$D$115)*Input!$D$115</f>
        <v>-951.5306706</v>
      </c>
      <c r="BD106" s="283">
        <f>(CF!BD30+CF!BD38+CF!BD49)/(1+Input!$D$115)*Input!$D$115</f>
        <v>-951.5306706</v>
      </c>
      <c r="BE106" s="283">
        <f>(CF!BE30+CF!BE38+CF!BE49)/(1+Input!$D$115)*Input!$D$115</f>
        <v>-994.8754581</v>
      </c>
      <c r="BF106" s="283">
        <f>(CF!BF30+CF!BF38+CF!BF49)/(1+Input!$D$115)*Input!$D$115</f>
        <v>-994.8754581</v>
      </c>
      <c r="BG106" s="283">
        <f>(CF!BG30+CF!BG38+CF!BG49)/(1+Input!$D$115)*Input!$D$115</f>
        <v>-994.8754581</v>
      </c>
      <c r="BH106" s="283">
        <f>(CF!BH30+CF!BH38+CF!BH49)/(1+Input!$D$115)*Input!$D$115</f>
        <v>-994.8754581</v>
      </c>
      <c r="BI106" s="283">
        <f>(CF!BI30+CF!BI38+CF!BI49)/(1+Input!$D$115)*Input!$D$115</f>
        <v>-994.8754581</v>
      </c>
      <c r="BJ106" s="283">
        <f>(CF!BJ30+CF!BJ38+CF!BJ49)/(1+Input!$D$115)*Input!$D$115</f>
        <v>-994.8754581</v>
      </c>
      <c r="BK106" s="283">
        <f>(CF!BK30+CF!BK38+CF!BK49)/(1+Input!$D$115)*Input!$D$115</f>
        <v>-994.8754581</v>
      </c>
      <c r="BL106" s="283">
        <f>(CF!BL30+CF!BL38+CF!BL49)/(1+Input!$D$115)*Input!$D$115</f>
        <v>-994.8754581</v>
      </c>
      <c r="BM106" s="283">
        <f>(CF!BM30+CF!BM38+CF!BM49)/(1+Input!$D$115)*Input!$D$115</f>
        <v>-994.8754581</v>
      </c>
      <c r="BN106" s="283">
        <f>(CF!BN30+CF!BN38+CF!BN49)/(1+Input!$D$115)*Input!$D$115</f>
        <v>-994.8754581</v>
      </c>
      <c r="BO106" s="283">
        <f>(CF!BO30+CF!BO38+CF!BO49)/(1+Input!$D$115)*Input!$D$115</f>
        <v>-994.8754581</v>
      </c>
      <c r="BP106" s="283">
        <f>(CF!BP30+CF!BP38+CF!BP49)/(1+Input!$D$115)*Input!$D$115</f>
        <v>-994.8754581</v>
      </c>
      <c r="BQ106" s="283">
        <f>(CF!BQ30+CF!BQ38+CF!BQ49)/(1+Input!$D$115)*Input!$D$115</f>
        <v>-1040.387485</v>
      </c>
      <c r="BR106" s="283">
        <f>(CF!BR30+CF!BR38+CF!BR49)/(1+Input!$D$115)*Input!$D$115</f>
        <v>-1040.387485</v>
      </c>
      <c r="BS106" s="283">
        <f>(CF!BS30+CF!BS38+CF!BS49)/(1+Input!$D$115)*Input!$D$115</f>
        <v>-1040.387485</v>
      </c>
      <c r="BT106" s="283">
        <f>(CF!BT30+CF!BT38+CF!BT49)/(1+Input!$D$115)*Input!$D$115</f>
        <v>-1040.387485</v>
      </c>
      <c r="BU106" s="283">
        <f>(CF!BU30+CF!BU38+CF!BU49)/(1+Input!$D$115)*Input!$D$115</f>
        <v>-1040.387485</v>
      </c>
      <c r="BV106" s="283">
        <f>(CF!BV30+CF!BV38+CF!BV49)/(1+Input!$D$115)*Input!$D$115</f>
        <v>-1040.387485</v>
      </c>
      <c r="BW106" s="283">
        <f>(CF!BW30+CF!BW38+CF!BW49)/(1+Input!$D$115)*Input!$D$115</f>
        <v>-1040.387485</v>
      </c>
      <c r="BX106" s="283">
        <f>(CF!BX30+CF!BX38+CF!BX49)/(1+Input!$D$115)*Input!$D$115</f>
        <v>-1040.387485</v>
      </c>
      <c r="BY106" s="283">
        <f>(CF!BY30+CF!BY38+CF!BY49)/(1+Input!$D$115)*Input!$D$115</f>
        <v>-1040.387485</v>
      </c>
      <c r="BZ106" s="283">
        <f>(CF!BZ30+CF!BZ38+CF!BZ49)/(1+Input!$D$115)*Input!$D$115</f>
        <v>-1040.387485</v>
      </c>
      <c r="CA106" s="283">
        <f>(CF!CA30+CF!CA38+CF!CA49)/(1+Input!$D$115)*Input!$D$115</f>
        <v>-1040.387485</v>
      </c>
      <c r="CB106" s="283">
        <f>(CF!CB30+CF!CB38+CF!CB49)/(1+Input!$D$115)*Input!$D$115</f>
        <v>-1040.387485</v>
      </c>
      <c r="CC106" s="283">
        <f>(CF!CC30+CF!CC38+CF!CC49)/(1+Input!$D$115)*Input!$D$115</f>
        <v>-1088.175113</v>
      </c>
      <c r="CD106" s="283">
        <f>(CF!CD30+CF!CD38+CF!CD49)/(1+Input!$D$115)*Input!$D$115</f>
        <v>-1088.175113</v>
      </c>
      <c r="CE106" s="283">
        <f>(CF!CE30+CF!CE38+CF!CE49)/(1+Input!$D$115)*Input!$D$115</f>
        <v>-1088.175113</v>
      </c>
      <c r="CF106" s="283">
        <f>(CF!CF30+CF!CF38+CF!CF49)/(1+Input!$D$115)*Input!$D$115</f>
        <v>-1088.175113</v>
      </c>
      <c r="CG106" s="283">
        <f>(CF!CG30+CF!CG38+CF!CG49)/(1+Input!$D$115)*Input!$D$115</f>
        <v>-1088.175113</v>
      </c>
      <c r="CH106" s="283">
        <f>(CF!CH30+CF!CH38+CF!CH49)/(1+Input!$D$115)*Input!$D$115</f>
        <v>-1088.175113</v>
      </c>
      <c r="CI106" s="283">
        <f>(CF!CI30+CF!CI38+CF!CI49)/(1+Input!$D$115)*Input!$D$115</f>
        <v>-1088.175113</v>
      </c>
      <c r="CJ106" s="283">
        <f>(CF!CJ30+CF!CJ38+CF!CJ49)/(1+Input!$D$115)*Input!$D$115</f>
        <v>-1088.175113</v>
      </c>
      <c r="CK106" s="283">
        <f>(CF!CK30+CF!CK38+CF!CK49)/(1+Input!$D$115)*Input!$D$115</f>
        <v>-1088.175113</v>
      </c>
      <c r="CL106" s="283">
        <f>(CF!CL30+CF!CL38+CF!CL49)/(1+Input!$D$115)*Input!$D$115</f>
        <v>-1088.175113</v>
      </c>
      <c r="CM106" s="283">
        <f>(CF!CM30+CF!CM38+CF!CM49)/(1+Input!$D$115)*Input!$D$115</f>
        <v>-1088.175113</v>
      </c>
      <c r="CN106" s="283">
        <f>(CF!CN30+CF!CN38+CF!CN49)/(1+Input!$D$115)*Input!$D$115</f>
        <v>-1088.175113</v>
      </c>
      <c r="CO106" s="1"/>
    </row>
    <row r="107" ht="18.75" customHeight="1">
      <c r="A107" s="1"/>
      <c r="B107" s="300"/>
      <c r="C107" s="282" t="s">
        <v>350</v>
      </c>
      <c r="D107" s="283"/>
      <c r="E107" s="282"/>
      <c r="F107" s="283">
        <f t="shared" si="47"/>
        <v>374377.2812</v>
      </c>
      <c r="G107" s="383" t="s">
        <v>41</v>
      </c>
      <c r="H107" s="384"/>
      <c r="I107" s="283">
        <f>CF!I27/(1+Input!$D$115)*Input!$D$115</f>
        <v>0</v>
      </c>
      <c r="J107" s="283">
        <f>CF!J27/(1+Input!$D$115)*Input!$D$115</f>
        <v>0</v>
      </c>
      <c r="K107" s="283">
        <f>CF!K27/(1+Input!$D$115)*Input!$D$115</f>
        <v>0</v>
      </c>
      <c r="L107" s="283">
        <f>CF!L27/(1+Input!$D$115)*Input!$D$115</f>
        <v>0</v>
      </c>
      <c r="M107" s="283">
        <f>CF!M27/(1+Input!$D$115)*Input!$D$115</f>
        <v>0</v>
      </c>
      <c r="N107" s="283">
        <f>CF!N27/(1+Input!$D$115)*Input!$D$115</f>
        <v>0</v>
      </c>
      <c r="O107" s="283">
        <f>CF!O27/(1+Input!$D$115)*Input!$D$115</f>
        <v>0</v>
      </c>
      <c r="P107" s="283">
        <f>CF!P27/(1+Input!$D$115)*Input!$D$115</f>
        <v>0</v>
      </c>
      <c r="Q107" s="283">
        <f>CF!Q27/(1+Input!$D$115)*Input!$D$115</f>
        <v>0</v>
      </c>
      <c r="R107" s="283">
        <f>CF!R27/(1+Input!$D$115)*Input!$D$115</f>
        <v>0</v>
      </c>
      <c r="S107" s="283">
        <f>CF!S27/(1+Input!$D$115)*Input!$D$115</f>
        <v>0</v>
      </c>
      <c r="T107" s="283">
        <f>CF!T27/(1+Input!$D$115)*Input!$D$115</f>
        <v>0</v>
      </c>
      <c r="U107" s="283">
        <f>CF!U27/(1+Input!$D$115)*Input!$D$115</f>
        <v>4586.666667</v>
      </c>
      <c r="V107" s="283">
        <f>CF!V27/(1+Input!$D$115)*Input!$D$115</f>
        <v>4586.666667</v>
      </c>
      <c r="W107" s="283">
        <f>CF!W27/(1+Input!$D$115)*Input!$D$115</f>
        <v>4586.666667</v>
      </c>
      <c r="X107" s="283">
        <f>CF!X27/(1+Input!$D$115)*Input!$D$115</f>
        <v>4586.666667</v>
      </c>
      <c r="Y107" s="283">
        <f>CF!Y27/(1+Input!$D$115)*Input!$D$115</f>
        <v>4586.666667</v>
      </c>
      <c r="Z107" s="283">
        <f>CF!Z27/(1+Input!$D$115)*Input!$D$115</f>
        <v>4586.666667</v>
      </c>
      <c r="AA107" s="283">
        <f>CF!AA27/(1+Input!$D$115)*Input!$D$115</f>
        <v>4586.666667</v>
      </c>
      <c r="AB107" s="283">
        <f>CF!AB27/(1+Input!$D$115)*Input!$D$115</f>
        <v>4586.666667</v>
      </c>
      <c r="AC107" s="283">
        <f>CF!AC27/(1+Input!$D$115)*Input!$D$115</f>
        <v>4586.666667</v>
      </c>
      <c r="AD107" s="283">
        <f>CF!AD27/(1+Input!$D$115)*Input!$D$115</f>
        <v>4586.666667</v>
      </c>
      <c r="AE107" s="283">
        <f>CF!AE27/(1+Input!$D$115)*Input!$D$115</f>
        <v>4586.666667</v>
      </c>
      <c r="AF107" s="283">
        <f>CF!AF27/(1+Input!$D$115)*Input!$D$115</f>
        <v>4586.666667</v>
      </c>
      <c r="AG107" s="283">
        <f>CF!AG27/(1+Input!$D$115)*Input!$D$115</f>
        <v>4816</v>
      </c>
      <c r="AH107" s="283">
        <f>CF!AH27/(1+Input!$D$115)*Input!$D$115</f>
        <v>4816</v>
      </c>
      <c r="AI107" s="283">
        <f>CF!AI27/(1+Input!$D$115)*Input!$D$115</f>
        <v>4816</v>
      </c>
      <c r="AJ107" s="283">
        <f>CF!AJ27/(1+Input!$D$115)*Input!$D$115</f>
        <v>4816</v>
      </c>
      <c r="AK107" s="283">
        <f>CF!AK27/(1+Input!$D$115)*Input!$D$115</f>
        <v>4816</v>
      </c>
      <c r="AL107" s="283">
        <f>CF!AL27/(1+Input!$D$115)*Input!$D$115</f>
        <v>4816</v>
      </c>
      <c r="AM107" s="283">
        <f>CF!AM27/(1+Input!$D$115)*Input!$D$115</f>
        <v>4816</v>
      </c>
      <c r="AN107" s="283">
        <f>CF!AN27/(1+Input!$D$115)*Input!$D$115</f>
        <v>4816</v>
      </c>
      <c r="AO107" s="283">
        <f>CF!AO27/(1+Input!$D$115)*Input!$D$115</f>
        <v>4816</v>
      </c>
      <c r="AP107" s="283">
        <f>CF!AP27/(1+Input!$D$115)*Input!$D$115</f>
        <v>4816</v>
      </c>
      <c r="AQ107" s="283">
        <f>CF!AQ27/(1+Input!$D$115)*Input!$D$115</f>
        <v>4816</v>
      </c>
      <c r="AR107" s="283">
        <f>CF!AR27/(1+Input!$D$115)*Input!$D$115</f>
        <v>4816</v>
      </c>
      <c r="AS107" s="283">
        <f>CF!AS27/(1+Input!$D$115)*Input!$D$115</f>
        <v>5056.8</v>
      </c>
      <c r="AT107" s="283">
        <f>CF!AT27/(1+Input!$D$115)*Input!$D$115</f>
        <v>5056.8</v>
      </c>
      <c r="AU107" s="283">
        <f>CF!AU27/(1+Input!$D$115)*Input!$D$115</f>
        <v>5056.8</v>
      </c>
      <c r="AV107" s="283">
        <f>CF!AV27/(1+Input!$D$115)*Input!$D$115</f>
        <v>5056.8</v>
      </c>
      <c r="AW107" s="283">
        <f>CF!AW27/(1+Input!$D$115)*Input!$D$115</f>
        <v>5056.8</v>
      </c>
      <c r="AX107" s="283">
        <f>CF!AX27/(1+Input!$D$115)*Input!$D$115</f>
        <v>5056.8</v>
      </c>
      <c r="AY107" s="283">
        <f>CF!AY27/(1+Input!$D$115)*Input!$D$115</f>
        <v>5056.8</v>
      </c>
      <c r="AZ107" s="283">
        <f>CF!AZ27/(1+Input!$D$115)*Input!$D$115</f>
        <v>5056.8</v>
      </c>
      <c r="BA107" s="283">
        <f>CF!BA27/(1+Input!$D$115)*Input!$D$115</f>
        <v>5056.8</v>
      </c>
      <c r="BB107" s="283">
        <f>CF!BB27/(1+Input!$D$115)*Input!$D$115</f>
        <v>5056.8</v>
      </c>
      <c r="BC107" s="283">
        <f>CF!BC27/(1+Input!$D$115)*Input!$D$115</f>
        <v>5056.8</v>
      </c>
      <c r="BD107" s="283">
        <f>CF!BD27/(1+Input!$D$115)*Input!$D$115</f>
        <v>5056.8</v>
      </c>
      <c r="BE107" s="283">
        <f>CF!BE27/(1+Input!$D$115)*Input!$D$115</f>
        <v>5309.64</v>
      </c>
      <c r="BF107" s="283">
        <f>CF!BF27/(1+Input!$D$115)*Input!$D$115</f>
        <v>5309.64</v>
      </c>
      <c r="BG107" s="283">
        <f>CF!BG27/(1+Input!$D$115)*Input!$D$115</f>
        <v>5309.64</v>
      </c>
      <c r="BH107" s="283">
        <f>CF!BH27/(1+Input!$D$115)*Input!$D$115</f>
        <v>5309.64</v>
      </c>
      <c r="BI107" s="283">
        <f>CF!BI27/(1+Input!$D$115)*Input!$D$115</f>
        <v>5309.64</v>
      </c>
      <c r="BJ107" s="283">
        <f>CF!BJ27/(1+Input!$D$115)*Input!$D$115</f>
        <v>5309.64</v>
      </c>
      <c r="BK107" s="283">
        <f>CF!BK27/(1+Input!$D$115)*Input!$D$115</f>
        <v>5309.64</v>
      </c>
      <c r="BL107" s="283">
        <f>CF!BL27/(1+Input!$D$115)*Input!$D$115</f>
        <v>5309.64</v>
      </c>
      <c r="BM107" s="283">
        <f>CF!BM27/(1+Input!$D$115)*Input!$D$115</f>
        <v>5309.64</v>
      </c>
      <c r="BN107" s="283">
        <f>CF!BN27/(1+Input!$D$115)*Input!$D$115</f>
        <v>5309.64</v>
      </c>
      <c r="BO107" s="283">
        <f>CF!BO27/(1+Input!$D$115)*Input!$D$115</f>
        <v>5309.64</v>
      </c>
      <c r="BP107" s="283">
        <f>CF!BP27/(1+Input!$D$115)*Input!$D$115</f>
        <v>5309.64</v>
      </c>
      <c r="BQ107" s="283">
        <f>CF!BQ27/(1+Input!$D$115)*Input!$D$115</f>
        <v>5575.122</v>
      </c>
      <c r="BR107" s="283">
        <f>CF!BR27/(1+Input!$D$115)*Input!$D$115</f>
        <v>5575.122</v>
      </c>
      <c r="BS107" s="283">
        <f>CF!BS27/(1+Input!$D$115)*Input!$D$115</f>
        <v>5575.122</v>
      </c>
      <c r="BT107" s="283">
        <f>CF!BT27/(1+Input!$D$115)*Input!$D$115</f>
        <v>5575.122</v>
      </c>
      <c r="BU107" s="283">
        <f>CF!BU27/(1+Input!$D$115)*Input!$D$115</f>
        <v>5575.122</v>
      </c>
      <c r="BV107" s="283">
        <f>CF!BV27/(1+Input!$D$115)*Input!$D$115</f>
        <v>5575.122</v>
      </c>
      <c r="BW107" s="283">
        <f>CF!BW27/(1+Input!$D$115)*Input!$D$115</f>
        <v>5575.122</v>
      </c>
      <c r="BX107" s="283">
        <f>CF!BX27/(1+Input!$D$115)*Input!$D$115</f>
        <v>5575.122</v>
      </c>
      <c r="BY107" s="283">
        <f>CF!BY27/(1+Input!$D$115)*Input!$D$115</f>
        <v>5575.122</v>
      </c>
      <c r="BZ107" s="283">
        <f>CF!BZ27/(1+Input!$D$115)*Input!$D$115</f>
        <v>5575.122</v>
      </c>
      <c r="CA107" s="283">
        <f>CF!CA27/(1+Input!$D$115)*Input!$D$115</f>
        <v>5575.122</v>
      </c>
      <c r="CB107" s="283">
        <f>CF!CB27/(1+Input!$D$115)*Input!$D$115</f>
        <v>5575.122</v>
      </c>
      <c r="CC107" s="283">
        <f>CF!CC27/(1+Input!$D$115)*Input!$D$115</f>
        <v>5853.8781</v>
      </c>
      <c r="CD107" s="283">
        <f>CF!CD27/(1+Input!$D$115)*Input!$D$115</f>
        <v>5853.8781</v>
      </c>
      <c r="CE107" s="283">
        <f>CF!CE27/(1+Input!$D$115)*Input!$D$115</f>
        <v>5853.8781</v>
      </c>
      <c r="CF107" s="283">
        <f>CF!CF27/(1+Input!$D$115)*Input!$D$115</f>
        <v>5853.8781</v>
      </c>
      <c r="CG107" s="283">
        <f>CF!CG27/(1+Input!$D$115)*Input!$D$115</f>
        <v>5853.8781</v>
      </c>
      <c r="CH107" s="283">
        <f>CF!CH27/(1+Input!$D$115)*Input!$D$115</f>
        <v>5853.8781</v>
      </c>
      <c r="CI107" s="283">
        <f>CF!CI27/(1+Input!$D$115)*Input!$D$115</f>
        <v>5853.8781</v>
      </c>
      <c r="CJ107" s="283">
        <f>CF!CJ27/(1+Input!$D$115)*Input!$D$115</f>
        <v>5853.8781</v>
      </c>
      <c r="CK107" s="283">
        <f>CF!CK27/(1+Input!$D$115)*Input!$D$115</f>
        <v>5853.8781</v>
      </c>
      <c r="CL107" s="283">
        <f>CF!CL27/(1+Input!$D$115)*Input!$D$115</f>
        <v>5853.8781</v>
      </c>
      <c r="CM107" s="283">
        <f>CF!CM27/(1+Input!$D$115)*Input!$D$115</f>
        <v>5853.8781</v>
      </c>
      <c r="CN107" s="283">
        <f>CF!CN27/(1+Input!$D$115)*Input!$D$115</f>
        <v>5853.8781</v>
      </c>
      <c r="CO107" s="1"/>
    </row>
    <row r="108" ht="18.75" customHeight="1">
      <c r="A108" s="1"/>
      <c r="B108" s="385"/>
      <c r="C108" s="385" t="s">
        <v>351</v>
      </c>
      <c r="D108" s="286"/>
      <c r="E108" s="285"/>
      <c r="F108" s="286">
        <f t="shared" si="47"/>
        <v>-302170.105</v>
      </c>
      <c r="G108" s="387" t="s">
        <v>41</v>
      </c>
      <c r="H108" s="388"/>
      <c r="I108" s="286">
        <f t="shared" ref="I108:CN108" si="48">-SUM(I105:I107)</f>
        <v>302.3809524</v>
      </c>
      <c r="J108" s="286">
        <f t="shared" si="48"/>
        <v>302.3809524</v>
      </c>
      <c r="K108" s="286">
        <f t="shared" si="48"/>
        <v>302.3809524</v>
      </c>
      <c r="L108" s="286">
        <f t="shared" si="48"/>
        <v>302.3809524</v>
      </c>
      <c r="M108" s="286">
        <f t="shared" si="48"/>
        <v>273.8095238</v>
      </c>
      <c r="N108" s="286">
        <f t="shared" si="48"/>
        <v>64.28571429</v>
      </c>
      <c r="O108" s="286">
        <f t="shared" si="48"/>
        <v>64.28571429</v>
      </c>
      <c r="P108" s="286">
        <f t="shared" si="48"/>
        <v>64.28571429</v>
      </c>
      <c r="Q108" s="286">
        <f t="shared" si="48"/>
        <v>64.28571429</v>
      </c>
      <c r="R108" s="286">
        <f t="shared" si="48"/>
        <v>64.28571429</v>
      </c>
      <c r="S108" s="286">
        <f t="shared" si="48"/>
        <v>64.28571429</v>
      </c>
      <c r="T108" s="286">
        <f t="shared" si="48"/>
        <v>64.28571429</v>
      </c>
      <c r="U108" s="286">
        <f t="shared" si="48"/>
        <v>-3715.731746</v>
      </c>
      <c r="V108" s="286">
        <f t="shared" si="48"/>
        <v>-3715.731746</v>
      </c>
      <c r="W108" s="286">
        <f t="shared" si="48"/>
        <v>-3715.731746</v>
      </c>
      <c r="X108" s="286">
        <f t="shared" si="48"/>
        <v>-3715.731746</v>
      </c>
      <c r="Y108" s="286">
        <f t="shared" si="48"/>
        <v>-3715.731746</v>
      </c>
      <c r="Z108" s="286">
        <f t="shared" si="48"/>
        <v>-3715.731746</v>
      </c>
      <c r="AA108" s="286">
        <f t="shared" si="48"/>
        <v>-3715.731746</v>
      </c>
      <c r="AB108" s="286">
        <f t="shared" si="48"/>
        <v>-3715.731746</v>
      </c>
      <c r="AC108" s="286">
        <f t="shared" si="48"/>
        <v>-3715.731746</v>
      </c>
      <c r="AD108" s="286">
        <f t="shared" si="48"/>
        <v>-3715.731746</v>
      </c>
      <c r="AE108" s="286">
        <f t="shared" si="48"/>
        <v>-3715.731746</v>
      </c>
      <c r="AF108" s="286">
        <f t="shared" si="48"/>
        <v>-3715.731746</v>
      </c>
      <c r="AG108" s="286">
        <f t="shared" si="48"/>
        <v>-3905.750079</v>
      </c>
      <c r="AH108" s="286">
        <f t="shared" si="48"/>
        <v>-3905.750079</v>
      </c>
      <c r="AI108" s="286">
        <f t="shared" si="48"/>
        <v>-3905.750079</v>
      </c>
      <c r="AJ108" s="286">
        <f t="shared" si="48"/>
        <v>-3905.750079</v>
      </c>
      <c r="AK108" s="286">
        <f t="shared" si="48"/>
        <v>-3905.750079</v>
      </c>
      <c r="AL108" s="286">
        <f t="shared" si="48"/>
        <v>-3905.750079</v>
      </c>
      <c r="AM108" s="286">
        <f t="shared" si="48"/>
        <v>-3905.750079</v>
      </c>
      <c r="AN108" s="286">
        <f t="shared" si="48"/>
        <v>-3905.750079</v>
      </c>
      <c r="AO108" s="286">
        <f t="shared" si="48"/>
        <v>-3905.750079</v>
      </c>
      <c r="AP108" s="286">
        <f t="shared" si="48"/>
        <v>-3905.750079</v>
      </c>
      <c r="AQ108" s="286">
        <f t="shared" si="48"/>
        <v>-3905.750079</v>
      </c>
      <c r="AR108" s="286">
        <f t="shared" si="48"/>
        <v>-3905.750079</v>
      </c>
      <c r="AS108" s="286">
        <f t="shared" si="48"/>
        <v>-4105.269329</v>
      </c>
      <c r="AT108" s="286">
        <f t="shared" si="48"/>
        <v>-4105.269329</v>
      </c>
      <c r="AU108" s="286">
        <f t="shared" si="48"/>
        <v>-4105.269329</v>
      </c>
      <c r="AV108" s="286">
        <f t="shared" si="48"/>
        <v>-4105.269329</v>
      </c>
      <c r="AW108" s="286">
        <f t="shared" si="48"/>
        <v>-4105.269329</v>
      </c>
      <c r="AX108" s="286">
        <f t="shared" si="48"/>
        <v>-4105.269329</v>
      </c>
      <c r="AY108" s="286">
        <f t="shared" si="48"/>
        <v>-4105.269329</v>
      </c>
      <c r="AZ108" s="286">
        <f t="shared" si="48"/>
        <v>-4105.269329</v>
      </c>
      <c r="BA108" s="286">
        <f t="shared" si="48"/>
        <v>-4105.269329</v>
      </c>
      <c r="BB108" s="286">
        <f t="shared" si="48"/>
        <v>-4105.269329</v>
      </c>
      <c r="BC108" s="286">
        <f t="shared" si="48"/>
        <v>-4105.269329</v>
      </c>
      <c r="BD108" s="286">
        <f t="shared" si="48"/>
        <v>-4105.269329</v>
      </c>
      <c r="BE108" s="286">
        <f t="shared" si="48"/>
        <v>-4314.764542</v>
      </c>
      <c r="BF108" s="286">
        <f t="shared" si="48"/>
        <v>-4314.764542</v>
      </c>
      <c r="BG108" s="286">
        <f t="shared" si="48"/>
        <v>-4314.764542</v>
      </c>
      <c r="BH108" s="286">
        <f t="shared" si="48"/>
        <v>-4314.764542</v>
      </c>
      <c r="BI108" s="286">
        <f t="shared" si="48"/>
        <v>-4314.764542</v>
      </c>
      <c r="BJ108" s="286">
        <f t="shared" si="48"/>
        <v>-4314.764542</v>
      </c>
      <c r="BK108" s="286">
        <f t="shared" si="48"/>
        <v>-4314.764542</v>
      </c>
      <c r="BL108" s="286">
        <f t="shared" si="48"/>
        <v>-4314.764542</v>
      </c>
      <c r="BM108" s="286">
        <f t="shared" si="48"/>
        <v>-4314.764542</v>
      </c>
      <c r="BN108" s="286">
        <f t="shared" si="48"/>
        <v>-4314.764542</v>
      </c>
      <c r="BO108" s="286">
        <f t="shared" si="48"/>
        <v>-4314.764542</v>
      </c>
      <c r="BP108" s="286">
        <f t="shared" si="48"/>
        <v>-4314.764542</v>
      </c>
      <c r="BQ108" s="286">
        <f t="shared" si="48"/>
        <v>-4534.734515</v>
      </c>
      <c r="BR108" s="286">
        <f t="shared" si="48"/>
        <v>-4534.734515</v>
      </c>
      <c r="BS108" s="286">
        <f t="shared" si="48"/>
        <v>-4534.734515</v>
      </c>
      <c r="BT108" s="286">
        <f t="shared" si="48"/>
        <v>-4534.734515</v>
      </c>
      <c r="BU108" s="286">
        <f t="shared" si="48"/>
        <v>-4534.734515</v>
      </c>
      <c r="BV108" s="286">
        <f t="shared" si="48"/>
        <v>-4534.734515</v>
      </c>
      <c r="BW108" s="286">
        <f t="shared" si="48"/>
        <v>-4534.734515</v>
      </c>
      <c r="BX108" s="286">
        <f t="shared" si="48"/>
        <v>-4534.734515</v>
      </c>
      <c r="BY108" s="286">
        <f t="shared" si="48"/>
        <v>-4534.734515</v>
      </c>
      <c r="BZ108" s="286">
        <f t="shared" si="48"/>
        <v>-4534.734515</v>
      </c>
      <c r="CA108" s="286">
        <f t="shared" si="48"/>
        <v>-4534.734515</v>
      </c>
      <c r="CB108" s="286">
        <f t="shared" si="48"/>
        <v>-4534.734515</v>
      </c>
      <c r="CC108" s="286">
        <f t="shared" si="48"/>
        <v>-4765.702987</v>
      </c>
      <c r="CD108" s="286">
        <f t="shared" si="48"/>
        <v>-4765.702987</v>
      </c>
      <c r="CE108" s="286">
        <f t="shared" si="48"/>
        <v>-4765.702987</v>
      </c>
      <c r="CF108" s="286">
        <f t="shared" si="48"/>
        <v>-4765.702987</v>
      </c>
      <c r="CG108" s="286">
        <f t="shared" si="48"/>
        <v>-4765.702987</v>
      </c>
      <c r="CH108" s="286">
        <f t="shared" si="48"/>
        <v>-4765.702987</v>
      </c>
      <c r="CI108" s="286">
        <f t="shared" si="48"/>
        <v>-4765.702987</v>
      </c>
      <c r="CJ108" s="286">
        <f t="shared" si="48"/>
        <v>-4765.702987</v>
      </c>
      <c r="CK108" s="286">
        <f t="shared" si="48"/>
        <v>-4765.702987</v>
      </c>
      <c r="CL108" s="286">
        <f t="shared" si="48"/>
        <v>-4765.702987</v>
      </c>
      <c r="CM108" s="286">
        <f t="shared" si="48"/>
        <v>-4765.702987</v>
      </c>
      <c r="CN108" s="286">
        <f t="shared" si="48"/>
        <v>-4765.702987</v>
      </c>
      <c r="CO108" s="1"/>
    </row>
    <row r="109" ht="18.75" customHeight="1">
      <c r="A109" s="1"/>
      <c r="B109" s="300"/>
      <c r="C109" s="282" t="s">
        <v>352</v>
      </c>
      <c r="D109" s="283"/>
      <c r="E109" s="282"/>
      <c r="F109" s="283">
        <f t="shared" si="47"/>
        <v>302170.105</v>
      </c>
      <c r="G109" s="383" t="s">
        <v>41</v>
      </c>
      <c r="H109" s="384"/>
      <c r="I109" s="283">
        <f t="shared" ref="I109:CN109" si="49">-MIN(0,SUM($H108:I108,$H109:H109))</f>
        <v>0</v>
      </c>
      <c r="J109" s="283">
        <f t="shared" si="49"/>
        <v>0</v>
      </c>
      <c r="K109" s="283">
        <f t="shared" si="49"/>
        <v>0</v>
      </c>
      <c r="L109" s="283">
        <f t="shared" si="49"/>
        <v>0</v>
      </c>
      <c r="M109" s="283">
        <f t="shared" si="49"/>
        <v>0</v>
      </c>
      <c r="N109" s="283">
        <f t="shared" si="49"/>
        <v>0</v>
      </c>
      <c r="O109" s="283">
        <f t="shared" si="49"/>
        <v>0</v>
      </c>
      <c r="P109" s="283">
        <f t="shared" si="49"/>
        <v>0</v>
      </c>
      <c r="Q109" s="283">
        <f t="shared" si="49"/>
        <v>0</v>
      </c>
      <c r="R109" s="283">
        <f t="shared" si="49"/>
        <v>0</v>
      </c>
      <c r="S109" s="283">
        <f t="shared" si="49"/>
        <v>0</v>
      </c>
      <c r="T109" s="283">
        <f t="shared" si="49"/>
        <v>0</v>
      </c>
      <c r="U109" s="283">
        <f t="shared" si="49"/>
        <v>1782.398413</v>
      </c>
      <c r="V109" s="283">
        <f t="shared" si="49"/>
        <v>3715.731746</v>
      </c>
      <c r="W109" s="283">
        <f t="shared" si="49"/>
        <v>3715.731746</v>
      </c>
      <c r="X109" s="283">
        <f t="shared" si="49"/>
        <v>3715.731746</v>
      </c>
      <c r="Y109" s="283">
        <f t="shared" si="49"/>
        <v>3715.731746</v>
      </c>
      <c r="Z109" s="283">
        <f t="shared" si="49"/>
        <v>3715.731746</v>
      </c>
      <c r="AA109" s="283">
        <f t="shared" si="49"/>
        <v>3715.731746</v>
      </c>
      <c r="AB109" s="283">
        <f t="shared" si="49"/>
        <v>3715.731746</v>
      </c>
      <c r="AC109" s="283">
        <f t="shared" si="49"/>
        <v>3715.731746</v>
      </c>
      <c r="AD109" s="283">
        <f t="shared" si="49"/>
        <v>3715.731746</v>
      </c>
      <c r="AE109" s="283">
        <f t="shared" si="49"/>
        <v>3715.731746</v>
      </c>
      <c r="AF109" s="283">
        <f t="shared" si="49"/>
        <v>3715.731746</v>
      </c>
      <c r="AG109" s="283">
        <f t="shared" si="49"/>
        <v>3905.750079</v>
      </c>
      <c r="AH109" s="283">
        <f t="shared" si="49"/>
        <v>3905.750079</v>
      </c>
      <c r="AI109" s="283">
        <f t="shared" si="49"/>
        <v>3905.750079</v>
      </c>
      <c r="AJ109" s="283">
        <f t="shared" si="49"/>
        <v>3905.750079</v>
      </c>
      <c r="AK109" s="283">
        <f t="shared" si="49"/>
        <v>3905.750079</v>
      </c>
      <c r="AL109" s="283">
        <f t="shared" si="49"/>
        <v>3905.750079</v>
      </c>
      <c r="AM109" s="283">
        <f t="shared" si="49"/>
        <v>3905.750079</v>
      </c>
      <c r="AN109" s="283">
        <f t="shared" si="49"/>
        <v>3905.750079</v>
      </c>
      <c r="AO109" s="283">
        <f t="shared" si="49"/>
        <v>3905.750079</v>
      </c>
      <c r="AP109" s="283">
        <f t="shared" si="49"/>
        <v>3905.750079</v>
      </c>
      <c r="AQ109" s="283">
        <f t="shared" si="49"/>
        <v>3905.750079</v>
      </c>
      <c r="AR109" s="283">
        <f t="shared" si="49"/>
        <v>3905.750079</v>
      </c>
      <c r="AS109" s="283">
        <f t="shared" si="49"/>
        <v>4105.269329</v>
      </c>
      <c r="AT109" s="283">
        <f t="shared" si="49"/>
        <v>4105.269329</v>
      </c>
      <c r="AU109" s="283">
        <f t="shared" si="49"/>
        <v>4105.269329</v>
      </c>
      <c r="AV109" s="283">
        <f t="shared" si="49"/>
        <v>4105.269329</v>
      </c>
      <c r="AW109" s="283">
        <f t="shared" si="49"/>
        <v>4105.269329</v>
      </c>
      <c r="AX109" s="283">
        <f t="shared" si="49"/>
        <v>4105.269329</v>
      </c>
      <c r="AY109" s="283">
        <f t="shared" si="49"/>
        <v>4105.269329</v>
      </c>
      <c r="AZ109" s="283">
        <f t="shared" si="49"/>
        <v>4105.269329</v>
      </c>
      <c r="BA109" s="283">
        <f t="shared" si="49"/>
        <v>4105.269329</v>
      </c>
      <c r="BB109" s="283">
        <f t="shared" si="49"/>
        <v>4105.269329</v>
      </c>
      <c r="BC109" s="283">
        <f t="shared" si="49"/>
        <v>4105.269329</v>
      </c>
      <c r="BD109" s="283">
        <f t="shared" si="49"/>
        <v>4105.269329</v>
      </c>
      <c r="BE109" s="283">
        <f t="shared" si="49"/>
        <v>4314.764542</v>
      </c>
      <c r="BF109" s="283">
        <f t="shared" si="49"/>
        <v>4314.764542</v>
      </c>
      <c r="BG109" s="283">
        <f t="shared" si="49"/>
        <v>4314.764542</v>
      </c>
      <c r="BH109" s="283">
        <f t="shared" si="49"/>
        <v>4314.764542</v>
      </c>
      <c r="BI109" s="283">
        <f t="shared" si="49"/>
        <v>4314.764542</v>
      </c>
      <c r="BJ109" s="283">
        <f t="shared" si="49"/>
        <v>4314.764542</v>
      </c>
      <c r="BK109" s="283">
        <f t="shared" si="49"/>
        <v>4314.764542</v>
      </c>
      <c r="BL109" s="283">
        <f t="shared" si="49"/>
        <v>4314.764542</v>
      </c>
      <c r="BM109" s="283">
        <f t="shared" si="49"/>
        <v>4314.764542</v>
      </c>
      <c r="BN109" s="283">
        <f t="shared" si="49"/>
        <v>4314.764542</v>
      </c>
      <c r="BO109" s="283">
        <f t="shared" si="49"/>
        <v>4314.764542</v>
      </c>
      <c r="BP109" s="283">
        <f t="shared" si="49"/>
        <v>4314.764542</v>
      </c>
      <c r="BQ109" s="283">
        <f t="shared" si="49"/>
        <v>4534.734515</v>
      </c>
      <c r="BR109" s="283">
        <f t="shared" si="49"/>
        <v>4534.734515</v>
      </c>
      <c r="BS109" s="283">
        <f t="shared" si="49"/>
        <v>4534.734515</v>
      </c>
      <c r="BT109" s="283">
        <f t="shared" si="49"/>
        <v>4534.734515</v>
      </c>
      <c r="BU109" s="283">
        <f t="shared" si="49"/>
        <v>4534.734515</v>
      </c>
      <c r="BV109" s="283">
        <f t="shared" si="49"/>
        <v>4534.734515</v>
      </c>
      <c r="BW109" s="283">
        <f t="shared" si="49"/>
        <v>4534.734515</v>
      </c>
      <c r="BX109" s="283">
        <f t="shared" si="49"/>
        <v>4534.734515</v>
      </c>
      <c r="BY109" s="283">
        <f t="shared" si="49"/>
        <v>4534.734515</v>
      </c>
      <c r="BZ109" s="283">
        <f t="shared" si="49"/>
        <v>4534.734515</v>
      </c>
      <c r="CA109" s="283">
        <f t="shared" si="49"/>
        <v>4534.734515</v>
      </c>
      <c r="CB109" s="283">
        <f t="shared" si="49"/>
        <v>4534.734515</v>
      </c>
      <c r="CC109" s="283">
        <f t="shared" si="49"/>
        <v>4765.702987</v>
      </c>
      <c r="CD109" s="283">
        <f t="shared" si="49"/>
        <v>4765.702987</v>
      </c>
      <c r="CE109" s="283">
        <f t="shared" si="49"/>
        <v>4765.702987</v>
      </c>
      <c r="CF109" s="283">
        <f t="shared" si="49"/>
        <v>4765.702987</v>
      </c>
      <c r="CG109" s="283">
        <f t="shared" si="49"/>
        <v>4765.702987</v>
      </c>
      <c r="CH109" s="283">
        <f t="shared" si="49"/>
        <v>4765.702987</v>
      </c>
      <c r="CI109" s="283">
        <f t="shared" si="49"/>
        <v>4765.702987</v>
      </c>
      <c r="CJ109" s="283">
        <f t="shared" si="49"/>
        <v>4765.702987</v>
      </c>
      <c r="CK109" s="283">
        <f t="shared" si="49"/>
        <v>4765.702987</v>
      </c>
      <c r="CL109" s="283">
        <f t="shared" si="49"/>
        <v>4765.702987</v>
      </c>
      <c r="CM109" s="283">
        <f t="shared" si="49"/>
        <v>4765.702987</v>
      </c>
      <c r="CN109" s="283">
        <f t="shared" si="49"/>
        <v>4765.702987</v>
      </c>
      <c r="CO109" s="1"/>
    </row>
    <row r="110" ht="18.75" customHeight="1">
      <c r="A110" s="1"/>
      <c r="B110" s="385"/>
      <c r="C110" s="285" t="s">
        <v>353</v>
      </c>
      <c r="D110" s="286"/>
      <c r="E110" s="285"/>
      <c r="F110" s="286">
        <f t="shared" si="47"/>
        <v>-302170.105</v>
      </c>
      <c r="G110" s="387" t="s">
        <v>41</v>
      </c>
      <c r="H110" s="388"/>
      <c r="I110" s="286">
        <f t="shared" ref="I110:CN110" si="50">-I109</f>
        <v>0</v>
      </c>
      <c r="J110" s="286">
        <f t="shared" si="50"/>
        <v>0</v>
      </c>
      <c r="K110" s="286">
        <f t="shared" si="50"/>
        <v>0</v>
      </c>
      <c r="L110" s="286">
        <f t="shared" si="50"/>
        <v>0</v>
      </c>
      <c r="M110" s="286">
        <f t="shared" si="50"/>
        <v>0</v>
      </c>
      <c r="N110" s="286">
        <f t="shared" si="50"/>
        <v>0</v>
      </c>
      <c r="O110" s="286">
        <f t="shared" si="50"/>
        <v>0</v>
      </c>
      <c r="P110" s="286">
        <f t="shared" si="50"/>
        <v>0</v>
      </c>
      <c r="Q110" s="286">
        <f t="shared" si="50"/>
        <v>0</v>
      </c>
      <c r="R110" s="286">
        <f t="shared" si="50"/>
        <v>0</v>
      </c>
      <c r="S110" s="286">
        <f t="shared" si="50"/>
        <v>0</v>
      </c>
      <c r="T110" s="286">
        <f t="shared" si="50"/>
        <v>0</v>
      </c>
      <c r="U110" s="286">
        <f t="shared" si="50"/>
        <v>-1782.398413</v>
      </c>
      <c r="V110" s="286">
        <f t="shared" si="50"/>
        <v>-3715.731746</v>
      </c>
      <c r="W110" s="286">
        <f t="shared" si="50"/>
        <v>-3715.731746</v>
      </c>
      <c r="X110" s="286">
        <f t="shared" si="50"/>
        <v>-3715.731746</v>
      </c>
      <c r="Y110" s="286">
        <f t="shared" si="50"/>
        <v>-3715.731746</v>
      </c>
      <c r="Z110" s="286">
        <f t="shared" si="50"/>
        <v>-3715.731746</v>
      </c>
      <c r="AA110" s="286">
        <f t="shared" si="50"/>
        <v>-3715.731746</v>
      </c>
      <c r="AB110" s="286">
        <f t="shared" si="50"/>
        <v>-3715.731746</v>
      </c>
      <c r="AC110" s="286">
        <f t="shared" si="50"/>
        <v>-3715.731746</v>
      </c>
      <c r="AD110" s="286">
        <f t="shared" si="50"/>
        <v>-3715.731746</v>
      </c>
      <c r="AE110" s="286">
        <f t="shared" si="50"/>
        <v>-3715.731746</v>
      </c>
      <c r="AF110" s="286">
        <f t="shared" si="50"/>
        <v>-3715.731746</v>
      </c>
      <c r="AG110" s="286">
        <f t="shared" si="50"/>
        <v>-3905.750079</v>
      </c>
      <c r="AH110" s="286">
        <f t="shared" si="50"/>
        <v>-3905.750079</v>
      </c>
      <c r="AI110" s="286">
        <f t="shared" si="50"/>
        <v>-3905.750079</v>
      </c>
      <c r="AJ110" s="286">
        <f t="shared" si="50"/>
        <v>-3905.750079</v>
      </c>
      <c r="AK110" s="286">
        <f t="shared" si="50"/>
        <v>-3905.750079</v>
      </c>
      <c r="AL110" s="286">
        <f t="shared" si="50"/>
        <v>-3905.750079</v>
      </c>
      <c r="AM110" s="286">
        <f t="shared" si="50"/>
        <v>-3905.750079</v>
      </c>
      <c r="AN110" s="286">
        <f t="shared" si="50"/>
        <v>-3905.750079</v>
      </c>
      <c r="AO110" s="286">
        <f t="shared" si="50"/>
        <v>-3905.750079</v>
      </c>
      <c r="AP110" s="286">
        <f t="shared" si="50"/>
        <v>-3905.750079</v>
      </c>
      <c r="AQ110" s="286">
        <f t="shared" si="50"/>
        <v>-3905.750079</v>
      </c>
      <c r="AR110" s="286">
        <f t="shared" si="50"/>
        <v>-3905.750079</v>
      </c>
      <c r="AS110" s="286">
        <f t="shared" si="50"/>
        <v>-4105.269329</v>
      </c>
      <c r="AT110" s="286">
        <f t="shared" si="50"/>
        <v>-4105.269329</v>
      </c>
      <c r="AU110" s="286">
        <f t="shared" si="50"/>
        <v>-4105.269329</v>
      </c>
      <c r="AV110" s="286">
        <f t="shared" si="50"/>
        <v>-4105.269329</v>
      </c>
      <c r="AW110" s="286">
        <f t="shared" si="50"/>
        <v>-4105.269329</v>
      </c>
      <c r="AX110" s="286">
        <f t="shared" si="50"/>
        <v>-4105.269329</v>
      </c>
      <c r="AY110" s="286">
        <f t="shared" si="50"/>
        <v>-4105.269329</v>
      </c>
      <c r="AZ110" s="286">
        <f t="shared" si="50"/>
        <v>-4105.269329</v>
      </c>
      <c r="BA110" s="286">
        <f t="shared" si="50"/>
        <v>-4105.269329</v>
      </c>
      <c r="BB110" s="286">
        <f t="shared" si="50"/>
        <v>-4105.269329</v>
      </c>
      <c r="BC110" s="286">
        <f t="shared" si="50"/>
        <v>-4105.269329</v>
      </c>
      <c r="BD110" s="286">
        <f t="shared" si="50"/>
        <v>-4105.269329</v>
      </c>
      <c r="BE110" s="286">
        <f t="shared" si="50"/>
        <v>-4314.764542</v>
      </c>
      <c r="BF110" s="286">
        <f t="shared" si="50"/>
        <v>-4314.764542</v>
      </c>
      <c r="BG110" s="286">
        <f t="shared" si="50"/>
        <v>-4314.764542</v>
      </c>
      <c r="BH110" s="286">
        <f t="shared" si="50"/>
        <v>-4314.764542</v>
      </c>
      <c r="BI110" s="286">
        <f t="shared" si="50"/>
        <v>-4314.764542</v>
      </c>
      <c r="BJ110" s="286">
        <f t="shared" si="50"/>
        <v>-4314.764542</v>
      </c>
      <c r="BK110" s="286">
        <f t="shared" si="50"/>
        <v>-4314.764542</v>
      </c>
      <c r="BL110" s="286">
        <f t="shared" si="50"/>
        <v>-4314.764542</v>
      </c>
      <c r="BM110" s="286">
        <f t="shared" si="50"/>
        <v>-4314.764542</v>
      </c>
      <c r="BN110" s="286">
        <f t="shared" si="50"/>
        <v>-4314.764542</v>
      </c>
      <c r="BO110" s="286">
        <f t="shared" si="50"/>
        <v>-4314.764542</v>
      </c>
      <c r="BP110" s="286">
        <f t="shared" si="50"/>
        <v>-4314.764542</v>
      </c>
      <c r="BQ110" s="286">
        <f t="shared" si="50"/>
        <v>-4534.734515</v>
      </c>
      <c r="BR110" s="286">
        <f t="shared" si="50"/>
        <v>-4534.734515</v>
      </c>
      <c r="BS110" s="286">
        <f t="shared" si="50"/>
        <v>-4534.734515</v>
      </c>
      <c r="BT110" s="286">
        <f t="shared" si="50"/>
        <v>-4534.734515</v>
      </c>
      <c r="BU110" s="286">
        <f t="shared" si="50"/>
        <v>-4534.734515</v>
      </c>
      <c r="BV110" s="286">
        <f t="shared" si="50"/>
        <v>-4534.734515</v>
      </c>
      <c r="BW110" s="286">
        <f t="shared" si="50"/>
        <v>-4534.734515</v>
      </c>
      <c r="BX110" s="286">
        <f t="shared" si="50"/>
        <v>-4534.734515</v>
      </c>
      <c r="BY110" s="286">
        <f t="shared" si="50"/>
        <v>-4534.734515</v>
      </c>
      <c r="BZ110" s="286">
        <f t="shared" si="50"/>
        <v>-4534.734515</v>
      </c>
      <c r="CA110" s="286">
        <f t="shared" si="50"/>
        <v>-4534.734515</v>
      </c>
      <c r="CB110" s="286">
        <f t="shared" si="50"/>
        <v>-4534.734515</v>
      </c>
      <c r="CC110" s="286">
        <f t="shared" si="50"/>
        <v>-4765.702987</v>
      </c>
      <c r="CD110" s="286">
        <f t="shared" si="50"/>
        <v>-4765.702987</v>
      </c>
      <c r="CE110" s="286">
        <f t="shared" si="50"/>
        <v>-4765.702987</v>
      </c>
      <c r="CF110" s="286">
        <f t="shared" si="50"/>
        <v>-4765.702987</v>
      </c>
      <c r="CG110" s="286">
        <f t="shared" si="50"/>
        <v>-4765.702987</v>
      </c>
      <c r="CH110" s="286">
        <f t="shared" si="50"/>
        <v>-4765.702987</v>
      </c>
      <c r="CI110" s="286">
        <f t="shared" si="50"/>
        <v>-4765.702987</v>
      </c>
      <c r="CJ110" s="286">
        <f t="shared" si="50"/>
        <v>-4765.702987</v>
      </c>
      <c r="CK110" s="286">
        <f t="shared" si="50"/>
        <v>-4765.702987</v>
      </c>
      <c r="CL110" s="286">
        <f t="shared" si="50"/>
        <v>-4765.702987</v>
      </c>
      <c r="CM110" s="286">
        <f t="shared" si="50"/>
        <v>-4765.702987</v>
      </c>
      <c r="CN110" s="286">
        <f t="shared" si="50"/>
        <v>-4765.702987</v>
      </c>
      <c r="CO110" s="1"/>
    </row>
    <row r="111" ht="18.75" customHeight="1">
      <c r="A111" s="1"/>
      <c r="B111" s="2"/>
      <c r="C111" s="1"/>
      <c r="D111" s="44"/>
      <c r="E111" s="1"/>
      <c r="F111" s="44"/>
      <c r="G111" s="60"/>
      <c r="H111" s="381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1"/>
    </row>
    <row r="112" ht="18.75" customHeight="1">
      <c r="A112" s="1"/>
      <c r="B112" s="300"/>
      <c r="C112" s="300" t="s">
        <v>281</v>
      </c>
      <c r="D112" s="283"/>
      <c r="E112" s="282"/>
      <c r="F112" s="283"/>
      <c r="G112" s="383" t="s">
        <v>41</v>
      </c>
      <c r="H112" s="384"/>
      <c r="I112" s="283">
        <f t="shared" ref="I112:CN112" si="51">IF(ROUND(SUM($H$108:I108)-SUM($H$110:I110),3)=0,0,(SUM($H$108:I108)-SUM($H$110:I110)))</f>
        <v>302.3809524</v>
      </c>
      <c r="J112" s="283">
        <f t="shared" si="51"/>
        <v>604.7619048</v>
      </c>
      <c r="K112" s="283">
        <f t="shared" si="51"/>
        <v>907.1428571</v>
      </c>
      <c r="L112" s="283">
        <f t="shared" si="51"/>
        <v>1209.52381</v>
      </c>
      <c r="M112" s="283">
        <f t="shared" si="51"/>
        <v>1483.333333</v>
      </c>
      <c r="N112" s="283">
        <f t="shared" si="51"/>
        <v>1547.619048</v>
      </c>
      <c r="O112" s="283">
        <f t="shared" si="51"/>
        <v>1611.904762</v>
      </c>
      <c r="P112" s="283">
        <f t="shared" si="51"/>
        <v>1676.190476</v>
      </c>
      <c r="Q112" s="283">
        <f t="shared" si="51"/>
        <v>1740.47619</v>
      </c>
      <c r="R112" s="283">
        <f t="shared" si="51"/>
        <v>1804.761905</v>
      </c>
      <c r="S112" s="283">
        <f t="shared" si="51"/>
        <v>1869.047619</v>
      </c>
      <c r="T112" s="283">
        <f t="shared" si="51"/>
        <v>1933.333333</v>
      </c>
      <c r="U112" s="283">
        <f t="shared" si="51"/>
        <v>0</v>
      </c>
      <c r="V112" s="283">
        <f t="shared" si="51"/>
        <v>0</v>
      </c>
      <c r="W112" s="283">
        <f t="shared" si="51"/>
        <v>0</v>
      </c>
      <c r="X112" s="283">
        <f t="shared" si="51"/>
        <v>0</v>
      </c>
      <c r="Y112" s="283">
        <f t="shared" si="51"/>
        <v>0</v>
      </c>
      <c r="Z112" s="283">
        <f t="shared" si="51"/>
        <v>0</v>
      </c>
      <c r="AA112" s="283">
        <f t="shared" si="51"/>
        <v>0</v>
      </c>
      <c r="AB112" s="283">
        <f t="shared" si="51"/>
        <v>0</v>
      </c>
      <c r="AC112" s="283">
        <f t="shared" si="51"/>
        <v>0</v>
      </c>
      <c r="AD112" s="283">
        <f t="shared" si="51"/>
        <v>0</v>
      </c>
      <c r="AE112" s="283">
        <f t="shared" si="51"/>
        <v>0</v>
      </c>
      <c r="AF112" s="283">
        <f t="shared" si="51"/>
        <v>0</v>
      </c>
      <c r="AG112" s="283">
        <f t="shared" si="51"/>
        <v>0</v>
      </c>
      <c r="AH112" s="283">
        <f t="shared" si="51"/>
        <v>0</v>
      </c>
      <c r="AI112" s="283">
        <f t="shared" si="51"/>
        <v>0</v>
      </c>
      <c r="AJ112" s="283">
        <f t="shared" si="51"/>
        <v>0</v>
      </c>
      <c r="AK112" s="283">
        <f t="shared" si="51"/>
        <v>0</v>
      </c>
      <c r="AL112" s="283">
        <f t="shared" si="51"/>
        <v>0</v>
      </c>
      <c r="AM112" s="283">
        <f t="shared" si="51"/>
        <v>0</v>
      </c>
      <c r="AN112" s="283">
        <f t="shared" si="51"/>
        <v>0</v>
      </c>
      <c r="AO112" s="283">
        <f t="shared" si="51"/>
        <v>0</v>
      </c>
      <c r="AP112" s="283">
        <f t="shared" si="51"/>
        <v>0</v>
      </c>
      <c r="AQ112" s="283">
        <f t="shared" si="51"/>
        <v>0</v>
      </c>
      <c r="AR112" s="283">
        <f t="shared" si="51"/>
        <v>0</v>
      </c>
      <c r="AS112" s="283">
        <f t="shared" si="51"/>
        <v>0</v>
      </c>
      <c r="AT112" s="283">
        <f t="shared" si="51"/>
        <v>0</v>
      </c>
      <c r="AU112" s="283">
        <f t="shared" si="51"/>
        <v>0</v>
      </c>
      <c r="AV112" s="283">
        <f t="shared" si="51"/>
        <v>0</v>
      </c>
      <c r="AW112" s="283">
        <f t="shared" si="51"/>
        <v>0</v>
      </c>
      <c r="AX112" s="283">
        <f t="shared" si="51"/>
        <v>0</v>
      </c>
      <c r="AY112" s="283">
        <f t="shared" si="51"/>
        <v>0</v>
      </c>
      <c r="AZ112" s="283">
        <f t="shared" si="51"/>
        <v>0</v>
      </c>
      <c r="BA112" s="283">
        <f t="shared" si="51"/>
        <v>0</v>
      </c>
      <c r="BB112" s="283">
        <f t="shared" si="51"/>
        <v>0</v>
      </c>
      <c r="BC112" s="283">
        <f t="shared" si="51"/>
        <v>0</v>
      </c>
      <c r="BD112" s="283">
        <f t="shared" si="51"/>
        <v>0</v>
      </c>
      <c r="BE112" s="283">
        <f t="shared" si="51"/>
        <v>0</v>
      </c>
      <c r="BF112" s="283">
        <f t="shared" si="51"/>
        <v>0</v>
      </c>
      <c r="BG112" s="283">
        <f t="shared" si="51"/>
        <v>0</v>
      </c>
      <c r="BH112" s="283">
        <f t="shared" si="51"/>
        <v>0</v>
      </c>
      <c r="BI112" s="283">
        <f t="shared" si="51"/>
        <v>0</v>
      </c>
      <c r="BJ112" s="283">
        <f t="shared" si="51"/>
        <v>0</v>
      </c>
      <c r="BK112" s="283">
        <f t="shared" si="51"/>
        <v>0</v>
      </c>
      <c r="BL112" s="283">
        <f t="shared" si="51"/>
        <v>0</v>
      </c>
      <c r="BM112" s="283">
        <f t="shared" si="51"/>
        <v>0</v>
      </c>
      <c r="BN112" s="283">
        <f t="shared" si="51"/>
        <v>0</v>
      </c>
      <c r="BO112" s="283">
        <f t="shared" si="51"/>
        <v>0</v>
      </c>
      <c r="BP112" s="283">
        <f t="shared" si="51"/>
        <v>0</v>
      </c>
      <c r="BQ112" s="283">
        <f t="shared" si="51"/>
        <v>0</v>
      </c>
      <c r="BR112" s="283">
        <f t="shared" si="51"/>
        <v>0</v>
      </c>
      <c r="BS112" s="283">
        <f t="shared" si="51"/>
        <v>0</v>
      </c>
      <c r="BT112" s="283">
        <f t="shared" si="51"/>
        <v>0</v>
      </c>
      <c r="BU112" s="283">
        <f t="shared" si="51"/>
        <v>0</v>
      </c>
      <c r="BV112" s="283">
        <f t="shared" si="51"/>
        <v>0</v>
      </c>
      <c r="BW112" s="283">
        <f t="shared" si="51"/>
        <v>0</v>
      </c>
      <c r="BX112" s="283">
        <f t="shared" si="51"/>
        <v>0</v>
      </c>
      <c r="BY112" s="283">
        <f t="shared" si="51"/>
        <v>0</v>
      </c>
      <c r="BZ112" s="283">
        <f t="shared" si="51"/>
        <v>0</v>
      </c>
      <c r="CA112" s="283">
        <f t="shared" si="51"/>
        <v>0</v>
      </c>
      <c r="CB112" s="283">
        <f t="shared" si="51"/>
        <v>0</v>
      </c>
      <c r="CC112" s="283">
        <f t="shared" si="51"/>
        <v>0</v>
      </c>
      <c r="CD112" s="283">
        <f t="shared" si="51"/>
        <v>0</v>
      </c>
      <c r="CE112" s="283">
        <f t="shared" si="51"/>
        <v>0</v>
      </c>
      <c r="CF112" s="283">
        <f t="shared" si="51"/>
        <v>0</v>
      </c>
      <c r="CG112" s="283">
        <f t="shared" si="51"/>
        <v>0</v>
      </c>
      <c r="CH112" s="283">
        <f t="shared" si="51"/>
        <v>0</v>
      </c>
      <c r="CI112" s="283">
        <f t="shared" si="51"/>
        <v>0</v>
      </c>
      <c r="CJ112" s="283">
        <f t="shared" si="51"/>
        <v>0</v>
      </c>
      <c r="CK112" s="283">
        <f t="shared" si="51"/>
        <v>0</v>
      </c>
      <c r="CL112" s="283">
        <f t="shared" si="51"/>
        <v>0</v>
      </c>
      <c r="CM112" s="283">
        <f t="shared" si="51"/>
        <v>0</v>
      </c>
      <c r="CN112" s="283">
        <f t="shared" si="51"/>
        <v>0</v>
      </c>
      <c r="CO112" s="1"/>
    </row>
    <row r="113" ht="18.75" customHeight="1">
      <c r="A113" s="1"/>
      <c r="B113" s="2"/>
      <c r="C113" s="1"/>
      <c r="D113" s="44"/>
      <c r="E113" s="1"/>
      <c r="F113" s="44"/>
      <c r="G113" s="60"/>
      <c r="H113" s="38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ht="18.75" customHeight="1">
      <c r="A114" s="1"/>
      <c r="B114" s="2"/>
      <c r="C114" s="1"/>
      <c r="D114" s="44"/>
      <c r="E114" s="1"/>
      <c r="F114" s="44"/>
      <c r="G114" s="60"/>
      <c r="H114" s="3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ht="18.75" customHeight="1">
      <c r="A115" s="1"/>
      <c r="B115" s="89" t="s">
        <v>7</v>
      </c>
      <c r="C115" s="183" t="s">
        <v>159</v>
      </c>
      <c r="D115" s="44"/>
      <c r="E115" s="1"/>
      <c r="F115" s="44"/>
      <c r="G115" s="60"/>
      <c r="H115" s="381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1"/>
    </row>
    <row r="116" ht="18.75" customHeight="1">
      <c r="A116" s="1"/>
      <c r="B116" s="2"/>
      <c r="C116" s="1"/>
      <c r="D116" s="44"/>
      <c r="E116" s="1"/>
      <c r="F116" s="44"/>
      <c r="G116" s="60"/>
      <c r="H116" s="3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ht="18.75" customHeight="1">
      <c r="A117" s="1"/>
      <c r="B117" s="2" t="s">
        <v>200</v>
      </c>
      <c r="C117" s="40" t="s">
        <v>354</v>
      </c>
      <c r="D117" s="44"/>
      <c r="E117" s="1"/>
      <c r="F117" s="44"/>
      <c r="G117" s="60"/>
      <c r="H117" s="381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1"/>
    </row>
    <row r="118" ht="18.75" customHeight="1">
      <c r="A118" s="1"/>
      <c r="B118" s="300"/>
      <c r="C118" s="300" t="s">
        <v>355</v>
      </c>
      <c r="D118" s="283"/>
      <c r="E118" s="282"/>
      <c r="F118" s="283">
        <f t="shared" ref="F118:F119" si="52">SUM(I118:CN118)</f>
        <v>-451191.4763</v>
      </c>
      <c r="G118" s="383" t="s">
        <v>41</v>
      </c>
      <c r="H118" s="384"/>
      <c r="I118" s="283">
        <f>-PL!I51*Input!$D$114</f>
        <v>970.7142857</v>
      </c>
      <c r="J118" s="283">
        <f>-PL!J51*Input!$D$114</f>
        <v>970.7142857</v>
      </c>
      <c r="K118" s="283">
        <f>-PL!K51*Input!$D$114</f>
        <v>970.7142857</v>
      </c>
      <c r="L118" s="283">
        <f>-PL!L51*Input!$D$114</f>
        <v>970.7142857</v>
      </c>
      <c r="M118" s="283">
        <f>-PL!M51*Input!$D$114</f>
        <v>970.7142857</v>
      </c>
      <c r="N118" s="283">
        <f>-PL!N51*Input!$D$114</f>
        <v>1069.714286</v>
      </c>
      <c r="O118" s="283">
        <f>-PL!O51*Input!$D$114</f>
        <v>1104.571429</v>
      </c>
      <c r="P118" s="283">
        <f>-PL!P51*Input!$D$114</f>
        <v>1104.571429</v>
      </c>
      <c r="Q118" s="283">
        <f>-PL!Q51*Input!$D$114</f>
        <v>1104.571429</v>
      </c>
      <c r="R118" s="283">
        <f>-PL!R51*Input!$D$114</f>
        <v>1104.571429</v>
      </c>
      <c r="S118" s="283">
        <f>-PL!S51*Input!$D$114</f>
        <v>1104.571429</v>
      </c>
      <c r="T118" s="283">
        <f>-PL!T51*Input!$D$114</f>
        <v>1104.571429</v>
      </c>
      <c r="U118" s="283">
        <f>-PL!U51*Input!$D$114</f>
        <v>-5651.76</v>
      </c>
      <c r="V118" s="283">
        <f>-PL!V51*Input!$D$114</f>
        <v>-5651.76</v>
      </c>
      <c r="W118" s="283">
        <f>-PL!W51*Input!$D$114</f>
        <v>-5651.76</v>
      </c>
      <c r="X118" s="283">
        <f>-PL!X51*Input!$D$114</f>
        <v>-5651.76</v>
      </c>
      <c r="Y118" s="283">
        <f>-PL!Y51*Input!$D$114</f>
        <v>-5651.76</v>
      </c>
      <c r="Z118" s="283">
        <f>-PL!Z51*Input!$D$114</f>
        <v>-5651.76</v>
      </c>
      <c r="AA118" s="283">
        <f>-PL!AA51*Input!$D$114</f>
        <v>-5651.76</v>
      </c>
      <c r="AB118" s="283">
        <f>-PL!AB51*Input!$D$114</f>
        <v>-5651.76</v>
      </c>
      <c r="AC118" s="283">
        <f>-PL!AC51*Input!$D$114</f>
        <v>-5651.76</v>
      </c>
      <c r="AD118" s="283">
        <f>-PL!AD51*Input!$D$114</f>
        <v>-5651.76</v>
      </c>
      <c r="AE118" s="283">
        <f>-PL!AE51*Input!$D$114</f>
        <v>-5651.76</v>
      </c>
      <c r="AF118" s="283">
        <f>-PL!AF51*Input!$D$114</f>
        <v>-5651.76</v>
      </c>
      <c r="AG118" s="283">
        <f>-PL!AG51*Input!$D$114</f>
        <v>-5943.708</v>
      </c>
      <c r="AH118" s="283">
        <f>-PL!AH51*Input!$D$114</f>
        <v>-5943.708</v>
      </c>
      <c r="AI118" s="283">
        <f>-PL!AI51*Input!$D$114</f>
        <v>-5943.708</v>
      </c>
      <c r="AJ118" s="283">
        <f>-PL!AJ51*Input!$D$114</f>
        <v>-5943.708</v>
      </c>
      <c r="AK118" s="283">
        <f>-PL!AK51*Input!$D$114</f>
        <v>-5943.708</v>
      </c>
      <c r="AL118" s="283">
        <f>-PL!AL51*Input!$D$114</f>
        <v>-5943.708</v>
      </c>
      <c r="AM118" s="283">
        <f>-PL!AM51*Input!$D$114</f>
        <v>-5943.708</v>
      </c>
      <c r="AN118" s="283">
        <f>-PL!AN51*Input!$D$114</f>
        <v>-5943.708</v>
      </c>
      <c r="AO118" s="283">
        <f>-PL!AO51*Input!$D$114</f>
        <v>-5943.708</v>
      </c>
      <c r="AP118" s="283">
        <f>-PL!AP51*Input!$D$114</f>
        <v>-5943.708</v>
      </c>
      <c r="AQ118" s="283">
        <f>-PL!AQ51*Input!$D$114</f>
        <v>-5943.708</v>
      </c>
      <c r="AR118" s="283">
        <f>-PL!AR51*Input!$D$114</f>
        <v>-5943.708</v>
      </c>
      <c r="AS118" s="283">
        <f>-PL!AS51*Input!$D$114</f>
        <v>-6250.2534</v>
      </c>
      <c r="AT118" s="283">
        <f>-PL!AT51*Input!$D$114</f>
        <v>-6250.2534</v>
      </c>
      <c r="AU118" s="283">
        <f>-PL!AU51*Input!$D$114</f>
        <v>-6250.2534</v>
      </c>
      <c r="AV118" s="283">
        <f>-PL!AV51*Input!$D$114</f>
        <v>-6250.2534</v>
      </c>
      <c r="AW118" s="283">
        <f>-PL!AW51*Input!$D$114</f>
        <v>-6250.2534</v>
      </c>
      <c r="AX118" s="283">
        <f>-PL!AX51*Input!$D$114</f>
        <v>-6250.2534</v>
      </c>
      <c r="AY118" s="283">
        <f>-PL!AY51*Input!$D$114</f>
        <v>-6250.2534</v>
      </c>
      <c r="AZ118" s="283">
        <f>-PL!AZ51*Input!$D$114</f>
        <v>-6250.2534</v>
      </c>
      <c r="BA118" s="283">
        <f>-PL!BA51*Input!$D$114</f>
        <v>-6250.2534</v>
      </c>
      <c r="BB118" s="283">
        <f>-PL!BB51*Input!$D$114</f>
        <v>-6250.2534</v>
      </c>
      <c r="BC118" s="283">
        <f>-PL!BC51*Input!$D$114</f>
        <v>-6250.2534</v>
      </c>
      <c r="BD118" s="283">
        <f>-PL!BD51*Input!$D$114</f>
        <v>-6250.2534</v>
      </c>
      <c r="BE118" s="283">
        <f>-PL!BE51*Input!$D$114</f>
        <v>-6572.12607</v>
      </c>
      <c r="BF118" s="283">
        <f>-PL!BF51*Input!$D$114</f>
        <v>-6572.12607</v>
      </c>
      <c r="BG118" s="283">
        <f>-PL!BG51*Input!$D$114</f>
        <v>-6572.12607</v>
      </c>
      <c r="BH118" s="283">
        <f>-PL!BH51*Input!$D$114</f>
        <v>-6572.12607</v>
      </c>
      <c r="BI118" s="283">
        <f>-PL!BI51*Input!$D$114</f>
        <v>-6572.12607</v>
      </c>
      <c r="BJ118" s="283">
        <f>-PL!BJ51*Input!$D$114</f>
        <v>-6572.12607</v>
      </c>
      <c r="BK118" s="283">
        <f>-PL!BK51*Input!$D$114</f>
        <v>-6572.12607</v>
      </c>
      <c r="BL118" s="283">
        <f>-PL!BL51*Input!$D$114</f>
        <v>-6572.12607</v>
      </c>
      <c r="BM118" s="283">
        <f>-PL!BM51*Input!$D$114</f>
        <v>-6572.12607</v>
      </c>
      <c r="BN118" s="283">
        <f>-PL!BN51*Input!$D$114</f>
        <v>-6572.12607</v>
      </c>
      <c r="BO118" s="283">
        <f>-PL!BO51*Input!$D$114</f>
        <v>-6572.12607</v>
      </c>
      <c r="BP118" s="283">
        <f>-PL!BP51*Input!$D$114</f>
        <v>-6572.12607</v>
      </c>
      <c r="BQ118" s="283">
        <f>-PL!BQ51*Input!$D$114</f>
        <v>-6910.092374</v>
      </c>
      <c r="BR118" s="283">
        <f>-PL!BR51*Input!$D$114</f>
        <v>-6910.092374</v>
      </c>
      <c r="BS118" s="283">
        <f>-PL!BS51*Input!$D$114</f>
        <v>-6910.092374</v>
      </c>
      <c r="BT118" s="283">
        <f>-PL!BT51*Input!$D$114</f>
        <v>-6910.092374</v>
      </c>
      <c r="BU118" s="283">
        <f>-PL!BU51*Input!$D$114</f>
        <v>-6910.092374</v>
      </c>
      <c r="BV118" s="283">
        <f>-PL!BV51*Input!$D$114</f>
        <v>-6910.092374</v>
      </c>
      <c r="BW118" s="283">
        <f>-PL!BW51*Input!$D$114</f>
        <v>-6944.949516</v>
      </c>
      <c r="BX118" s="283">
        <f>-PL!BX51*Input!$D$114</f>
        <v>-6944.949516</v>
      </c>
      <c r="BY118" s="283">
        <f>-PL!BY51*Input!$D$114</f>
        <v>-6944.949516</v>
      </c>
      <c r="BZ118" s="283">
        <f>-PL!BZ51*Input!$D$114</f>
        <v>-6944.949516</v>
      </c>
      <c r="CA118" s="283">
        <f>-PL!CA51*Input!$D$114</f>
        <v>-6944.949516</v>
      </c>
      <c r="CB118" s="283">
        <f>-PL!CB51*Input!$D$114</f>
        <v>-6944.949516</v>
      </c>
      <c r="CC118" s="283">
        <f>-PL!CC51*Input!$D$114</f>
        <v>-7299.814135</v>
      </c>
      <c r="CD118" s="283">
        <f>-PL!CD51*Input!$D$114</f>
        <v>-7299.814135</v>
      </c>
      <c r="CE118" s="283">
        <f>-PL!CE51*Input!$D$114</f>
        <v>-7299.814135</v>
      </c>
      <c r="CF118" s="283">
        <f>-PL!CF51*Input!$D$114</f>
        <v>-7299.814135</v>
      </c>
      <c r="CG118" s="283">
        <f>-PL!CG51*Input!$D$114</f>
        <v>-7299.814135</v>
      </c>
      <c r="CH118" s="283">
        <f>-PL!CH51*Input!$D$114</f>
        <v>-7299.814135</v>
      </c>
      <c r="CI118" s="283">
        <f>-PL!CI51*Input!$D$114</f>
        <v>-7299.814135</v>
      </c>
      <c r="CJ118" s="283">
        <f>-PL!CJ51*Input!$D$114</f>
        <v>-7299.814135</v>
      </c>
      <c r="CK118" s="283">
        <f>-PL!CK51*Input!$D$114</f>
        <v>-7299.814135</v>
      </c>
      <c r="CL118" s="283">
        <f>-PL!CL51*Input!$D$114</f>
        <v>-7299.814135</v>
      </c>
      <c r="CM118" s="283">
        <f>-PL!CM51*Input!$D$114</f>
        <v>-7299.814135</v>
      </c>
      <c r="CN118" s="283">
        <f>-PL!CN51*Input!$D$114</f>
        <v>-7299.814135</v>
      </c>
      <c r="CO118" s="1"/>
    </row>
    <row r="119" ht="18.75" customHeight="1">
      <c r="A119" s="1"/>
      <c r="B119" s="385"/>
      <c r="C119" s="285" t="s">
        <v>356</v>
      </c>
      <c r="D119" s="286"/>
      <c r="E119" s="285"/>
      <c r="F119" s="286">
        <f t="shared" si="52"/>
        <v>-451191.4763</v>
      </c>
      <c r="G119" s="387" t="s">
        <v>41</v>
      </c>
      <c r="H119" s="388"/>
      <c r="I119" s="286">
        <f t="shared" ref="I119:CN119" si="53">MIN(0,-SUM($H119:H119)+SUM($H118:I118))</f>
        <v>0</v>
      </c>
      <c r="J119" s="286">
        <f t="shared" si="53"/>
        <v>0</v>
      </c>
      <c r="K119" s="286">
        <f t="shared" si="53"/>
        <v>0</v>
      </c>
      <c r="L119" s="286">
        <f t="shared" si="53"/>
        <v>0</v>
      </c>
      <c r="M119" s="286">
        <f t="shared" si="53"/>
        <v>0</v>
      </c>
      <c r="N119" s="286">
        <f t="shared" si="53"/>
        <v>0</v>
      </c>
      <c r="O119" s="286">
        <f t="shared" si="53"/>
        <v>0</v>
      </c>
      <c r="P119" s="286">
        <f t="shared" si="53"/>
        <v>0</v>
      </c>
      <c r="Q119" s="286">
        <f t="shared" si="53"/>
        <v>0</v>
      </c>
      <c r="R119" s="286">
        <f t="shared" si="53"/>
        <v>0</v>
      </c>
      <c r="S119" s="286">
        <f t="shared" si="53"/>
        <v>0</v>
      </c>
      <c r="T119" s="286">
        <f t="shared" si="53"/>
        <v>0</v>
      </c>
      <c r="U119" s="286">
        <f t="shared" si="53"/>
        <v>0</v>
      </c>
      <c r="V119" s="286">
        <f t="shared" si="53"/>
        <v>0</v>
      </c>
      <c r="W119" s="286">
        <f t="shared" si="53"/>
        <v>-4404.565714</v>
      </c>
      <c r="X119" s="286">
        <f t="shared" si="53"/>
        <v>-5651.76</v>
      </c>
      <c r="Y119" s="286">
        <f t="shared" si="53"/>
        <v>-5651.76</v>
      </c>
      <c r="Z119" s="286">
        <f t="shared" si="53"/>
        <v>-5651.76</v>
      </c>
      <c r="AA119" s="286">
        <f t="shared" si="53"/>
        <v>-5651.76</v>
      </c>
      <c r="AB119" s="286">
        <f t="shared" si="53"/>
        <v>-5651.76</v>
      </c>
      <c r="AC119" s="286">
        <f t="shared" si="53"/>
        <v>-5651.76</v>
      </c>
      <c r="AD119" s="286">
        <f t="shared" si="53"/>
        <v>-5651.76</v>
      </c>
      <c r="AE119" s="286">
        <f t="shared" si="53"/>
        <v>-5651.76</v>
      </c>
      <c r="AF119" s="286">
        <f t="shared" si="53"/>
        <v>-5651.76</v>
      </c>
      <c r="AG119" s="286">
        <f t="shared" si="53"/>
        <v>-5943.708</v>
      </c>
      <c r="AH119" s="286">
        <f t="shared" si="53"/>
        <v>-5943.708</v>
      </c>
      <c r="AI119" s="286">
        <f t="shared" si="53"/>
        <v>-5943.708</v>
      </c>
      <c r="AJ119" s="286">
        <f t="shared" si="53"/>
        <v>-5943.708</v>
      </c>
      <c r="AK119" s="286">
        <f t="shared" si="53"/>
        <v>-5943.708</v>
      </c>
      <c r="AL119" s="286">
        <f t="shared" si="53"/>
        <v>-5943.708</v>
      </c>
      <c r="AM119" s="286">
        <f t="shared" si="53"/>
        <v>-5943.708</v>
      </c>
      <c r="AN119" s="286">
        <f t="shared" si="53"/>
        <v>-5943.708</v>
      </c>
      <c r="AO119" s="286">
        <f t="shared" si="53"/>
        <v>-5943.708</v>
      </c>
      <c r="AP119" s="286">
        <f t="shared" si="53"/>
        <v>-5943.708</v>
      </c>
      <c r="AQ119" s="286">
        <f t="shared" si="53"/>
        <v>-5943.708</v>
      </c>
      <c r="AR119" s="286">
        <f t="shared" si="53"/>
        <v>-5943.708</v>
      </c>
      <c r="AS119" s="286">
        <f t="shared" si="53"/>
        <v>-6250.2534</v>
      </c>
      <c r="AT119" s="286">
        <f t="shared" si="53"/>
        <v>-6250.2534</v>
      </c>
      <c r="AU119" s="286">
        <f t="shared" si="53"/>
        <v>-6250.2534</v>
      </c>
      <c r="AV119" s="286">
        <f t="shared" si="53"/>
        <v>-6250.2534</v>
      </c>
      <c r="AW119" s="286">
        <f t="shared" si="53"/>
        <v>-6250.2534</v>
      </c>
      <c r="AX119" s="286">
        <f t="shared" si="53"/>
        <v>-6250.2534</v>
      </c>
      <c r="AY119" s="286">
        <f t="shared" si="53"/>
        <v>-6250.2534</v>
      </c>
      <c r="AZ119" s="286">
        <f t="shared" si="53"/>
        <v>-6250.2534</v>
      </c>
      <c r="BA119" s="286">
        <f t="shared" si="53"/>
        <v>-6250.2534</v>
      </c>
      <c r="BB119" s="286">
        <f t="shared" si="53"/>
        <v>-6250.2534</v>
      </c>
      <c r="BC119" s="286">
        <f t="shared" si="53"/>
        <v>-6250.2534</v>
      </c>
      <c r="BD119" s="286">
        <f t="shared" si="53"/>
        <v>-6250.2534</v>
      </c>
      <c r="BE119" s="286">
        <f t="shared" si="53"/>
        <v>-6572.12607</v>
      </c>
      <c r="BF119" s="286">
        <f t="shared" si="53"/>
        <v>-6572.12607</v>
      </c>
      <c r="BG119" s="286">
        <f t="shared" si="53"/>
        <v>-6572.12607</v>
      </c>
      <c r="BH119" s="286">
        <f t="shared" si="53"/>
        <v>-6572.12607</v>
      </c>
      <c r="BI119" s="286">
        <f t="shared" si="53"/>
        <v>-6572.12607</v>
      </c>
      <c r="BJ119" s="286">
        <f t="shared" si="53"/>
        <v>-6572.12607</v>
      </c>
      <c r="BK119" s="286">
        <f t="shared" si="53"/>
        <v>-6572.12607</v>
      </c>
      <c r="BL119" s="286">
        <f t="shared" si="53"/>
        <v>-6572.12607</v>
      </c>
      <c r="BM119" s="286">
        <f t="shared" si="53"/>
        <v>-6572.12607</v>
      </c>
      <c r="BN119" s="286">
        <f t="shared" si="53"/>
        <v>-6572.12607</v>
      </c>
      <c r="BO119" s="286">
        <f t="shared" si="53"/>
        <v>-6572.12607</v>
      </c>
      <c r="BP119" s="286">
        <f t="shared" si="53"/>
        <v>-6572.12607</v>
      </c>
      <c r="BQ119" s="286">
        <f t="shared" si="53"/>
        <v>-6910.092374</v>
      </c>
      <c r="BR119" s="286">
        <f t="shared" si="53"/>
        <v>-6910.092374</v>
      </c>
      <c r="BS119" s="286">
        <f t="shared" si="53"/>
        <v>-6910.092374</v>
      </c>
      <c r="BT119" s="286">
        <f t="shared" si="53"/>
        <v>-6910.092374</v>
      </c>
      <c r="BU119" s="286">
        <f t="shared" si="53"/>
        <v>-6910.092374</v>
      </c>
      <c r="BV119" s="286">
        <f t="shared" si="53"/>
        <v>-6910.092374</v>
      </c>
      <c r="BW119" s="286">
        <f t="shared" si="53"/>
        <v>-6944.949516</v>
      </c>
      <c r="BX119" s="286">
        <f t="shared" si="53"/>
        <v>-6944.949516</v>
      </c>
      <c r="BY119" s="286">
        <f t="shared" si="53"/>
        <v>-6944.949516</v>
      </c>
      <c r="BZ119" s="286">
        <f t="shared" si="53"/>
        <v>-6944.949516</v>
      </c>
      <c r="CA119" s="286">
        <f t="shared" si="53"/>
        <v>-6944.949516</v>
      </c>
      <c r="CB119" s="286">
        <f t="shared" si="53"/>
        <v>-6944.949516</v>
      </c>
      <c r="CC119" s="286">
        <f t="shared" si="53"/>
        <v>-7299.814135</v>
      </c>
      <c r="CD119" s="286">
        <f t="shared" si="53"/>
        <v>-7299.814135</v>
      </c>
      <c r="CE119" s="286">
        <f t="shared" si="53"/>
        <v>-7299.814135</v>
      </c>
      <c r="CF119" s="286">
        <f t="shared" si="53"/>
        <v>-7299.814135</v>
      </c>
      <c r="CG119" s="286">
        <f t="shared" si="53"/>
        <v>-7299.814135</v>
      </c>
      <c r="CH119" s="286">
        <f t="shared" si="53"/>
        <v>-7299.814135</v>
      </c>
      <c r="CI119" s="286">
        <f t="shared" si="53"/>
        <v>-7299.814135</v>
      </c>
      <c r="CJ119" s="286">
        <f t="shared" si="53"/>
        <v>-7299.814135</v>
      </c>
      <c r="CK119" s="286">
        <f t="shared" si="53"/>
        <v>-7299.814135</v>
      </c>
      <c r="CL119" s="286">
        <f t="shared" si="53"/>
        <v>-7299.814135</v>
      </c>
      <c r="CM119" s="286">
        <f t="shared" si="53"/>
        <v>-7299.814135</v>
      </c>
      <c r="CN119" s="286">
        <f t="shared" si="53"/>
        <v>-7299.814135</v>
      </c>
      <c r="CO119" s="1"/>
    </row>
    <row r="120" ht="18.75" customHeight="1">
      <c r="A120" s="1"/>
      <c r="B120" s="2"/>
      <c r="C120" s="1"/>
      <c r="D120" s="44"/>
      <c r="E120" s="1"/>
      <c r="F120" s="44"/>
      <c r="G120" s="60"/>
      <c r="H120" s="381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1"/>
    </row>
    <row r="121" ht="18.75" customHeight="1">
      <c r="A121" s="1"/>
      <c r="B121" s="300"/>
      <c r="C121" s="300" t="s">
        <v>283</v>
      </c>
      <c r="D121" s="283"/>
      <c r="E121" s="282"/>
      <c r="F121" s="283"/>
      <c r="G121" s="383" t="s">
        <v>41</v>
      </c>
      <c r="H121" s="384"/>
      <c r="I121" s="283">
        <f t="shared" ref="I121:CN121" si="54">IF(ROUND(SUM($H$118:I118)-SUM($H$119:I119),3)=0,0,(SUM($H$118:I118)-SUM($H$119:I119)))</f>
        <v>970.7142857</v>
      </c>
      <c r="J121" s="283">
        <f t="shared" si="54"/>
        <v>1941.428571</v>
      </c>
      <c r="K121" s="283">
        <f t="shared" si="54"/>
        <v>2912.142857</v>
      </c>
      <c r="L121" s="283">
        <f t="shared" si="54"/>
        <v>3882.857143</v>
      </c>
      <c r="M121" s="283">
        <f t="shared" si="54"/>
        <v>4853.571429</v>
      </c>
      <c r="N121" s="283">
        <f t="shared" si="54"/>
        <v>5923.285714</v>
      </c>
      <c r="O121" s="283">
        <f t="shared" si="54"/>
        <v>7027.857143</v>
      </c>
      <c r="P121" s="283">
        <f t="shared" si="54"/>
        <v>8132.428571</v>
      </c>
      <c r="Q121" s="283">
        <f t="shared" si="54"/>
        <v>9237</v>
      </c>
      <c r="R121" s="283">
        <f t="shared" si="54"/>
        <v>10341.57143</v>
      </c>
      <c r="S121" s="283">
        <f t="shared" si="54"/>
        <v>11446.14286</v>
      </c>
      <c r="T121" s="283">
        <f t="shared" si="54"/>
        <v>12550.71429</v>
      </c>
      <c r="U121" s="283">
        <f t="shared" si="54"/>
        <v>6898.954286</v>
      </c>
      <c r="V121" s="283">
        <f t="shared" si="54"/>
        <v>1247.194286</v>
      </c>
      <c r="W121" s="283">
        <f t="shared" si="54"/>
        <v>0</v>
      </c>
      <c r="X121" s="283">
        <f t="shared" si="54"/>
        <v>0</v>
      </c>
      <c r="Y121" s="283">
        <f t="shared" si="54"/>
        <v>0</v>
      </c>
      <c r="Z121" s="283">
        <f t="shared" si="54"/>
        <v>0</v>
      </c>
      <c r="AA121" s="283">
        <f t="shared" si="54"/>
        <v>0</v>
      </c>
      <c r="AB121" s="283">
        <f t="shared" si="54"/>
        <v>0</v>
      </c>
      <c r="AC121" s="283">
        <f t="shared" si="54"/>
        <v>0</v>
      </c>
      <c r="AD121" s="283">
        <f t="shared" si="54"/>
        <v>0</v>
      </c>
      <c r="AE121" s="283">
        <f t="shared" si="54"/>
        <v>0</v>
      </c>
      <c r="AF121" s="283">
        <f t="shared" si="54"/>
        <v>0</v>
      </c>
      <c r="AG121" s="283">
        <f t="shared" si="54"/>
        <v>0</v>
      </c>
      <c r="AH121" s="283">
        <f t="shared" si="54"/>
        <v>0</v>
      </c>
      <c r="AI121" s="283">
        <f t="shared" si="54"/>
        <v>0</v>
      </c>
      <c r="AJ121" s="283">
        <f t="shared" si="54"/>
        <v>0</v>
      </c>
      <c r="AK121" s="283">
        <f t="shared" si="54"/>
        <v>0</v>
      </c>
      <c r="AL121" s="283">
        <f t="shared" si="54"/>
        <v>0</v>
      </c>
      <c r="AM121" s="283">
        <f t="shared" si="54"/>
        <v>0</v>
      </c>
      <c r="AN121" s="283">
        <f t="shared" si="54"/>
        <v>0</v>
      </c>
      <c r="AO121" s="283">
        <f t="shared" si="54"/>
        <v>0</v>
      </c>
      <c r="AP121" s="283">
        <f t="shared" si="54"/>
        <v>0</v>
      </c>
      <c r="AQ121" s="283">
        <f t="shared" si="54"/>
        <v>0</v>
      </c>
      <c r="AR121" s="283">
        <f t="shared" si="54"/>
        <v>0</v>
      </c>
      <c r="AS121" s="283">
        <f t="shared" si="54"/>
        <v>0</v>
      </c>
      <c r="AT121" s="283">
        <f t="shared" si="54"/>
        <v>0</v>
      </c>
      <c r="AU121" s="283">
        <f t="shared" si="54"/>
        <v>0</v>
      </c>
      <c r="AV121" s="283">
        <f t="shared" si="54"/>
        <v>0</v>
      </c>
      <c r="AW121" s="283">
        <f t="shared" si="54"/>
        <v>0</v>
      </c>
      <c r="AX121" s="283">
        <f t="shared" si="54"/>
        <v>0</v>
      </c>
      <c r="AY121" s="283">
        <f t="shared" si="54"/>
        <v>0</v>
      </c>
      <c r="AZ121" s="283">
        <f t="shared" si="54"/>
        <v>0</v>
      </c>
      <c r="BA121" s="283">
        <f t="shared" si="54"/>
        <v>0</v>
      </c>
      <c r="BB121" s="283">
        <f t="shared" si="54"/>
        <v>0</v>
      </c>
      <c r="BC121" s="283">
        <f t="shared" si="54"/>
        <v>0</v>
      </c>
      <c r="BD121" s="283">
        <f t="shared" si="54"/>
        <v>0</v>
      </c>
      <c r="BE121" s="283">
        <f t="shared" si="54"/>
        <v>0</v>
      </c>
      <c r="BF121" s="283">
        <f t="shared" si="54"/>
        <v>0</v>
      </c>
      <c r="BG121" s="283">
        <f t="shared" si="54"/>
        <v>0</v>
      </c>
      <c r="BH121" s="283">
        <f t="shared" si="54"/>
        <v>0</v>
      </c>
      <c r="BI121" s="283">
        <f t="shared" si="54"/>
        <v>0</v>
      </c>
      <c r="BJ121" s="283">
        <f t="shared" si="54"/>
        <v>0</v>
      </c>
      <c r="BK121" s="283">
        <f t="shared" si="54"/>
        <v>0</v>
      </c>
      <c r="BL121" s="283">
        <f t="shared" si="54"/>
        <v>0</v>
      </c>
      <c r="BM121" s="283">
        <f t="shared" si="54"/>
        <v>0</v>
      </c>
      <c r="BN121" s="283">
        <f t="shared" si="54"/>
        <v>0</v>
      </c>
      <c r="BO121" s="283">
        <f t="shared" si="54"/>
        <v>0</v>
      </c>
      <c r="BP121" s="283">
        <f t="shared" si="54"/>
        <v>0</v>
      </c>
      <c r="BQ121" s="283">
        <f t="shared" si="54"/>
        <v>0</v>
      </c>
      <c r="BR121" s="283">
        <f t="shared" si="54"/>
        <v>0</v>
      </c>
      <c r="BS121" s="283">
        <f t="shared" si="54"/>
        <v>0</v>
      </c>
      <c r="BT121" s="283">
        <f t="shared" si="54"/>
        <v>0</v>
      </c>
      <c r="BU121" s="283">
        <f t="shared" si="54"/>
        <v>0</v>
      </c>
      <c r="BV121" s="283">
        <f t="shared" si="54"/>
        <v>0</v>
      </c>
      <c r="BW121" s="283">
        <f t="shared" si="54"/>
        <v>0</v>
      </c>
      <c r="BX121" s="283">
        <f t="shared" si="54"/>
        <v>0</v>
      </c>
      <c r="BY121" s="283">
        <f t="shared" si="54"/>
        <v>0</v>
      </c>
      <c r="BZ121" s="283">
        <f t="shared" si="54"/>
        <v>0</v>
      </c>
      <c r="CA121" s="283">
        <f t="shared" si="54"/>
        <v>0</v>
      </c>
      <c r="CB121" s="283">
        <f t="shared" si="54"/>
        <v>0</v>
      </c>
      <c r="CC121" s="283">
        <f t="shared" si="54"/>
        <v>0</v>
      </c>
      <c r="CD121" s="283">
        <f t="shared" si="54"/>
        <v>0</v>
      </c>
      <c r="CE121" s="283">
        <f t="shared" si="54"/>
        <v>0</v>
      </c>
      <c r="CF121" s="283">
        <f t="shared" si="54"/>
        <v>0</v>
      </c>
      <c r="CG121" s="283">
        <f t="shared" si="54"/>
        <v>0</v>
      </c>
      <c r="CH121" s="283">
        <f t="shared" si="54"/>
        <v>0</v>
      </c>
      <c r="CI121" s="283">
        <f t="shared" si="54"/>
        <v>0</v>
      </c>
      <c r="CJ121" s="283">
        <f t="shared" si="54"/>
        <v>0</v>
      </c>
      <c r="CK121" s="283">
        <f t="shared" si="54"/>
        <v>0</v>
      </c>
      <c r="CL121" s="283">
        <f t="shared" si="54"/>
        <v>0</v>
      </c>
      <c r="CM121" s="283">
        <f t="shared" si="54"/>
        <v>0</v>
      </c>
      <c r="CN121" s="283">
        <f t="shared" si="54"/>
        <v>0</v>
      </c>
      <c r="CO121" s="1"/>
    </row>
    <row r="122" ht="18.75" customHeight="1">
      <c r="A122" s="1"/>
      <c r="B122" s="2"/>
      <c r="C122" s="1"/>
      <c r="D122" s="44"/>
      <c r="E122" s="1"/>
      <c r="F122" s="44"/>
      <c r="G122" s="60"/>
      <c r="H122" s="381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1"/>
    </row>
    <row r="123" ht="18.75" customHeight="1">
      <c r="A123" s="1"/>
      <c r="B123" s="2" t="s">
        <v>201</v>
      </c>
      <c r="C123" s="40" t="s">
        <v>357</v>
      </c>
      <c r="D123" s="44"/>
      <c r="E123" s="1"/>
      <c r="F123" s="44"/>
      <c r="G123" s="60"/>
      <c r="H123" s="381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1"/>
    </row>
    <row r="124" ht="18.75" customHeight="1">
      <c r="A124" s="1"/>
      <c r="B124" s="300"/>
      <c r="C124" s="300" t="s">
        <v>355</v>
      </c>
      <c r="D124" s="283"/>
      <c r="E124" s="282"/>
      <c r="F124" s="283">
        <f t="shared" ref="F124:F125" si="55">SUM(I124:CN124)</f>
        <v>-451191.4763</v>
      </c>
      <c r="G124" s="383" t="s">
        <v>41</v>
      </c>
      <c r="H124" s="384"/>
      <c r="I124" s="283">
        <f>-(PL!I51-PL!I50)*Input!$D$114</f>
        <v>970.7142857</v>
      </c>
      <c r="J124" s="283">
        <f>-(PL!J51-PL!J50)*Input!$D$114</f>
        <v>970.7142857</v>
      </c>
      <c r="K124" s="283">
        <f>-(PL!K51-PL!K50)*Input!$D$114</f>
        <v>970.7142857</v>
      </c>
      <c r="L124" s="283">
        <f>-(PL!L51-PL!L50)*Input!$D$114</f>
        <v>970.7142857</v>
      </c>
      <c r="M124" s="283">
        <f>-(PL!M51-PL!M50)*Input!$D$114</f>
        <v>970.7142857</v>
      </c>
      <c r="N124" s="283">
        <f>-(PL!N51-PL!N50)*Input!$D$114</f>
        <v>1069.714286</v>
      </c>
      <c r="O124" s="283">
        <f>-(PL!O51-PL!O50)*Input!$D$114</f>
        <v>1104.571429</v>
      </c>
      <c r="P124" s="283">
        <f>-(PL!P51-PL!P50)*Input!$D$114</f>
        <v>1104.571429</v>
      </c>
      <c r="Q124" s="283">
        <f>-(PL!Q51-PL!Q50)*Input!$D$114</f>
        <v>1104.571429</v>
      </c>
      <c r="R124" s="283">
        <f>-(PL!R51-PL!R50)*Input!$D$114</f>
        <v>1104.571429</v>
      </c>
      <c r="S124" s="283">
        <f>-(PL!S51-PL!S50)*Input!$D$114</f>
        <v>1104.571429</v>
      </c>
      <c r="T124" s="283">
        <f>-(PL!T51-PL!T50)*Input!$D$114</f>
        <v>1104.571429</v>
      </c>
      <c r="U124" s="283">
        <f>-(PL!U51-PL!U50)*Input!$D$114</f>
        <v>-5651.76</v>
      </c>
      <c r="V124" s="283">
        <f>-(PL!V51-PL!V50)*Input!$D$114</f>
        <v>-5651.76</v>
      </c>
      <c r="W124" s="283">
        <f>-(PL!W51-PL!W50)*Input!$D$114</f>
        <v>-5651.76</v>
      </c>
      <c r="X124" s="283">
        <f>-(PL!X51-PL!X50)*Input!$D$114</f>
        <v>-5651.76</v>
      </c>
      <c r="Y124" s="283">
        <f>-(PL!Y51-PL!Y50)*Input!$D$114</f>
        <v>-5651.76</v>
      </c>
      <c r="Z124" s="283">
        <f>-(PL!Z51-PL!Z50)*Input!$D$114</f>
        <v>-5651.76</v>
      </c>
      <c r="AA124" s="283">
        <f>-(PL!AA51-PL!AA50)*Input!$D$114</f>
        <v>-5651.76</v>
      </c>
      <c r="AB124" s="283">
        <f>-(PL!AB51-PL!AB50)*Input!$D$114</f>
        <v>-5651.76</v>
      </c>
      <c r="AC124" s="283">
        <f>-(PL!AC51-PL!AC50)*Input!$D$114</f>
        <v>-5651.76</v>
      </c>
      <c r="AD124" s="283">
        <f>-(PL!AD51-PL!AD50)*Input!$D$114</f>
        <v>-5651.76</v>
      </c>
      <c r="AE124" s="283">
        <f>-(PL!AE51-PL!AE50)*Input!$D$114</f>
        <v>-5651.76</v>
      </c>
      <c r="AF124" s="283">
        <f>-(PL!AF51-PL!AF50)*Input!$D$114</f>
        <v>-5651.76</v>
      </c>
      <c r="AG124" s="283">
        <f>-(PL!AG51-PL!AG50)*Input!$D$114</f>
        <v>-5943.708</v>
      </c>
      <c r="AH124" s="283">
        <f>-(PL!AH51-PL!AH50)*Input!$D$114</f>
        <v>-5943.708</v>
      </c>
      <c r="AI124" s="283">
        <f>-(PL!AI51-PL!AI50)*Input!$D$114</f>
        <v>-5943.708</v>
      </c>
      <c r="AJ124" s="283">
        <f>-(PL!AJ51-PL!AJ50)*Input!$D$114</f>
        <v>-5943.708</v>
      </c>
      <c r="AK124" s="283">
        <f>-(PL!AK51-PL!AK50)*Input!$D$114</f>
        <v>-5943.708</v>
      </c>
      <c r="AL124" s="283">
        <f>-(PL!AL51-PL!AL50)*Input!$D$114</f>
        <v>-5943.708</v>
      </c>
      <c r="AM124" s="283">
        <f>-(PL!AM51-PL!AM50)*Input!$D$114</f>
        <v>-5943.708</v>
      </c>
      <c r="AN124" s="283">
        <f>-(PL!AN51-PL!AN50)*Input!$D$114</f>
        <v>-5943.708</v>
      </c>
      <c r="AO124" s="283">
        <f>-(PL!AO51-PL!AO50)*Input!$D$114</f>
        <v>-5943.708</v>
      </c>
      <c r="AP124" s="283">
        <f>-(PL!AP51-PL!AP50)*Input!$D$114</f>
        <v>-5943.708</v>
      </c>
      <c r="AQ124" s="283">
        <f>-(PL!AQ51-PL!AQ50)*Input!$D$114</f>
        <v>-5943.708</v>
      </c>
      <c r="AR124" s="283">
        <f>-(PL!AR51-PL!AR50)*Input!$D$114</f>
        <v>-5943.708</v>
      </c>
      <c r="AS124" s="283">
        <f>-(PL!AS51-PL!AS50)*Input!$D$114</f>
        <v>-6250.2534</v>
      </c>
      <c r="AT124" s="283">
        <f>-(PL!AT51-PL!AT50)*Input!$D$114</f>
        <v>-6250.2534</v>
      </c>
      <c r="AU124" s="283">
        <f>-(PL!AU51-PL!AU50)*Input!$D$114</f>
        <v>-6250.2534</v>
      </c>
      <c r="AV124" s="283">
        <f>-(PL!AV51-PL!AV50)*Input!$D$114</f>
        <v>-6250.2534</v>
      </c>
      <c r="AW124" s="283">
        <f>-(PL!AW51-PL!AW50)*Input!$D$114</f>
        <v>-6250.2534</v>
      </c>
      <c r="AX124" s="283">
        <f>-(PL!AX51-PL!AX50)*Input!$D$114</f>
        <v>-6250.2534</v>
      </c>
      <c r="AY124" s="283">
        <f>-(PL!AY51-PL!AY50)*Input!$D$114</f>
        <v>-6250.2534</v>
      </c>
      <c r="AZ124" s="283">
        <f>-(PL!AZ51-PL!AZ50)*Input!$D$114</f>
        <v>-6250.2534</v>
      </c>
      <c r="BA124" s="283">
        <f>-(PL!BA51-PL!BA50)*Input!$D$114</f>
        <v>-6250.2534</v>
      </c>
      <c r="BB124" s="283">
        <f>-(PL!BB51-PL!BB50)*Input!$D$114</f>
        <v>-6250.2534</v>
      </c>
      <c r="BC124" s="283">
        <f>-(PL!BC51-PL!BC50)*Input!$D$114</f>
        <v>-6250.2534</v>
      </c>
      <c r="BD124" s="283">
        <f>-(PL!BD51-PL!BD50)*Input!$D$114</f>
        <v>-6250.2534</v>
      </c>
      <c r="BE124" s="283">
        <f>-(PL!BE51-PL!BE50)*Input!$D$114</f>
        <v>-6572.12607</v>
      </c>
      <c r="BF124" s="283">
        <f>-(PL!BF51-PL!BF50)*Input!$D$114</f>
        <v>-6572.12607</v>
      </c>
      <c r="BG124" s="283">
        <f>-(PL!BG51-PL!BG50)*Input!$D$114</f>
        <v>-6572.12607</v>
      </c>
      <c r="BH124" s="283">
        <f>-(PL!BH51-PL!BH50)*Input!$D$114</f>
        <v>-6572.12607</v>
      </c>
      <c r="BI124" s="283">
        <f>-(PL!BI51-PL!BI50)*Input!$D$114</f>
        <v>-6572.12607</v>
      </c>
      <c r="BJ124" s="283">
        <f>-(PL!BJ51-PL!BJ50)*Input!$D$114</f>
        <v>-6572.12607</v>
      </c>
      <c r="BK124" s="283">
        <f>-(PL!BK51-PL!BK50)*Input!$D$114</f>
        <v>-6572.12607</v>
      </c>
      <c r="BL124" s="283">
        <f>-(PL!BL51-PL!BL50)*Input!$D$114</f>
        <v>-6572.12607</v>
      </c>
      <c r="BM124" s="283">
        <f>-(PL!BM51-PL!BM50)*Input!$D$114</f>
        <v>-6572.12607</v>
      </c>
      <c r="BN124" s="283">
        <f>-(PL!BN51-PL!BN50)*Input!$D$114</f>
        <v>-6572.12607</v>
      </c>
      <c r="BO124" s="283">
        <f>-(PL!BO51-PL!BO50)*Input!$D$114</f>
        <v>-6572.12607</v>
      </c>
      <c r="BP124" s="283">
        <f>-(PL!BP51-PL!BP50)*Input!$D$114</f>
        <v>-6572.12607</v>
      </c>
      <c r="BQ124" s="283">
        <f>-(PL!BQ51-PL!BQ50)*Input!$D$114</f>
        <v>-6910.092374</v>
      </c>
      <c r="BR124" s="283">
        <f>-(PL!BR51-PL!BR50)*Input!$D$114</f>
        <v>-6910.092374</v>
      </c>
      <c r="BS124" s="283">
        <f>-(PL!BS51-PL!BS50)*Input!$D$114</f>
        <v>-6910.092374</v>
      </c>
      <c r="BT124" s="283">
        <f>-(PL!BT51-PL!BT50)*Input!$D$114</f>
        <v>-6910.092374</v>
      </c>
      <c r="BU124" s="283">
        <f>-(PL!BU51-PL!BU50)*Input!$D$114</f>
        <v>-6910.092374</v>
      </c>
      <c r="BV124" s="283">
        <f>-(PL!BV51-PL!BV50)*Input!$D$114</f>
        <v>-6910.092374</v>
      </c>
      <c r="BW124" s="283">
        <f>-(PL!BW51-PL!BW50)*Input!$D$114</f>
        <v>-6944.949516</v>
      </c>
      <c r="BX124" s="283">
        <f>-(PL!BX51-PL!BX50)*Input!$D$114</f>
        <v>-6944.949516</v>
      </c>
      <c r="BY124" s="283">
        <f>-(PL!BY51-PL!BY50)*Input!$D$114</f>
        <v>-6944.949516</v>
      </c>
      <c r="BZ124" s="283">
        <f>-(PL!BZ51-PL!BZ50)*Input!$D$114</f>
        <v>-6944.949516</v>
      </c>
      <c r="CA124" s="283">
        <f>-(PL!CA51-PL!CA50)*Input!$D$114</f>
        <v>-6944.949516</v>
      </c>
      <c r="CB124" s="283">
        <f>-(PL!CB51-PL!CB50)*Input!$D$114</f>
        <v>-6944.949516</v>
      </c>
      <c r="CC124" s="283">
        <f>-(PL!CC51-PL!CC50)*Input!$D$114</f>
        <v>-7299.814135</v>
      </c>
      <c r="CD124" s="283">
        <f>-(PL!CD51-PL!CD50)*Input!$D$114</f>
        <v>-7299.814135</v>
      </c>
      <c r="CE124" s="283">
        <f>-(PL!CE51-PL!CE50)*Input!$D$114</f>
        <v>-7299.814135</v>
      </c>
      <c r="CF124" s="283">
        <f>-(PL!CF51-PL!CF50)*Input!$D$114</f>
        <v>-7299.814135</v>
      </c>
      <c r="CG124" s="283">
        <f>-(PL!CG51-PL!CG50)*Input!$D$114</f>
        <v>-7299.814135</v>
      </c>
      <c r="CH124" s="283">
        <f>-(PL!CH51-PL!CH50)*Input!$D$114</f>
        <v>-7299.814135</v>
      </c>
      <c r="CI124" s="283">
        <f>-(PL!CI51-PL!CI50)*Input!$D$114</f>
        <v>-7299.814135</v>
      </c>
      <c r="CJ124" s="283">
        <f>-(PL!CJ51-PL!CJ50)*Input!$D$114</f>
        <v>-7299.814135</v>
      </c>
      <c r="CK124" s="283">
        <f>-(PL!CK51-PL!CK50)*Input!$D$114</f>
        <v>-7299.814135</v>
      </c>
      <c r="CL124" s="283">
        <f>-(PL!CL51-PL!CL50)*Input!$D$114</f>
        <v>-7299.814135</v>
      </c>
      <c r="CM124" s="283">
        <f>-(PL!CM51-PL!CM50)*Input!$D$114</f>
        <v>-7299.814135</v>
      </c>
      <c r="CN124" s="283">
        <f>-(PL!CN51-PL!CN50)*Input!$D$114</f>
        <v>-7299.814135</v>
      </c>
      <c r="CO124" s="1"/>
    </row>
    <row r="125" ht="18.75" customHeight="1">
      <c r="A125" s="1"/>
      <c r="B125" s="385"/>
      <c r="C125" s="285" t="s">
        <v>356</v>
      </c>
      <c r="D125" s="286"/>
      <c r="E125" s="285"/>
      <c r="F125" s="286">
        <f t="shared" si="55"/>
        <v>-451191.4763</v>
      </c>
      <c r="G125" s="387" t="s">
        <v>41</v>
      </c>
      <c r="H125" s="388"/>
      <c r="I125" s="286">
        <f t="shared" ref="I125:CN125" si="56">MIN(0,-SUM($H125:H125)+SUM($H124:I124))</f>
        <v>0</v>
      </c>
      <c r="J125" s="286">
        <f t="shared" si="56"/>
        <v>0</v>
      </c>
      <c r="K125" s="286">
        <f t="shared" si="56"/>
        <v>0</v>
      </c>
      <c r="L125" s="286">
        <f t="shared" si="56"/>
        <v>0</v>
      </c>
      <c r="M125" s="286">
        <f t="shared" si="56"/>
        <v>0</v>
      </c>
      <c r="N125" s="286">
        <f t="shared" si="56"/>
        <v>0</v>
      </c>
      <c r="O125" s="286">
        <f t="shared" si="56"/>
        <v>0</v>
      </c>
      <c r="P125" s="286">
        <f t="shared" si="56"/>
        <v>0</v>
      </c>
      <c r="Q125" s="286">
        <f t="shared" si="56"/>
        <v>0</v>
      </c>
      <c r="R125" s="286">
        <f t="shared" si="56"/>
        <v>0</v>
      </c>
      <c r="S125" s="286">
        <f t="shared" si="56"/>
        <v>0</v>
      </c>
      <c r="T125" s="286">
        <f t="shared" si="56"/>
        <v>0</v>
      </c>
      <c r="U125" s="286">
        <f t="shared" si="56"/>
        <v>0</v>
      </c>
      <c r="V125" s="286">
        <f t="shared" si="56"/>
        <v>0</v>
      </c>
      <c r="W125" s="286">
        <f t="shared" si="56"/>
        <v>-4404.565714</v>
      </c>
      <c r="X125" s="286">
        <f t="shared" si="56"/>
        <v>-5651.76</v>
      </c>
      <c r="Y125" s="286">
        <f t="shared" si="56"/>
        <v>-5651.76</v>
      </c>
      <c r="Z125" s="286">
        <f t="shared" si="56"/>
        <v>-5651.76</v>
      </c>
      <c r="AA125" s="286">
        <f t="shared" si="56"/>
        <v>-5651.76</v>
      </c>
      <c r="AB125" s="286">
        <f t="shared" si="56"/>
        <v>-5651.76</v>
      </c>
      <c r="AC125" s="286">
        <f t="shared" si="56"/>
        <v>-5651.76</v>
      </c>
      <c r="AD125" s="286">
        <f t="shared" si="56"/>
        <v>-5651.76</v>
      </c>
      <c r="AE125" s="286">
        <f t="shared" si="56"/>
        <v>-5651.76</v>
      </c>
      <c r="AF125" s="286">
        <f t="shared" si="56"/>
        <v>-5651.76</v>
      </c>
      <c r="AG125" s="286">
        <f t="shared" si="56"/>
        <v>-5943.708</v>
      </c>
      <c r="AH125" s="286">
        <f t="shared" si="56"/>
        <v>-5943.708</v>
      </c>
      <c r="AI125" s="286">
        <f t="shared" si="56"/>
        <v>-5943.708</v>
      </c>
      <c r="AJ125" s="286">
        <f t="shared" si="56"/>
        <v>-5943.708</v>
      </c>
      <c r="AK125" s="286">
        <f t="shared" si="56"/>
        <v>-5943.708</v>
      </c>
      <c r="AL125" s="286">
        <f t="shared" si="56"/>
        <v>-5943.708</v>
      </c>
      <c r="AM125" s="286">
        <f t="shared" si="56"/>
        <v>-5943.708</v>
      </c>
      <c r="AN125" s="286">
        <f t="shared" si="56"/>
        <v>-5943.708</v>
      </c>
      <c r="AO125" s="286">
        <f t="shared" si="56"/>
        <v>-5943.708</v>
      </c>
      <c r="AP125" s="286">
        <f t="shared" si="56"/>
        <v>-5943.708</v>
      </c>
      <c r="AQ125" s="286">
        <f t="shared" si="56"/>
        <v>-5943.708</v>
      </c>
      <c r="AR125" s="286">
        <f t="shared" si="56"/>
        <v>-5943.708</v>
      </c>
      <c r="AS125" s="286">
        <f t="shared" si="56"/>
        <v>-6250.2534</v>
      </c>
      <c r="AT125" s="286">
        <f t="shared" si="56"/>
        <v>-6250.2534</v>
      </c>
      <c r="AU125" s="286">
        <f t="shared" si="56"/>
        <v>-6250.2534</v>
      </c>
      <c r="AV125" s="286">
        <f t="shared" si="56"/>
        <v>-6250.2534</v>
      </c>
      <c r="AW125" s="286">
        <f t="shared" si="56"/>
        <v>-6250.2534</v>
      </c>
      <c r="AX125" s="286">
        <f t="shared" si="56"/>
        <v>-6250.2534</v>
      </c>
      <c r="AY125" s="286">
        <f t="shared" si="56"/>
        <v>-6250.2534</v>
      </c>
      <c r="AZ125" s="286">
        <f t="shared" si="56"/>
        <v>-6250.2534</v>
      </c>
      <c r="BA125" s="286">
        <f t="shared" si="56"/>
        <v>-6250.2534</v>
      </c>
      <c r="BB125" s="286">
        <f t="shared" si="56"/>
        <v>-6250.2534</v>
      </c>
      <c r="BC125" s="286">
        <f t="shared" si="56"/>
        <v>-6250.2534</v>
      </c>
      <c r="BD125" s="286">
        <f t="shared" si="56"/>
        <v>-6250.2534</v>
      </c>
      <c r="BE125" s="286">
        <f t="shared" si="56"/>
        <v>-6572.12607</v>
      </c>
      <c r="BF125" s="286">
        <f t="shared" si="56"/>
        <v>-6572.12607</v>
      </c>
      <c r="BG125" s="286">
        <f t="shared" si="56"/>
        <v>-6572.12607</v>
      </c>
      <c r="BH125" s="286">
        <f t="shared" si="56"/>
        <v>-6572.12607</v>
      </c>
      <c r="BI125" s="286">
        <f t="shared" si="56"/>
        <v>-6572.12607</v>
      </c>
      <c r="BJ125" s="286">
        <f t="shared" si="56"/>
        <v>-6572.12607</v>
      </c>
      <c r="BK125" s="286">
        <f t="shared" si="56"/>
        <v>-6572.12607</v>
      </c>
      <c r="BL125" s="286">
        <f t="shared" si="56"/>
        <v>-6572.12607</v>
      </c>
      <c r="BM125" s="286">
        <f t="shared" si="56"/>
        <v>-6572.12607</v>
      </c>
      <c r="BN125" s="286">
        <f t="shared" si="56"/>
        <v>-6572.12607</v>
      </c>
      <c r="BO125" s="286">
        <f t="shared" si="56"/>
        <v>-6572.12607</v>
      </c>
      <c r="BP125" s="286">
        <f t="shared" si="56"/>
        <v>-6572.12607</v>
      </c>
      <c r="BQ125" s="286">
        <f t="shared" si="56"/>
        <v>-6910.092374</v>
      </c>
      <c r="BR125" s="286">
        <f t="shared" si="56"/>
        <v>-6910.092374</v>
      </c>
      <c r="BS125" s="286">
        <f t="shared" si="56"/>
        <v>-6910.092374</v>
      </c>
      <c r="BT125" s="286">
        <f t="shared" si="56"/>
        <v>-6910.092374</v>
      </c>
      <c r="BU125" s="286">
        <f t="shared" si="56"/>
        <v>-6910.092374</v>
      </c>
      <c r="BV125" s="286">
        <f t="shared" si="56"/>
        <v>-6910.092374</v>
      </c>
      <c r="BW125" s="286">
        <f t="shared" si="56"/>
        <v>-6944.949516</v>
      </c>
      <c r="BX125" s="286">
        <f t="shared" si="56"/>
        <v>-6944.949516</v>
      </c>
      <c r="BY125" s="286">
        <f t="shared" si="56"/>
        <v>-6944.949516</v>
      </c>
      <c r="BZ125" s="286">
        <f t="shared" si="56"/>
        <v>-6944.949516</v>
      </c>
      <c r="CA125" s="286">
        <f t="shared" si="56"/>
        <v>-6944.949516</v>
      </c>
      <c r="CB125" s="286">
        <f t="shared" si="56"/>
        <v>-6944.949516</v>
      </c>
      <c r="CC125" s="286">
        <f t="shared" si="56"/>
        <v>-7299.814135</v>
      </c>
      <c r="CD125" s="286">
        <f t="shared" si="56"/>
        <v>-7299.814135</v>
      </c>
      <c r="CE125" s="286">
        <f t="shared" si="56"/>
        <v>-7299.814135</v>
      </c>
      <c r="CF125" s="286">
        <f t="shared" si="56"/>
        <v>-7299.814135</v>
      </c>
      <c r="CG125" s="286">
        <f t="shared" si="56"/>
        <v>-7299.814135</v>
      </c>
      <c r="CH125" s="286">
        <f t="shared" si="56"/>
        <v>-7299.814135</v>
      </c>
      <c r="CI125" s="286">
        <f t="shared" si="56"/>
        <v>-7299.814135</v>
      </c>
      <c r="CJ125" s="286">
        <f t="shared" si="56"/>
        <v>-7299.814135</v>
      </c>
      <c r="CK125" s="286">
        <f t="shared" si="56"/>
        <v>-7299.814135</v>
      </c>
      <c r="CL125" s="286">
        <f t="shared" si="56"/>
        <v>-7299.814135</v>
      </c>
      <c r="CM125" s="286">
        <f t="shared" si="56"/>
        <v>-7299.814135</v>
      </c>
      <c r="CN125" s="286">
        <f t="shared" si="56"/>
        <v>-7299.814135</v>
      </c>
      <c r="CO125" s="1"/>
    </row>
    <row r="126" ht="18.75" customHeight="1">
      <c r="A126" s="1"/>
      <c r="B126" s="2"/>
      <c r="C126" s="1"/>
      <c r="D126" s="44"/>
      <c r="E126" s="1"/>
      <c r="F126" s="44"/>
      <c r="G126" s="60"/>
      <c r="H126" s="3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ht="18.75" customHeight="1">
      <c r="A127" s="1"/>
      <c r="B127" s="2"/>
      <c r="C127" s="1"/>
      <c r="D127" s="44"/>
      <c r="E127" s="1"/>
      <c r="F127" s="44"/>
      <c r="G127" s="60"/>
      <c r="H127" s="3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ht="18.75" customHeight="1">
      <c r="A128" s="1"/>
      <c r="B128" s="2"/>
      <c r="C128" s="1"/>
      <c r="D128" s="44"/>
      <c r="E128" s="1"/>
      <c r="F128" s="44"/>
      <c r="G128" s="60"/>
      <c r="H128" s="3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ht="18.75" customHeight="1">
      <c r="A129" s="1"/>
      <c r="B129" s="2"/>
      <c r="C129" s="1"/>
      <c r="D129" s="44"/>
      <c r="E129" s="1"/>
      <c r="F129" s="44"/>
      <c r="G129" s="60"/>
      <c r="H129" s="3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ht="18.75" customHeight="1">
      <c r="A130" s="1"/>
      <c r="B130" s="2"/>
      <c r="C130" s="1"/>
      <c r="D130" s="44"/>
      <c r="E130" s="1"/>
      <c r="F130" s="44"/>
      <c r="G130" s="60"/>
      <c r="H130" s="3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ht="18.75" customHeight="1">
      <c r="A131" s="1"/>
      <c r="B131" s="2"/>
      <c r="C131" s="1"/>
      <c r="D131" s="44"/>
      <c r="E131" s="1"/>
      <c r="F131" s="44"/>
      <c r="G131" s="60"/>
      <c r="H131" s="3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ht="18.75" customHeight="1">
      <c r="A132" s="1"/>
      <c r="B132" s="2"/>
      <c r="C132" s="1"/>
      <c r="D132" s="44"/>
      <c r="E132" s="1"/>
      <c r="F132" s="44"/>
      <c r="G132" s="60"/>
      <c r="H132" s="3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ht="18.75" customHeight="1">
      <c r="A133" s="1"/>
      <c r="B133" s="2"/>
      <c r="C133" s="1"/>
      <c r="D133" s="44"/>
      <c r="E133" s="1"/>
      <c r="F133" s="44"/>
      <c r="G133" s="60"/>
      <c r="H133" s="3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ht="18.75" customHeight="1">
      <c r="A134" s="1"/>
      <c r="B134" s="2"/>
      <c r="C134" s="1"/>
      <c r="D134" s="44"/>
      <c r="E134" s="1"/>
      <c r="F134" s="44"/>
      <c r="G134" s="60"/>
      <c r="H134" s="38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ht="18.75" customHeight="1">
      <c r="A135" s="1"/>
      <c r="B135" s="2"/>
      <c r="C135" s="1"/>
      <c r="D135" s="44"/>
      <c r="E135" s="1"/>
      <c r="F135" s="44"/>
      <c r="G135" s="60"/>
      <c r="H135" s="38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ht="18.75" customHeight="1">
      <c r="A136" s="1"/>
      <c r="B136" s="2"/>
      <c r="C136" s="1"/>
      <c r="D136" s="44"/>
      <c r="E136" s="1"/>
      <c r="F136" s="44"/>
      <c r="G136" s="60"/>
      <c r="H136" s="38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ht="18.75" customHeight="1">
      <c r="A137" s="1"/>
      <c r="B137" s="2"/>
      <c r="C137" s="1"/>
      <c r="D137" s="44"/>
      <c r="E137" s="1"/>
      <c r="F137" s="44"/>
      <c r="G137" s="60"/>
      <c r="H137" s="38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ht="18.75" customHeight="1">
      <c r="A138" s="1"/>
      <c r="B138" s="2"/>
      <c r="C138" s="1"/>
      <c r="D138" s="44"/>
      <c r="E138" s="1"/>
      <c r="F138" s="44"/>
      <c r="G138" s="60"/>
      <c r="H138" s="38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ht="18.75" customHeight="1">
      <c r="A139" s="1"/>
      <c r="B139" s="2"/>
      <c r="C139" s="1"/>
      <c r="D139" s="44"/>
      <c r="E139" s="1"/>
      <c r="F139" s="44"/>
      <c r="G139" s="60"/>
      <c r="H139" s="38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ht="18.75" customHeight="1">
      <c r="A140" s="1"/>
      <c r="B140" s="2"/>
      <c r="C140" s="1"/>
      <c r="D140" s="44"/>
      <c r="E140" s="1"/>
      <c r="F140" s="44"/>
      <c r="G140" s="60"/>
      <c r="H140" s="38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ht="18.75" customHeight="1">
      <c r="A141" s="1"/>
      <c r="B141" s="2"/>
      <c r="C141" s="1"/>
      <c r="D141" s="44"/>
      <c r="E141" s="1"/>
      <c r="F141" s="44"/>
      <c r="G141" s="60"/>
      <c r="H141" s="38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ht="18.75" customHeight="1">
      <c r="A142" s="1"/>
      <c r="B142" s="2"/>
      <c r="C142" s="1"/>
      <c r="D142" s="44"/>
      <c r="E142" s="1"/>
      <c r="F142" s="44"/>
      <c r="G142" s="60"/>
      <c r="H142" s="38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ht="18.75" customHeight="1">
      <c r="A143" s="1"/>
      <c r="B143" s="2"/>
      <c r="C143" s="1"/>
      <c r="D143" s="44"/>
      <c r="E143" s="1"/>
      <c r="F143" s="44"/>
      <c r="G143" s="60"/>
      <c r="H143" s="38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ht="18.75" customHeight="1">
      <c r="A144" s="1"/>
      <c r="B144" s="2"/>
      <c r="C144" s="1"/>
      <c r="D144" s="44"/>
      <c r="E144" s="1"/>
      <c r="F144" s="44"/>
      <c r="G144" s="60"/>
      <c r="H144" s="38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ht="18.75" customHeight="1">
      <c r="A145" s="1"/>
      <c r="B145" s="2"/>
      <c r="C145" s="1"/>
      <c r="D145" s="44"/>
      <c r="E145" s="1"/>
      <c r="F145" s="44"/>
      <c r="G145" s="60"/>
      <c r="H145" s="38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ht="18.75" customHeight="1">
      <c r="A146" s="1"/>
      <c r="B146" s="2"/>
      <c r="C146" s="1"/>
      <c r="D146" s="44"/>
      <c r="E146" s="1"/>
      <c r="F146" s="44"/>
      <c r="G146" s="60"/>
      <c r="H146" s="38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ht="18.75" customHeight="1">
      <c r="A147" s="1"/>
      <c r="B147" s="2"/>
      <c r="C147" s="1"/>
      <c r="D147" s="44"/>
      <c r="E147" s="1"/>
      <c r="F147" s="44"/>
      <c r="G147" s="60"/>
      <c r="H147" s="38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ht="18.75" customHeight="1">
      <c r="A148" s="1"/>
      <c r="B148" s="2"/>
      <c r="C148" s="1"/>
      <c r="D148" s="44"/>
      <c r="E148" s="1"/>
      <c r="F148" s="44"/>
      <c r="G148" s="60"/>
      <c r="H148" s="38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ht="18.75" customHeight="1">
      <c r="A149" s="1"/>
      <c r="B149" s="2"/>
      <c r="C149" s="1"/>
      <c r="D149" s="44"/>
      <c r="E149" s="1"/>
      <c r="F149" s="44"/>
      <c r="G149" s="60"/>
      <c r="H149" s="38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8.75" customHeight="1">
      <c r="A150" s="1"/>
      <c r="B150" s="2"/>
      <c r="C150" s="1"/>
      <c r="D150" s="44"/>
      <c r="E150" s="1"/>
      <c r="F150" s="44"/>
      <c r="G150" s="60"/>
      <c r="H150" s="38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8.75" customHeight="1">
      <c r="A151" s="1"/>
      <c r="B151" s="2"/>
      <c r="C151" s="1"/>
      <c r="D151" s="44"/>
      <c r="E151" s="1"/>
      <c r="F151" s="44"/>
      <c r="G151" s="60"/>
      <c r="H151" s="38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8.75" customHeight="1">
      <c r="A152" s="1"/>
      <c r="B152" s="2"/>
      <c r="C152" s="1"/>
      <c r="D152" s="44"/>
      <c r="E152" s="1"/>
      <c r="F152" s="44"/>
      <c r="G152" s="60"/>
      <c r="H152" s="38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8.75" customHeight="1">
      <c r="A153" s="1"/>
      <c r="B153" s="2"/>
      <c r="C153" s="1"/>
      <c r="D153" s="44"/>
      <c r="E153" s="1"/>
      <c r="F153" s="44"/>
      <c r="G153" s="60"/>
      <c r="H153" s="38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8.75" customHeight="1">
      <c r="A154" s="1"/>
      <c r="B154" s="2"/>
      <c r="C154" s="1"/>
      <c r="D154" s="44"/>
      <c r="E154" s="1"/>
      <c r="F154" s="44"/>
      <c r="G154" s="60"/>
      <c r="H154" s="38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8.75" customHeight="1">
      <c r="A155" s="1"/>
      <c r="B155" s="2"/>
      <c r="C155" s="1"/>
      <c r="D155" s="44"/>
      <c r="E155" s="1"/>
      <c r="F155" s="44"/>
      <c r="G155" s="60"/>
      <c r="H155" s="3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8.75" customHeight="1">
      <c r="A156" s="1"/>
      <c r="B156" s="2"/>
      <c r="C156" s="1"/>
      <c r="D156" s="44"/>
      <c r="E156" s="1"/>
      <c r="F156" s="44"/>
      <c r="G156" s="60"/>
      <c r="H156" s="38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8.75" customHeight="1">
      <c r="A157" s="1"/>
      <c r="B157" s="2"/>
      <c r="C157" s="1"/>
      <c r="D157" s="44"/>
      <c r="E157" s="1"/>
      <c r="F157" s="44"/>
      <c r="G157" s="60"/>
      <c r="H157" s="38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8.75" customHeight="1">
      <c r="A158" s="1"/>
      <c r="B158" s="2"/>
      <c r="C158" s="1"/>
      <c r="D158" s="44"/>
      <c r="E158" s="1"/>
      <c r="F158" s="44"/>
      <c r="G158" s="60"/>
      <c r="H158" s="38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8.75" customHeight="1">
      <c r="A159" s="1"/>
      <c r="B159" s="2"/>
      <c r="C159" s="1"/>
      <c r="D159" s="44"/>
      <c r="E159" s="1"/>
      <c r="F159" s="44"/>
      <c r="G159" s="60"/>
      <c r="H159" s="38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8.75" customHeight="1">
      <c r="A160" s="1"/>
      <c r="B160" s="2"/>
      <c r="C160" s="1"/>
      <c r="D160" s="44"/>
      <c r="E160" s="1"/>
      <c r="F160" s="44"/>
      <c r="G160" s="60"/>
      <c r="H160" s="38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8.75" customHeight="1">
      <c r="A161" s="1"/>
      <c r="B161" s="2"/>
      <c r="C161" s="1"/>
      <c r="D161" s="44"/>
      <c r="E161" s="1"/>
      <c r="F161" s="44"/>
      <c r="G161" s="60"/>
      <c r="H161" s="38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8.75" customHeight="1">
      <c r="A162" s="1"/>
      <c r="B162" s="2"/>
      <c r="C162" s="1"/>
      <c r="D162" s="44"/>
      <c r="E162" s="1"/>
      <c r="F162" s="44"/>
      <c r="G162" s="60"/>
      <c r="H162" s="38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8.75" customHeight="1">
      <c r="A163" s="1"/>
      <c r="B163" s="2"/>
      <c r="C163" s="1"/>
      <c r="D163" s="44"/>
      <c r="E163" s="1"/>
      <c r="F163" s="44"/>
      <c r="G163" s="60"/>
      <c r="H163" s="38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8.75" customHeight="1">
      <c r="A164" s="1"/>
      <c r="B164" s="2"/>
      <c r="C164" s="1"/>
      <c r="D164" s="44"/>
      <c r="E164" s="1"/>
      <c r="F164" s="44"/>
      <c r="G164" s="60"/>
      <c r="H164" s="38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8.75" customHeight="1">
      <c r="A165" s="1"/>
      <c r="B165" s="2"/>
      <c r="C165" s="1"/>
      <c r="D165" s="44"/>
      <c r="E165" s="1"/>
      <c r="F165" s="44"/>
      <c r="G165" s="60"/>
      <c r="H165" s="38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8.75" customHeight="1">
      <c r="A166" s="1"/>
      <c r="B166" s="2"/>
      <c r="C166" s="1"/>
      <c r="D166" s="44"/>
      <c r="E166" s="1"/>
      <c r="F166" s="44"/>
      <c r="G166" s="60"/>
      <c r="H166" s="38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8.75" customHeight="1">
      <c r="A167" s="1"/>
      <c r="B167" s="2"/>
      <c r="C167" s="1"/>
      <c r="D167" s="44"/>
      <c r="E167" s="1"/>
      <c r="F167" s="44"/>
      <c r="G167" s="60"/>
      <c r="H167" s="38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8.75" customHeight="1">
      <c r="A168" s="1"/>
      <c r="B168" s="2"/>
      <c r="C168" s="1"/>
      <c r="D168" s="44"/>
      <c r="E168" s="1"/>
      <c r="F168" s="44"/>
      <c r="G168" s="60"/>
      <c r="H168" s="38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8.75" customHeight="1">
      <c r="A169" s="1"/>
      <c r="B169" s="2"/>
      <c r="C169" s="1"/>
      <c r="D169" s="44"/>
      <c r="E169" s="1"/>
      <c r="F169" s="44"/>
      <c r="G169" s="60"/>
      <c r="H169" s="38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8.75" customHeight="1">
      <c r="A170" s="1"/>
      <c r="B170" s="2"/>
      <c r="C170" s="1"/>
      <c r="D170" s="44"/>
      <c r="E170" s="1"/>
      <c r="F170" s="44"/>
      <c r="G170" s="60"/>
      <c r="H170" s="38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8.75" customHeight="1">
      <c r="A171" s="1"/>
      <c r="B171" s="2"/>
      <c r="C171" s="1"/>
      <c r="D171" s="44"/>
      <c r="E171" s="1"/>
      <c r="F171" s="44"/>
      <c r="G171" s="60"/>
      <c r="H171" s="38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8.75" customHeight="1">
      <c r="A172" s="1"/>
      <c r="B172" s="2"/>
      <c r="C172" s="1"/>
      <c r="D172" s="44"/>
      <c r="E172" s="1"/>
      <c r="F172" s="44"/>
      <c r="G172" s="60"/>
      <c r="H172" s="38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8.75" customHeight="1">
      <c r="A173" s="1"/>
      <c r="B173" s="2"/>
      <c r="C173" s="1"/>
      <c r="D173" s="44"/>
      <c r="E173" s="1"/>
      <c r="F173" s="44"/>
      <c r="G173" s="60"/>
      <c r="H173" s="38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8.75" customHeight="1">
      <c r="A174" s="1"/>
      <c r="B174" s="2"/>
      <c r="C174" s="1"/>
      <c r="D174" s="44"/>
      <c r="E174" s="1"/>
      <c r="F174" s="44"/>
      <c r="G174" s="60"/>
      <c r="H174" s="38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8.75" customHeight="1">
      <c r="A175" s="1"/>
      <c r="B175" s="2"/>
      <c r="C175" s="1"/>
      <c r="D175" s="44"/>
      <c r="E175" s="1"/>
      <c r="F175" s="44"/>
      <c r="G175" s="60"/>
      <c r="H175" s="38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8.75" customHeight="1">
      <c r="A176" s="1"/>
      <c r="B176" s="2"/>
      <c r="C176" s="1"/>
      <c r="D176" s="44"/>
      <c r="E176" s="1"/>
      <c r="F176" s="44"/>
      <c r="G176" s="60"/>
      <c r="H176" s="38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8.75" customHeight="1">
      <c r="A177" s="1"/>
      <c r="B177" s="2"/>
      <c r="C177" s="1"/>
      <c r="D177" s="44"/>
      <c r="E177" s="1"/>
      <c r="F177" s="44"/>
      <c r="G177" s="60"/>
      <c r="H177" s="38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8.75" customHeight="1">
      <c r="A178" s="1"/>
      <c r="B178" s="2"/>
      <c r="C178" s="1"/>
      <c r="D178" s="44"/>
      <c r="E178" s="1"/>
      <c r="F178" s="44"/>
      <c r="G178" s="60"/>
      <c r="H178" s="38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8.75" customHeight="1">
      <c r="A179" s="1"/>
      <c r="B179" s="2"/>
      <c r="C179" s="1"/>
      <c r="D179" s="44"/>
      <c r="E179" s="1"/>
      <c r="F179" s="44"/>
      <c r="G179" s="60"/>
      <c r="H179" s="38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8.75" customHeight="1">
      <c r="A180" s="1"/>
      <c r="B180" s="2"/>
      <c r="C180" s="1"/>
      <c r="D180" s="44"/>
      <c r="E180" s="1"/>
      <c r="F180" s="44"/>
      <c r="G180" s="60"/>
      <c r="H180" s="38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8.75" customHeight="1">
      <c r="A181" s="1"/>
      <c r="B181" s="2"/>
      <c r="C181" s="1"/>
      <c r="D181" s="44"/>
      <c r="E181" s="1"/>
      <c r="F181" s="44"/>
      <c r="G181" s="60"/>
      <c r="H181" s="38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8.75" customHeight="1">
      <c r="A182" s="1"/>
      <c r="B182" s="2"/>
      <c r="C182" s="1"/>
      <c r="D182" s="44"/>
      <c r="E182" s="1"/>
      <c r="F182" s="44"/>
      <c r="G182" s="60"/>
      <c r="H182" s="38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8.75" customHeight="1">
      <c r="A183" s="1"/>
      <c r="B183" s="2"/>
      <c r="C183" s="1"/>
      <c r="D183" s="44"/>
      <c r="E183" s="1"/>
      <c r="F183" s="44"/>
      <c r="G183" s="60"/>
      <c r="H183" s="38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8.75" customHeight="1">
      <c r="A184" s="1"/>
      <c r="B184" s="2"/>
      <c r="C184" s="1"/>
      <c r="D184" s="44"/>
      <c r="E184" s="1"/>
      <c r="F184" s="44"/>
      <c r="G184" s="60"/>
      <c r="H184" s="38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8.75" customHeight="1">
      <c r="A185" s="1"/>
      <c r="B185" s="2"/>
      <c r="C185" s="1"/>
      <c r="D185" s="44"/>
      <c r="E185" s="1"/>
      <c r="F185" s="44"/>
      <c r="G185" s="60"/>
      <c r="H185" s="38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8.75" customHeight="1">
      <c r="A186" s="1"/>
      <c r="B186" s="2"/>
      <c r="C186" s="1"/>
      <c r="D186" s="44"/>
      <c r="E186" s="1"/>
      <c r="F186" s="44"/>
      <c r="G186" s="60"/>
      <c r="H186" s="38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8.75" customHeight="1">
      <c r="A187" s="1"/>
      <c r="B187" s="2"/>
      <c r="C187" s="1"/>
      <c r="D187" s="44"/>
      <c r="E187" s="1"/>
      <c r="F187" s="44"/>
      <c r="G187" s="60"/>
      <c r="H187" s="38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8.75" customHeight="1">
      <c r="A188" s="1"/>
      <c r="B188" s="2"/>
      <c r="C188" s="1"/>
      <c r="D188" s="44"/>
      <c r="E188" s="1"/>
      <c r="F188" s="44"/>
      <c r="G188" s="60"/>
      <c r="H188" s="38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8.75" customHeight="1">
      <c r="A189" s="1"/>
      <c r="B189" s="2"/>
      <c r="C189" s="1"/>
      <c r="D189" s="44"/>
      <c r="E189" s="1"/>
      <c r="F189" s="44"/>
      <c r="G189" s="60"/>
      <c r="H189" s="38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8.75" customHeight="1">
      <c r="A190" s="1"/>
      <c r="B190" s="2"/>
      <c r="C190" s="1"/>
      <c r="D190" s="44"/>
      <c r="E190" s="1"/>
      <c r="F190" s="44"/>
      <c r="G190" s="60"/>
      <c r="H190" s="38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8.75" customHeight="1">
      <c r="A191" s="1"/>
      <c r="B191" s="2"/>
      <c r="C191" s="1"/>
      <c r="D191" s="44"/>
      <c r="E191" s="1"/>
      <c r="F191" s="44"/>
      <c r="G191" s="60"/>
      <c r="H191" s="38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8.75" customHeight="1">
      <c r="A192" s="1"/>
      <c r="B192" s="2"/>
      <c r="C192" s="1"/>
      <c r="D192" s="44"/>
      <c r="E192" s="1"/>
      <c r="F192" s="44"/>
      <c r="G192" s="60"/>
      <c r="H192" s="38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8.75" customHeight="1">
      <c r="A193" s="1"/>
      <c r="B193" s="2"/>
      <c r="C193" s="1"/>
      <c r="D193" s="44"/>
      <c r="E193" s="1"/>
      <c r="F193" s="44"/>
      <c r="G193" s="60"/>
      <c r="H193" s="38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8.75" customHeight="1">
      <c r="A194" s="1"/>
      <c r="B194" s="2"/>
      <c r="C194" s="1"/>
      <c r="D194" s="44"/>
      <c r="E194" s="1"/>
      <c r="F194" s="44"/>
      <c r="G194" s="60"/>
      <c r="H194" s="38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8.75" customHeight="1">
      <c r="A195" s="1"/>
      <c r="B195" s="2"/>
      <c r="C195" s="1"/>
      <c r="D195" s="44"/>
      <c r="E195" s="1"/>
      <c r="F195" s="44"/>
      <c r="G195" s="60"/>
      <c r="H195" s="38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8.75" customHeight="1">
      <c r="A196" s="1"/>
      <c r="B196" s="2"/>
      <c r="C196" s="1"/>
      <c r="D196" s="44"/>
      <c r="E196" s="1"/>
      <c r="F196" s="44"/>
      <c r="G196" s="60"/>
      <c r="H196" s="38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8.75" customHeight="1">
      <c r="A197" s="1"/>
      <c r="B197" s="2"/>
      <c r="C197" s="1"/>
      <c r="D197" s="44"/>
      <c r="E197" s="1"/>
      <c r="F197" s="44"/>
      <c r="G197" s="60"/>
      <c r="H197" s="38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8.75" customHeight="1">
      <c r="A198" s="1"/>
      <c r="B198" s="2"/>
      <c r="C198" s="1"/>
      <c r="D198" s="44"/>
      <c r="E198" s="1"/>
      <c r="F198" s="44"/>
      <c r="G198" s="60"/>
      <c r="H198" s="38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8.75" customHeight="1">
      <c r="A199" s="1"/>
      <c r="B199" s="2"/>
      <c r="C199" s="1"/>
      <c r="D199" s="44"/>
      <c r="E199" s="1"/>
      <c r="F199" s="44"/>
      <c r="G199" s="60"/>
      <c r="H199" s="38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8.75" customHeight="1">
      <c r="A200" s="1"/>
      <c r="B200" s="2"/>
      <c r="C200" s="1"/>
      <c r="D200" s="44"/>
      <c r="E200" s="1"/>
      <c r="F200" s="44"/>
      <c r="G200" s="60"/>
      <c r="H200" s="38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8.75" customHeight="1">
      <c r="A201" s="1"/>
      <c r="B201" s="2"/>
      <c r="C201" s="1"/>
      <c r="D201" s="44"/>
      <c r="E201" s="1"/>
      <c r="F201" s="44"/>
      <c r="G201" s="60"/>
      <c r="H201" s="38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8.75" customHeight="1">
      <c r="A202" s="1"/>
      <c r="B202" s="2"/>
      <c r="C202" s="1"/>
      <c r="D202" s="44"/>
      <c r="E202" s="1"/>
      <c r="F202" s="44"/>
      <c r="G202" s="60"/>
      <c r="H202" s="38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8.75" customHeight="1">
      <c r="A203" s="1"/>
      <c r="B203" s="2"/>
      <c r="C203" s="1"/>
      <c r="D203" s="44"/>
      <c r="E203" s="1"/>
      <c r="F203" s="44"/>
      <c r="G203" s="60"/>
      <c r="H203" s="38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8.75" customHeight="1">
      <c r="A204" s="1"/>
      <c r="B204" s="2"/>
      <c r="C204" s="1"/>
      <c r="D204" s="44"/>
      <c r="E204" s="1"/>
      <c r="F204" s="44"/>
      <c r="G204" s="60"/>
      <c r="H204" s="38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8.75" customHeight="1">
      <c r="A205" s="1"/>
      <c r="B205" s="2"/>
      <c r="C205" s="1"/>
      <c r="D205" s="44"/>
      <c r="E205" s="1"/>
      <c r="F205" s="44"/>
      <c r="G205" s="60"/>
      <c r="H205" s="38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8.75" customHeight="1">
      <c r="A206" s="1"/>
      <c r="B206" s="2"/>
      <c r="C206" s="1"/>
      <c r="D206" s="44"/>
      <c r="E206" s="1"/>
      <c r="F206" s="44"/>
      <c r="G206" s="60"/>
      <c r="H206" s="38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8.75" customHeight="1">
      <c r="A207" s="1"/>
      <c r="B207" s="2"/>
      <c r="C207" s="1"/>
      <c r="D207" s="44"/>
      <c r="E207" s="1"/>
      <c r="F207" s="44"/>
      <c r="G207" s="60"/>
      <c r="H207" s="38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8.75" customHeight="1">
      <c r="A208" s="1"/>
      <c r="B208" s="2"/>
      <c r="C208" s="1"/>
      <c r="D208" s="44"/>
      <c r="E208" s="1"/>
      <c r="F208" s="44"/>
      <c r="G208" s="60"/>
      <c r="H208" s="38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8.75" customHeight="1">
      <c r="A209" s="1"/>
      <c r="B209" s="2"/>
      <c r="C209" s="1"/>
      <c r="D209" s="44"/>
      <c r="E209" s="1"/>
      <c r="F209" s="44"/>
      <c r="G209" s="60"/>
      <c r="H209" s="38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8.75" customHeight="1">
      <c r="A210" s="1"/>
      <c r="B210" s="2"/>
      <c r="C210" s="1"/>
      <c r="D210" s="44"/>
      <c r="E210" s="1"/>
      <c r="F210" s="44"/>
      <c r="G210" s="60"/>
      <c r="H210" s="38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8.75" customHeight="1">
      <c r="A211" s="1"/>
      <c r="B211" s="2"/>
      <c r="C211" s="1"/>
      <c r="D211" s="44"/>
      <c r="E211" s="1"/>
      <c r="F211" s="44"/>
      <c r="G211" s="60"/>
      <c r="H211" s="38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8.75" customHeight="1">
      <c r="A212" s="1"/>
      <c r="B212" s="2"/>
      <c r="C212" s="1"/>
      <c r="D212" s="44"/>
      <c r="E212" s="1"/>
      <c r="F212" s="44"/>
      <c r="G212" s="60"/>
      <c r="H212" s="38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8.75" customHeight="1">
      <c r="A213" s="1"/>
      <c r="B213" s="2"/>
      <c r="C213" s="1"/>
      <c r="D213" s="44"/>
      <c r="E213" s="1"/>
      <c r="F213" s="44"/>
      <c r="G213" s="60"/>
      <c r="H213" s="38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8.75" customHeight="1">
      <c r="A214" s="1"/>
      <c r="B214" s="2"/>
      <c r="C214" s="1"/>
      <c r="D214" s="44"/>
      <c r="E214" s="1"/>
      <c r="F214" s="44"/>
      <c r="G214" s="60"/>
      <c r="H214" s="38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8.75" customHeight="1">
      <c r="A215" s="1"/>
      <c r="B215" s="2"/>
      <c r="C215" s="1"/>
      <c r="D215" s="44"/>
      <c r="E215" s="1"/>
      <c r="F215" s="44"/>
      <c r="G215" s="60"/>
      <c r="H215" s="38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</row>
    <row r="216" ht="18.75" customHeight="1">
      <c r="A216" s="1"/>
      <c r="B216" s="2"/>
      <c r="C216" s="1"/>
      <c r="D216" s="44"/>
      <c r="E216" s="1"/>
      <c r="F216" s="44"/>
      <c r="G216" s="60"/>
      <c r="H216" s="38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</row>
    <row r="217" ht="18.75" customHeight="1">
      <c r="A217" s="1"/>
      <c r="B217" s="2"/>
      <c r="C217" s="1"/>
      <c r="D217" s="44"/>
      <c r="E217" s="1"/>
      <c r="F217" s="44"/>
      <c r="G217" s="60"/>
      <c r="H217" s="38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</row>
    <row r="218" ht="18.75" customHeight="1">
      <c r="A218" s="1"/>
      <c r="B218" s="2"/>
      <c r="C218" s="1"/>
      <c r="D218" s="44"/>
      <c r="E218" s="1"/>
      <c r="F218" s="44"/>
      <c r="G218" s="60"/>
      <c r="H218" s="38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</row>
    <row r="219" ht="18.75" customHeight="1">
      <c r="A219" s="1"/>
      <c r="B219" s="2"/>
      <c r="C219" s="1"/>
      <c r="D219" s="44"/>
      <c r="E219" s="1"/>
      <c r="F219" s="44"/>
      <c r="G219" s="60"/>
      <c r="H219" s="38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</row>
    <row r="220" ht="18.75" customHeight="1">
      <c r="A220" s="1"/>
      <c r="B220" s="2"/>
      <c r="C220" s="1"/>
      <c r="D220" s="44"/>
      <c r="E220" s="1"/>
      <c r="F220" s="44"/>
      <c r="G220" s="60"/>
      <c r="H220" s="38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</row>
    <row r="221" ht="18.75" customHeight="1">
      <c r="A221" s="1"/>
      <c r="B221" s="2"/>
      <c r="C221" s="1"/>
      <c r="D221" s="44"/>
      <c r="E221" s="1"/>
      <c r="F221" s="44"/>
      <c r="G221" s="60"/>
      <c r="H221" s="38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</row>
    <row r="222" ht="18.75" customHeight="1">
      <c r="A222" s="1"/>
      <c r="B222" s="2"/>
      <c r="C222" s="1"/>
      <c r="D222" s="44"/>
      <c r="E222" s="1"/>
      <c r="F222" s="44"/>
      <c r="G222" s="60"/>
      <c r="H222" s="38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</row>
    <row r="223" ht="18.75" customHeight="1">
      <c r="A223" s="1"/>
      <c r="B223" s="2"/>
      <c r="C223" s="1"/>
      <c r="D223" s="44"/>
      <c r="E223" s="1"/>
      <c r="F223" s="44"/>
      <c r="G223" s="60"/>
      <c r="H223" s="38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</row>
    <row r="224" ht="18.75" customHeight="1">
      <c r="A224" s="1"/>
      <c r="B224" s="2"/>
      <c r="C224" s="1"/>
      <c r="D224" s="44"/>
      <c r="E224" s="1"/>
      <c r="F224" s="44"/>
      <c r="G224" s="60"/>
      <c r="H224" s="38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</row>
    <row r="225" ht="18.75" customHeight="1">
      <c r="A225" s="1"/>
      <c r="B225" s="2"/>
      <c r="C225" s="1"/>
      <c r="D225" s="44"/>
      <c r="E225" s="1"/>
      <c r="F225" s="44"/>
      <c r="G225" s="60"/>
      <c r="H225" s="38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</row>
    <row r="226" ht="18.75" customHeight="1">
      <c r="A226" s="1"/>
      <c r="B226" s="2"/>
      <c r="C226" s="1"/>
      <c r="D226" s="44"/>
      <c r="E226" s="1"/>
      <c r="F226" s="44"/>
      <c r="G226" s="60"/>
      <c r="H226" s="38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</row>
    <row r="227" ht="18.75" customHeight="1">
      <c r="A227" s="1"/>
      <c r="B227" s="2"/>
      <c r="C227" s="1"/>
      <c r="D227" s="44"/>
      <c r="E227" s="1"/>
      <c r="F227" s="44"/>
      <c r="G227" s="60"/>
      <c r="H227" s="38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</row>
    <row r="228" ht="18.75" customHeight="1">
      <c r="A228" s="1"/>
      <c r="B228" s="2"/>
      <c r="C228" s="1"/>
      <c r="D228" s="44"/>
      <c r="E228" s="1"/>
      <c r="F228" s="44"/>
      <c r="G228" s="60"/>
      <c r="H228" s="38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</row>
    <row r="229" ht="18.75" customHeight="1">
      <c r="A229" s="1"/>
      <c r="B229" s="2"/>
      <c r="C229" s="1"/>
      <c r="D229" s="44"/>
      <c r="E229" s="1"/>
      <c r="F229" s="44"/>
      <c r="G229" s="60"/>
      <c r="H229" s="3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</row>
    <row r="230" ht="18.75" customHeight="1">
      <c r="A230" s="1"/>
      <c r="B230" s="2"/>
      <c r="C230" s="1"/>
      <c r="D230" s="44"/>
      <c r="E230" s="1"/>
      <c r="F230" s="44"/>
      <c r="G230" s="60"/>
      <c r="H230" s="38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</row>
    <row r="231" ht="18.75" customHeight="1">
      <c r="A231" s="1"/>
      <c r="B231" s="2"/>
      <c r="C231" s="1"/>
      <c r="D231" s="44"/>
      <c r="E231" s="1"/>
      <c r="F231" s="44"/>
      <c r="G231" s="60"/>
      <c r="H231" s="38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</row>
    <row r="232" ht="18.75" customHeight="1">
      <c r="A232" s="1"/>
      <c r="B232" s="2"/>
      <c r="C232" s="1"/>
      <c r="D232" s="44"/>
      <c r="E232" s="1"/>
      <c r="F232" s="44"/>
      <c r="G232" s="60"/>
      <c r="H232" s="38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</row>
    <row r="233" ht="18.75" customHeight="1">
      <c r="A233" s="1"/>
      <c r="B233" s="2"/>
      <c r="C233" s="1"/>
      <c r="D233" s="44"/>
      <c r="E233" s="1"/>
      <c r="F233" s="44"/>
      <c r="G233" s="60"/>
      <c r="H233" s="38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</row>
    <row r="234" ht="18.75" customHeight="1">
      <c r="A234" s="1"/>
      <c r="B234" s="2"/>
      <c r="C234" s="1"/>
      <c r="D234" s="44"/>
      <c r="E234" s="1"/>
      <c r="F234" s="44"/>
      <c r="G234" s="60"/>
      <c r="H234" s="38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</row>
    <row r="235" ht="18.75" customHeight="1">
      <c r="A235" s="1"/>
      <c r="B235" s="2"/>
      <c r="C235" s="1"/>
      <c r="D235" s="44"/>
      <c r="E235" s="1"/>
      <c r="F235" s="44"/>
      <c r="G235" s="60"/>
      <c r="H235" s="38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</row>
    <row r="236" ht="18.75" customHeight="1">
      <c r="A236" s="1"/>
      <c r="B236" s="2"/>
      <c r="C236" s="1"/>
      <c r="D236" s="44"/>
      <c r="E236" s="1"/>
      <c r="F236" s="44"/>
      <c r="G236" s="60"/>
      <c r="H236" s="38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</row>
    <row r="237" ht="18.75" customHeight="1">
      <c r="A237" s="1"/>
      <c r="B237" s="2"/>
      <c r="C237" s="1"/>
      <c r="D237" s="44"/>
      <c r="E237" s="1"/>
      <c r="F237" s="44"/>
      <c r="G237" s="60"/>
      <c r="H237" s="38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</row>
    <row r="238" ht="18.75" customHeight="1">
      <c r="A238" s="1"/>
      <c r="B238" s="2"/>
      <c r="C238" s="1"/>
      <c r="D238" s="44"/>
      <c r="E238" s="1"/>
      <c r="F238" s="44"/>
      <c r="G238" s="60"/>
      <c r="H238" s="38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</row>
    <row r="239" ht="18.75" customHeight="1">
      <c r="A239" s="1"/>
      <c r="B239" s="2"/>
      <c r="C239" s="1"/>
      <c r="D239" s="44"/>
      <c r="E239" s="1"/>
      <c r="F239" s="44"/>
      <c r="G239" s="60"/>
      <c r="H239" s="38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</row>
    <row r="240" ht="18.75" customHeight="1">
      <c r="A240" s="1"/>
      <c r="B240" s="2"/>
      <c r="C240" s="1"/>
      <c r="D240" s="44"/>
      <c r="E240" s="1"/>
      <c r="F240" s="44"/>
      <c r="G240" s="60"/>
      <c r="H240" s="38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</row>
    <row r="241" ht="18.75" customHeight="1">
      <c r="A241" s="1"/>
      <c r="B241" s="2"/>
      <c r="C241" s="1"/>
      <c r="D241" s="44"/>
      <c r="E241" s="1"/>
      <c r="F241" s="44"/>
      <c r="G241" s="60"/>
      <c r="H241" s="38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</row>
    <row r="242" ht="18.75" customHeight="1">
      <c r="A242" s="1"/>
      <c r="B242" s="2"/>
      <c r="C242" s="1"/>
      <c r="D242" s="44"/>
      <c r="E242" s="1"/>
      <c r="F242" s="44"/>
      <c r="G242" s="60"/>
      <c r="H242" s="38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</row>
    <row r="243" ht="18.75" customHeight="1">
      <c r="A243" s="1"/>
      <c r="B243" s="2"/>
      <c r="C243" s="1"/>
      <c r="D243" s="44"/>
      <c r="E243" s="1"/>
      <c r="F243" s="44"/>
      <c r="G243" s="60"/>
      <c r="H243" s="38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</row>
    <row r="244" ht="18.75" customHeight="1">
      <c r="A244" s="1"/>
      <c r="B244" s="2"/>
      <c r="C244" s="1"/>
      <c r="D244" s="44"/>
      <c r="E244" s="1"/>
      <c r="F244" s="44"/>
      <c r="G244" s="60"/>
      <c r="H244" s="38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</row>
    <row r="245" ht="18.75" customHeight="1">
      <c r="A245" s="1"/>
      <c r="B245" s="2"/>
      <c r="C245" s="1"/>
      <c r="D245" s="44"/>
      <c r="E245" s="1"/>
      <c r="F245" s="44"/>
      <c r="G245" s="60"/>
      <c r="H245" s="38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</row>
    <row r="246" ht="18.75" customHeight="1">
      <c r="A246" s="1"/>
      <c r="B246" s="2"/>
      <c r="C246" s="1"/>
      <c r="D246" s="44"/>
      <c r="E246" s="1"/>
      <c r="F246" s="44"/>
      <c r="G246" s="60"/>
      <c r="H246" s="38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</row>
    <row r="247" ht="18.75" customHeight="1">
      <c r="A247" s="1"/>
      <c r="B247" s="2"/>
      <c r="C247" s="1"/>
      <c r="D247" s="44"/>
      <c r="E247" s="1"/>
      <c r="F247" s="44"/>
      <c r="G247" s="60"/>
      <c r="H247" s="38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</row>
    <row r="248" ht="18.75" customHeight="1">
      <c r="A248" s="1"/>
      <c r="B248" s="2"/>
      <c r="C248" s="1"/>
      <c r="D248" s="44"/>
      <c r="E248" s="1"/>
      <c r="F248" s="44"/>
      <c r="G248" s="60"/>
      <c r="H248" s="38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</row>
    <row r="249" ht="18.75" customHeight="1">
      <c r="A249" s="1"/>
      <c r="B249" s="2"/>
      <c r="C249" s="1"/>
      <c r="D249" s="44"/>
      <c r="E249" s="1"/>
      <c r="F249" s="44"/>
      <c r="G249" s="60"/>
      <c r="H249" s="38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</row>
    <row r="250" ht="18.75" customHeight="1">
      <c r="A250" s="1"/>
      <c r="B250" s="2"/>
      <c r="C250" s="1"/>
      <c r="D250" s="44"/>
      <c r="E250" s="1"/>
      <c r="F250" s="44"/>
      <c r="G250" s="60"/>
      <c r="H250" s="38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</row>
    <row r="251" ht="18.75" customHeight="1">
      <c r="A251" s="1"/>
      <c r="B251" s="2"/>
      <c r="C251" s="1"/>
      <c r="D251" s="44"/>
      <c r="E251" s="1"/>
      <c r="F251" s="44"/>
      <c r="G251" s="60"/>
      <c r="H251" s="38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</row>
    <row r="252" ht="18.75" customHeight="1">
      <c r="A252" s="1"/>
      <c r="B252" s="2"/>
      <c r="C252" s="1"/>
      <c r="D252" s="44"/>
      <c r="E252" s="1"/>
      <c r="F252" s="44"/>
      <c r="G252" s="60"/>
      <c r="H252" s="38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</row>
    <row r="253" ht="18.75" customHeight="1">
      <c r="A253" s="1"/>
      <c r="B253" s="2"/>
      <c r="C253" s="1"/>
      <c r="D253" s="44"/>
      <c r="E253" s="1"/>
      <c r="F253" s="44"/>
      <c r="G253" s="60"/>
      <c r="H253" s="38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</row>
    <row r="254" ht="18.75" customHeight="1">
      <c r="A254" s="1"/>
      <c r="B254" s="2"/>
      <c r="C254" s="1"/>
      <c r="D254" s="44"/>
      <c r="E254" s="1"/>
      <c r="F254" s="44"/>
      <c r="G254" s="60"/>
      <c r="H254" s="38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</row>
    <row r="255" ht="18.75" customHeight="1">
      <c r="A255" s="1"/>
      <c r="B255" s="2"/>
      <c r="C255" s="1"/>
      <c r="D255" s="44"/>
      <c r="E255" s="1"/>
      <c r="F255" s="44"/>
      <c r="G255" s="60"/>
      <c r="H255" s="38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</row>
    <row r="256" ht="18.75" customHeight="1">
      <c r="A256" s="1"/>
      <c r="B256" s="2"/>
      <c r="C256" s="1"/>
      <c r="D256" s="44"/>
      <c r="E256" s="1"/>
      <c r="F256" s="44"/>
      <c r="G256" s="60"/>
      <c r="H256" s="38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</row>
    <row r="257" ht="18.75" customHeight="1">
      <c r="A257" s="1"/>
      <c r="B257" s="2"/>
      <c r="C257" s="1"/>
      <c r="D257" s="44"/>
      <c r="E257" s="1"/>
      <c r="F257" s="44"/>
      <c r="G257" s="60"/>
      <c r="H257" s="38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</row>
    <row r="258" ht="18.75" customHeight="1">
      <c r="A258" s="1"/>
      <c r="B258" s="2"/>
      <c r="C258" s="1"/>
      <c r="D258" s="44"/>
      <c r="E258" s="1"/>
      <c r="F258" s="44"/>
      <c r="G258" s="60"/>
      <c r="H258" s="38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</row>
    <row r="259" ht="18.75" customHeight="1">
      <c r="A259" s="1"/>
      <c r="B259" s="2"/>
      <c r="C259" s="1"/>
      <c r="D259" s="44"/>
      <c r="E259" s="1"/>
      <c r="F259" s="44"/>
      <c r="G259" s="60"/>
      <c r="H259" s="38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</row>
    <row r="260" ht="18.75" customHeight="1">
      <c r="A260" s="1"/>
      <c r="B260" s="2"/>
      <c r="C260" s="1"/>
      <c r="D260" s="44"/>
      <c r="E260" s="1"/>
      <c r="F260" s="44"/>
      <c r="G260" s="60"/>
      <c r="H260" s="38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</row>
    <row r="261" ht="18.75" customHeight="1">
      <c r="A261" s="1"/>
      <c r="B261" s="2"/>
      <c r="C261" s="1"/>
      <c r="D261" s="44"/>
      <c r="E261" s="1"/>
      <c r="F261" s="44"/>
      <c r="G261" s="60"/>
      <c r="H261" s="38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</row>
    <row r="262" ht="18.75" customHeight="1">
      <c r="A262" s="1"/>
      <c r="B262" s="2"/>
      <c r="C262" s="1"/>
      <c r="D262" s="44"/>
      <c r="E262" s="1"/>
      <c r="F262" s="44"/>
      <c r="G262" s="60"/>
      <c r="H262" s="38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</row>
    <row r="263" ht="18.75" customHeight="1">
      <c r="A263" s="1"/>
      <c r="B263" s="2"/>
      <c r="C263" s="1"/>
      <c r="D263" s="44"/>
      <c r="E263" s="1"/>
      <c r="F263" s="44"/>
      <c r="G263" s="60"/>
      <c r="H263" s="38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</row>
    <row r="264" ht="18.75" customHeight="1">
      <c r="A264" s="1"/>
      <c r="B264" s="2"/>
      <c r="C264" s="1"/>
      <c r="D264" s="44"/>
      <c r="E264" s="1"/>
      <c r="F264" s="44"/>
      <c r="G264" s="60"/>
      <c r="H264" s="38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</row>
    <row r="265" ht="18.75" customHeight="1">
      <c r="A265" s="1"/>
      <c r="B265" s="2"/>
      <c r="C265" s="1"/>
      <c r="D265" s="44"/>
      <c r="E265" s="1"/>
      <c r="F265" s="44"/>
      <c r="G265" s="60"/>
      <c r="H265" s="38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</row>
    <row r="266" ht="18.75" customHeight="1">
      <c r="A266" s="1"/>
      <c r="B266" s="2"/>
      <c r="C266" s="1"/>
      <c r="D266" s="44"/>
      <c r="E266" s="1"/>
      <c r="F266" s="44"/>
      <c r="G266" s="60"/>
      <c r="H266" s="38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</row>
    <row r="267" ht="18.75" customHeight="1">
      <c r="A267" s="1"/>
      <c r="B267" s="2"/>
      <c r="C267" s="1"/>
      <c r="D267" s="44"/>
      <c r="E267" s="1"/>
      <c r="F267" s="44"/>
      <c r="G267" s="60"/>
      <c r="H267" s="38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</row>
    <row r="268" ht="18.75" customHeight="1">
      <c r="A268" s="1"/>
      <c r="B268" s="2"/>
      <c r="C268" s="1"/>
      <c r="D268" s="44"/>
      <c r="E268" s="1"/>
      <c r="F268" s="44"/>
      <c r="G268" s="60"/>
      <c r="H268" s="38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</row>
    <row r="269" ht="18.75" customHeight="1">
      <c r="A269" s="1"/>
      <c r="B269" s="2"/>
      <c r="C269" s="1"/>
      <c r="D269" s="44"/>
      <c r="E269" s="1"/>
      <c r="F269" s="44"/>
      <c r="G269" s="60"/>
      <c r="H269" s="38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</row>
    <row r="270" ht="18.75" customHeight="1">
      <c r="A270" s="1"/>
      <c r="B270" s="2"/>
      <c r="C270" s="1"/>
      <c r="D270" s="44"/>
      <c r="E270" s="1"/>
      <c r="F270" s="44"/>
      <c r="G270" s="60"/>
      <c r="H270" s="38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</row>
    <row r="271" ht="18.75" customHeight="1">
      <c r="A271" s="1"/>
      <c r="B271" s="2"/>
      <c r="C271" s="1"/>
      <c r="D271" s="44"/>
      <c r="E271" s="1"/>
      <c r="F271" s="44"/>
      <c r="G271" s="60"/>
      <c r="H271" s="38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</row>
    <row r="272" ht="18.75" customHeight="1">
      <c r="A272" s="1"/>
      <c r="B272" s="2"/>
      <c r="C272" s="1"/>
      <c r="D272" s="44"/>
      <c r="E272" s="1"/>
      <c r="F272" s="44"/>
      <c r="G272" s="60"/>
      <c r="H272" s="38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</row>
    <row r="273" ht="18.75" customHeight="1">
      <c r="A273" s="1"/>
      <c r="B273" s="2"/>
      <c r="C273" s="1"/>
      <c r="D273" s="44"/>
      <c r="E273" s="1"/>
      <c r="F273" s="44"/>
      <c r="G273" s="60"/>
      <c r="H273" s="38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</row>
    <row r="274" ht="18.75" customHeight="1">
      <c r="A274" s="1"/>
      <c r="B274" s="2"/>
      <c r="C274" s="1"/>
      <c r="D274" s="44"/>
      <c r="E274" s="1"/>
      <c r="F274" s="44"/>
      <c r="G274" s="60"/>
      <c r="H274" s="38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</row>
    <row r="275" ht="18.75" customHeight="1">
      <c r="A275" s="1"/>
      <c r="B275" s="2"/>
      <c r="C275" s="1"/>
      <c r="D275" s="44"/>
      <c r="E275" s="1"/>
      <c r="F275" s="44"/>
      <c r="G275" s="60"/>
      <c r="H275" s="38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</row>
    <row r="276" ht="18.75" customHeight="1">
      <c r="A276" s="1"/>
      <c r="B276" s="2"/>
      <c r="C276" s="1"/>
      <c r="D276" s="44"/>
      <c r="E276" s="1"/>
      <c r="F276" s="44"/>
      <c r="G276" s="60"/>
      <c r="H276" s="38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</row>
    <row r="277" ht="18.75" customHeight="1">
      <c r="A277" s="1"/>
      <c r="B277" s="2"/>
      <c r="C277" s="1"/>
      <c r="D277" s="44"/>
      <c r="E277" s="1"/>
      <c r="F277" s="44"/>
      <c r="G277" s="60"/>
      <c r="H277" s="38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</row>
    <row r="278" ht="18.75" customHeight="1">
      <c r="A278" s="1"/>
      <c r="B278" s="2"/>
      <c r="C278" s="1"/>
      <c r="D278" s="44"/>
      <c r="E278" s="1"/>
      <c r="F278" s="44"/>
      <c r="G278" s="60"/>
      <c r="H278" s="38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</row>
    <row r="279" ht="18.75" customHeight="1">
      <c r="A279" s="1"/>
      <c r="B279" s="2"/>
      <c r="C279" s="1"/>
      <c r="D279" s="44"/>
      <c r="E279" s="1"/>
      <c r="F279" s="44"/>
      <c r="G279" s="60"/>
      <c r="H279" s="38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</row>
    <row r="280" ht="18.75" customHeight="1">
      <c r="A280" s="1"/>
      <c r="B280" s="2"/>
      <c r="C280" s="1"/>
      <c r="D280" s="44"/>
      <c r="E280" s="1"/>
      <c r="F280" s="44"/>
      <c r="G280" s="60"/>
      <c r="H280" s="38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</row>
    <row r="281" ht="18.75" customHeight="1">
      <c r="A281" s="1"/>
      <c r="B281" s="2"/>
      <c r="C281" s="1"/>
      <c r="D281" s="44"/>
      <c r="E281" s="1"/>
      <c r="F281" s="44"/>
      <c r="G281" s="60"/>
      <c r="H281" s="38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</row>
    <row r="282" ht="18.75" customHeight="1">
      <c r="A282" s="1"/>
      <c r="B282" s="2"/>
      <c r="C282" s="1"/>
      <c r="D282" s="44"/>
      <c r="E282" s="1"/>
      <c r="F282" s="44"/>
      <c r="G282" s="60"/>
      <c r="H282" s="38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</row>
    <row r="283" ht="18.75" customHeight="1">
      <c r="A283" s="1"/>
      <c r="B283" s="2"/>
      <c r="C283" s="1"/>
      <c r="D283" s="44"/>
      <c r="E283" s="1"/>
      <c r="F283" s="44"/>
      <c r="G283" s="60"/>
      <c r="H283" s="38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</row>
    <row r="284" ht="18.75" customHeight="1">
      <c r="A284" s="1"/>
      <c r="B284" s="2"/>
      <c r="C284" s="1"/>
      <c r="D284" s="44"/>
      <c r="E284" s="1"/>
      <c r="F284" s="44"/>
      <c r="G284" s="60"/>
      <c r="H284" s="38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</row>
    <row r="285" ht="18.75" customHeight="1">
      <c r="A285" s="1"/>
      <c r="B285" s="2"/>
      <c r="C285" s="1"/>
      <c r="D285" s="44"/>
      <c r="E285" s="1"/>
      <c r="F285" s="44"/>
      <c r="G285" s="60"/>
      <c r="H285" s="38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</row>
    <row r="286" ht="18.75" customHeight="1">
      <c r="A286" s="1"/>
      <c r="B286" s="2"/>
      <c r="C286" s="1"/>
      <c r="D286" s="44"/>
      <c r="E286" s="1"/>
      <c r="F286" s="44"/>
      <c r="G286" s="60"/>
      <c r="H286" s="38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</row>
    <row r="287" ht="18.75" customHeight="1">
      <c r="A287" s="1"/>
      <c r="B287" s="2"/>
      <c r="C287" s="1"/>
      <c r="D287" s="44"/>
      <c r="E287" s="1"/>
      <c r="F287" s="44"/>
      <c r="G287" s="60"/>
      <c r="H287" s="38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</row>
    <row r="288" ht="18.75" customHeight="1">
      <c r="A288" s="1"/>
      <c r="B288" s="2"/>
      <c r="C288" s="1"/>
      <c r="D288" s="44"/>
      <c r="E288" s="1"/>
      <c r="F288" s="44"/>
      <c r="G288" s="60"/>
      <c r="H288" s="38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</row>
    <row r="289" ht="18.75" customHeight="1">
      <c r="A289" s="1"/>
      <c r="B289" s="2"/>
      <c r="C289" s="1"/>
      <c r="D289" s="44"/>
      <c r="E289" s="1"/>
      <c r="F289" s="44"/>
      <c r="G289" s="60"/>
      <c r="H289" s="38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</row>
    <row r="290" ht="18.75" customHeight="1">
      <c r="A290" s="1"/>
      <c r="B290" s="2"/>
      <c r="C290" s="1"/>
      <c r="D290" s="44"/>
      <c r="E290" s="1"/>
      <c r="F290" s="44"/>
      <c r="G290" s="60"/>
      <c r="H290" s="38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</row>
    <row r="291" ht="18.75" customHeight="1">
      <c r="A291" s="1"/>
      <c r="B291" s="2"/>
      <c r="C291" s="1"/>
      <c r="D291" s="44"/>
      <c r="E291" s="1"/>
      <c r="F291" s="44"/>
      <c r="G291" s="60"/>
      <c r="H291" s="38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</row>
    <row r="292" ht="18.75" customHeight="1">
      <c r="A292" s="1"/>
      <c r="B292" s="2"/>
      <c r="C292" s="1"/>
      <c r="D292" s="44"/>
      <c r="E292" s="1"/>
      <c r="F292" s="44"/>
      <c r="G292" s="60"/>
      <c r="H292" s="38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</row>
    <row r="293" ht="18.75" customHeight="1">
      <c r="A293" s="1"/>
      <c r="B293" s="2"/>
      <c r="C293" s="1"/>
      <c r="D293" s="44"/>
      <c r="E293" s="1"/>
      <c r="F293" s="44"/>
      <c r="G293" s="60"/>
      <c r="H293" s="38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</row>
    <row r="294" ht="18.75" customHeight="1">
      <c r="A294" s="1"/>
      <c r="B294" s="2"/>
      <c r="C294" s="1"/>
      <c r="D294" s="44"/>
      <c r="E294" s="1"/>
      <c r="F294" s="44"/>
      <c r="G294" s="60"/>
      <c r="H294" s="38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</row>
    <row r="295" ht="18.75" customHeight="1">
      <c r="A295" s="1"/>
      <c r="B295" s="2"/>
      <c r="C295" s="1"/>
      <c r="D295" s="44"/>
      <c r="E295" s="1"/>
      <c r="F295" s="44"/>
      <c r="G295" s="60"/>
      <c r="H295" s="38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</row>
    <row r="296" ht="18.75" customHeight="1">
      <c r="A296" s="1"/>
      <c r="B296" s="2"/>
      <c r="C296" s="1"/>
      <c r="D296" s="44"/>
      <c r="E296" s="1"/>
      <c r="F296" s="44"/>
      <c r="G296" s="60"/>
      <c r="H296" s="38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</row>
    <row r="297" ht="18.75" customHeight="1">
      <c r="A297" s="1"/>
      <c r="B297" s="2"/>
      <c r="C297" s="1"/>
      <c r="D297" s="44"/>
      <c r="E297" s="1"/>
      <c r="F297" s="44"/>
      <c r="G297" s="60"/>
      <c r="H297" s="38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</row>
    <row r="298" ht="18.75" customHeight="1">
      <c r="A298" s="1"/>
      <c r="B298" s="2"/>
      <c r="C298" s="1"/>
      <c r="D298" s="44"/>
      <c r="E298" s="1"/>
      <c r="F298" s="44"/>
      <c r="G298" s="60"/>
      <c r="H298" s="38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</row>
    <row r="299" ht="18.75" customHeight="1">
      <c r="A299" s="1"/>
      <c r="B299" s="2"/>
      <c r="C299" s="1"/>
      <c r="D299" s="44"/>
      <c r="E299" s="1"/>
      <c r="F299" s="44"/>
      <c r="G299" s="60"/>
      <c r="H299" s="38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</row>
    <row r="300" ht="18.75" customHeight="1">
      <c r="A300" s="1"/>
      <c r="B300" s="2"/>
      <c r="C300" s="1"/>
      <c r="D300" s="44"/>
      <c r="E300" s="1"/>
      <c r="F300" s="44"/>
      <c r="G300" s="60"/>
      <c r="H300" s="38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</row>
    <row r="301" ht="18.75" customHeight="1">
      <c r="A301" s="1"/>
      <c r="B301" s="2"/>
      <c r="C301" s="1"/>
      <c r="D301" s="44"/>
      <c r="E301" s="1"/>
      <c r="F301" s="44"/>
      <c r="G301" s="60"/>
      <c r="H301" s="38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</row>
    <row r="302" ht="18.75" customHeight="1">
      <c r="A302" s="1"/>
      <c r="B302" s="2"/>
      <c r="C302" s="1"/>
      <c r="D302" s="44"/>
      <c r="E302" s="1"/>
      <c r="F302" s="44"/>
      <c r="G302" s="60"/>
      <c r="H302" s="38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</row>
    <row r="303" ht="18.75" customHeight="1">
      <c r="A303" s="1"/>
      <c r="B303" s="2"/>
      <c r="C303" s="1"/>
      <c r="D303" s="44"/>
      <c r="E303" s="1"/>
      <c r="F303" s="44"/>
      <c r="G303" s="60"/>
      <c r="H303" s="38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</row>
    <row r="304" ht="18.75" customHeight="1">
      <c r="A304" s="1"/>
      <c r="B304" s="2"/>
      <c r="C304" s="1"/>
      <c r="D304" s="44"/>
      <c r="E304" s="1"/>
      <c r="F304" s="44"/>
      <c r="G304" s="60"/>
      <c r="H304" s="38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</row>
    <row r="305" ht="18.75" customHeight="1">
      <c r="A305" s="1"/>
      <c r="B305" s="2"/>
      <c r="C305" s="1"/>
      <c r="D305" s="44"/>
      <c r="E305" s="1"/>
      <c r="F305" s="44"/>
      <c r="G305" s="60"/>
      <c r="H305" s="38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</row>
    <row r="306" ht="18.75" customHeight="1">
      <c r="A306" s="1"/>
      <c r="B306" s="2"/>
      <c r="C306" s="1"/>
      <c r="D306" s="44"/>
      <c r="E306" s="1"/>
      <c r="F306" s="44"/>
      <c r="G306" s="60"/>
      <c r="H306" s="38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</row>
    <row r="307" ht="18.75" customHeight="1">
      <c r="A307" s="1"/>
      <c r="B307" s="2"/>
      <c r="C307" s="1"/>
      <c r="D307" s="44"/>
      <c r="E307" s="1"/>
      <c r="F307" s="44"/>
      <c r="G307" s="60"/>
      <c r="H307" s="38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</row>
    <row r="308" ht="18.75" customHeight="1">
      <c r="A308" s="1"/>
      <c r="B308" s="2"/>
      <c r="C308" s="1"/>
      <c r="D308" s="44"/>
      <c r="E308" s="1"/>
      <c r="F308" s="44"/>
      <c r="G308" s="60"/>
      <c r="H308" s="38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</row>
    <row r="309" ht="18.75" customHeight="1">
      <c r="A309" s="1"/>
      <c r="B309" s="2"/>
      <c r="C309" s="1"/>
      <c r="D309" s="44"/>
      <c r="E309" s="1"/>
      <c r="F309" s="44"/>
      <c r="G309" s="60"/>
      <c r="H309" s="38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</row>
    <row r="310" ht="18.75" customHeight="1">
      <c r="A310" s="1"/>
      <c r="B310" s="2"/>
      <c r="C310" s="1"/>
      <c r="D310" s="44"/>
      <c r="E310" s="1"/>
      <c r="F310" s="44"/>
      <c r="G310" s="60"/>
      <c r="H310" s="38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</row>
    <row r="311" ht="18.75" customHeight="1">
      <c r="A311" s="1"/>
      <c r="B311" s="2"/>
      <c r="C311" s="1"/>
      <c r="D311" s="44"/>
      <c r="E311" s="1"/>
      <c r="F311" s="44"/>
      <c r="G311" s="60"/>
      <c r="H311" s="38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</row>
    <row r="312" ht="18.75" customHeight="1">
      <c r="A312" s="1"/>
      <c r="B312" s="2"/>
      <c r="C312" s="1"/>
      <c r="D312" s="44"/>
      <c r="E312" s="1"/>
      <c r="F312" s="44"/>
      <c r="G312" s="60"/>
      <c r="H312" s="38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</row>
    <row r="313" ht="18.75" customHeight="1">
      <c r="A313" s="1"/>
      <c r="B313" s="2"/>
      <c r="C313" s="1"/>
      <c r="D313" s="44"/>
      <c r="E313" s="1"/>
      <c r="F313" s="44"/>
      <c r="G313" s="60"/>
      <c r="H313" s="38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</row>
    <row r="314" ht="18.75" customHeight="1">
      <c r="A314" s="1"/>
      <c r="B314" s="2"/>
      <c r="C314" s="1"/>
      <c r="D314" s="44"/>
      <c r="E314" s="1"/>
      <c r="F314" s="44"/>
      <c r="G314" s="60"/>
      <c r="H314" s="38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</row>
    <row r="315" ht="18.75" customHeight="1">
      <c r="A315" s="1"/>
      <c r="B315" s="2"/>
      <c r="C315" s="1"/>
      <c r="D315" s="44"/>
      <c r="E315" s="1"/>
      <c r="F315" s="44"/>
      <c r="G315" s="60"/>
      <c r="H315" s="38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</row>
    <row r="316" ht="18.75" customHeight="1">
      <c r="A316" s="1"/>
      <c r="B316" s="2"/>
      <c r="C316" s="1"/>
      <c r="D316" s="44"/>
      <c r="E316" s="1"/>
      <c r="F316" s="44"/>
      <c r="G316" s="60"/>
      <c r="H316" s="38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</row>
    <row r="317" ht="18.75" customHeight="1">
      <c r="A317" s="1"/>
      <c r="B317" s="2"/>
      <c r="C317" s="1"/>
      <c r="D317" s="44"/>
      <c r="E317" s="1"/>
      <c r="F317" s="44"/>
      <c r="G317" s="60"/>
      <c r="H317" s="38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</row>
    <row r="318" ht="18.75" customHeight="1">
      <c r="A318" s="1"/>
      <c r="B318" s="2"/>
      <c r="C318" s="1"/>
      <c r="D318" s="44"/>
      <c r="E318" s="1"/>
      <c r="F318" s="44"/>
      <c r="G318" s="60"/>
      <c r="H318" s="38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</row>
    <row r="319" ht="18.75" customHeight="1">
      <c r="A319" s="1"/>
      <c r="B319" s="2"/>
      <c r="C319" s="1"/>
      <c r="D319" s="44"/>
      <c r="E319" s="1"/>
      <c r="F319" s="44"/>
      <c r="G319" s="60"/>
      <c r="H319" s="38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</row>
    <row r="320" ht="18.75" customHeight="1">
      <c r="A320" s="1"/>
      <c r="B320" s="2"/>
      <c r="C320" s="1"/>
      <c r="D320" s="44"/>
      <c r="E320" s="1"/>
      <c r="F320" s="44"/>
      <c r="G320" s="60"/>
      <c r="H320" s="38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</row>
    <row r="321" ht="18.75" customHeight="1">
      <c r="A321" s="1"/>
      <c r="B321" s="2"/>
      <c r="C321" s="1"/>
      <c r="D321" s="44"/>
      <c r="E321" s="1"/>
      <c r="F321" s="44"/>
      <c r="G321" s="60"/>
      <c r="H321" s="38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</row>
    <row r="322" ht="18.75" customHeight="1">
      <c r="A322" s="1"/>
      <c r="B322" s="2"/>
      <c r="C322" s="1"/>
      <c r="D322" s="44"/>
      <c r="E322" s="1"/>
      <c r="F322" s="44"/>
      <c r="G322" s="60"/>
      <c r="H322" s="38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</row>
    <row r="323" ht="18.75" customHeight="1">
      <c r="A323" s="1"/>
      <c r="B323" s="2"/>
      <c r="C323" s="1"/>
      <c r="D323" s="44"/>
      <c r="E323" s="1"/>
      <c r="F323" s="44"/>
      <c r="G323" s="60"/>
      <c r="H323" s="38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</row>
    <row r="324" ht="18.75" customHeight="1">
      <c r="A324" s="1"/>
      <c r="B324" s="2"/>
      <c r="C324" s="1"/>
      <c r="D324" s="44"/>
      <c r="E324" s="1"/>
      <c r="F324" s="44"/>
      <c r="G324" s="60"/>
      <c r="H324" s="38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</row>
    <row r="325" ht="18.75" customHeight="1">
      <c r="A325" s="1"/>
      <c r="B325" s="2"/>
      <c r="C325" s="1"/>
      <c r="D325" s="44"/>
      <c r="E325" s="1"/>
      <c r="F325" s="44"/>
      <c r="G325" s="60"/>
      <c r="H325" s="38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</row>
    <row r="326" ht="18.75" customHeight="1">
      <c r="A326" s="1"/>
      <c r="B326" s="2"/>
      <c r="C326" s="1"/>
      <c r="D326" s="44"/>
      <c r="E326" s="1"/>
      <c r="F326" s="44"/>
      <c r="G326" s="60"/>
      <c r="H326" s="38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</row>
    <row r="327" ht="18.75" customHeight="1">
      <c r="A327" s="1"/>
      <c r="B327" s="2"/>
      <c r="C327" s="1"/>
      <c r="D327" s="44"/>
      <c r="E327" s="1"/>
      <c r="F327" s="44"/>
      <c r="G327" s="60"/>
      <c r="H327" s="38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</row>
    <row r="328" ht="18.75" customHeight="1">
      <c r="A328" s="1"/>
      <c r="B328" s="2"/>
      <c r="C328" s="1"/>
      <c r="D328" s="44"/>
      <c r="E328" s="1"/>
      <c r="F328" s="44"/>
      <c r="G328" s="60"/>
      <c r="H328" s="38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</row>
    <row r="329" ht="18.75" customHeight="1">
      <c r="A329" s="1"/>
      <c r="B329" s="2"/>
      <c r="C329" s="1"/>
      <c r="D329" s="44"/>
      <c r="E329" s="1"/>
      <c r="F329" s="44"/>
      <c r="G329" s="60"/>
      <c r="H329" s="38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</row>
    <row r="330" ht="18.75" customHeight="1">
      <c r="A330" s="1"/>
      <c r="B330" s="2"/>
      <c r="C330" s="1"/>
      <c r="D330" s="44"/>
      <c r="E330" s="1"/>
      <c r="F330" s="44"/>
      <c r="G330" s="60"/>
      <c r="H330" s="38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</row>
    <row r="331" ht="18.75" customHeight="1">
      <c r="A331" s="1"/>
      <c r="B331" s="2"/>
      <c r="C331" s="1"/>
      <c r="D331" s="44"/>
      <c r="E331" s="1"/>
      <c r="F331" s="44"/>
      <c r="G331" s="60"/>
      <c r="H331" s="38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</row>
    <row r="332" ht="18.75" customHeight="1">
      <c r="A332" s="1"/>
      <c r="B332" s="2"/>
      <c r="C332" s="1"/>
      <c r="D332" s="44"/>
      <c r="E332" s="1"/>
      <c r="F332" s="44"/>
      <c r="G332" s="60"/>
      <c r="H332" s="38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</row>
    <row r="333" ht="18.75" customHeight="1">
      <c r="A333" s="1"/>
      <c r="B333" s="2"/>
      <c r="C333" s="1"/>
      <c r="D333" s="44"/>
      <c r="E333" s="1"/>
      <c r="F333" s="44"/>
      <c r="G333" s="60"/>
      <c r="H333" s="38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</row>
    <row r="334" ht="18.75" customHeight="1">
      <c r="A334" s="1"/>
      <c r="B334" s="2"/>
      <c r="C334" s="1"/>
      <c r="D334" s="44"/>
      <c r="E334" s="1"/>
      <c r="F334" s="44"/>
      <c r="G334" s="60"/>
      <c r="H334" s="38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</row>
    <row r="335" ht="18.75" customHeight="1">
      <c r="A335" s="1"/>
      <c r="B335" s="2"/>
      <c r="C335" s="1"/>
      <c r="D335" s="44"/>
      <c r="E335" s="1"/>
      <c r="F335" s="44"/>
      <c r="G335" s="60"/>
      <c r="H335" s="38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</row>
    <row r="336" ht="18.75" customHeight="1">
      <c r="A336" s="1"/>
      <c r="B336" s="2"/>
      <c r="C336" s="1"/>
      <c r="D336" s="44"/>
      <c r="E336" s="1"/>
      <c r="F336" s="44"/>
      <c r="G336" s="60"/>
      <c r="H336" s="38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</row>
    <row r="337" ht="18.75" customHeight="1">
      <c r="A337" s="1"/>
      <c r="B337" s="2"/>
      <c r="C337" s="1"/>
      <c r="D337" s="44"/>
      <c r="E337" s="1"/>
      <c r="F337" s="44"/>
      <c r="G337" s="60"/>
      <c r="H337" s="38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</row>
    <row r="338" ht="18.75" customHeight="1">
      <c r="A338" s="1"/>
      <c r="B338" s="2"/>
      <c r="C338" s="1"/>
      <c r="D338" s="44"/>
      <c r="E338" s="1"/>
      <c r="F338" s="44"/>
      <c r="G338" s="60"/>
      <c r="H338" s="38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</row>
    <row r="339" ht="18.75" customHeight="1">
      <c r="A339" s="1"/>
      <c r="B339" s="2"/>
      <c r="C339" s="1"/>
      <c r="D339" s="44"/>
      <c r="E339" s="1"/>
      <c r="F339" s="44"/>
      <c r="G339" s="60"/>
      <c r="H339" s="38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</row>
    <row r="340" ht="18.75" customHeight="1">
      <c r="A340" s="1"/>
      <c r="B340" s="2"/>
      <c r="C340" s="1"/>
      <c r="D340" s="44"/>
      <c r="E340" s="1"/>
      <c r="F340" s="44"/>
      <c r="G340" s="60"/>
      <c r="H340" s="38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</row>
    <row r="341" ht="18.75" customHeight="1">
      <c r="A341" s="1"/>
      <c r="B341" s="2"/>
      <c r="C341" s="1"/>
      <c r="D341" s="44"/>
      <c r="E341" s="1"/>
      <c r="F341" s="44"/>
      <c r="G341" s="60"/>
      <c r="H341" s="38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</row>
    <row r="342" ht="18.75" customHeight="1">
      <c r="A342" s="1"/>
      <c r="B342" s="2"/>
      <c r="C342" s="1"/>
      <c r="D342" s="44"/>
      <c r="E342" s="1"/>
      <c r="F342" s="44"/>
      <c r="G342" s="60"/>
      <c r="H342" s="38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</row>
    <row r="343" ht="18.75" customHeight="1">
      <c r="A343" s="1"/>
      <c r="B343" s="2"/>
      <c r="C343" s="1"/>
      <c r="D343" s="44"/>
      <c r="E343" s="1"/>
      <c r="F343" s="44"/>
      <c r="G343" s="60"/>
      <c r="H343" s="38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</row>
    <row r="344" ht="18.75" customHeight="1">
      <c r="A344" s="1"/>
      <c r="B344" s="2"/>
      <c r="C344" s="1"/>
      <c r="D344" s="44"/>
      <c r="E344" s="1"/>
      <c r="F344" s="44"/>
      <c r="G344" s="60"/>
      <c r="H344" s="38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</row>
    <row r="345" ht="18.75" customHeight="1">
      <c r="A345" s="1"/>
      <c r="B345" s="2"/>
      <c r="C345" s="1"/>
      <c r="D345" s="44"/>
      <c r="E345" s="1"/>
      <c r="F345" s="44"/>
      <c r="G345" s="60"/>
      <c r="H345" s="38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</row>
    <row r="346" ht="18.75" customHeight="1">
      <c r="A346" s="1"/>
      <c r="B346" s="2"/>
      <c r="C346" s="1"/>
      <c r="D346" s="44"/>
      <c r="E346" s="1"/>
      <c r="F346" s="44"/>
      <c r="G346" s="60"/>
      <c r="H346" s="38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</row>
    <row r="347" ht="18.75" customHeight="1">
      <c r="A347" s="1"/>
      <c r="B347" s="2"/>
      <c r="C347" s="1"/>
      <c r="D347" s="44"/>
      <c r="E347" s="1"/>
      <c r="F347" s="44"/>
      <c r="G347" s="60"/>
      <c r="H347" s="38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</row>
    <row r="348" ht="18.75" customHeight="1">
      <c r="A348" s="1"/>
      <c r="B348" s="2"/>
      <c r="C348" s="1"/>
      <c r="D348" s="44"/>
      <c r="E348" s="1"/>
      <c r="F348" s="44"/>
      <c r="G348" s="60"/>
      <c r="H348" s="38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</row>
    <row r="349" ht="18.75" customHeight="1">
      <c r="A349" s="1"/>
      <c r="B349" s="2"/>
      <c r="C349" s="1"/>
      <c r="D349" s="44"/>
      <c r="E349" s="1"/>
      <c r="F349" s="44"/>
      <c r="G349" s="60"/>
      <c r="H349" s="38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</row>
    <row r="350" ht="18.75" customHeight="1">
      <c r="A350" s="1"/>
      <c r="B350" s="2"/>
      <c r="C350" s="1"/>
      <c r="D350" s="44"/>
      <c r="E350" s="1"/>
      <c r="F350" s="44"/>
      <c r="G350" s="60"/>
      <c r="H350" s="38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</row>
    <row r="351" ht="18.75" customHeight="1">
      <c r="A351" s="1"/>
      <c r="B351" s="2"/>
      <c r="C351" s="1"/>
      <c r="D351" s="44"/>
      <c r="E351" s="1"/>
      <c r="F351" s="44"/>
      <c r="G351" s="60"/>
      <c r="H351" s="38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</row>
    <row r="352" ht="18.75" customHeight="1">
      <c r="A352" s="1"/>
      <c r="B352" s="2"/>
      <c r="C352" s="1"/>
      <c r="D352" s="44"/>
      <c r="E352" s="1"/>
      <c r="F352" s="44"/>
      <c r="G352" s="60"/>
      <c r="H352" s="38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</row>
    <row r="353" ht="18.75" customHeight="1">
      <c r="A353" s="1"/>
      <c r="B353" s="2"/>
      <c r="C353" s="1"/>
      <c r="D353" s="44"/>
      <c r="E353" s="1"/>
      <c r="F353" s="44"/>
      <c r="G353" s="60"/>
      <c r="H353" s="38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</row>
    <row r="354" ht="18.75" customHeight="1">
      <c r="A354" s="1"/>
      <c r="B354" s="2"/>
      <c r="C354" s="1"/>
      <c r="D354" s="44"/>
      <c r="E354" s="1"/>
      <c r="F354" s="44"/>
      <c r="G354" s="60"/>
      <c r="H354" s="38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</row>
    <row r="355" ht="18.75" customHeight="1">
      <c r="A355" s="1"/>
      <c r="B355" s="2"/>
      <c r="C355" s="1"/>
      <c r="D355" s="44"/>
      <c r="E355" s="1"/>
      <c r="F355" s="44"/>
      <c r="G355" s="60"/>
      <c r="H355" s="38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</row>
    <row r="356" ht="18.75" customHeight="1">
      <c r="A356" s="1"/>
      <c r="B356" s="2"/>
      <c r="C356" s="1"/>
      <c r="D356" s="44"/>
      <c r="E356" s="1"/>
      <c r="F356" s="44"/>
      <c r="G356" s="60"/>
      <c r="H356" s="38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</row>
    <row r="357" ht="18.75" customHeight="1">
      <c r="A357" s="1"/>
      <c r="B357" s="2"/>
      <c r="C357" s="1"/>
      <c r="D357" s="44"/>
      <c r="E357" s="1"/>
      <c r="F357" s="44"/>
      <c r="G357" s="60"/>
      <c r="H357" s="38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</row>
    <row r="358" ht="18.75" customHeight="1">
      <c r="A358" s="1"/>
      <c r="B358" s="2"/>
      <c r="C358" s="1"/>
      <c r="D358" s="44"/>
      <c r="E358" s="1"/>
      <c r="F358" s="44"/>
      <c r="G358" s="60"/>
      <c r="H358" s="38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</row>
    <row r="359" ht="18.75" customHeight="1">
      <c r="A359" s="1"/>
      <c r="B359" s="2"/>
      <c r="C359" s="1"/>
      <c r="D359" s="44"/>
      <c r="E359" s="1"/>
      <c r="F359" s="44"/>
      <c r="G359" s="60"/>
      <c r="H359" s="38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</row>
    <row r="360" ht="18.75" customHeight="1">
      <c r="A360" s="1"/>
      <c r="B360" s="2"/>
      <c r="C360" s="1"/>
      <c r="D360" s="44"/>
      <c r="E360" s="1"/>
      <c r="F360" s="44"/>
      <c r="G360" s="60"/>
      <c r="H360" s="38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</row>
    <row r="361" ht="18.75" customHeight="1">
      <c r="A361" s="1"/>
      <c r="B361" s="2"/>
      <c r="C361" s="1"/>
      <c r="D361" s="44"/>
      <c r="E361" s="1"/>
      <c r="F361" s="44"/>
      <c r="G361" s="60"/>
      <c r="H361" s="38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</row>
    <row r="362" ht="18.75" customHeight="1">
      <c r="A362" s="1"/>
      <c r="B362" s="2"/>
      <c r="C362" s="1"/>
      <c r="D362" s="44"/>
      <c r="E362" s="1"/>
      <c r="F362" s="44"/>
      <c r="G362" s="60"/>
      <c r="H362" s="38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</row>
    <row r="363" ht="18.75" customHeight="1">
      <c r="A363" s="1"/>
      <c r="B363" s="2"/>
      <c r="C363" s="1"/>
      <c r="D363" s="44"/>
      <c r="E363" s="1"/>
      <c r="F363" s="44"/>
      <c r="G363" s="60"/>
      <c r="H363" s="38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</row>
    <row r="364" ht="18.75" customHeight="1">
      <c r="A364" s="1"/>
      <c r="B364" s="2"/>
      <c r="C364" s="1"/>
      <c r="D364" s="44"/>
      <c r="E364" s="1"/>
      <c r="F364" s="44"/>
      <c r="G364" s="60"/>
      <c r="H364" s="38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</row>
    <row r="365" ht="18.75" customHeight="1">
      <c r="A365" s="1"/>
      <c r="B365" s="2"/>
      <c r="C365" s="1"/>
      <c r="D365" s="44"/>
      <c r="E365" s="1"/>
      <c r="F365" s="44"/>
      <c r="G365" s="60"/>
      <c r="H365" s="38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</row>
    <row r="366" ht="18.75" customHeight="1">
      <c r="A366" s="1"/>
      <c r="B366" s="2"/>
      <c r="C366" s="1"/>
      <c r="D366" s="44"/>
      <c r="E366" s="1"/>
      <c r="F366" s="44"/>
      <c r="G366" s="60"/>
      <c r="H366" s="38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</row>
    <row r="367" ht="18.75" customHeight="1">
      <c r="A367" s="1"/>
      <c r="B367" s="2"/>
      <c r="C367" s="1"/>
      <c r="D367" s="44"/>
      <c r="E367" s="1"/>
      <c r="F367" s="44"/>
      <c r="G367" s="60"/>
      <c r="H367" s="38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</row>
    <row r="368" ht="18.75" customHeight="1">
      <c r="A368" s="1"/>
      <c r="B368" s="2"/>
      <c r="C368" s="1"/>
      <c r="D368" s="44"/>
      <c r="E368" s="1"/>
      <c r="F368" s="44"/>
      <c r="G368" s="60"/>
      <c r="H368" s="38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</row>
    <row r="369" ht="18.75" customHeight="1">
      <c r="A369" s="1"/>
      <c r="B369" s="2"/>
      <c r="C369" s="1"/>
      <c r="D369" s="44"/>
      <c r="E369" s="1"/>
      <c r="F369" s="44"/>
      <c r="G369" s="60"/>
      <c r="H369" s="38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</row>
    <row r="370" ht="18.75" customHeight="1">
      <c r="A370" s="1"/>
      <c r="B370" s="2"/>
      <c r="C370" s="1"/>
      <c r="D370" s="44"/>
      <c r="E370" s="1"/>
      <c r="F370" s="44"/>
      <c r="G370" s="60"/>
      <c r="H370" s="38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</row>
    <row r="371" ht="18.75" customHeight="1">
      <c r="A371" s="1"/>
      <c r="B371" s="2"/>
      <c r="C371" s="1"/>
      <c r="D371" s="44"/>
      <c r="E371" s="1"/>
      <c r="F371" s="44"/>
      <c r="G371" s="60"/>
      <c r="H371" s="38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</row>
    <row r="372" ht="18.75" customHeight="1">
      <c r="A372" s="1"/>
      <c r="B372" s="2"/>
      <c r="C372" s="1"/>
      <c r="D372" s="44"/>
      <c r="E372" s="1"/>
      <c r="F372" s="44"/>
      <c r="G372" s="60"/>
      <c r="H372" s="38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</row>
    <row r="373" ht="18.75" customHeight="1">
      <c r="A373" s="1"/>
      <c r="B373" s="2"/>
      <c r="C373" s="1"/>
      <c r="D373" s="44"/>
      <c r="E373" s="1"/>
      <c r="F373" s="44"/>
      <c r="G373" s="60"/>
      <c r="H373" s="38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</row>
    <row r="374" ht="18.75" customHeight="1">
      <c r="A374" s="1"/>
      <c r="B374" s="2"/>
      <c r="C374" s="1"/>
      <c r="D374" s="44"/>
      <c r="E374" s="1"/>
      <c r="F374" s="44"/>
      <c r="G374" s="60"/>
      <c r="H374" s="38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</row>
    <row r="375" ht="18.75" customHeight="1">
      <c r="A375" s="1"/>
      <c r="B375" s="2"/>
      <c r="C375" s="1"/>
      <c r="D375" s="44"/>
      <c r="E375" s="1"/>
      <c r="F375" s="44"/>
      <c r="G375" s="60"/>
      <c r="H375" s="38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</row>
    <row r="376" ht="18.75" customHeight="1">
      <c r="A376" s="1"/>
      <c r="B376" s="2"/>
      <c r="C376" s="1"/>
      <c r="D376" s="44"/>
      <c r="E376" s="1"/>
      <c r="F376" s="44"/>
      <c r="G376" s="60"/>
      <c r="H376" s="38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</row>
    <row r="377" ht="18.75" customHeight="1">
      <c r="A377" s="1"/>
      <c r="B377" s="2"/>
      <c r="C377" s="1"/>
      <c r="D377" s="44"/>
      <c r="E377" s="1"/>
      <c r="F377" s="44"/>
      <c r="G377" s="60"/>
      <c r="H377" s="38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</row>
    <row r="378" ht="18.75" customHeight="1">
      <c r="A378" s="1"/>
      <c r="B378" s="2"/>
      <c r="C378" s="1"/>
      <c r="D378" s="44"/>
      <c r="E378" s="1"/>
      <c r="F378" s="44"/>
      <c r="G378" s="60"/>
      <c r="H378" s="38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</row>
    <row r="379" ht="18.75" customHeight="1">
      <c r="A379" s="1"/>
      <c r="B379" s="2"/>
      <c r="C379" s="1"/>
      <c r="D379" s="44"/>
      <c r="E379" s="1"/>
      <c r="F379" s="44"/>
      <c r="G379" s="60"/>
      <c r="H379" s="38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</row>
    <row r="380" ht="18.75" customHeight="1">
      <c r="A380" s="1"/>
      <c r="B380" s="2"/>
      <c r="C380" s="1"/>
      <c r="D380" s="44"/>
      <c r="E380" s="1"/>
      <c r="F380" s="44"/>
      <c r="G380" s="60"/>
      <c r="H380" s="38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</row>
    <row r="381" ht="18.75" customHeight="1">
      <c r="A381" s="1"/>
      <c r="B381" s="2"/>
      <c r="C381" s="1"/>
      <c r="D381" s="44"/>
      <c r="E381" s="1"/>
      <c r="F381" s="44"/>
      <c r="G381" s="60"/>
      <c r="H381" s="38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</row>
    <row r="382" ht="18.75" customHeight="1">
      <c r="A382" s="1"/>
      <c r="B382" s="2"/>
      <c r="C382" s="1"/>
      <c r="D382" s="44"/>
      <c r="E382" s="1"/>
      <c r="F382" s="44"/>
      <c r="G382" s="60"/>
      <c r="H382" s="38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</row>
    <row r="383" ht="18.75" customHeight="1">
      <c r="A383" s="1"/>
      <c r="B383" s="2"/>
      <c r="C383" s="1"/>
      <c r="D383" s="44"/>
      <c r="E383" s="1"/>
      <c r="F383" s="44"/>
      <c r="G383" s="60"/>
      <c r="H383" s="38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</row>
    <row r="384" ht="18.75" customHeight="1">
      <c r="A384" s="1"/>
      <c r="B384" s="2"/>
      <c r="C384" s="1"/>
      <c r="D384" s="44"/>
      <c r="E384" s="1"/>
      <c r="F384" s="44"/>
      <c r="G384" s="60"/>
      <c r="H384" s="38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</row>
    <row r="385" ht="18.75" customHeight="1">
      <c r="A385" s="1"/>
      <c r="B385" s="2"/>
      <c r="C385" s="1"/>
      <c r="D385" s="44"/>
      <c r="E385" s="1"/>
      <c r="F385" s="44"/>
      <c r="G385" s="60"/>
      <c r="H385" s="38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</row>
    <row r="386" ht="18.75" customHeight="1">
      <c r="A386" s="1"/>
      <c r="B386" s="2"/>
      <c r="C386" s="1"/>
      <c r="D386" s="44"/>
      <c r="E386" s="1"/>
      <c r="F386" s="44"/>
      <c r="G386" s="60"/>
      <c r="H386" s="38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</row>
    <row r="387" ht="18.75" customHeight="1">
      <c r="A387" s="1"/>
      <c r="B387" s="2"/>
      <c r="C387" s="1"/>
      <c r="D387" s="44"/>
      <c r="E387" s="1"/>
      <c r="F387" s="44"/>
      <c r="G387" s="60"/>
      <c r="H387" s="38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</row>
    <row r="388" ht="18.75" customHeight="1">
      <c r="A388" s="1"/>
      <c r="B388" s="2"/>
      <c r="C388" s="1"/>
      <c r="D388" s="44"/>
      <c r="E388" s="1"/>
      <c r="F388" s="44"/>
      <c r="G388" s="60"/>
      <c r="H388" s="38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</row>
    <row r="389" ht="18.75" customHeight="1">
      <c r="A389" s="1"/>
      <c r="B389" s="2"/>
      <c r="C389" s="1"/>
      <c r="D389" s="44"/>
      <c r="E389" s="1"/>
      <c r="F389" s="44"/>
      <c r="G389" s="60"/>
      <c r="H389" s="38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</row>
    <row r="390" ht="18.75" customHeight="1">
      <c r="A390" s="1"/>
      <c r="B390" s="2"/>
      <c r="C390" s="1"/>
      <c r="D390" s="44"/>
      <c r="E390" s="1"/>
      <c r="F390" s="44"/>
      <c r="G390" s="60"/>
      <c r="H390" s="38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</row>
    <row r="391" ht="18.75" customHeight="1">
      <c r="A391" s="1"/>
      <c r="B391" s="2"/>
      <c r="C391" s="1"/>
      <c r="D391" s="44"/>
      <c r="E391" s="1"/>
      <c r="F391" s="44"/>
      <c r="G391" s="60"/>
      <c r="H391" s="38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</row>
    <row r="392" ht="18.75" customHeight="1">
      <c r="A392" s="1"/>
      <c r="B392" s="2"/>
      <c r="C392" s="1"/>
      <c r="D392" s="44"/>
      <c r="E392" s="1"/>
      <c r="F392" s="44"/>
      <c r="G392" s="60"/>
      <c r="H392" s="38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</row>
    <row r="393" ht="18.75" customHeight="1">
      <c r="A393" s="1"/>
      <c r="B393" s="2"/>
      <c r="C393" s="1"/>
      <c r="D393" s="44"/>
      <c r="E393" s="1"/>
      <c r="F393" s="44"/>
      <c r="G393" s="60"/>
      <c r="H393" s="38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</row>
    <row r="394" ht="18.75" customHeight="1">
      <c r="A394" s="1"/>
      <c r="B394" s="2"/>
      <c r="C394" s="1"/>
      <c r="D394" s="44"/>
      <c r="E394" s="1"/>
      <c r="F394" s="44"/>
      <c r="G394" s="60"/>
      <c r="H394" s="38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</row>
    <row r="395" ht="18.75" customHeight="1">
      <c r="A395" s="1"/>
      <c r="B395" s="2"/>
      <c r="C395" s="1"/>
      <c r="D395" s="44"/>
      <c r="E395" s="1"/>
      <c r="F395" s="44"/>
      <c r="G395" s="60"/>
      <c r="H395" s="38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</row>
    <row r="396" ht="18.75" customHeight="1">
      <c r="A396" s="1"/>
      <c r="B396" s="2"/>
      <c r="C396" s="1"/>
      <c r="D396" s="44"/>
      <c r="E396" s="1"/>
      <c r="F396" s="44"/>
      <c r="G396" s="60"/>
      <c r="H396" s="38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</row>
    <row r="397" ht="18.75" customHeight="1">
      <c r="A397" s="1"/>
      <c r="B397" s="2"/>
      <c r="C397" s="1"/>
      <c r="D397" s="44"/>
      <c r="E397" s="1"/>
      <c r="F397" s="44"/>
      <c r="G397" s="60"/>
      <c r="H397" s="38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</row>
    <row r="398" ht="18.75" customHeight="1">
      <c r="A398" s="1"/>
      <c r="B398" s="2"/>
      <c r="C398" s="1"/>
      <c r="D398" s="44"/>
      <c r="E398" s="1"/>
      <c r="F398" s="44"/>
      <c r="G398" s="60"/>
      <c r="H398" s="38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</row>
    <row r="399" ht="18.75" customHeight="1">
      <c r="A399" s="1"/>
      <c r="B399" s="2"/>
      <c r="C399" s="1"/>
      <c r="D399" s="44"/>
      <c r="E399" s="1"/>
      <c r="F399" s="44"/>
      <c r="G399" s="60"/>
      <c r="H399" s="38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</row>
    <row r="400" ht="18.75" customHeight="1">
      <c r="A400" s="1"/>
      <c r="B400" s="2"/>
      <c r="C400" s="1"/>
      <c r="D400" s="44"/>
      <c r="E400" s="1"/>
      <c r="F400" s="44"/>
      <c r="G400" s="60"/>
      <c r="H400" s="38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</row>
    <row r="401" ht="18.75" customHeight="1">
      <c r="A401" s="1"/>
      <c r="B401" s="2"/>
      <c r="C401" s="1"/>
      <c r="D401" s="44"/>
      <c r="E401" s="1"/>
      <c r="F401" s="44"/>
      <c r="G401" s="60"/>
      <c r="H401" s="38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</row>
    <row r="402" ht="18.75" customHeight="1">
      <c r="A402" s="1"/>
      <c r="B402" s="2"/>
      <c r="C402" s="1"/>
      <c r="D402" s="44"/>
      <c r="E402" s="1"/>
      <c r="F402" s="44"/>
      <c r="G402" s="60"/>
      <c r="H402" s="38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</row>
    <row r="403" ht="18.75" customHeight="1">
      <c r="A403" s="1"/>
      <c r="B403" s="2"/>
      <c r="C403" s="1"/>
      <c r="D403" s="44"/>
      <c r="E403" s="1"/>
      <c r="F403" s="44"/>
      <c r="G403" s="60"/>
      <c r="H403" s="38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</row>
    <row r="404" ht="18.75" customHeight="1">
      <c r="A404" s="1"/>
      <c r="B404" s="2"/>
      <c r="C404" s="1"/>
      <c r="D404" s="44"/>
      <c r="E404" s="1"/>
      <c r="F404" s="44"/>
      <c r="G404" s="60"/>
      <c r="H404" s="38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</row>
    <row r="405" ht="18.75" customHeight="1">
      <c r="A405" s="1"/>
      <c r="B405" s="2"/>
      <c r="C405" s="1"/>
      <c r="D405" s="44"/>
      <c r="E405" s="1"/>
      <c r="F405" s="44"/>
      <c r="G405" s="60"/>
      <c r="H405" s="38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</row>
    <row r="406" ht="18.75" customHeight="1">
      <c r="A406" s="1"/>
      <c r="B406" s="2"/>
      <c r="C406" s="1"/>
      <c r="D406" s="44"/>
      <c r="E406" s="1"/>
      <c r="F406" s="44"/>
      <c r="G406" s="60"/>
      <c r="H406" s="38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</row>
    <row r="407" ht="18.75" customHeight="1">
      <c r="A407" s="1"/>
      <c r="B407" s="2"/>
      <c r="C407" s="1"/>
      <c r="D407" s="44"/>
      <c r="E407" s="1"/>
      <c r="F407" s="44"/>
      <c r="G407" s="60"/>
      <c r="H407" s="38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</row>
    <row r="408" ht="18.75" customHeight="1">
      <c r="A408" s="1"/>
      <c r="B408" s="2"/>
      <c r="C408" s="1"/>
      <c r="D408" s="44"/>
      <c r="E408" s="1"/>
      <c r="F408" s="44"/>
      <c r="G408" s="60"/>
      <c r="H408" s="38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</row>
    <row r="409" ht="18.75" customHeight="1">
      <c r="A409" s="1"/>
      <c r="B409" s="2"/>
      <c r="C409" s="1"/>
      <c r="D409" s="44"/>
      <c r="E409" s="1"/>
      <c r="F409" s="44"/>
      <c r="G409" s="60"/>
      <c r="H409" s="38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</row>
    <row r="410" ht="18.75" customHeight="1">
      <c r="A410" s="1"/>
      <c r="B410" s="2"/>
      <c r="C410" s="1"/>
      <c r="D410" s="44"/>
      <c r="E410" s="1"/>
      <c r="F410" s="44"/>
      <c r="G410" s="60"/>
      <c r="H410" s="38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</row>
    <row r="411" ht="18.75" customHeight="1">
      <c r="A411" s="1"/>
      <c r="B411" s="2"/>
      <c r="C411" s="1"/>
      <c r="D411" s="44"/>
      <c r="E411" s="1"/>
      <c r="F411" s="44"/>
      <c r="G411" s="60"/>
      <c r="H411" s="38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</row>
    <row r="412" ht="18.75" customHeight="1">
      <c r="A412" s="1"/>
      <c r="B412" s="2"/>
      <c r="C412" s="1"/>
      <c r="D412" s="44"/>
      <c r="E412" s="1"/>
      <c r="F412" s="44"/>
      <c r="G412" s="60"/>
      <c r="H412" s="38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</row>
    <row r="413" ht="18.75" customHeight="1">
      <c r="A413" s="1"/>
      <c r="B413" s="2"/>
      <c r="C413" s="1"/>
      <c r="D413" s="44"/>
      <c r="E413" s="1"/>
      <c r="F413" s="44"/>
      <c r="G413" s="60"/>
      <c r="H413" s="38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</row>
    <row r="414" ht="18.75" customHeight="1">
      <c r="A414" s="1"/>
      <c r="B414" s="2"/>
      <c r="C414" s="1"/>
      <c r="D414" s="44"/>
      <c r="E414" s="1"/>
      <c r="F414" s="44"/>
      <c r="G414" s="60"/>
      <c r="H414" s="38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</row>
    <row r="415" ht="18.75" customHeight="1">
      <c r="A415" s="1"/>
      <c r="B415" s="2"/>
      <c r="C415" s="1"/>
      <c r="D415" s="44"/>
      <c r="E415" s="1"/>
      <c r="F415" s="44"/>
      <c r="G415" s="60"/>
      <c r="H415" s="38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</row>
    <row r="416" ht="18.75" customHeight="1">
      <c r="A416" s="1"/>
      <c r="B416" s="2"/>
      <c r="C416" s="1"/>
      <c r="D416" s="44"/>
      <c r="E416" s="1"/>
      <c r="F416" s="44"/>
      <c r="G416" s="60"/>
      <c r="H416" s="38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</row>
    <row r="417" ht="18.75" customHeight="1">
      <c r="A417" s="1"/>
      <c r="B417" s="2"/>
      <c r="C417" s="1"/>
      <c r="D417" s="44"/>
      <c r="E417" s="1"/>
      <c r="F417" s="44"/>
      <c r="G417" s="60"/>
      <c r="H417" s="38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</row>
    <row r="418" ht="18.75" customHeight="1">
      <c r="A418" s="1"/>
      <c r="B418" s="2"/>
      <c r="C418" s="1"/>
      <c r="D418" s="44"/>
      <c r="E418" s="1"/>
      <c r="F418" s="44"/>
      <c r="G418" s="60"/>
      <c r="H418" s="38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</row>
    <row r="419" ht="18.75" customHeight="1">
      <c r="A419" s="1"/>
      <c r="B419" s="2"/>
      <c r="C419" s="1"/>
      <c r="D419" s="44"/>
      <c r="E419" s="1"/>
      <c r="F419" s="44"/>
      <c r="G419" s="60"/>
      <c r="H419" s="38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</row>
    <row r="420" ht="18.75" customHeight="1">
      <c r="A420" s="1"/>
      <c r="B420" s="2"/>
      <c r="C420" s="1"/>
      <c r="D420" s="44"/>
      <c r="E420" s="1"/>
      <c r="F420" s="44"/>
      <c r="G420" s="60"/>
      <c r="H420" s="38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</row>
    <row r="421" ht="18.75" customHeight="1">
      <c r="A421" s="1"/>
      <c r="B421" s="2"/>
      <c r="C421" s="1"/>
      <c r="D421" s="44"/>
      <c r="E421" s="1"/>
      <c r="F421" s="44"/>
      <c r="G421" s="60"/>
      <c r="H421" s="38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</row>
    <row r="422" ht="18.75" customHeight="1">
      <c r="A422" s="1"/>
      <c r="B422" s="2"/>
      <c r="C422" s="1"/>
      <c r="D422" s="44"/>
      <c r="E422" s="1"/>
      <c r="F422" s="44"/>
      <c r="G422" s="60"/>
      <c r="H422" s="38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</row>
    <row r="423" ht="18.75" customHeight="1">
      <c r="A423" s="1"/>
      <c r="B423" s="2"/>
      <c r="C423" s="1"/>
      <c r="D423" s="44"/>
      <c r="E423" s="1"/>
      <c r="F423" s="44"/>
      <c r="G423" s="60"/>
      <c r="H423" s="38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</row>
    <row r="424" ht="18.75" customHeight="1">
      <c r="A424" s="1"/>
      <c r="B424" s="2"/>
      <c r="C424" s="1"/>
      <c r="D424" s="44"/>
      <c r="E424" s="1"/>
      <c r="F424" s="44"/>
      <c r="G424" s="60"/>
      <c r="H424" s="38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</row>
    <row r="425" ht="18.75" customHeight="1">
      <c r="A425" s="1"/>
      <c r="B425" s="2"/>
      <c r="C425" s="1"/>
      <c r="D425" s="44"/>
      <c r="E425" s="1"/>
      <c r="F425" s="44"/>
      <c r="G425" s="60"/>
      <c r="H425" s="38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</row>
    <row r="426" ht="18.75" customHeight="1">
      <c r="A426" s="1"/>
      <c r="B426" s="2"/>
      <c r="C426" s="1"/>
      <c r="D426" s="44"/>
      <c r="E426" s="1"/>
      <c r="F426" s="44"/>
      <c r="G426" s="60"/>
      <c r="H426" s="38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</row>
    <row r="427" ht="18.75" customHeight="1">
      <c r="A427" s="1"/>
      <c r="B427" s="2"/>
      <c r="C427" s="1"/>
      <c r="D427" s="44"/>
      <c r="E427" s="1"/>
      <c r="F427" s="44"/>
      <c r="G427" s="60"/>
      <c r="H427" s="38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</row>
    <row r="428" ht="18.75" customHeight="1">
      <c r="A428" s="1"/>
      <c r="B428" s="2"/>
      <c r="C428" s="1"/>
      <c r="D428" s="44"/>
      <c r="E428" s="1"/>
      <c r="F428" s="44"/>
      <c r="G428" s="60"/>
      <c r="H428" s="38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</row>
    <row r="429" ht="18.75" customHeight="1">
      <c r="A429" s="1"/>
      <c r="B429" s="2"/>
      <c r="C429" s="1"/>
      <c r="D429" s="44"/>
      <c r="E429" s="1"/>
      <c r="F429" s="44"/>
      <c r="G429" s="60"/>
      <c r="H429" s="38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</row>
    <row r="430" ht="18.75" customHeight="1">
      <c r="A430" s="1"/>
      <c r="B430" s="2"/>
      <c r="C430" s="1"/>
      <c r="D430" s="44"/>
      <c r="E430" s="1"/>
      <c r="F430" s="44"/>
      <c r="G430" s="60"/>
      <c r="H430" s="38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</row>
    <row r="431" ht="18.75" customHeight="1">
      <c r="A431" s="1"/>
      <c r="B431" s="2"/>
      <c r="C431" s="1"/>
      <c r="D431" s="44"/>
      <c r="E431" s="1"/>
      <c r="F431" s="44"/>
      <c r="G431" s="60"/>
      <c r="H431" s="38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</row>
    <row r="432" ht="18.75" customHeight="1">
      <c r="A432" s="1"/>
      <c r="B432" s="2"/>
      <c r="C432" s="1"/>
      <c r="D432" s="44"/>
      <c r="E432" s="1"/>
      <c r="F432" s="44"/>
      <c r="G432" s="60"/>
      <c r="H432" s="38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</row>
    <row r="433" ht="18.75" customHeight="1">
      <c r="A433" s="1"/>
      <c r="B433" s="2"/>
      <c r="C433" s="1"/>
      <c r="D433" s="44"/>
      <c r="E433" s="1"/>
      <c r="F433" s="44"/>
      <c r="G433" s="60"/>
      <c r="H433" s="38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</row>
    <row r="434" ht="18.75" customHeight="1">
      <c r="A434" s="1"/>
      <c r="B434" s="2"/>
      <c r="C434" s="1"/>
      <c r="D434" s="44"/>
      <c r="E434" s="1"/>
      <c r="F434" s="44"/>
      <c r="G434" s="60"/>
      <c r="H434" s="38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</row>
    <row r="435" ht="18.75" customHeight="1">
      <c r="A435" s="1"/>
      <c r="B435" s="2"/>
      <c r="C435" s="1"/>
      <c r="D435" s="44"/>
      <c r="E435" s="1"/>
      <c r="F435" s="44"/>
      <c r="G435" s="60"/>
      <c r="H435" s="38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</row>
    <row r="436" ht="18.75" customHeight="1">
      <c r="A436" s="1"/>
      <c r="B436" s="2"/>
      <c r="C436" s="1"/>
      <c r="D436" s="44"/>
      <c r="E436" s="1"/>
      <c r="F436" s="44"/>
      <c r="G436" s="60"/>
      <c r="H436" s="38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</row>
    <row r="437" ht="18.75" customHeight="1">
      <c r="A437" s="1"/>
      <c r="B437" s="2"/>
      <c r="C437" s="1"/>
      <c r="D437" s="44"/>
      <c r="E437" s="1"/>
      <c r="F437" s="44"/>
      <c r="G437" s="60"/>
      <c r="H437" s="38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</row>
    <row r="438" ht="18.75" customHeight="1">
      <c r="A438" s="1"/>
      <c r="B438" s="2"/>
      <c r="C438" s="1"/>
      <c r="D438" s="44"/>
      <c r="E438" s="1"/>
      <c r="F438" s="44"/>
      <c r="G438" s="60"/>
      <c r="H438" s="38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</row>
    <row r="439" ht="18.75" customHeight="1">
      <c r="A439" s="1"/>
      <c r="B439" s="2"/>
      <c r="C439" s="1"/>
      <c r="D439" s="44"/>
      <c r="E439" s="1"/>
      <c r="F439" s="44"/>
      <c r="G439" s="60"/>
      <c r="H439" s="38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</row>
    <row r="440" ht="18.75" customHeight="1">
      <c r="A440" s="1"/>
      <c r="B440" s="2"/>
      <c r="C440" s="1"/>
      <c r="D440" s="44"/>
      <c r="E440" s="1"/>
      <c r="F440" s="44"/>
      <c r="G440" s="60"/>
      <c r="H440" s="38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</row>
    <row r="441" ht="18.75" customHeight="1">
      <c r="A441" s="1"/>
      <c r="B441" s="2"/>
      <c r="C441" s="1"/>
      <c r="D441" s="44"/>
      <c r="E441" s="1"/>
      <c r="F441" s="44"/>
      <c r="G441" s="60"/>
      <c r="H441" s="38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</row>
    <row r="442" ht="18.75" customHeight="1">
      <c r="A442" s="1"/>
      <c r="B442" s="2"/>
      <c r="C442" s="1"/>
      <c r="D442" s="44"/>
      <c r="E442" s="1"/>
      <c r="F442" s="44"/>
      <c r="G442" s="60"/>
      <c r="H442" s="38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</row>
    <row r="443" ht="18.75" customHeight="1">
      <c r="A443" s="1"/>
      <c r="B443" s="2"/>
      <c r="C443" s="1"/>
      <c r="D443" s="44"/>
      <c r="E443" s="1"/>
      <c r="F443" s="44"/>
      <c r="G443" s="60"/>
      <c r="H443" s="38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</row>
    <row r="444" ht="18.75" customHeight="1">
      <c r="A444" s="1"/>
      <c r="B444" s="2"/>
      <c r="C444" s="1"/>
      <c r="D444" s="44"/>
      <c r="E444" s="1"/>
      <c r="F444" s="44"/>
      <c r="G444" s="60"/>
      <c r="H444" s="38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</row>
    <row r="445" ht="18.75" customHeight="1">
      <c r="A445" s="1"/>
      <c r="B445" s="2"/>
      <c r="C445" s="1"/>
      <c r="D445" s="44"/>
      <c r="E445" s="1"/>
      <c r="F445" s="44"/>
      <c r="G445" s="60"/>
      <c r="H445" s="38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</row>
    <row r="446" ht="18.75" customHeight="1">
      <c r="A446" s="1"/>
      <c r="B446" s="2"/>
      <c r="C446" s="1"/>
      <c r="D446" s="44"/>
      <c r="E446" s="1"/>
      <c r="F446" s="44"/>
      <c r="G446" s="60"/>
      <c r="H446" s="38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</row>
    <row r="447" ht="18.75" customHeight="1">
      <c r="A447" s="1"/>
      <c r="B447" s="2"/>
      <c r="C447" s="1"/>
      <c r="D447" s="44"/>
      <c r="E447" s="1"/>
      <c r="F447" s="44"/>
      <c r="G447" s="60"/>
      <c r="H447" s="38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</row>
    <row r="448" ht="18.75" customHeight="1">
      <c r="A448" s="1"/>
      <c r="B448" s="2"/>
      <c r="C448" s="1"/>
      <c r="D448" s="44"/>
      <c r="E448" s="1"/>
      <c r="F448" s="44"/>
      <c r="G448" s="60"/>
      <c r="H448" s="38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</row>
    <row r="449" ht="18.75" customHeight="1">
      <c r="A449" s="1"/>
      <c r="B449" s="2"/>
      <c r="C449" s="1"/>
      <c r="D449" s="44"/>
      <c r="E449" s="1"/>
      <c r="F449" s="44"/>
      <c r="G449" s="60"/>
      <c r="H449" s="38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</row>
    <row r="450" ht="18.75" customHeight="1">
      <c r="A450" s="1"/>
      <c r="B450" s="2"/>
      <c r="C450" s="1"/>
      <c r="D450" s="44"/>
      <c r="E450" s="1"/>
      <c r="F450" s="44"/>
      <c r="G450" s="60"/>
      <c r="H450" s="38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</row>
    <row r="451" ht="18.75" customHeight="1">
      <c r="A451" s="1"/>
      <c r="B451" s="2"/>
      <c r="C451" s="1"/>
      <c r="D451" s="44"/>
      <c r="E451" s="1"/>
      <c r="F451" s="44"/>
      <c r="G451" s="60"/>
      <c r="H451" s="38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</row>
    <row r="452" ht="18.75" customHeight="1">
      <c r="A452" s="1"/>
      <c r="B452" s="2"/>
      <c r="C452" s="1"/>
      <c r="D452" s="44"/>
      <c r="E452" s="1"/>
      <c r="F452" s="44"/>
      <c r="G452" s="60"/>
      <c r="H452" s="38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</row>
    <row r="453" ht="18.75" customHeight="1">
      <c r="A453" s="1"/>
      <c r="B453" s="2"/>
      <c r="C453" s="1"/>
      <c r="D453" s="44"/>
      <c r="E453" s="1"/>
      <c r="F453" s="44"/>
      <c r="G453" s="60"/>
      <c r="H453" s="38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</row>
    <row r="454" ht="18.75" customHeight="1">
      <c r="A454" s="1"/>
      <c r="B454" s="2"/>
      <c r="C454" s="1"/>
      <c r="D454" s="44"/>
      <c r="E454" s="1"/>
      <c r="F454" s="44"/>
      <c r="G454" s="60"/>
      <c r="H454" s="38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</row>
    <row r="455" ht="18.75" customHeight="1">
      <c r="A455" s="1"/>
      <c r="B455" s="2"/>
      <c r="C455" s="1"/>
      <c r="D455" s="44"/>
      <c r="E455" s="1"/>
      <c r="F455" s="44"/>
      <c r="G455" s="60"/>
      <c r="H455" s="38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</row>
    <row r="456" ht="18.75" customHeight="1">
      <c r="A456" s="1"/>
      <c r="B456" s="2"/>
      <c r="C456" s="1"/>
      <c r="D456" s="44"/>
      <c r="E456" s="1"/>
      <c r="F456" s="44"/>
      <c r="G456" s="60"/>
      <c r="H456" s="38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</row>
    <row r="457" ht="18.75" customHeight="1">
      <c r="A457" s="1"/>
      <c r="B457" s="2"/>
      <c r="C457" s="1"/>
      <c r="D457" s="44"/>
      <c r="E457" s="1"/>
      <c r="F457" s="44"/>
      <c r="G457" s="60"/>
      <c r="H457" s="38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</row>
    <row r="458" ht="18.75" customHeight="1">
      <c r="A458" s="1"/>
      <c r="B458" s="2"/>
      <c r="C458" s="1"/>
      <c r="D458" s="44"/>
      <c r="E458" s="1"/>
      <c r="F458" s="44"/>
      <c r="G458" s="60"/>
      <c r="H458" s="38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</row>
    <row r="459" ht="18.75" customHeight="1">
      <c r="A459" s="1"/>
      <c r="B459" s="2"/>
      <c r="C459" s="1"/>
      <c r="D459" s="44"/>
      <c r="E459" s="1"/>
      <c r="F459" s="44"/>
      <c r="G459" s="60"/>
      <c r="H459" s="38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</row>
    <row r="460" ht="18.75" customHeight="1">
      <c r="A460" s="1"/>
      <c r="B460" s="2"/>
      <c r="C460" s="1"/>
      <c r="D460" s="44"/>
      <c r="E460" s="1"/>
      <c r="F460" s="44"/>
      <c r="G460" s="60"/>
      <c r="H460" s="38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</row>
    <row r="461" ht="18.75" customHeight="1">
      <c r="A461" s="1"/>
      <c r="B461" s="2"/>
      <c r="C461" s="1"/>
      <c r="D461" s="44"/>
      <c r="E461" s="1"/>
      <c r="F461" s="44"/>
      <c r="G461" s="60"/>
      <c r="H461" s="38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</row>
    <row r="462" ht="18.75" customHeight="1">
      <c r="A462" s="1"/>
      <c r="B462" s="2"/>
      <c r="C462" s="1"/>
      <c r="D462" s="44"/>
      <c r="E462" s="1"/>
      <c r="F462" s="44"/>
      <c r="G462" s="60"/>
      <c r="H462" s="38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</row>
    <row r="463" ht="18.75" customHeight="1">
      <c r="A463" s="1"/>
      <c r="B463" s="2"/>
      <c r="C463" s="1"/>
      <c r="D463" s="44"/>
      <c r="E463" s="1"/>
      <c r="F463" s="44"/>
      <c r="G463" s="60"/>
      <c r="H463" s="38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</row>
    <row r="464" ht="18.75" customHeight="1">
      <c r="A464" s="1"/>
      <c r="B464" s="2"/>
      <c r="C464" s="1"/>
      <c r="D464" s="44"/>
      <c r="E464" s="1"/>
      <c r="F464" s="44"/>
      <c r="G464" s="60"/>
      <c r="H464" s="38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</row>
    <row r="465" ht="18.75" customHeight="1">
      <c r="A465" s="1"/>
      <c r="B465" s="2"/>
      <c r="C465" s="1"/>
      <c r="D465" s="44"/>
      <c r="E465" s="1"/>
      <c r="F465" s="44"/>
      <c r="G465" s="60"/>
      <c r="H465" s="38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</row>
    <row r="466" ht="18.75" customHeight="1">
      <c r="A466" s="1"/>
      <c r="B466" s="2"/>
      <c r="C466" s="1"/>
      <c r="D466" s="44"/>
      <c r="E466" s="1"/>
      <c r="F466" s="44"/>
      <c r="G466" s="60"/>
      <c r="H466" s="38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</row>
    <row r="467" ht="18.75" customHeight="1">
      <c r="A467" s="1"/>
      <c r="B467" s="2"/>
      <c r="C467" s="1"/>
      <c r="D467" s="44"/>
      <c r="E467" s="1"/>
      <c r="F467" s="44"/>
      <c r="G467" s="60"/>
      <c r="H467" s="38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</row>
    <row r="468" ht="18.75" customHeight="1">
      <c r="A468" s="1"/>
      <c r="B468" s="2"/>
      <c r="C468" s="1"/>
      <c r="D468" s="44"/>
      <c r="E468" s="1"/>
      <c r="F468" s="44"/>
      <c r="G468" s="60"/>
      <c r="H468" s="38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</row>
    <row r="469" ht="18.75" customHeight="1">
      <c r="A469" s="1"/>
      <c r="B469" s="2"/>
      <c r="C469" s="1"/>
      <c r="D469" s="44"/>
      <c r="E469" s="1"/>
      <c r="F469" s="44"/>
      <c r="G469" s="60"/>
      <c r="H469" s="38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</row>
    <row r="470" ht="18.75" customHeight="1">
      <c r="A470" s="1"/>
      <c r="B470" s="2"/>
      <c r="C470" s="1"/>
      <c r="D470" s="44"/>
      <c r="E470" s="1"/>
      <c r="F470" s="44"/>
      <c r="G470" s="60"/>
      <c r="H470" s="38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</row>
    <row r="471" ht="18.75" customHeight="1">
      <c r="A471" s="1"/>
      <c r="B471" s="2"/>
      <c r="C471" s="1"/>
      <c r="D471" s="44"/>
      <c r="E471" s="1"/>
      <c r="F471" s="44"/>
      <c r="G471" s="60"/>
      <c r="H471" s="38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</row>
    <row r="472" ht="18.75" customHeight="1">
      <c r="A472" s="1"/>
      <c r="B472" s="2"/>
      <c r="C472" s="1"/>
      <c r="D472" s="44"/>
      <c r="E472" s="1"/>
      <c r="F472" s="44"/>
      <c r="G472" s="60"/>
      <c r="H472" s="38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</row>
    <row r="473" ht="18.75" customHeight="1">
      <c r="A473" s="1"/>
      <c r="B473" s="2"/>
      <c r="C473" s="1"/>
      <c r="D473" s="44"/>
      <c r="E473" s="1"/>
      <c r="F473" s="44"/>
      <c r="G473" s="60"/>
      <c r="H473" s="38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</row>
    <row r="474" ht="18.75" customHeight="1">
      <c r="A474" s="1"/>
      <c r="B474" s="2"/>
      <c r="C474" s="1"/>
      <c r="D474" s="44"/>
      <c r="E474" s="1"/>
      <c r="F474" s="44"/>
      <c r="G474" s="60"/>
      <c r="H474" s="38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</row>
    <row r="475" ht="18.75" customHeight="1">
      <c r="A475" s="1"/>
      <c r="B475" s="2"/>
      <c r="C475" s="1"/>
      <c r="D475" s="44"/>
      <c r="E475" s="1"/>
      <c r="F475" s="44"/>
      <c r="G475" s="60"/>
      <c r="H475" s="38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</row>
    <row r="476" ht="18.75" customHeight="1">
      <c r="A476" s="1"/>
      <c r="B476" s="2"/>
      <c r="C476" s="1"/>
      <c r="D476" s="44"/>
      <c r="E476" s="1"/>
      <c r="F476" s="44"/>
      <c r="G476" s="60"/>
      <c r="H476" s="38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</row>
    <row r="477" ht="18.75" customHeight="1">
      <c r="A477" s="1"/>
      <c r="B477" s="2"/>
      <c r="C477" s="1"/>
      <c r="D477" s="44"/>
      <c r="E477" s="1"/>
      <c r="F477" s="44"/>
      <c r="G477" s="60"/>
      <c r="H477" s="38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</row>
    <row r="478" ht="18.75" customHeight="1">
      <c r="A478" s="1"/>
      <c r="B478" s="2"/>
      <c r="C478" s="1"/>
      <c r="D478" s="44"/>
      <c r="E478" s="1"/>
      <c r="F478" s="44"/>
      <c r="G478" s="60"/>
      <c r="H478" s="38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</row>
    <row r="479" ht="18.75" customHeight="1">
      <c r="A479" s="1"/>
      <c r="B479" s="2"/>
      <c r="C479" s="1"/>
      <c r="D479" s="44"/>
      <c r="E479" s="1"/>
      <c r="F479" s="44"/>
      <c r="G479" s="60"/>
      <c r="H479" s="38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</row>
    <row r="480" ht="18.75" customHeight="1">
      <c r="A480" s="1"/>
      <c r="B480" s="2"/>
      <c r="C480" s="1"/>
      <c r="D480" s="44"/>
      <c r="E480" s="1"/>
      <c r="F480" s="44"/>
      <c r="G480" s="60"/>
      <c r="H480" s="38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</row>
    <row r="481" ht="18.75" customHeight="1">
      <c r="A481" s="1"/>
      <c r="B481" s="2"/>
      <c r="C481" s="1"/>
      <c r="D481" s="44"/>
      <c r="E481" s="1"/>
      <c r="F481" s="44"/>
      <c r="G481" s="60"/>
      <c r="H481" s="38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</row>
    <row r="482" ht="18.75" customHeight="1">
      <c r="A482" s="1"/>
      <c r="B482" s="2"/>
      <c r="C482" s="1"/>
      <c r="D482" s="44"/>
      <c r="E482" s="1"/>
      <c r="F482" s="44"/>
      <c r="G482" s="60"/>
      <c r="H482" s="38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</row>
    <row r="483" ht="18.75" customHeight="1">
      <c r="A483" s="1"/>
      <c r="B483" s="2"/>
      <c r="C483" s="1"/>
      <c r="D483" s="44"/>
      <c r="E483" s="1"/>
      <c r="F483" s="44"/>
      <c r="G483" s="60"/>
      <c r="H483" s="38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</row>
    <row r="484" ht="18.75" customHeight="1">
      <c r="A484" s="1"/>
      <c r="B484" s="2"/>
      <c r="C484" s="1"/>
      <c r="D484" s="44"/>
      <c r="E484" s="1"/>
      <c r="F484" s="44"/>
      <c r="G484" s="60"/>
      <c r="H484" s="38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</row>
    <row r="485" ht="18.75" customHeight="1">
      <c r="A485" s="1"/>
      <c r="B485" s="2"/>
      <c r="C485" s="1"/>
      <c r="D485" s="44"/>
      <c r="E485" s="1"/>
      <c r="F485" s="44"/>
      <c r="G485" s="60"/>
      <c r="H485" s="38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</row>
    <row r="486" ht="18.75" customHeight="1">
      <c r="A486" s="1"/>
      <c r="B486" s="2"/>
      <c r="C486" s="1"/>
      <c r="D486" s="44"/>
      <c r="E486" s="1"/>
      <c r="F486" s="44"/>
      <c r="G486" s="60"/>
      <c r="H486" s="38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</row>
    <row r="487" ht="18.75" customHeight="1">
      <c r="A487" s="1"/>
      <c r="B487" s="2"/>
      <c r="C487" s="1"/>
      <c r="D487" s="44"/>
      <c r="E487" s="1"/>
      <c r="F487" s="44"/>
      <c r="G487" s="60"/>
      <c r="H487" s="38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</row>
    <row r="488" ht="18.75" customHeight="1">
      <c r="A488" s="1"/>
      <c r="B488" s="2"/>
      <c r="C488" s="1"/>
      <c r="D488" s="44"/>
      <c r="E488" s="1"/>
      <c r="F488" s="44"/>
      <c r="G488" s="60"/>
      <c r="H488" s="38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</row>
    <row r="489" ht="18.75" customHeight="1">
      <c r="A489" s="1"/>
      <c r="B489" s="2"/>
      <c r="C489" s="1"/>
      <c r="D489" s="44"/>
      <c r="E489" s="1"/>
      <c r="F489" s="44"/>
      <c r="G489" s="60"/>
      <c r="H489" s="38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</row>
    <row r="490" ht="18.75" customHeight="1">
      <c r="A490" s="1"/>
      <c r="B490" s="2"/>
      <c r="C490" s="1"/>
      <c r="D490" s="44"/>
      <c r="E490" s="1"/>
      <c r="F490" s="44"/>
      <c r="G490" s="60"/>
      <c r="H490" s="38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</row>
    <row r="491" ht="18.75" customHeight="1">
      <c r="A491" s="1"/>
      <c r="B491" s="2"/>
      <c r="C491" s="1"/>
      <c r="D491" s="44"/>
      <c r="E491" s="1"/>
      <c r="F491" s="44"/>
      <c r="G491" s="60"/>
      <c r="H491" s="38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</row>
    <row r="492" ht="18.75" customHeight="1">
      <c r="A492" s="1"/>
      <c r="B492" s="2"/>
      <c r="C492" s="1"/>
      <c r="D492" s="44"/>
      <c r="E492" s="1"/>
      <c r="F492" s="44"/>
      <c r="G492" s="60"/>
      <c r="H492" s="38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</row>
    <row r="493" ht="18.75" customHeight="1">
      <c r="A493" s="1"/>
      <c r="B493" s="2"/>
      <c r="C493" s="1"/>
      <c r="D493" s="44"/>
      <c r="E493" s="1"/>
      <c r="F493" s="44"/>
      <c r="G493" s="60"/>
      <c r="H493" s="38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</row>
    <row r="494" ht="18.75" customHeight="1">
      <c r="A494" s="1"/>
      <c r="B494" s="2"/>
      <c r="C494" s="1"/>
      <c r="D494" s="44"/>
      <c r="E494" s="1"/>
      <c r="F494" s="44"/>
      <c r="G494" s="60"/>
      <c r="H494" s="38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</row>
    <row r="495" ht="18.75" customHeight="1">
      <c r="A495" s="1"/>
      <c r="B495" s="2"/>
      <c r="C495" s="1"/>
      <c r="D495" s="44"/>
      <c r="E495" s="1"/>
      <c r="F495" s="44"/>
      <c r="G495" s="60"/>
      <c r="H495" s="38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</row>
    <row r="496" ht="18.75" customHeight="1">
      <c r="A496" s="1"/>
      <c r="B496" s="2"/>
      <c r="C496" s="1"/>
      <c r="D496" s="44"/>
      <c r="E496" s="1"/>
      <c r="F496" s="44"/>
      <c r="G496" s="60"/>
      <c r="H496" s="38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</row>
    <row r="497" ht="18.75" customHeight="1">
      <c r="A497" s="1"/>
      <c r="B497" s="2"/>
      <c r="C497" s="1"/>
      <c r="D497" s="44"/>
      <c r="E497" s="1"/>
      <c r="F497" s="44"/>
      <c r="G497" s="60"/>
      <c r="H497" s="38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</row>
    <row r="498" ht="18.75" customHeight="1">
      <c r="A498" s="1"/>
      <c r="B498" s="2"/>
      <c r="C498" s="1"/>
      <c r="D498" s="44"/>
      <c r="E498" s="1"/>
      <c r="F498" s="44"/>
      <c r="G498" s="60"/>
      <c r="H498" s="38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</row>
    <row r="499" ht="18.75" customHeight="1">
      <c r="A499" s="1"/>
      <c r="B499" s="2"/>
      <c r="C499" s="1"/>
      <c r="D499" s="44"/>
      <c r="E499" s="1"/>
      <c r="F499" s="44"/>
      <c r="G499" s="60"/>
      <c r="H499" s="38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</row>
    <row r="500" ht="18.75" customHeight="1">
      <c r="A500" s="1"/>
      <c r="B500" s="2"/>
      <c r="C500" s="1"/>
      <c r="D500" s="44"/>
      <c r="E500" s="1"/>
      <c r="F500" s="44"/>
      <c r="G500" s="60"/>
      <c r="H500" s="38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</row>
    <row r="501" ht="18.75" customHeight="1">
      <c r="A501" s="1"/>
      <c r="B501" s="2"/>
      <c r="C501" s="1"/>
      <c r="D501" s="44"/>
      <c r="E501" s="1"/>
      <c r="F501" s="44"/>
      <c r="G501" s="60"/>
      <c r="H501" s="38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</row>
    <row r="502" ht="18.75" customHeight="1">
      <c r="A502" s="1"/>
      <c r="B502" s="2"/>
      <c r="C502" s="1"/>
      <c r="D502" s="44"/>
      <c r="E502" s="1"/>
      <c r="F502" s="44"/>
      <c r="G502" s="60"/>
      <c r="H502" s="38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</row>
    <row r="503" ht="18.75" customHeight="1">
      <c r="A503" s="1"/>
      <c r="B503" s="2"/>
      <c r="C503" s="1"/>
      <c r="D503" s="44"/>
      <c r="E503" s="1"/>
      <c r="F503" s="44"/>
      <c r="G503" s="60"/>
      <c r="H503" s="38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</row>
    <row r="504" ht="18.75" customHeight="1">
      <c r="A504" s="1"/>
      <c r="B504" s="2"/>
      <c r="C504" s="1"/>
      <c r="D504" s="44"/>
      <c r="E504" s="1"/>
      <c r="F504" s="44"/>
      <c r="G504" s="60"/>
      <c r="H504" s="38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</row>
    <row r="505" ht="18.75" customHeight="1">
      <c r="A505" s="1"/>
      <c r="B505" s="2"/>
      <c r="C505" s="1"/>
      <c r="D505" s="44"/>
      <c r="E505" s="1"/>
      <c r="F505" s="44"/>
      <c r="G505" s="60"/>
      <c r="H505" s="38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</row>
    <row r="506" ht="18.75" customHeight="1">
      <c r="A506" s="1"/>
      <c r="B506" s="2"/>
      <c r="C506" s="1"/>
      <c r="D506" s="44"/>
      <c r="E506" s="1"/>
      <c r="F506" s="44"/>
      <c r="G506" s="60"/>
      <c r="H506" s="38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</row>
    <row r="507" ht="18.75" customHeight="1">
      <c r="A507" s="1"/>
      <c r="B507" s="2"/>
      <c r="C507" s="1"/>
      <c r="D507" s="44"/>
      <c r="E507" s="1"/>
      <c r="F507" s="44"/>
      <c r="G507" s="60"/>
      <c r="H507" s="38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</row>
    <row r="508" ht="18.75" customHeight="1">
      <c r="A508" s="1"/>
      <c r="B508" s="2"/>
      <c r="C508" s="1"/>
      <c r="D508" s="44"/>
      <c r="E508" s="1"/>
      <c r="F508" s="44"/>
      <c r="G508" s="60"/>
      <c r="H508" s="38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</row>
    <row r="509" ht="18.75" customHeight="1">
      <c r="A509" s="1"/>
      <c r="B509" s="2"/>
      <c r="C509" s="1"/>
      <c r="D509" s="44"/>
      <c r="E509" s="1"/>
      <c r="F509" s="44"/>
      <c r="G509" s="60"/>
      <c r="H509" s="38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</row>
    <row r="510" ht="18.75" customHeight="1">
      <c r="A510" s="1"/>
      <c r="B510" s="2"/>
      <c r="C510" s="1"/>
      <c r="D510" s="44"/>
      <c r="E510" s="1"/>
      <c r="F510" s="44"/>
      <c r="G510" s="60"/>
      <c r="H510" s="38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</row>
    <row r="511" ht="18.75" customHeight="1">
      <c r="A511" s="1"/>
      <c r="B511" s="2"/>
      <c r="C511" s="1"/>
      <c r="D511" s="44"/>
      <c r="E511" s="1"/>
      <c r="F511" s="44"/>
      <c r="G511" s="60"/>
      <c r="H511" s="38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</row>
    <row r="512" ht="18.75" customHeight="1">
      <c r="A512" s="1"/>
      <c r="B512" s="2"/>
      <c r="C512" s="1"/>
      <c r="D512" s="44"/>
      <c r="E512" s="1"/>
      <c r="F512" s="44"/>
      <c r="G512" s="60"/>
      <c r="H512" s="38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</row>
    <row r="513" ht="18.75" customHeight="1">
      <c r="A513" s="1"/>
      <c r="B513" s="2"/>
      <c r="C513" s="1"/>
      <c r="D513" s="44"/>
      <c r="E513" s="1"/>
      <c r="F513" s="44"/>
      <c r="G513" s="60"/>
      <c r="H513" s="38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</row>
    <row r="514" ht="18.75" customHeight="1">
      <c r="A514" s="1"/>
      <c r="B514" s="2"/>
      <c r="C514" s="1"/>
      <c r="D514" s="44"/>
      <c r="E514" s="1"/>
      <c r="F514" s="44"/>
      <c r="G514" s="60"/>
      <c r="H514" s="38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</row>
    <row r="515" ht="18.75" customHeight="1">
      <c r="A515" s="1"/>
      <c r="B515" s="2"/>
      <c r="C515" s="1"/>
      <c r="D515" s="44"/>
      <c r="E515" s="1"/>
      <c r="F515" s="44"/>
      <c r="G515" s="60"/>
      <c r="H515" s="38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</row>
    <row r="516" ht="18.75" customHeight="1">
      <c r="A516" s="1"/>
      <c r="B516" s="2"/>
      <c r="C516" s="1"/>
      <c r="D516" s="44"/>
      <c r="E516" s="1"/>
      <c r="F516" s="44"/>
      <c r="G516" s="60"/>
      <c r="H516" s="38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</row>
    <row r="517" ht="18.75" customHeight="1">
      <c r="A517" s="1"/>
      <c r="B517" s="2"/>
      <c r="C517" s="1"/>
      <c r="D517" s="44"/>
      <c r="E517" s="1"/>
      <c r="F517" s="44"/>
      <c r="G517" s="60"/>
      <c r="H517" s="38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</row>
    <row r="518" ht="18.75" customHeight="1">
      <c r="A518" s="1"/>
      <c r="B518" s="2"/>
      <c r="C518" s="1"/>
      <c r="D518" s="44"/>
      <c r="E518" s="1"/>
      <c r="F518" s="44"/>
      <c r="G518" s="60"/>
      <c r="H518" s="38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</row>
    <row r="519" ht="18.75" customHeight="1">
      <c r="A519" s="1"/>
      <c r="B519" s="2"/>
      <c r="C519" s="1"/>
      <c r="D519" s="44"/>
      <c r="E519" s="1"/>
      <c r="F519" s="44"/>
      <c r="G519" s="60"/>
      <c r="H519" s="38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</row>
    <row r="520" ht="18.75" customHeight="1">
      <c r="A520" s="1"/>
      <c r="B520" s="2"/>
      <c r="C520" s="1"/>
      <c r="D520" s="44"/>
      <c r="E520" s="1"/>
      <c r="F520" s="44"/>
      <c r="G520" s="60"/>
      <c r="H520" s="38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</row>
    <row r="521" ht="18.75" customHeight="1">
      <c r="A521" s="1"/>
      <c r="B521" s="2"/>
      <c r="C521" s="1"/>
      <c r="D521" s="44"/>
      <c r="E521" s="1"/>
      <c r="F521" s="44"/>
      <c r="G521" s="60"/>
      <c r="H521" s="38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</row>
    <row r="522" ht="18.75" customHeight="1">
      <c r="A522" s="1"/>
      <c r="B522" s="2"/>
      <c r="C522" s="1"/>
      <c r="D522" s="44"/>
      <c r="E522" s="1"/>
      <c r="F522" s="44"/>
      <c r="G522" s="60"/>
      <c r="H522" s="38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</row>
    <row r="523" ht="18.75" customHeight="1">
      <c r="A523" s="1"/>
      <c r="B523" s="2"/>
      <c r="C523" s="1"/>
      <c r="D523" s="44"/>
      <c r="E523" s="1"/>
      <c r="F523" s="44"/>
      <c r="G523" s="60"/>
      <c r="H523" s="38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</row>
    <row r="524" ht="18.75" customHeight="1">
      <c r="A524" s="1"/>
      <c r="B524" s="2"/>
      <c r="C524" s="1"/>
      <c r="D524" s="44"/>
      <c r="E524" s="1"/>
      <c r="F524" s="44"/>
      <c r="G524" s="60"/>
      <c r="H524" s="38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</row>
    <row r="525" ht="18.75" customHeight="1">
      <c r="A525" s="1"/>
      <c r="B525" s="2"/>
      <c r="C525" s="1"/>
      <c r="D525" s="44"/>
      <c r="E525" s="1"/>
      <c r="F525" s="44"/>
      <c r="G525" s="60"/>
      <c r="H525" s="38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</row>
    <row r="526" ht="18.75" customHeight="1">
      <c r="A526" s="1"/>
      <c r="B526" s="2"/>
      <c r="C526" s="1"/>
      <c r="D526" s="44"/>
      <c r="E526" s="1"/>
      <c r="F526" s="44"/>
      <c r="G526" s="60"/>
      <c r="H526" s="38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</row>
    <row r="527" ht="18.75" customHeight="1">
      <c r="A527" s="1"/>
      <c r="B527" s="2"/>
      <c r="C527" s="1"/>
      <c r="D527" s="44"/>
      <c r="E527" s="1"/>
      <c r="F527" s="44"/>
      <c r="G527" s="60"/>
      <c r="H527" s="38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</row>
    <row r="528" ht="18.75" customHeight="1">
      <c r="A528" s="1"/>
      <c r="B528" s="2"/>
      <c r="C528" s="1"/>
      <c r="D528" s="44"/>
      <c r="E528" s="1"/>
      <c r="F528" s="44"/>
      <c r="G528" s="60"/>
      <c r="H528" s="38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</row>
    <row r="529" ht="18.75" customHeight="1">
      <c r="A529" s="1"/>
      <c r="B529" s="2"/>
      <c r="C529" s="1"/>
      <c r="D529" s="44"/>
      <c r="E529" s="1"/>
      <c r="F529" s="44"/>
      <c r="G529" s="60"/>
      <c r="H529" s="38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</row>
    <row r="530" ht="18.75" customHeight="1">
      <c r="A530" s="1"/>
      <c r="B530" s="2"/>
      <c r="C530" s="1"/>
      <c r="D530" s="44"/>
      <c r="E530" s="1"/>
      <c r="F530" s="44"/>
      <c r="G530" s="60"/>
      <c r="H530" s="38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</row>
    <row r="531" ht="18.75" customHeight="1">
      <c r="A531" s="1"/>
      <c r="B531" s="2"/>
      <c r="C531" s="1"/>
      <c r="D531" s="44"/>
      <c r="E531" s="1"/>
      <c r="F531" s="44"/>
      <c r="G531" s="60"/>
      <c r="H531" s="38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</row>
    <row r="532" ht="18.75" customHeight="1">
      <c r="A532" s="1"/>
      <c r="B532" s="2"/>
      <c r="C532" s="1"/>
      <c r="D532" s="44"/>
      <c r="E532" s="1"/>
      <c r="F532" s="44"/>
      <c r="G532" s="60"/>
      <c r="H532" s="38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</row>
    <row r="533" ht="18.75" customHeight="1">
      <c r="A533" s="1"/>
      <c r="B533" s="2"/>
      <c r="C533" s="1"/>
      <c r="D533" s="44"/>
      <c r="E533" s="1"/>
      <c r="F533" s="44"/>
      <c r="G533" s="60"/>
      <c r="H533" s="38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</row>
    <row r="534" ht="18.75" customHeight="1">
      <c r="A534" s="1"/>
      <c r="B534" s="2"/>
      <c r="C534" s="1"/>
      <c r="D534" s="44"/>
      <c r="E534" s="1"/>
      <c r="F534" s="44"/>
      <c r="G534" s="60"/>
      <c r="H534" s="38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</row>
    <row r="535" ht="18.75" customHeight="1">
      <c r="A535" s="1"/>
      <c r="B535" s="2"/>
      <c r="C535" s="1"/>
      <c r="D535" s="44"/>
      <c r="E535" s="1"/>
      <c r="F535" s="44"/>
      <c r="G535" s="60"/>
      <c r="H535" s="38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</row>
    <row r="536" ht="18.75" customHeight="1">
      <c r="A536" s="1"/>
      <c r="B536" s="2"/>
      <c r="C536" s="1"/>
      <c r="D536" s="44"/>
      <c r="E536" s="1"/>
      <c r="F536" s="44"/>
      <c r="G536" s="60"/>
      <c r="H536" s="38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</row>
    <row r="537" ht="18.75" customHeight="1">
      <c r="A537" s="1"/>
      <c r="B537" s="2"/>
      <c r="C537" s="1"/>
      <c r="D537" s="44"/>
      <c r="E537" s="1"/>
      <c r="F537" s="44"/>
      <c r="G537" s="60"/>
      <c r="H537" s="38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</row>
    <row r="538" ht="18.75" customHeight="1">
      <c r="A538" s="1"/>
      <c r="B538" s="2"/>
      <c r="C538" s="1"/>
      <c r="D538" s="44"/>
      <c r="E538" s="1"/>
      <c r="F538" s="44"/>
      <c r="G538" s="60"/>
      <c r="H538" s="38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</row>
    <row r="539" ht="18.75" customHeight="1">
      <c r="A539" s="1"/>
      <c r="B539" s="2"/>
      <c r="C539" s="1"/>
      <c r="D539" s="44"/>
      <c r="E539" s="1"/>
      <c r="F539" s="44"/>
      <c r="G539" s="60"/>
      <c r="H539" s="38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</row>
    <row r="540" ht="18.75" customHeight="1">
      <c r="A540" s="1"/>
      <c r="B540" s="2"/>
      <c r="C540" s="1"/>
      <c r="D540" s="44"/>
      <c r="E540" s="1"/>
      <c r="F540" s="44"/>
      <c r="G540" s="60"/>
      <c r="H540" s="38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</row>
    <row r="541" ht="18.75" customHeight="1">
      <c r="A541" s="1"/>
      <c r="B541" s="2"/>
      <c r="C541" s="1"/>
      <c r="D541" s="44"/>
      <c r="E541" s="1"/>
      <c r="F541" s="44"/>
      <c r="G541" s="60"/>
      <c r="H541" s="38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</row>
    <row r="542" ht="18.75" customHeight="1">
      <c r="A542" s="1"/>
      <c r="B542" s="2"/>
      <c r="C542" s="1"/>
      <c r="D542" s="44"/>
      <c r="E542" s="1"/>
      <c r="F542" s="44"/>
      <c r="G542" s="60"/>
      <c r="H542" s="38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</row>
    <row r="543" ht="18.75" customHeight="1">
      <c r="A543" s="1"/>
      <c r="B543" s="2"/>
      <c r="C543" s="1"/>
      <c r="D543" s="44"/>
      <c r="E543" s="1"/>
      <c r="F543" s="44"/>
      <c r="G543" s="60"/>
      <c r="H543" s="38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</row>
    <row r="544" ht="18.75" customHeight="1">
      <c r="A544" s="1"/>
      <c r="B544" s="2"/>
      <c r="C544" s="1"/>
      <c r="D544" s="44"/>
      <c r="E544" s="1"/>
      <c r="F544" s="44"/>
      <c r="G544" s="60"/>
      <c r="H544" s="38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</row>
    <row r="545" ht="18.75" customHeight="1">
      <c r="A545" s="1"/>
      <c r="B545" s="2"/>
      <c r="C545" s="1"/>
      <c r="D545" s="44"/>
      <c r="E545" s="1"/>
      <c r="F545" s="44"/>
      <c r="G545" s="60"/>
      <c r="H545" s="38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</row>
    <row r="546" ht="18.75" customHeight="1">
      <c r="A546" s="1"/>
      <c r="B546" s="2"/>
      <c r="C546" s="1"/>
      <c r="D546" s="44"/>
      <c r="E546" s="1"/>
      <c r="F546" s="44"/>
      <c r="G546" s="60"/>
      <c r="H546" s="38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</row>
    <row r="547" ht="18.75" customHeight="1">
      <c r="A547" s="1"/>
      <c r="B547" s="2"/>
      <c r="C547" s="1"/>
      <c r="D547" s="44"/>
      <c r="E547" s="1"/>
      <c r="F547" s="44"/>
      <c r="G547" s="60"/>
      <c r="H547" s="38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</row>
    <row r="548" ht="18.75" customHeight="1">
      <c r="A548" s="1"/>
      <c r="B548" s="2"/>
      <c r="C548" s="1"/>
      <c r="D548" s="44"/>
      <c r="E548" s="1"/>
      <c r="F548" s="44"/>
      <c r="G548" s="60"/>
      <c r="H548" s="38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</row>
    <row r="549" ht="18.75" customHeight="1">
      <c r="A549" s="1"/>
      <c r="B549" s="2"/>
      <c r="C549" s="1"/>
      <c r="D549" s="44"/>
      <c r="E549" s="1"/>
      <c r="F549" s="44"/>
      <c r="G549" s="60"/>
      <c r="H549" s="38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</row>
    <row r="550" ht="18.75" customHeight="1">
      <c r="A550" s="1"/>
      <c r="B550" s="2"/>
      <c r="C550" s="1"/>
      <c r="D550" s="44"/>
      <c r="E550" s="1"/>
      <c r="F550" s="44"/>
      <c r="G550" s="60"/>
      <c r="H550" s="38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</row>
    <row r="551" ht="18.75" customHeight="1">
      <c r="A551" s="1"/>
      <c r="B551" s="2"/>
      <c r="C551" s="1"/>
      <c r="D551" s="44"/>
      <c r="E551" s="1"/>
      <c r="F551" s="44"/>
      <c r="G551" s="60"/>
      <c r="H551" s="38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</row>
    <row r="552" ht="18.75" customHeight="1">
      <c r="A552" s="1"/>
      <c r="B552" s="2"/>
      <c r="C552" s="1"/>
      <c r="D552" s="44"/>
      <c r="E552" s="1"/>
      <c r="F552" s="44"/>
      <c r="G552" s="60"/>
      <c r="H552" s="38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</row>
    <row r="553" ht="18.75" customHeight="1">
      <c r="A553" s="1"/>
      <c r="B553" s="2"/>
      <c r="C553" s="1"/>
      <c r="D553" s="44"/>
      <c r="E553" s="1"/>
      <c r="F553" s="44"/>
      <c r="G553" s="60"/>
      <c r="H553" s="38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</row>
    <row r="554" ht="18.75" customHeight="1">
      <c r="A554" s="1"/>
      <c r="B554" s="2"/>
      <c r="C554" s="1"/>
      <c r="D554" s="44"/>
      <c r="E554" s="1"/>
      <c r="F554" s="44"/>
      <c r="G554" s="60"/>
      <c r="H554" s="38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</row>
    <row r="555" ht="18.75" customHeight="1">
      <c r="A555" s="1"/>
      <c r="B555" s="2"/>
      <c r="C555" s="1"/>
      <c r="D555" s="44"/>
      <c r="E555" s="1"/>
      <c r="F555" s="44"/>
      <c r="G555" s="60"/>
      <c r="H555" s="38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</row>
    <row r="556" ht="18.75" customHeight="1">
      <c r="A556" s="1"/>
      <c r="B556" s="2"/>
      <c r="C556" s="1"/>
      <c r="D556" s="44"/>
      <c r="E556" s="1"/>
      <c r="F556" s="44"/>
      <c r="G556" s="60"/>
      <c r="H556" s="38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</row>
    <row r="557" ht="18.75" customHeight="1">
      <c r="A557" s="1"/>
      <c r="B557" s="2"/>
      <c r="C557" s="1"/>
      <c r="D557" s="44"/>
      <c r="E557" s="1"/>
      <c r="F557" s="44"/>
      <c r="G557" s="60"/>
      <c r="H557" s="38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</row>
    <row r="558" ht="18.75" customHeight="1">
      <c r="A558" s="1"/>
      <c r="B558" s="2"/>
      <c r="C558" s="1"/>
      <c r="D558" s="44"/>
      <c r="E558" s="1"/>
      <c r="F558" s="44"/>
      <c r="G558" s="60"/>
      <c r="H558" s="38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</row>
    <row r="559" ht="18.75" customHeight="1">
      <c r="A559" s="1"/>
      <c r="B559" s="2"/>
      <c r="C559" s="1"/>
      <c r="D559" s="44"/>
      <c r="E559" s="1"/>
      <c r="F559" s="44"/>
      <c r="G559" s="60"/>
      <c r="H559" s="38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</row>
    <row r="560" ht="18.75" customHeight="1">
      <c r="A560" s="1"/>
      <c r="B560" s="2"/>
      <c r="C560" s="1"/>
      <c r="D560" s="44"/>
      <c r="E560" s="1"/>
      <c r="F560" s="44"/>
      <c r="G560" s="60"/>
      <c r="H560" s="38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</row>
    <row r="561" ht="18.75" customHeight="1">
      <c r="A561" s="1"/>
      <c r="B561" s="2"/>
      <c r="C561" s="1"/>
      <c r="D561" s="44"/>
      <c r="E561" s="1"/>
      <c r="F561" s="44"/>
      <c r="G561" s="60"/>
      <c r="H561" s="38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</row>
    <row r="562" ht="18.75" customHeight="1">
      <c r="A562" s="1"/>
      <c r="B562" s="2"/>
      <c r="C562" s="1"/>
      <c r="D562" s="44"/>
      <c r="E562" s="1"/>
      <c r="F562" s="44"/>
      <c r="G562" s="60"/>
      <c r="H562" s="38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</row>
    <row r="563" ht="18.75" customHeight="1">
      <c r="A563" s="1"/>
      <c r="B563" s="2"/>
      <c r="C563" s="1"/>
      <c r="D563" s="44"/>
      <c r="E563" s="1"/>
      <c r="F563" s="44"/>
      <c r="G563" s="60"/>
      <c r="H563" s="38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</row>
    <row r="564" ht="18.75" customHeight="1">
      <c r="A564" s="1"/>
      <c r="B564" s="2"/>
      <c r="C564" s="1"/>
      <c r="D564" s="44"/>
      <c r="E564" s="1"/>
      <c r="F564" s="44"/>
      <c r="G564" s="60"/>
      <c r="H564" s="38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</row>
    <row r="565" ht="18.75" customHeight="1">
      <c r="A565" s="1"/>
      <c r="B565" s="2"/>
      <c r="C565" s="1"/>
      <c r="D565" s="44"/>
      <c r="E565" s="1"/>
      <c r="F565" s="44"/>
      <c r="G565" s="60"/>
      <c r="H565" s="38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</row>
    <row r="566" ht="18.75" customHeight="1">
      <c r="A566" s="1"/>
      <c r="B566" s="2"/>
      <c r="C566" s="1"/>
      <c r="D566" s="44"/>
      <c r="E566" s="1"/>
      <c r="F566" s="44"/>
      <c r="G566" s="60"/>
      <c r="H566" s="38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</row>
    <row r="567" ht="18.75" customHeight="1">
      <c r="A567" s="1"/>
      <c r="B567" s="2"/>
      <c r="C567" s="1"/>
      <c r="D567" s="44"/>
      <c r="E567" s="1"/>
      <c r="F567" s="44"/>
      <c r="G567" s="60"/>
      <c r="H567" s="38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</row>
    <row r="568" ht="18.75" customHeight="1">
      <c r="A568" s="1"/>
      <c r="B568" s="2"/>
      <c r="C568" s="1"/>
      <c r="D568" s="44"/>
      <c r="E568" s="1"/>
      <c r="F568" s="44"/>
      <c r="G568" s="60"/>
      <c r="H568" s="38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</row>
    <row r="569" ht="18.75" customHeight="1">
      <c r="A569" s="1"/>
      <c r="B569" s="2"/>
      <c r="C569" s="1"/>
      <c r="D569" s="44"/>
      <c r="E569" s="1"/>
      <c r="F569" s="44"/>
      <c r="G569" s="60"/>
      <c r="H569" s="38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</row>
    <row r="570" ht="18.75" customHeight="1">
      <c r="A570" s="1"/>
      <c r="B570" s="2"/>
      <c r="C570" s="1"/>
      <c r="D570" s="44"/>
      <c r="E570" s="1"/>
      <c r="F570" s="44"/>
      <c r="G570" s="60"/>
      <c r="H570" s="38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</row>
    <row r="571" ht="18.75" customHeight="1">
      <c r="A571" s="1"/>
      <c r="B571" s="2"/>
      <c r="C571" s="1"/>
      <c r="D571" s="44"/>
      <c r="E571" s="1"/>
      <c r="F571" s="44"/>
      <c r="G571" s="60"/>
      <c r="H571" s="38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</row>
    <row r="572" ht="18.75" customHeight="1">
      <c r="A572" s="1"/>
      <c r="B572" s="2"/>
      <c r="C572" s="1"/>
      <c r="D572" s="44"/>
      <c r="E572" s="1"/>
      <c r="F572" s="44"/>
      <c r="G572" s="60"/>
      <c r="H572" s="38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</row>
    <row r="573" ht="18.75" customHeight="1">
      <c r="A573" s="1"/>
      <c r="B573" s="2"/>
      <c r="C573" s="1"/>
      <c r="D573" s="44"/>
      <c r="E573" s="1"/>
      <c r="F573" s="44"/>
      <c r="G573" s="60"/>
      <c r="H573" s="38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</row>
    <row r="574" ht="18.75" customHeight="1">
      <c r="A574" s="1"/>
      <c r="B574" s="2"/>
      <c r="C574" s="1"/>
      <c r="D574" s="44"/>
      <c r="E574" s="1"/>
      <c r="F574" s="44"/>
      <c r="G574" s="60"/>
      <c r="H574" s="38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</row>
    <row r="575" ht="18.75" customHeight="1">
      <c r="A575" s="1"/>
      <c r="B575" s="2"/>
      <c r="C575" s="1"/>
      <c r="D575" s="44"/>
      <c r="E575" s="1"/>
      <c r="F575" s="44"/>
      <c r="G575" s="60"/>
      <c r="H575" s="38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</row>
    <row r="576" ht="18.75" customHeight="1">
      <c r="A576" s="1"/>
      <c r="B576" s="2"/>
      <c r="C576" s="1"/>
      <c r="D576" s="44"/>
      <c r="E576" s="1"/>
      <c r="F576" s="44"/>
      <c r="G576" s="60"/>
      <c r="H576" s="38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</row>
    <row r="577" ht="18.75" customHeight="1">
      <c r="A577" s="1"/>
      <c r="B577" s="2"/>
      <c r="C577" s="1"/>
      <c r="D577" s="44"/>
      <c r="E577" s="1"/>
      <c r="F577" s="44"/>
      <c r="G577" s="60"/>
      <c r="H577" s="38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</row>
    <row r="578" ht="18.75" customHeight="1">
      <c r="A578" s="1"/>
      <c r="B578" s="2"/>
      <c r="C578" s="1"/>
      <c r="D578" s="44"/>
      <c r="E578" s="1"/>
      <c r="F578" s="44"/>
      <c r="G578" s="60"/>
      <c r="H578" s="38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</row>
    <row r="579" ht="18.75" customHeight="1">
      <c r="A579" s="1"/>
      <c r="B579" s="2"/>
      <c r="C579" s="1"/>
      <c r="D579" s="44"/>
      <c r="E579" s="1"/>
      <c r="F579" s="44"/>
      <c r="G579" s="60"/>
      <c r="H579" s="38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</row>
    <row r="580" ht="18.75" customHeight="1">
      <c r="A580" s="1"/>
      <c r="B580" s="2"/>
      <c r="C580" s="1"/>
      <c r="D580" s="44"/>
      <c r="E580" s="1"/>
      <c r="F580" s="44"/>
      <c r="G580" s="60"/>
      <c r="H580" s="38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</row>
    <row r="581" ht="18.75" customHeight="1">
      <c r="A581" s="1"/>
      <c r="B581" s="2"/>
      <c r="C581" s="1"/>
      <c r="D581" s="44"/>
      <c r="E581" s="1"/>
      <c r="F581" s="44"/>
      <c r="G581" s="60"/>
      <c r="H581" s="38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</row>
    <row r="582" ht="18.75" customHeight="1">
      <c r="A582" s="1"/>
      <c r="B582" s="2"/>
      <c r="C582" s="1"/>
      <c r="D582" s="44"/>
      <c r="E582" s="1"/>
      <c r="F582" s="44"/>
      <c r="G582" s="60"/>
      <c r="H582" s="38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</row>
    <row r="583" ht="18.75" customHeight="1">
      <c r="A583" s="1"/>
      <c r="B583" s="2"/>
      <c r="C583" s="1"/>
      <c r="D583" s="44"/>
      <c r="E583" s="1"/>
      <c r="F583" s="44"/>
      <c r="G583" s="60"/>
      <c r="H583" s="38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</row>
    <row r="584" ht="18.75" customHeight="1">
      <c r="A584" s="1"/>
      <c r="B584" s="2"/>
      <c r="C584" s="1"/>
      <c r="D584" s="44"/>
      <c r="E584" s="1"/>
      <c r="F584" s="44"/>
      <c r="G584" s="60"/>
      <c r="H584" s="38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</row>
    <row r="585" ht="18.75" customHeight="1">
      <c r="A585" s="1"/>
      <c r="B585" s="2"/>
      <c r="C585" s="1"/>
      <c r="D585" s="44"/>
      <c r="E585" s="1"/>
      <c r="F585" s="44"/>
      <c r="G585" s="60"/>
      <c r="H585" s="38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</row>
    <row r="586" ht="18.75" customHeight="1">
      <c r="A586" s="1"/>
      <c r="B586" s="2"/>
      <c r="C586" s="1"/>
      <c r="D586" s="44"/>
      <c r="E586" s="1"/>
      <c r="F586" s="44"/>
      <c r="G586" s="60"/>
      <c r="H586" s="38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</row>
    <row r="587" ht="18.75" customHeight="1">
      <c r="A587" s="1"/>
      <c r="B587" s="2"/>
      <c r="C587" s="1"/>
      <c r="D587" s="44"/>
      <c r="E587" s="1"/>
      <c r="F587" s="44"/>
      <c r="G587" s="60"/>
      <c r="H587" s="38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</row>
    <row r="588" ht="18.75" customHeight="1">
      <c r="A588" s="1"/>
      <c r="B588" s="2"/>
      <c r="C588" s="1"/>
      <c r="D588" s="44"/>
      <c r="E588" s="1"/>
      <c r="F588" s="44"/>
      <c r="G588" s="60"/>
      <c r="H588" s="38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</row>
    <row r="589" ht="18.75" customHeight="1">
      <c r="A589" s="1"/>
      <c r="B589" s="2"/>
      <c r="C589" s="1"/>
      <c r="D589" s="44"/>
      <c r="E589" s="1"/>
      <c r="F589" s="44"/>
      <c r="G589" s="60"/>
      <c r="H589" s="38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</row>
    <row r="590" ht="18.75" customHeight="1">
      <c r="A590" s="1"/>
      <c r="B590" s="2"/>
      <c r="C590" s="1"/>
      <c r="D590" s="44"/>
      <c r="E590" s="1"/>
      <c r="F590" s="44"/>
      <c r="G590" s="60"/>
      <c r="H590" s="38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</row>
    <row r="591" ht="18.75" customHeight="1">
      <c r="A591" s="1"/>
      <c r="B591" s="2"/>
      <c r="C591" s="1"/>
      <c r="D591" s="44"/>
      <c r="E591" s="1"/>
      <c r="F591" s="44"/>
      <c r="G591" s="60"/>
      <c r="H591" s="38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</row>
    <row r="592" ht="18.75" customHeight="1">
      <c r="A592" s="1"/>
      <c r="B592" s="2"/>
      <c r="C592" s="1"/>
      <c r="D592" s="44"/>
      <c r="E592" s="1"/>
      <c r="F592" s="44"/>
      <c r="G592" s="60"/>
      <c r="H592" s="38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</row>
    <row r="593" ht="18.75" customHeight="1">
      <c r="A593" s="1"/>
      <c r="B593" s="2"/>
      <c r="C593" s="1"/>
      <c r="D593" s="44"/>
      <c r="E593" s="1"/>
      <c r="F593" s="44"/>
      <c r="G593" s="60"/>
      <c r="H593" s="38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</row>
    <row r="594" ht="18.75" customHeight="1">
      <c r="A594" s="1"/>
      <c r="B594" s="2"/>
      <c r="C594" s="1"/>
      <c r="D594" s="44"/>
      <c r="E594" s="1"/>
      <c r="F594" s="44"/>
      <c r="G594" s="60"/>
      <c r="H594" s="38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</row>
    <row r="595" ht="18.75" customHeight="1">
      <c r="A595" s="1"/>
      <c r="B595" s="2"/>
      <c r="C595" s="1"/>
      <c r="D595" s="44"/>
      <c r="E595" s="1"/>
      <c r="F595" s="44"/>
      <c r="G595" s="60"/>
      <c r="H595" s="38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</row>
    <row r="596" ht="18.75" customHeight="1">
      <c r="A596" s="1"/>
      <c r="B596" s="2"/>
      <c r="C596" s="1"/>
      <c r="D596" s="44"/>
      <c r="E596" s="1"/>
      <c r="F596" s="44"/>
      <c r="G596" s="60"/>
      <c r="H596" s="38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</row>
    <row r="597" ht="18.75" customHeight="1">
      <c r="A597" s="1"/>
      <c r="B597" s="2"/>
      <c r="C597" s="1"/>
      <c r="D597" s="44"/>
      <c r="E597" s="1"/>
      <c r="F597" s="44"/>
      <c r="G597" s="60"/>
      <c r="H597" s="38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</row>
    <row r="598" ht="18.75" customHeight="1">
      <c r="A598" s="1"/>
      <c r="B598" s="2"/>
      <c r="C598" s="1"/>
      <c r="D598" s="44"/>
      <c r="E598" s="1"/>
      <c r="F598" s="44"/>
      <c r="G598" s="60"/>
      <c r="H598" s="38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</row>
    <row r="599" ht="18.75" customHeight="1">
      <c r="A599" s="1"/>
      <c r="B599" s="2"/>
      <c r="C599" s="1"/>
      <c r="D599" s="44"/>
      <c r="E599" s="1"/>
      <c r="F599" s="44"/>
      <c r="G599" s="60"/>
      <c r="H599" s="38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</row>
    <row r="600" ht="18.75" customHeight="1">
      <c r="A600" s="1"/>
      <c r="B600" s="2"/>
      <c r="C600" s="1"/>
      <c r="D600" s="44"/>
      <c r="E600" s="1"/>
      <c r="F600" s="44"/>
      <c r="G600" s="60"/>
      <c r="H600" s="38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</row>
    <row r="601" ht="18.75" customHeight="1">
      <c r="A601" s="1"/>
      <c r="B601" s="2"/>
      <c r="C601" s="1"/>
      <c r="D601" s="44"/>
      <c r="E601" s="1"/>
      <c r="F601" s="44"/>
      <c r="G601" s="60"/>
      <c r="H601" s="38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</row>
    <row r="602" ht="18.75" customHeight="1">
      <c r="A602" s="1"/>
      <c r="B602" s="2"/>
      <c r="C602" s="1"/>
      <c r="D602" s="44"/>
      <c r="E602" s="1"/>
      <c r="F602" s="44"/>
      <c r="G602" s="60"/>
      <c r="H602" s="38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</row>
    <row r="603" ht="18.75" customHeight="1">
      <c r="A603" s="1"/>
      <c r="B603" s="2"/>
      <c r="C603" s="1"/>
      <c r="D603" s="44"/>
      <c r="E603" s="1"/>
      <c r="F603" s="44"/>
      <c r="G603" s="60"/>
      <c r="H603" s="38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</row>
    <row r="604" ht="18.75" customHeight="1">
      <c r="A604" s="1"/>
      <c r="B604" s="2"/>
      <c r="C604" s="1"/>
      <c r="D604" s="44"/>
      <c r="E604" s="1"/>
      <c r="F604" s="44"/>
      <c r="G604" s="60"/>
      <c r="H604" s="38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</row>
    <row r="605" ht="18.75" customHeight="1">
      <c r="A605" s="1"/>
      <c r="B605" s="2"/>
      <c r="C605" s="1"/>
      <c r="D605" s="44"/>
      <c r="E605" s="1"/>
      <c r="F605" s="44"/>
      <c r="G605" s="60"/>
      <c r="H605" s="38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</row>
    <row r="606" ht="18.75" customHeight="1">
      <c r="A606" s="1"/>
      <c r="B606" s="2"/>
      <c r="C606" s="1"/>
      <c r="D606" s="44"/>
      <c r="E606" s="1"/>
      <c r="F606" s="44"/>
      <c r="G606" s="60"/>
      <c r="H606" s="38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</row>
    <row r="607" ht="18.75" customHeight="1">
      <c r="A607" s="1"/>
      <c r="B607" s="2"/>
      <c r="C607" s="1"/>
      <c r="D607" s="44"/>
      <c r="E607" s="1"/>
      <c r="F607" s="44"/>
      <c r="G607" s="60"/>
      <c r="H607" s="38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</row>
    <row r="608" ht="18.75" customHeight="1">
      <c r="A608" s="1"/>
      <c r="B608" s="2"/>
      <c r="C608" s="1"/>
      <c r="D608" s="44"/>
      <c r="E608" s="1"/>
      <c r="F608" s="44"/>
      <c r="G608" s="60"/>
      <c r="H608" s="38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</row>
    <row r="609" ht="18.75" customHeight="1">
      <c r="A609" s="1"/>
      <c r="B609" s="2"/>
      <c r="C609" s="1"/>
      <c r="D609" s="44"/>
      <c r="E609" s="1"/>
      <c r="F609" s="44"/>
      <c r="G609" s="60"/>
      <c r="H609" s="38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</row>
    <row r="610" ht="18.75" customHeight="1">
      <c r="A610" s="1"/>
      <c r="B610" s="2"/>
      <c r="C610" s="1"/>
      <c r="D610" s="44"/>
      <c r="E610" s="1"/>
      <c r="F610" s="44"/>
      <c r="G610" s="60"/>
      <c r="H610" s="38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</row>
    <row r="611" ht="18.75" customHeight="1">
      <c r="A611" s="1"/>
      <c r="B611" s="2"/>
      <c r="C611" s="1"/>
      <c r="D611" s="44"/>
      <c r="E611" s="1"/>
      <c r="F611" s="44"/>
      <c r="G611" s="60"/>
      <c r="H611" s="38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</row>
    <row r="612" ht="18.75" customHeight="1">
      <c r="A612" s="1"/>
      <c r="B612" s="2"/>
      <c r="C612" s="1"/>
      <c r="D612" s="44"/>
      <c r="E612" s="1"/>
      <c r="F612" s="44"/>
      <c r="G612" s="60"/>
      <c r="H612" s="38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</row>
    <row r="613" ht="18.75" customHeight="1">
      <c r="A613" s="1"/>
      <c r="B613" s="2"/>
      <c r="C613" s="1"/>
      <c r="D613" s="44"/>
      <c r="E613" s="1"/>
      <c r="F613" s="44"/>
      <c r="G613" s="60"/>
      <c r="H613" s="38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</row>
    <row r="614" ht="18.75" customHeight="1">
      <c r="A614" s="1"/>
      <c r="B614" s="2"/>
      <c r="C614" s="1"/>
      <c r="D614" s="44"/>
      <c r="E614" s="1"/>
      <c r="F614" s="44"/>
      <c r="G614" s="60"/>
      <c r="H614" s="38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</row>
    <row r="615" ht="18.75" customHeight="1">
      <c r="A615" s="1"/>
      <c r="B615" s="2"/>
      <c r="C615" s="1"/>
      <c r="D615" s="44"/>
      <c r="E615" s="1"/>
      <c r="F615" s="44"/>
      <c r="G615" s="60"/>
      <c r="H615" s="38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</row>
    <row r="616" ht="18.75" customHeight="1">
      <c r="A616" s="1"/>
      <c r="B616" s="2"/>
      <c r="C616" s="1"/>
      <c r="D616" s="44"/>
      <c r="E616" s="1"/>
      <c r="F616" s="44"/>
      <c r="G616" s="60"/>
      <c r="H616" s="38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</row>
    <row r="617" ht="18.75" customHeight="1">
      <c r="A617" s="1"/>
      <c r="B617" s="2"/>
      <c r="C617" s="1"/>
      <c r="D617" s="44"/>
      <c r="E617" s="1"/>
      <c r="F617" s="44"/>
      <c r="G617" s="60"/>
      <c r="H617" s="38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</row>
    <row r="618" ht="18.75" customHeight="1">
      <c r="A618" s="1"/>
      <c r="B618" s="2"/>
      <c r="C618" s="1"/>
      <c r="D618" s="44"/>
      <c r="E618" s="1"/>
      <c r="F618" s="44"/>
      <c r="G618" s="60"/>
      <c r="H618" s="38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</row>
    <row r="619" ht="18.75" customHeight="1">
      <c r="A619" s="1"/>
      <c r="B619" s="2"/>
      <c r="C619" s="1"/>
      <c r="D619" s="44"/>
      <c r="E619" s="1"/>
      <c r="F619" s="44"/>
      <c r="G619" s="60"/>
      <c r="H619" s="38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</row>
    <row r="620" ht="18.75" customHeight="1">
      <c r="A620" s="1"/>
      <c r="B620" s="2"/>
      <c r="C620" s="1"/>
      <c r="D620" s="44"/>
      <c r="E620" s="1"/>
      <c r="F620" s="44"/>
      <c r="G620" s="60"/>
      <c r="H620" s="38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</row>
    <row r="621" ht="18.75" customHeight="1">
      <c r="A621" s="1"/>
      <c r="B621" s="2"/>
      <c r="C621" s="1"/>
      <c r="D621" s="44"/>
      <c r="E621" s="1"/>
      <c r="F621" s="44"/>
      <c r="G621" s="60"/>
      <c r="H621" s="38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</row>
    <row r="622" ht="18.75" customHeight="1">
      <c r="A622" s="1"/>
      <c r="B622" s="2"/>
      <c r="C622" s="1"/>
      <c r="D622" s="44"/>
      <c r="E622" s="1"/>
      <c r="F622" s="44"/>
      <c r="G622" s="60"/>
      <c r="H622" s="38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</row>
    <row r="623" ht="18.75" customHeight="1">
      <c r="A623" s="1"/>
      <c r="B623" s="2"/>
      <c r="C623" s="1"/>
      <c r="D623" s="44"/>
      <c r="E623" s="1"/>
      <c r="F623" s="44"/>
      <c r="G623" s="60"/>
      <c r="H623" s="38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</row>
    <row r="624" ht="18.75" customHeight="1">
      <c r="A624" s="1"/>
      <c r="B624" s="2"/>
      <c r="C624" s="1"/>
      <c r="D624" s="44"/>
      <c r="E624" s="1"/>
      <c r="F624" s="44"/>
      <c r="G624" s="60"/>
      <c r="H624" s="38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</row>
    <row r="625" ht="18.75" customHeight="1">
      <c r="A625" s="1"/>
      <c r="B625" s="2"/>
      <c r="C625" s="1"/>
      <c r="D625" s="44"/>
      <c r="E625" s="1"/>
      <c r="F625" s="44"/>
      <c r="G625" s="60"/>
      <c r="H625" s="38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</row>
    <row r="626" ht="18.75" customHeight="1">
      <c r="A626" s="1"/>
      <c r="B626" s="2"/>
      <c r="C626" s="1"/>
      <c r="D626" s="44"/>
      <c r="E626" s="1"/>
      <c r="F626" s="44"/>
      <c r="G626" s="60"/>
      <c r="H626" s="38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</row>
    <row r="627" ht="18.75" customHeight="1">
      <c r="A627" s="1"/>
      <c r="B627" s="2"/>
      <c r="C627" s="1"/>
      <c r="D627" s="44"/>
      <c r="E627" s="1"/>
      <c r="F627" s="44"/>
      <c r="G627" s="60"/>
      <c r="H627" s="38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</row>
    <row r="628" ht="18.75" customHeight="1">
      <c r="A628" s="1"/>
      <c r="B628" s="2"/>
      <c r="C628" s="1"/>
      <c r="D628" s="44"/>
      <c r="E628" s="1"/>
      <c r="F628" s="44"/>
      <c r="G628" s="60"/>
      <c r="H628" s="38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</row>
    <row r="629" ht="18.75" customHeight="1">
      <c r="A629" s="1"/>
      <c r="B629" s="2"/>
      <c r="C629" s="1"/>
      <c r="D629" s="44"/>
      <c r="E629" s="1"/>
      <c r="F629" s="44"/>
      <c r="G629" s="60"/>
      <c r="H629" s="38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</row>
    <row r="630" ht="18.75" customHeight="1">
      <c r="A630" s="1"/>
      <c r="B630" s="2"/>
      <c r="C630" s="1"/>
      <c r="D630" s="44"/>
      <c r="E630" s="1"/>
      <c r="F630" s="44"/>
      <c r="G630" s="60"/>
      <c r="H630" s="38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</row>
    <row r="631" ht="18.75" customHeight="1">
      <c r="A631" s="1"/>
      <c r="B631" s="2"/>
      <c r="C631" s="1"/>
      <c r="D631" s="44"/>
      <c r="E631" s="1"/>
      <c r="F631" s="44"/>
      <c r="G631" s="60"/>
      <c r="H631" s="38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</row>
    <row r="632" ht="18.75" customHeight="1">
      <c r="A632" s="1"/>
      <c r="B632" s="2"/>
      <c r="C632" s="1"/>
      <c r="D632" s="44"/>
      <c r="E632" s="1"/>
      <c r="F632" s="44"/>
      <c r="G632" s="60"/>
      <c r="H632" s="38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</row>
    <row r="633" ht="18.75" customHeight="1">
      <c r="A633" s="1"/>
      <c r="B633" s="2"/>
      <c r="C633" s="1"/>
      <c r="D633" s="44"/>
      <c r="E633" s="1"/>
      <c r="F633" s="44"/>
      <c r="G633" s="60"/>
      <c r="H633" s="38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</row>
    <row r="634" ht="18.75" customHeight="1">
      <c r="A634" s="1"/>
      <c r="B634" s="2"/>
      <c r="C634" s="1"/>
      <c r="D634" s="44"/>
      <c r="E634" s="1"/>
      <c r="F634" s="44"/>
      <c r="G634" s="60"/>
      <c r="H634" s="38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</row>
    <row r="635" ht="18.75" customHeight="1">
      <c r="A635" s="1"/>
      <c r="B635" s="2"/>
      <c r="C635" s="1"/>
      <c r="D635" s="44"/>
      <c r="E635" s="1"/>
      <c r="F635" s="44"/>
      <c r="G635" s="60"/>
      <c r="H635" s="38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</row>
    <row r="636" ht="18.75" customHeight="1">
      <c r="A636" s="1"/>
      <c r="B636" s="2"/>
      <c r="C636" s="1"/>
      <c r="D636" s="44"/>
      <c r="E636" s="1"/>
      <c r="F636" s="44"/>
      <c r="G636" s="60"/>
      <c r="H636" s="38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</row>
    <row r="637" ht="18.75" customHeight="1">
      <c r="A637" s="1"/>
      <c r="B637" s="2"/>
      <c r="C637" s="1"/>
      <c r="D637" s="44"/>
      <c r="E637" s="1"/>
      <c r="F637" s="44"/>
      <c r="G637" s="60"/>
      <c r="H637" s="38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</row>
    <row r="638" ht="18.75" customHeight="1">
      <c r="A638" s="1"/>
      <c r="B638" s="2"/>
      <c r="C638" s="1"/>
      <c r="D638" s="44"/>
      <c r="E638" s="1"/>
      <c r="F638" s="44"/>
      <c r="G638" s="60"/>
      <c r="H638" s="38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</row>
    <row r="639" ht="18.75" customHeight="1">
      <c r="A639" s="1"/>
      <c r="B639" s="2"/>
      <c r="C639" s="1"/>
      <c r="D639" s="44"/>
      <c r="E639" s="1"/>
      <c r="F639" s="44"/>
      <c r="G639" s="60"/>
      <c r="H639" s="38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</row>
    <row r="640" ht="18.75" customHeight="1">
      <c r="A640" s="1"/>
      <c r="B640" s="2"/>
      <c r="C640" s="1"/>
      <c r="D640" s="44"/>
      <c r="E640" s="1"/>
      <c r="F640" s="44"/>
      <c r="G640" s="60"/>
      <c r="H640" s="38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</row>
    <row r="641" ht="18.75" customHeight="1">
      <c r="A641" s="1"/>
      <c r="B641" s="2"/>
      <c r="C641" s="1"/>
      <c r="D641" s="44"/>
      <c r="E641" s="1"/>
      <c r="F641" s="44"/>
      <c r="G641" s="60"/>
      <c r="H641" s="38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</row>
    <row r="642" ht="18.75" customHeight="1">
      <c r="A642" s="1"/>
      <c r="B642" s="2"/>
      <c r="C642" s="1"/>
      <c r="D642" s="44"/>
      <c r="E642" s="1"/>
      <c r="F642" s="44"/>
      <c r="G642" s="60"/>
      <c r="H642" s="38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</row>
    <row r="643" ht="18.75" customHeight="1">
      <c r="A643" s="1"/>
      <c r="B643" s="2"/>
      <c r="C643" s="1"/>
      <c r="D643" s="44"/>
      <c r="E643" s="1"/>
      <c r="F643" s="44"/>
      <c r="G643" s="60"/>
      <c r="H643" s="38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</row>
    <row r="644" ht="18.75" customHeight="1">
      <c r="A644" s="1"/>
      <c r="B644" s="2"/>
      <c r="C644" s="1"/>
      <c r="D644" s="44"/>
      <c r="E644" s="1"/>
      <c r="F644" s="44"/>
      <c r="G644" s="60"/>
      <c r="H644" s="38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</row>
    <row r="645" ht="18.75" customHeight="1">
      <c r="A645" s="1"/>
      <c r="B645" s="2"/>
      <c r="C645" s="1"/>
      <c r="D645" s="44"/>
      <c r="E645" s="1"/>
      <c r="F645" s="44"/>
      <c r="G645" s="60"/>
      <c r="H645" s="38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</row>
    <row r="646" ht="18.75" customHeight="1">
      <c r="A646" s="1"/>
      <c r="B646" s="2"/>
      <c r="C646" s="1"/>
      <c r="D646" s="44"/>
      <c r="E646" s="1"/>
      <c r="F646" s="44"/>
      <c r="G646" s="60"/>
      <c r="H646" s="38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</row>
    <row r="647" ht="18.75" customHeight="1">
      <c r="A647" s="1"/>
      <c r="B647" s="2"/>
      <c r="C647" s="1"/>
      <c r="D647" s="44"/>
      <c r="E647" s="1"/>
      <c r="F647" s="44"/>
      <c r="G647" s="60"/>
      <c r="H647" s="38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</row>
    <row r="648" ht="18.75" customHeight="1">
      <c r="A648" s="1"/>
      <c r="B648" s="2"/>
      <c r="C648" s="1"/>
      <c r="D648" s="44"/>
      <c r="E648" s="1"/>
      <c r="F648" s="44"/>
      <c r="G648" s="60"/>
      <c r="H648" s="38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</row>
    <row r="649" ht="18.75" customHeight="1">
      <c r="A649" s="1"/>
      <c r="B649" s="2"/>
      <c r="C649" s="1"/>
      <c r="D649" s="44"/>
      <c r="E649" s="1"/>
      <c r="F649" s="44"/>
      <c r="G649" s="60"/>
      <c r="H649" s="38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</row>
    <row r="650" ht="18.75" customHeight="1">
      <c r="A650" s="1"/>
      <c r="B650" s="2"/>
      <c r="C650" s="1"/>
      <c r="D650" s="44"/>
      <c r="E650" s="1"/>
      <c r="F650" s="44"/>
      <c r="G650" s="60"/>
      <c r="H650" s="38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</row>
    <row r="651" ht="18.75" customHeight="1">
      <c r="A651" s="1"/>
      <c r="B651" s="2"/>
      <c r="C651" s="1"/>
      <c r="D651" s="44"/>
      <c r="E651" s="1"/>
      <c r="F651" s="44"/>
      <c r="G651" s="60"/>
      <c r="H651" s="38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</row>
    <row r="652" ht="18.75" customHeight="1">
      <c r="A652" s="1"/>
      <c r="B652" s="2"/>
      <c r="C652" s="1"/>
      <c r="D652" s="44"/>
      <c r="E652" s="1"/>
      <c r="F652" s="44"/>
      <c r="G652" s="60"/>
      <c r="H652" s="38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</row>
    <row r="653" ht="18.75" customHeight="1">
      <c r="A653" s="1"/>
      <c r="B653" s="2"/>
      <c r="C653" s="1"/>
      <c r="D653" s="44"/>
      <c r="E653" s="1"/>
      <c r="F653" s="44"/>
      <c r="G653" s="60"/>
      <c r="H653" s="38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</row>
    <row r="654" ht="18.75" customHeight="1">
      <c r="A654" s="1"/>
      <c r="B654" s="2"/>
      <c r="C654" s="1"/>
      <c r="D654" s="44"/>
      <c r="E654" s="1"/>
      <c r="F654" s="44"/>
      <c r="G654" s="60"/>
      <c r="H654" s="38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</row>
    <row r="655" ht="18.75" customHeight="1">
      <c r="A655" s="1"/>
      <c r="B655" s="2"/>
      <c r="C655" s="1"/>
      <c r="D655" s="44"/>
      <c r="E655" s="1"/>
      <c r="F655" s="44"/>
      <c r="G655" s="60"/>
      <c r="H655" s="38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</row>
    <row r="656" ht="18.75" customHeight="1">
      <c r="A656" s="1"/>
      <c r="B656" s="2"/>
      <c r="C656" s="1"/>
      <c r="D656" s="44"/>
      <c r="E656" s="1"/>
      <c r="F656" s="44"/>
      <c r="G656" s="60"/>
      <c r="H656" s="38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</row>
    <row r="657" ht="18.75" customHeight="1">
      <c r="A657" s="1"/>
      <c r="B657" s="2"/>
      <c r="C657" s="1"/>
      <c r="D657" s="44"/>
      <c r="E657" s="1"/>
      <c r="F657" s="44"/>
      <c r="G657" s="60"/>
      <c r="H657" s="38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</row>
    <row r="658" ht="18.75" customHeight="1">
      <c r="A658" s="1"/>
      <c r="B658" s="2"/>
      <c r="C658" s="1"/>
      <c r="D658" s="44"/>
      <c r="E658" s="1"/>
      <c r="F658" s="44"/>
      <c r="G658" s="60"/>
      <c r="H658" s="38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</row>
    <row r="659" ht="18.75" customHeight="1">
      <c r="A659" s="1"/>
      <c r="B659" s="2"/>
      <c r="C659" s="1"/>
      <c r="D659" s="44"/>
      <c r="E659" s="1"/>
      <c r="F659" s="44"/>
      <c r="G659" s="60"/>
      <c r="H659" s="38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</row>
    <row r="660" ht="18.75" customHeight="1">
      <c r="A660" s="1"/>
      <c r="B660" s="2"/>
      <c r="C660" s="1"/>
      <c r="D660" s="44"/>
      <c r="E660" s="1"/>
      <c r="F660" s="44"/>
      <c r="G660" s="60"/>
      <c r="H660" s="38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</row>
    <row r="661" ht="18.75" customHeight="1">
      <c r="A661" s="1"/>
      <c r="B661" s="2"/>
      <c r="C661" s="1"/>
      <c r="D661" s="44"/>
      <c r="E661" s="1"/>
      <c r="F661" s="44"/>
      <c r="G661" s="60"/>
      <c r="H661" s="38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</row>
    <row r="662" ht="18.75" customHeight="1">
      <c r="A662" s="1"/>
      <c r="B662" s="2"/>
      <c r="C662" s="1"/>
      <c r="D662" s="44"/>
      <c r="E662" s="1"/>
      <c r="F662" s="44"/>
      <c r="G662" s="60"/>
      <c r="H662" s="38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</row>
    <row r="663" ht="18.75" customHeight="1">
      <c r="A663" s="1"/>
      <c r="B663" s="2"/>
      <c r="C663" s="1"/>
      <c r="D663" s="44"/>
      <c r="E663" s="1"/>
      <c r="F663" s="44"/>
      <c r="G663" s="60"/>
      <c r="H663" s="38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</row>
    <row r="664" ht="18.75" customHeight="1">
      <c r="A664" s="1"/>
      <c r="B664" s="2"/>
      <c r="C664" s="1"/>
      <c r="D664" s="44"/>
      <c r="E664" s="1"/>
      <c r="F664" s="44"/>
      <c r="G664" s="60"/>
      <c r="H664" s="38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</row>
    <row r="665" ht="18.75" customHeight="1">
      <c r="A665" s="1"/>
      <c r="B665" s="2"/>
      <c r="C665" s="1"/>
      <c r="D665" s="44"/>
      <c r="E665" s="1"/>
      <c r="F665" s="44"/>
      <c r="G665" s="60"/>
      <c r="H665" s="38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</row>
    <row r="666" ht="18.75" customHeight="1">
      <c r="A666" s="1"/>
      <c r="B666" s="2"/>
      <c r="C666" s="1"/>
      <c r="D666" s="44"/>
      <c r="E666" s="1"/>
      <c r="F666" s="44"/>
      <c r="G666" s="60"/>
      <c r="H666" s="38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</row>
    <row r="667" ht="18.75" customHeight="1">
      <c r="A667" s="1"/>
      <c r="B667" s="2"/>
      <c r="C667" s="1"/>
      <c r="D667" s="44"/>
      <c r="E667" s="1"/>
      <c r="F667" s="44"/>
      <c r="G667" s="60"/>
      <c r="H667" s="38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</row>
    <row r="668" ht="18.75" customHeight="1">
      <c r="A668" s="1"/>
      <c r="B668" s="2"/>
      <c r="C668" s="1"/>
      <c r="D668" s="44"/>
      <c r="E668" s="1"/>
      <c r="F668" s="44"/>
      <c r="G668" s="60"/>
      <c r="H668" s="38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</row>
    <row r="669" ht="18.75" customHeight="1">
      <c r="A669" s="1"/>
      <c r="B669" s="2"/>
      <c r="C669" s="1"/>
      <c r="D669" s="44"/>
      <c r="E669" s="1"/>
      <c r="F669" s="44"/>
      <c r="G669" s="60"/>
      <c r="H669" s="38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</row>
    <row r="670" ht="18.75" customHeight="1">
      <c r="A670" s="1"/>
      <c r="B670" s="2"/>
      <c r="C670" s="1"/>
      <c r="D670" s="44"/>
      <c r="E670" s="1"/>
      <c r="F670" s="44"/>
      <c r="G670" s="60"/>
      <c r="H670" s="38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</row>
    <row r="671" ht="18.75" customHeight="1">
      <c r="A671" s="1"/>
      <c r="B671" s="2"/>
      <c r="C671" s="1"/>
      <c r="D671" s="44"/>
      <c r="E671" s="1"/>
      <c r="F671" s="44"/>
      <c r="G671" s="60"/>
      <c r="H671" s="38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</row>
    <row r="672" ht="18.75" customHeight="1">
      <c r="A672" s="1"/>
      <c r="B672" s="2"/>
      <c r="C672" s="1"/>
      <c r="D672" s="44"/>
      <c r="E672" s="1"/>
      <c r="F672" s="44"/>
      <c r="G672" s="60"/>
      <c r="H672" s="38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</row>
    <row r="673" ht="18.75" customHeight="1">
      <c r="A673" s="1"/>
      <c r="B673" s="2"/>
      <c r="C673" s="1"/>
      <c r="D673" s="44"/>
      <c r="E673" s="1"/>
      <c r="F673" s="44"/>
      <c r="G673" s="60"/>
      <c r="H673" s="38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</row>
    <row r="674" ht="18.75" customHeight="1">
      <c r="A674" s="1"/>
      <c r="B674" s="2"/>
      <c r="C674" s="1"/>
      <c r="D674" s="44"/>
      <c r="E674" s="1"/>
      <c r="F674" s="44"/>
      <c r="G674" s="60"/>
      <c r="H674" s="38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</row>
    <row r="675" ht="18.75" customHeight="1">
      <c r="A675" s="1"/>
      <c r="B675" s="2"/>
      <c r="C675" s="1"/>
      <c r="D675" s="44"/>
      <c r="E675" s="1"/>
      <c r="F675" s="44"/>
      <c r="G675" s="60"/>
      <c r="H675" s="38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</row>
    <row r="676" ht="18.75" customHeight="1">
      <c r="A676" s="1"/>
      <c r="B676" s="2"/>
      <c r="C676" s="1"/>
      <c r="D676" s="44"/>
      <c r="E676" s="1"/>
      <c r="F676" s="44"/>
      <c r="G676" s="60"/>
      <c r="H676" s="38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</row>
    <row r="677" ht="18.75" customHeight="1">
      <c r="A677" s="1"/>
      <c r="B677" s="2"/>
      <c r="C677" s="1"/>
      <c r="D677" s="44"/>
      <c r="E677" s="1"/>
      <c r="F677" s="44"/>
      <c r="G677" s="60"/>
      <c r="H677" s="38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</row>
    <row r="678" ht="18.75" customHeight="1">
      <c r="A678" s="1"/>
      <c r="B678" s="2"/>
      <c r="C678" s="1"/>
      <c r="D678" s="44"/>
      <c r="E678" s="1"/>
      <c r="F678" s="44"/>
      <c r="G678" s="60"/>
      <c r="H678" s="38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</row>
    <row r="679" ht="18.75" customHeight="1">
      <c r="A679" s="1"/>
      <c r="B679" s="2"/>
      <c r="C679" s="1"/>
      <c r="D679" s="44"/>
      <c r="E679" s="1"/>
      <c r="F679" s="44"/>
      <c r="G679" s="60"/>
      <c r="H679" s="38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</row>
    <row r="680" ht="18.75" customHeight="1">
      <c r="A680" s="1"/>
      <c r="B680" s="2"/>
      <c r="C680" s="1"/>
      <c r="D680" s="44"/>
      <c r="E680" s="1"/>
      <c r="F680" s="44"/>
      <c r="G680" s="60"/>
      <c r="H680" s="38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</row>
    <row r="681" ht="18.75" customHeight="1">
      <c r="A681" s="1"/>
      <c r="B681" s="2"/>
      <c r="C681" s="1"/>
      <c r="D681" s="44"/>
      <c r="E681" s="1"/>
      <c r="F681" s="44"/>
      <c r="G681" s="60"/>
      <c r="H681" s="38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</row>
    <row r="682" ht="18.75" customHeight="1">
      <c r="A682" s="1"/>
      <c r="B682" s="2"/>
      <c r="C682" s="1"/>
      <c r="D682" s="44"/>
      <c r="E682" s="1"/>
      <c r="F682" s="44"/>
      <c r="G682" s="60"/>
      <c r="H682" s="38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</row>
    <row r="683" ht="18.75" customHeight="1">
      <c r="A683" s="1"/>
      <c r="B683" s="2"/>
      <c r="C683" s="1"/>
      <c r="D683" s="44"/>
      <c r="E683" s="1"/>
      <c r="F683" s="44"/>
      <c r="G683" s="60"/>
      <c r="H683" s="38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</row>
    <row r="684" ht="18.75" customHeight="1">
      <c r="A684" s="1"/>
      <c r="B684" s="2"/>
      <c r="C684" s="1"/>
      <c r="D684" s="44"/>
      <c r="E684" s="1"/>
      <c r="F684" s="44"/>
      <c r="G684" s="60"/>
      <c r="H684" s="38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</row>
    <row r="685" ht="18.75" customHeight="1">
      <c r="A685" s="1"/>
      <c r="B685" s="2"/>
      <c r="C685" s="1"/>
      <c r="D685" s="44"/>
      <c r="E685" s="1"/>
      <c r="F685" s="44"/>
      <c r="G685" s="60"/>
      <c r="H685" s="38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</row>
    <row r="686" ht="18.75" customHeight="1">
      <c r="A686" s="1"/>
      <c r="B686" s="2"/>
      <c r="C686" s="1"/>
      <c r="D686" s="44"/>
      <c r="E686" s="1"/>
      <c r="F686" s="44"/>
      <c r="G686" s="60"/>
      <c r="H686" s="38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</row>
    <row r="687" ht="18.75" customHeight="1">
      <c r="A687" s="1"/>
      <c r="B687" s="2"/>
      <c r="C687" s="1"/>
      <c r="D687" s="44"/>
      <c r="E687" s="1"/>
      <c r="F687" s="44"/>
      <c r="G687" s="60"/>
      <c r="H687" s="38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</row>
    <row r="688" ht="18.75" customHeight="1">
      <c r="A688" s="1"/>
      <c r="B688" s="2"/>
      <c r="C688" s="1"/>
      <c r="D688" s="44"/>
      <c r="E688" s="1"/>
      <c r="F688" s="44"/>
      <c r="G688" s="60"/>
      <c r="H688" s="38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</row>
    <row r="689" ht="18.75" customHeight="1">
      <c r="A689" s="1"/>
      <c r="B689" s="2"/>
      <c r="C689" s="1"/>
      <c r="D689" s="44"/>
      <c r="E689" s="1"/>
      <c r="F689" s="44"/>
      <c r="G689" s="60"/>
      <c r="H689" s="38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</row>
    <row r="690" ht="18.75" customHeight="1">
      <c r="A690" s="1"/>
      <c r="B690" s="2"/>
      <c r="C690" s="1"/>
      <c r="D690" s="44"/>
      <c r="E690" s="1"/>
      <c r="F690" s="44"/>
      <c r="G690" s="60"/>
      <c r="H690" s="38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</row>
    <row r="691" ht="18.75" customHeight="1">
      <c r="A691" s="1"/>
      <c r="B691" s="2"/>
      <c r="C691" s="1"/>
      <c r="D691" s="44"/>
      <c r="E691" s="1"/>
      <c r="F691" s="44"/>
      <c r="G691" s="60"/>
      <c r="H691" s="38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</row>
    <row r="692" ht="18.75" customHeight="1">
      <c r="A692" s="1"/>
      <c r="B692" s="2"/>
      <c r="C692" s="1"/>
      <c r="D692" s="44"/>
      <c r="E692" s="1"/>
      <c r="F692" s="44"/>
      <c r="G692" s="60"/>
      <c r="H692" s="38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</row>
    <row r="693" ht="18.75" customHeight="1">
      <c r="A693" s="1"/>
      <c r="B693" s="2"/>
      <c r="C693" s="1"/>
      <c r="D693" s="44"/>
      <c r="E693" s="1"/>
      <c r="F693" s="44"/>
      <c r="G693" s="60"/>
      <c r="H693" s="38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</row>
    <row r="694" ht="18.75" customHeight="1">
      <c r="A694" s="1"/>
      <c r="B694" s="2"/>
      <c r="C694" s="1"/>
      <c r="D694" s="44"/>
      <c r="E694" s="1"/>
      <c r="F694" s="44"/>
      <c r="G694" s="60"/>
      <c r="H694" s="38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</row>
    <row r="695" ht="18.75" customHeight="1">
      <c r="A695" s="1"/>
      <c r="B695" s="2"/>
      <c r="C695" s="1"/>
      <c r="D695" s="44"/>
      <c r="E695" s="1"/>
      <c r="F695" s="44"/>
      <c r="G695" s="60"/>
      <c r="H695" s="38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</row>
    <row r="696" ht="18.75" customHeight="1">
      <c r="A696" s="1"/>
      <c r="B696" s="2"/>
      <c r="C696" s="1"/>
      <c r="D696" s="44"/>
      <c r="E696" s="1"/>
      <c r="F696" s="44"/>
      <c r="G696" s="60"/>
      <c r="H696" s="38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</row>
    <row r="697" ht="18.75" customHeight="1">
      <c r="A697" s="1"/>
      <c r="B697" s="2"/>
      <c r="C697" s="1"/>
      <c r="D697" s="44"/>
      <c r="E697" s="1"/>
      <c r="F697" s="44"/>
      <c r="G697" s="60"/>
      <c r="H697" s="38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</row>
    <row r="698" ht="18.75" customHeight="1">
      <c r="A698" s="1"/>
      <c r="B698" s="2"/>
      <c r="C698" s="1"/>
      <c r="D698" s="44"/>
      <c r="E698" s="1"/>
      <c r="F698" s="44"/>
      <c r="G698" s="60"/>
      <c r="H698" s="38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</row>
    <row r="699" ht="18.75" customHeight="1">
      <c r="A699" s="1"/>
      <c r="B699" s="2"/>
      <c r="C699" s="1"/>
      <c r="D699" s="44"/>
      <c r="E699" s="1"/>
      <c r="F699" s="44"/>
      <c r="G699" s="60"/>
      <c r="H699" s="38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</row>
    <row r="700" ht="18.75" customHeight="1">
      <c r="A700" s="1"/>
      <c r="B700" s="2"/>
      <c r="C700" s="1"/>
      <c r="D700" s="44"/>
      <c r="E700" s="1"/>
      <c r="F700" s="44"/>
      <c r="G700" s="60"/>
      <c r="H700" s="38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</row>
    <row r="701" ht="18.75" customHeight="1">
      <c r="A701" s="1"/>
      <c r="B701" s="2"/>
      <c r="C701" s="1"/>
      <c r="D701" s="44"/>
      <c r="E701" s="1"/>
      <c r="F701" s="44"/>
      <c r="G701" s="60"/>
      <c r="H701" s="38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</row>
    <row r="702" ht="18.75" customHeight="1">
      <c r="A702" s="1"/>
      <c r="B702" s="2"/>
      <c r="C702" s="1"/>
      <c r="D702" s="44"/>
      <c r="E702" s="1"/>
      <c r="F702" s="44"/>
      <c r="G702" s="60"/>
      <c r="H702" s="38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</row>
    <row r="703" ht="18.75" customHeight="1">
      <c r="A703" s="1"/>
      <c r="B703" s="2"/>
      <c r="C703" s="1"/>
      <c r="D703" s="44"/>
      <c r="E703" s="1"/>
      <c r="F703" s="44"/>
      <c r="G703" s="60"/>
      <c r="H703" s="38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</row>
    <row r="704" ht="18.75" customHeight="1">
      <c r="A704" s="1"/>
      <c r="B704" s="2"/>
      <c r="C704" s="1"/>
      <c r="D704" s="44"/>
      <c r="E704" s="1"/>
      <c r="F704" s="44"/>
      <c r="G704" s="60"/>
      <c r="H704" s="38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</row>
    <row r="705" ht="18.75" customHeight="1">
      <c r="A705" s="1"/>
      <c r="B705" s="2"/>
      <c r="C705" s="1"/>
      <c r="D705" s="44"/>
      <c r="E705" s="1"/>
      <c r="F705" s="44"/>
      <c r="G705" s="60"/>
      <c r="H705" s="38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</row>
    <row r="706" ht="18.75" customHeight="1">
      <c r="A706" s="1"/>
      <c r="B706" s="2"/>
      <c r="C706" s="1"/>
      <c r="D706" s="44"/>
      <c r="E706" s="1"/>
      <c r="F706" s="44"/>
      <c r="G706" s="60"/>
      <c r="H706" s="38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</row>
    <row r="707" ht="18.75" customHeight="1">
      <c r="A707" s="1"/>
      <c r="B707" s="2"/>
      <c r="C707" s="1"/>
      <c r="D707" s="44"/>
      <c r="E707" s="1"/>
      <c r="F707" s="44"/>
      <c r="G707" s="60"/>
      <c r="H707" s="38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</row>
    <row r="708" ht="18.75" customHeight="1">
      <c r="A708" s="1"/>
      <c r="B708" s="2"/>
      <c r="C708" s="1"/>
      <c r="D708" s="44"/>
      <c r="E708" s="1"/>
      <c r="F708" s="44"/>
      <c r="G708" s="60"/>
      <c r="H708" s="38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</row>
    <row r="709" ht="18.75" customHeight="1">
      <c r="A709" s="1"/>
      <c r="B709" s="2"/>
      <c r="C709" s="1"/>
      <c r="D709" s="44"/>
      <c r="E709" s="1"/>
      <c r="F709" s="44"/>
      <c r="G709" s="60"/>
      <c r="H709" s="38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</row>
    <row r="710" ht="18.75" customHeight="1">
      <c r="A710" s="1"/>
      <c r="B710" s="2"/>
      <c r="C710" s="1"/>
      <c r="D710" s="44"/>
      <c r="E710" s="1"/>
      <c r="F710" s="44"/>
      <c r="G710" s="60"/>
      <c r="H710" s="38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</row>
    <row r="711" ht="18.75" customHeight="1">
      <c r="A711" s="1"/>
      <c r="B711" s="2"/>
      <c r="C711" s="1"/>
      <c r="D711" s="44"/>
      <c r="E711" s="1"/>
      <c r="F711" s="44"/>
      <c r="G711" s="60"/>
      <c r="H711" s="38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</row>
    <row r="712" ht="18.75" customHeight="1">
      <c r="A712" s="1"/>
      <c r="B712" s="2"/>
      <c r="C712" s="1"/>
      <c r="D712" s="44"/>
      <c r="E712" s="1"/>
      <c r="F712" s="44"/>
      <c r="G712" s="60"/>
      <c r="H712" s="38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</row>
    <row r="713" ht="18.75" customHeight="1">
      <c r="A713" s="1"/>
      <c r="B713" s="2"/>
      <c r="C713" s="1"/>
      <c r="D713" s="44"/>
      <c r="E713" s="1"/>
      <c r="F713" s="44"/>
      <c r="G713" s="60"/>
      <c r="H713" s="38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</row>
    <row r="714" ht="18.75" customHeight="1">
      <c r="A714" s="1"/>
      <c r="B714" s="2"/>
      <c r="C714" s="1"/>
      <c r="D714" s="44"/>
      <c r="E714" s="1"/>
      <c r="F714" s="44"/>
      <c r="G714" s="60"/>
      <c r="H714" s="38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</row>
    <row r="715" ht="18.75" customHeight="1">
      <c r="A715" s="1"/>
      <c r="B715" s="2"/>
      <c r="C715" s="1"/>
      <c r="D715" s="44"/>
      <c r="E715" s="1"/>
      <c r="F715" s="44"/>
      <c r="G715" s="60"/>
      <c r="H715" s="38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</row>
    <row r="716" ht="18.75" customHeight="1">
      <c r="A716" s="1"/>
      <c r="B716" s="2"/>
      <c r="C716" s="1"/>
      <c r="D716" s="44"/>
      <c r="E716" s="1"/>
      <c r="F716" s="44"/>
      <c r="G716" s="60"/>
      <c r="H716" s="38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</row>
    <row r="717" ht="18.75" customHeight="1">
      <c r="A717" s="1"/>
      <c r="B717" s="2"/>
      <c r="C717" s="1"/>
      <c r="D717" s="44"/>
      <c r="E717" s="1"/>
      <c r="F717" s="44"/>
      <c r="G717" s="60"/>
      <c r="H717" s="38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</row>
    <row r="718" ht="18.75" customHeight="1">
      <c r="A718" s="1"/>
      <c r="B718" s="2"/>
      <c r="C718" s="1"/>
      <c r="D718" s="44"/>
      <c r="E718" s="1"/>
      <c r="F718" s="44"/>
      <c r="G718" s="60"/>
      <c r="H718" s="38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</row>
    <row r="719" ht="18.75" customHeight="1">
      <c r="A719" s="1"/>
      <c r="B719" s="2"/>
      <c r="C719" s="1"/>
      <c r="D719" s="44"/>
      <c r="E719" s="1"/>
      <c r="F719" s="44"/>
      <c r="G719" s="60"/>
      <c r="H719" s="38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</row>
    <row r="720" ht="18.75" customHeight="1">
      <c r="A720" s="1"/>
      <c r="B720" s="2"/>
      <c r="C720" s="1"/>
      <c r="D720" s="44"/>
      <c r="E720" s="1"/>
      <c r="F720" s="44"/>
      <c r="G720" s="60"/>
      <c r="H720" s="38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</row>
    <row r="721" ht="18.75" customHeight="1">
      <c r="A721" s="1"/>
      <c r="B721" s="2"/>
      <c r="C721" s="1"/>
      <c r="D721" s="44"/>
      <c r="E721" s="1"/>
      <c r="F721" s="44"/>
      <c r="G721" s="60"/>
      <c r="H721" s="38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</row>
    <row r="722" ht="18.75" customHeight="1">
      <c r="A722" s="1"/>
      <c r="B722" s="2"/>
      <c r="C722" s="1"/>
      <c r="D722" s="44"/>
      <c r="E722" s="1"/>
      <c r="F722" s="44"/>
      <c r="G722" s="60"/>
      <c r="H722" s="38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</row>
    <row r="723" ht="18.75" customHeight="1">
      <c r="A723" s="1"/>
      <c r="B723" s="2"/>
      <c r="C723" s="1"/>
      <c r="D723" s="44"/>
      <c r="E723" s="1"/>
      <c r="F723" s="44"/>
      <c r="G723" s="60"/>
      <c r="H723" s="38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</row>
    <row r="724" ht="18.75" customHeight="1">
      <c r="A724" s="1"/>
      <c r="B724" s="2"/>
      <c r="C724" s="1"/>
      <c r="D724" s="44"/>
      <c r="E724" s="1"/>
      <c r="F724" s="44"/>
      <c r="G724" s="60"/>
      <c r="H724" s="38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</row>
    <row r="725" ht="18.75" customHeight="1">
      <c r="A725" s="1"/>
      <c r="B725" s="2"/>
      <c r="C725" s="1"/>
      <c r="D725" s="44"/>
      <c r="E725" s="1"/>
      <c r="F725" s="44"/>
      <c r="G725" s="60"/>
      <c r="H725" s="38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</row>
    <row r="726" ht="18.75" customHeight="1">
      <c r="A726" s="1"/>
      <c r="B726" s="2"/>
      <c r="C726" s="1"/>
      <c r="D726" s="44"/>
      <c r="E726" s="1"/>
      <c r="F726" s="44"/>
      <c r="G726" s="60"/>
      <c r="H726" s="38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</row>
    <row r="727" ht="18.75" customHeight="1">
      <c r="A727" s="1"/>
      <c r="B727" s="2"/>
      <c r="C727" s="1"/>
      <c r="D727" s="44"/>
      <c r="E727" s="1"/>
      <c r="F727" s="44"/>
      <c r="G727" s="60"/>
      <c r="H727" s="38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</row>
    <row r="728" ht="18.75" customHeight="1">
      <c r="A728" s="1"/>
      <c r="B728" s="2"/>
      <c r="C728" s="1"/>
      <c r="D728" s="44"/>
      <c r="E728" s="1"/>
      <c r="F728" s="44"/>
      <c r="G728" s="60"/>
      <c r="H728" s="38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</row>
    <row r="729" ht="18.75" customHeight="1">
      <c r="A729" s="1"/>
      <c r="B729" s="2"/>
      <c r="C729" s="1"/>
      <c r="D729" s="44"/>
      <c r="E729" s="1"/>
      <c r="F729" s="44"/>
      <c r="G729" s="60"/>
      <c r="H729" s="38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</row>
    <row r="730" ht="18.75" customHeight="1">
      <c r="A730" s="1"/>
      <c r="B730" s="2"/>
      <c r="C730" s="1"/>
      <c r="D730" s="44"/>
      <c r="E730" s="1"/>
      <c r="F730" s="44"/>
      <c r="G730" s="60"/>
      <c r="H730" s="38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</row>
    <row r="731" ht="18.75" customHeight="1">
      <c r="A731" s="1"/>
      <c r="B731" s="2"/>
      <c r="C731" s="1"/>
      <c r="D731" s="44"/>
      <c r="E731" s="1"/>
      <c r="F731" s="44"/>
      <c r="G731" s="60"/>
      <c r="H731" s="38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</row>
    <row r="732" ht="18.75" customHeight="1">
      <c r="A732" s="1"/>
      <c r="B732" s="2"/>
      <c r="C732" s="1"/>
      <c r="D732" s="44"/>
      <c r="E732" s="1"/>
      <c r="F732" s="44"/>
      <c r="G732" s="60"/>
      <c r="H732" s="38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</row>
    <row r="733" ht="18.75" customHeight="1">
      <c r="A733" s="1"/>
      <c r="B733" s="2"/>
      <c r="C733" s="1"/>
      <c r="D733" s="44"/>
      <c r="E733" s="1"/>
      <c r="F733" s="44"/>
      <c r="G733" s="60"/>
      <c r="H733" s="38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</row>
    <row r="734" ht="18.75" customHeight="1">
      <c r="A734" s="1"/>
      <c r="B734" s="2"/>
      <c r="C734" s="1"/>
      <c r="D734" s="44"/>
      <c r="E734" s="1"/>
      <c r="F734" s="44"/>
      <c r="G734" s="60"/>
      <c r="H734" s="38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</row>
    <row r="735" ht="18.75" customHeight="1">
      <c r="A735" s="1"/>
      <c r="B735" s="2"/>
      <c r="C735" s="1"/>
      <c r="D735" s="44"/>
      <c r="E735" s="1"/>
      <c r="F735" s="44"/>
      <c r="G735" s="60"/>
      <c r="H735" s="38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</row>
    <row r="736" ht="18.75" customHeight="1">
      <c r="A736" s="1"/>
      <c r="B736" s="2"/>
      <c r="C736" s="1"/>
      <c r="D736" s="44"/>
      <c r="E736" s="1"/>
      <c r="F736" s="44"/>
      <c r="G736" s="60"/>
      <c r="H736" s="38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</row>
    <row r="737" ht="18.75" customHeight="1">
      <c r="A737" s="1"/>
      <c r="B737" s="2"/>
      <c r="C737" s="1"/>
      <c r="D737" s="44"/>
      <c r="E737" s="1"/>
      <c r="F737" s="44"/>
      <c r="G737" s="60"/>
      <c r="H737" s="38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</row>
    <row r="738" ht="18.75" customHeight="1">
      <c r="A738" s="1"/>
      <c r="B738" s="2"/>
      <c r="C738" s="1"/>
      <c r="D738" s="44"/>
      <c r="E738" s="1"/>
      <c r="F738" s="44"/>
      <c r="G738" s="60"/>
      <c r="H738" s="38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</row>
    <row r="739" ht="18.75" customHeight="1">
      <c r="A739" s="1"/>
      <c r="B739" s="2"/>
      <c r="C739" s="1"/>
      <c r="D739" s="44"/>
      <c r="E739" s="1"/>
      <c r="F739" s="44"/>
      <c r="G739" s="60"/>
      <c r="H739" s="38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</row>
    <row r="740" ht="18.75" customHeight="1">
      <c r="A740" s="1"/>
      <c r="B740" s="2"/>
      <c r="C740" s="1"/>
      <c r="D740" s="44"/>
      <c r="E740" s="1"/>
      <c r="F740" s="44"/>
      <c r="G740" s="60"/>
      <c r="H740" s="38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</row>
    <row r="741" ht="18.75" customHeight="1">
      <c r="A741" s="1"/>
      <c r="B741" s="2"/>
      <c r="C741" s="1"/>
      <c r="D741" s="44"/>
      <c r="E741" s="1"/>
      <c r="F741" s="44"/>
      <c r="G741" s="60"/>
      <c r="H741" s="38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</row>
    <row r="742" ht="18.75" customHeight="1">
      <c r="A742" s="1"/>
      <c r="B742" s="2"/>
      <c r="C742" s="1"/>
      <c r="D742" s="44"/>
      <c r="E742" s="1"/>
      <c r="F742" s="44"/>
      <c r="G742" s="60"/>
      <c r="H742" s="38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</row>
    <row r="743" ht="18.75" customHeight="1">
      <c r="A743" s="1"/>
      <c r="B743" s="2"/>
      <c r="C743" s="1"/>
      <c r="D743" s="44"/>
      <c r="E743" s="1"/>
      <c r="F743" s="44"/>
      <c r="G743" s="60"/>
      <c r="H743" s="38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</row>
    <row r="744" ht="18.75" customHeight="1">
      <c r="A744" s="1"/>
      <c r="B744" s="2"/>
      <c r="C744" s="1"/>
      <c r="D744" s="44"/>
      <c r="E744" s="1"/>
      <c r="F744" s="44"/>
      <c r="G744" s="60"/>
      <c r="H744" s="38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</row>
    <row r="745" ht="18.75" customHeight="1">
      <c r="A745" s="1"/>
      <c r="B745" s="2"/>
      <c r="C745" s="1"/>
      <c r="D745" s="44"/>
      <c r="E745" s="1"/>
      <c r="F745" s="44"/>
      <c r="G745" s="60"/>
      <c r="H745" s="38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</row>
    <row r="746" ht="18.75" customHeight="1">
      <c r="A746" s="1"/>
      <c r="B746" s="2"/>
      <c r="C746" s="1"/>
      <c r="D746" s="44"/>
      <c r="E746" s="1"/>
      <c r="F746" s="44"/>
      <c r="G746" s="60"/>
      <c r="H746" s="38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</row>
    <row r="747" ht="18.75" customHeight="1">
      <c r="A747" s="1"/>
      <c r="B747" s="2"/>
      <c r="C747" s="1"/>
      <c r="D747" s="44"/>
      <c r="E747" s="1"/>
      <c r="F747" s="44"/>
      <c r="G747" s="60"/>
      <c r="H747" s="38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</row>
    <row r="748" ht="18.75" customHeight="1">
      <c r="A748" s="1"/>
      <c r="B748" s="2"/>
      <c r="C748" s="1"/>
      <c r="D748" s="44"/>
      <c r="E748" s="1"/>
      <c r="F748" s="44"/>
      <c r="G748" s="60"/>
      <c r="H748" s="38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</row>
    <row r="749" ht="18.75" customHeight="1">
      <c r="A749" s="1"/>
      <c r="B749" s="2"/>
      <c r="C749" s="1"/>
      <c r="D749" s="44"/>
      <c r="E749" s="1"/>
      <c r="F749" s="44"/>
      <c r="G749" s="60"/>
      <c r="H749" s="38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</row>
    <row r="750" ht="18.75" customHeight="1">
      <c r="A750" s="1"/>
      <c r="B750" s="2"/>
      <c r="C750" s="1"/>
      <c r="D750" s="44"/>
      <c r="E750" s="1"/>
      <c r="F750" s="44"/>
      <c r="G750" s="60"/>
      <c r="H750" s="38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</row>
    <row r="751" ht="18.75" customHeight="1">
      <c r="A751" s="1"/>
      <c r="B751" s="2"/>
      <c r="C751" s="1"/>
      <c r="D751" s="44"/>
      <c r="E751" s="1"/>
      <c r="F751" s="44"/>
      <c r="G751" s="60"/>
      <c r="H751" s="38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</row>
    <row r="752" ht="18.75" customHeight="1">
      <c r="A752" s="1"/>
      <c r="B752" s="2"/>
      <c r="C752" s="1"/>
      <c r="D752" s="44"/>
      <c r="E752" s="1"/>
      <c r="F752" s="44"/>
      <c r="G752" s="60"/>
      <c r="H752" s="38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</row>
    <row r="753" ht="18.75" customHeight="1">
      <c r="A753" s="1"/>
      <c r="B753" s="2"/>
      <c r="C753" s="1"/>
      <c r="D753" s="44"/>
      <c r="E753" s="1"/>
      <c r="F753" s="44"/>
      <c r="G753" s="60"/>
      <c r="H753" s="38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</row>
    <row r="754" ht="18.75" customHeight="1">
      <c r="A754" s="1"/>
      <c r="B754" s="2"/>
      <c r="C754" s="1"/>
      <c r="D754" s="44"/>
      <c r="E754" s="1"/>
      <c r="F754" s="44"/>
      <c r="G754" s="60"/>
      <c r="H754" s="38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</row>
    <row r="755" ht="18.75" customHeight="1">
      <c r="A755" s="1"/>
      <c r="B755" s="2"/>
      <c r="C755" s="1"/>
      <c r="D755" s="44"/>
      <c r="E755" s="1"/>
      <c r="F755" s="44"/>
      <c r="G755" s="60"/>
      <c r="H755" s="38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</row>
    <row r="756" ht="18.75" customHeight="1">
      <c r="A756" s="1"/>
      <c r="B756" s="2"/>
      <c r="C756" s="1"/>
      <c r="D756" s="44"/>
      <c r="E756" s="1"/>
      <c r="F756" s="44"/>
      <c r="G756" s="60"/>
      <c r="H756" s="38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</row>
    <row r="757" ht="18.75" customHeight="1">
      <c r="A757" s="1"/>
      <c r="B757" s="2"/>
      <c r="C757" s="1"/>
      <c r="D757" s="44"/>
      <c r="E757" s="1"/>
      <c r="F757" s="44"/>
      <c r="G757" s="60"/>
      <c r="H757" s="38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</row>
    <row r="758" ht="18.75" customHeight="1">
      <c r="A758" s="1"/>
      <c r="B758" s="2"/>
      <c r="C758" s="1"/>
      <c r="D758" s="44"/>
      <c r="E758" s="1"/>
      <c r="F758" s="44"/>
      <c r="G758" s="60"/>
      <c r="H758" s="38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</row>
    <row r="759" ht="18.75" customHeight="1">
      <c r="A759" s="1"/>
      <c r="B759" s="2"/>
      <c r="C759" s="1"/>
      <c r="D759" s="44"/>
      <c r="E759" s="1"/>
      <c r="F759" s="44"/>
      <c r="G759" s="60"/>
      <c r="H759" s="38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</row>
    <row r="760" ht="18.75" customHeight="1">
      <c r="A760" s="1"/>
      <c r="B760" s="2"/>
      <c r="C760" s="1"/>
      <c r="D760" s="44"/>
      <c r="E760" s="1"/>
      <c r="F760" s="44"/>
      <c r="G760" s="60"/>
      <c r="H760" s="38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</row>
    <row r="761" ht="18.75" customHeight="1">
      <c r="A761" s="1"/>
      <c r="B761" s="2"/>
      <c r="C761" s="1"/>
      <c r="D761" s="44"/>
      <c r="E761" s="1"/>
      <c r="F761" s="44"/>
      <c r="G761" s="60"/>
      <c r="H761" s="38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</row>
    <row r="762" ht="18.75" customHeight="1">
      <c r="A762" s="1"/>
      <c r="B762" s="2"/>
      <c r="C762" s="1"/>
      <c r="D762" s="44"/>
      <c r="E762" s="1"/>
      <c r="F762" s="44"/>
      <c r="G762" s="60"/>
      <c r="H762" s="38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</row>
    <row r="763" ht="18.75" customHeight="1">
      <c r="A763" s="1"/>
      <c r="B763" s="2"/>
      <c r="C763" s="1"/>
      <c r="D763" s="44"/>
      <c r="E763" s="1"/>
      <c r="F763" s="44"/>
      <c r="G763" s="60"/>
      <c r="H763" s="38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</row>
    <row r="764" ht="18.75" customHeight="1">
      <c r="A764" s="1"/>
      <c r="B764" s="2"/>
      <c r="C764" s="1"/>
      <c r="D764" s="44"/>
      <c r="E764" s="1"/>
      <c r="F764" s="44"/>
      <c r="G764" s="60"/>
      <c r="H764" s="38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</row>
    <row r="765" ht="18.75" customHeight="1">
      <c r="A765" s="1"/>
      <c r="B765" s="2"/>
      <c r="C765" s="1"/>
      <c r="D765" s="44"/>
      <c r="E765" s="1"/>
      <c r="F765" s="44"/>
      <c r="G765" s="60"/>
      <c r="H765" s="38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</row>
    <row r="766" ht="18.75" customHeight="1">
      <c r="A766" s="1"/>
      <c r="B766" s="2"/>
      <c r="C766" s="1"/>
      <c r="D766" s="44"/>
      <c r="E766" s="1"/>
      <c r="F766" s="44"/>
      <c r="G766" s="60"/>
      <c r="H766" s="38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</row>
    <row r="767" ht="18.75" customHeight="1">
      <c r="A767" s="1"/>
      <c r="B767" s="2"/>
      <c r="C767" s="1"/>
      <c r="D767" s="44"/>
      <c r="E767" s="1"/>
      <c r="F767" s="44"/>
      <c r="G767" s="60"/>
      <c r="H767" s="38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</row>
    <row r="768" ht="18.75" customHeight="1">
      <c r="A768" s="1"/>
      <c r="B768" s="2"/>
      <c r="C768" s="1"/>
      <c r="D768" s="44"/>
      <c r="E768" s="1"/>
      <c r="F768" s="44"/>
      <c r="G768" s="60"/>
      <c r="H768" s="38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</row>
    <row r="769" ht="18.75" customHeight="1">
      <c r="A769" s="1"/>
      <c r="B769" s="2"/>
      <c r="C769" s="1"/>
      <c r="D769" s="44"/>
      <c r="E769" s="1"/>
      <c r="F769" s="44"/>
      <c r="G769" s="60"/>
      <c r="H769" s="38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</row>
    <row r="770" ht="18.75" customHeight="1">
      <c r="A770" s="1"/>
      <c r="B770" s="2"/>
      <c r="C770" s="1"/>
      <c r="D770" s="44"/>
      <c r="E770" s="1"/>
      <c r="F770" s="44"/>
      <c r="G770" s="60"/>
      <c r="H770" s="38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</row>
    <row r="771" ht="18.75" customHeight="1">
      <c r="A771" s="1"/>
      <c r="B771" s="2"/>
      <c r="C771" s="1"/>
      <c r="D771" s="44"/>
      <c r="E771" s="1"/>
      <c r="F771" s="44"/>
      <c r="G771" s="60"/>
      <c r="H771" s="38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</row>
    <row r="772" ht="18.75" customHeight="1">
      <c r="A772" s="1"/>
      <c r="B772" s="2"/>
      <c r="C772" s="1"/>
      <c r="D772" s="44"/>
      <c r="E772" s="1"/>
      <c r="F772" s="44"/>
      <c r="G772" s="60"/>
      <c r="H772" s="38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</row>
    <row r="773" ht="18.75" customHeight="1">
      <c r="A773" s="1"/>
      <c r="B773" s="2"/>
      <c r="C773" s="1"/>
      <c r="D773" s="44"/>
      <c r="E773" s="1"/>
      <c r="F773" s="44"/>
      <c r="G773" s="60"/>
      <c r="H773" s="38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</row>
    <row r="774" ht="18.75" customHeight="1">
      <c r="A774" s="1"/>
      <c r="B774" s="2"/>
      <c r="C774" s="1"/>
      <c r="D774" s="44"/>
      <c r="E774" s="1"/>
      <c r="F774" s="44"/>
      <c r="G774" s="60"/>
      <c r="H774" s="38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</row>
    <row r="775" ht="18.75" customHeight="1">
      <c r="A775" s="1"/>
      <c r="B775" s="2"/>
      <c r="C775" s="1"/>
      <c r="D775" s="44"/>
      <c r="E775" s="1"/>
      <c r="F775" s="44"/>
      <c r="G775" s="60"/>
      <c r="H775" s="38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</row>
    <row r="776" ht="18.75" customHeight="1">
      <c r="A776" s="1"/>
      <c r="B776" s="2"/>
      <c r="C776" s="1"/>
      <c r="D776" s="44"/>
      <c r="E776" s="1"/>
      <c r="F776" s="44"/>
      <c r="G776" s="60"/>
      <c r="H776" s="38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</row>
    <row r="777" ht="18.75" customHeight="1">
      <c r="A777" s="1"/>
      <c r="B777" s="2"/>
      <c r="C777" s="1"/>
      <c r="D777" s="44"/>
      <c r="E777" s="1"/>
      <c r="F777" s="44"/>
      <c r="G777" s="60"/>
      <c r="H777" s="38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</row>
    <row r="778" ht="18.75" customHeight="1">
      <c r="A778" s="1"/>
      <c r="B778" s="2"/>
      <c r="C778" s="1"/>
      <c r="D778" s="44"/>
      <c r="E778" s="1"/>
      <c r="F778" s="44"/>
      <c r="G778" s="60"/>
      <c r="H778" s="38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</row>
    <row r="779" ht="18.75" customHeight="1">
      <c r="A779" s="1"/>
      <c r="B779" s="2"/>
      <c r="C779" s="1"/>
      <c r="D779" s="44"/>
      <c r="E779" s="1"/>
      <c r="F779" s="44"/>
      <c r="G779" s="60"/>
      <c r="H779" s="38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</row>
    <row r="780" ht="18.75" customHeight="1">
      <c r="A780" s="1"/>
      <c r="B780" s="2"/>
      <c r="C780" s="1"/>
      <c r="D780" s="44"/>
      <c r="E780" s="1"/>
      <c r="F780" s="44"/>
      <c r="G780" s="60"/>
      <c r="H780" s="38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</row>
    <row r="781" ht="18.75" customHeight="1">
      <c r="A781" s="1"/>
      <c r="B781" s="2"/>
      <c r="C781" s="1"/>
      <c r="D781" s="44"/>
      <c r="E781" s="1"/>
      <c r="F781" s="44"/>
      <c r="G781" s="60"/>
      <c r="H781" s="38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</row>
    <row r="782" ht="18.75" customHeight="1">
      <c r="A782" s="1"/>
      <c r="B782" s="2"/>
      <c r="C782" s="1"/>
      <c r="D782" s="44"/>
      <c r="E782" s="1"/>
      <c r="F782" s="44"/>
      <c r="G782" s="60"/>
      <c r="H782" s="38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</row>
    <row r="783" ht="18.75" customHeight="1">
      <c r="A783" s="1"/>
      <c r="B783" s="2"/>
      <c r="C783" s="1"/>
      <c r="D783" s="44"/>
      <c r="E783" s="1"/>
      <c r="F783" s="44"/>
      <c r="G783" s="60"/>
      <c r="H783" s="38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</row>
    <row r="784" ht="18.75" customHeight="1">
      <c r="A784" s="1"/>
      <c r="B784" s="2"/>
      <c r="C784" s="1"/>
      <c r="D784" s="44"/>
      <c r="E784" s="1"/>
      <c r="F784" s="44"/>
      <c r="G784" s="60"/>
      <c r="H784" s="38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</row>
    <row r="785" ht="18.75" customHeight="1">
      <c r="A785" s="1"/>
      <c r="B785" s="2"/>
      <c r="C785" s="1"/>
      <c r="D785" s="44"/>
      <c r="E785" s="1"/>
      <c r="F785" s="44"/>
      <c r="G785" s="60"/>
      <c r="H785" s="38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</row>
    <row r="786" ht="18.75" customHeight="1">
      <c r="A786" s="1"/>
      <c r="B786" s="2"/>
      <c r="C786" s="1"/>
      <c r="D786" s="44"/>
      <c r="E786" s="1"/>
      <c r="F786" s="44"/>
      <c r="G786" s="60"/>
      <c r="H786" s="38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</row>
    <row r="787" ht="18.75" customHeight="1">
      <c r="A787" s="1"/>
      <c r="B787" s="2"/>
      <c r="C787" s="1"/>
      <c r="D787" s="44"/>
      <c r="E787" s="1"/>
      <c r="F787" s="44"/>
      <c r="G787" s="60"/>
      <c r="H787" s="38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</row>
    <row r="788" ht="18.75" customHeight="1">
      <c r="A788" s="1"/>
      <c r="B788" s="2"/>
      <c r="C788" s="1"/>
      <c r="D788" s="44"/>
      <c r="E788" s="1"/>
      <c r="F788" s="44"/>
      <c r="G788" s="60"/>
      <c r="H788" s="38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</row>
    <row r="789" ht="18.75" customHeight="1">
      <c r="A789" s="1"/>
      <c r="B789" s="2"/>
      <c r="C789" s="1"/>
      <c r="D789" s="44"/>
      <c r="E789" s="1"/>
      <c r="F789" s="44"/>
      <c r="G789" s="60"/>
      <c r="H789" s="38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</row>
    <row r="790" ht="18.75" customHeight="1">
      <c r="A790" s="1"/>
      <c r="B790" s="2"/>
      <c r="C790" s="1"/>
      <c r="D790" s="44"/>
      <c r="E790" s="1"/>
      <c r="F790" s="44"/>
      <c r="G790" s="60"/>
      <c r="H790" s="38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</row>
    <row r="791" ht="18.75" customHeight="1">
      <c r="A791" s="1"/>
      <c r="B791" s="2"/>
      <c r="C791" s="1"/>
      <c r="D791" s="44"/>
      <c r="E791" s="1"/>
      <c r="F791" s="44"/>
      <c r="G791" s="60"/>
      <c r="H791" s="38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</row>
    <row r="792" ht="18.75" customHeight="1">
      <c r="A792" s="1"/>
      <c r="B792" s="2"/>
      <c r="C792" s="1"/>
      <c r="D792" s="44"/>
      <c r="E792" s="1"/>
      <c r="F792" s="44"/>
      <c r="G792" s="60"/>
      <c r="H792" s="38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</row>
    <row r="793" ht="18.75" customHeight="1">
      <c r="A793" s="1"/>
      <c r="B793" s="2"/>
      <c r="C793" s="1"/>
      <c r="D793" s="44"/>
      <c r="E793" s="1"/>
      <c r="F793" s="44"/>
      <c r="G793" s="60"/>
      <c r="H793" s="38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</row>
    <row r="794" ht="18.75" customHeight="1">
      <c r="A794" s="1"/>
      <c r="B794" s="2"/>
      <c r="C794" s="1"/>
      <c r="D794" s="44"/>
      <c r="E794" s="1"/>
      <c r="F794" s="44"/>
      <c r="G794" s="60"/>
      <c r="H794" s="38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</row>
    <row r="795" ht="18.75" customHeight="1">
      <c r="A795" s="1"/>
      <c r="B795" s="2"/>
      <c r="C795" s="1"/>
      <c r="D795" s="44"/>
      <c r="E795" s="1"/>
      <c r="F795" s="44"/>
      <c r="G795" s="60"/>
      <c r="H795" s="38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</row>
    <row r="796" ht="18.75" customHeight="1">
      <c r="A796" s="1"/>
      <c r="B796" s="2"/>
      <c r="C796" s="1"/>
      <c r="D796" s="44"/>
      <c r="E796" s="1"/>
      <c r="F796" s="44"/>
      <c r="G796" s="60"/>
      <c r="H796" s="38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</row>
    <row r="797" ht="18.75" customHeight="1">
      <c r="A797" s="1"/>
      <c r="B797" s="2"/>
      <c r="C797" s="1"/>
      <c r="D797" s="44"/>
      <c r="E797" s="1"/>
      <c r="F797" s="44"/>
      <c r="G797" s="60"/>
      <c r="H797" s="38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</row>
    <row r="798" ht="18.75" customHeight="1">
      <c r="A798" s="1"/>
      <c r="B798" s="2"/>
      <c r="C798" s="1"/>
      <c r="D798" s="44"/>
      <c r="E798" s="1"/>
      <c r="F798" s="44"/>
      <c r="G798" s="60"/>
      <c r="H798" s="38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</row>
    <row r="799" ht="18.75" customHeight="1">
      <c r="A799" s="1"/>
      <c r="B799" s="2"/>
      <c r="C799" s="1"/>
      <c r="D799" s="44"/>
      <c r="E799" s="1"/>
      <c r="F799" s="44"/>
      <c r="G799" s="60"/>
      <c r="H799" s="38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</row>
    <row r="800" ht="18.75" customHeight="1">
      <c r="A800" s="1"/>
      <c r="B800" s="2"/>
      <c r="C800" s="1"/>
      <c r="D800" s="44"/>
      <c r="E800" s="1"/>
      <c r="F800" s="44"/>
      <c r="G800" s="60"/>
      <c r="H800" s="38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</row>
    <row r="801" ht="18.75" customHeight="1">
      <c r="A801" s="1"/>
      <c r="B801" s="2"/>
      <c r="C801" s="1"/>
      <c r="D801" s="44"/>
      <c r="E801" s="1"/>
      <c r="F801" s="44"/>
      <c r="G801" s="60"/>
      <c r="H801" s="38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</row>
    <row r="802" ht="18.75" customHeight="1">
      <c r="A802" s="1"/>
      <c r="B802" s="2"/>
      <c r="C802" s="1"/>
      <c r="D802" s="44"/>
      <c r="E802" s="1"/>
      <c r="F802" s="44"/>
      <c r="G802" s="60"/>
      <c r="H802" s="38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</row>
    <row r="803" ht="18.75" customHeight="1">
      <c r="A803" s="1"/>
      <c r="B803" s="2"/>
      <c r="C803" s="1"/>
      <c r="D803" s="44"/>
      <c r="E803" s="1"/>
      <c r="F803" s="44"/>
      <c r="G803" s="60"/>
      <c r="H803" s="38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</row>
    <row r="804" ht="18.75" customHeight="1">
      <c r="A804" s="1"/>
      <c r="B804" s="2"/>
      <c r="C804" s="1"/>
      <c r="D804" s="44"/>
      <c r="E804" s="1"/>
      <c r="F804" s="44"/>
      <c r="G804" s="60"/>
      <c r="H804" s="38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</row>
    <row r="805" ht="18.75" customHeight="1">
      <c r="A805" s="1"/>
      <c r="B805" s="2"/>
      <c r="C805" s="1"/>
      <c r="D805" s="44"/>
      <c r="E805" s="1"/>
      <c r="F805" s="44"/>
      <c r="G805" s="60"/>
      <c r="H805" s="38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</row>
    <row r="806" ht="18.75" customHeight="1">
      <c r="A806" s="1"/>
      <c r="B806" s="2"/>
      <c r="C806" s="1"/>
      <c r="D806" s="44"/>
      <c r="E806" s="1"/>
      <c r="F806" s="44"/>
      <c r="G806" s="60"/>
      <c r="H806" s="38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</row>
    <row r="807" ht="18.75" customHeight="1">
      <c r="A807" s="1"/>
      <c r="B807" s="2"/>
      <c r="C807" s="1"/>
      <c r="D807" s="44"/>
      <c r="E807" s="1"/>
      <c r="F807" s="44"/>
      <c r="G807" s="60"/>
      <c r="H807" s="38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</row>
    <row r="808" ht="18.75" customHeight="1">
      <c r="A808" s="1"/>
      <c r="B808" s="2"/>
      <c r="C808" s="1"/>
      <c r="D808" s="44"/>
      <c r="E808" s="1"/>
      <c r="F808" s="44"/>
      <c r="G808" s="60"/>
      <c r="H808" s="38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</row>
    <row r="809" ht="18.75" customHeight="1">
      <c r="A809" s="1"/>
      <c r="B809" s="2"/>
      <c r="C809" s="1"/>
      <c r="D809" s="44"/>
      <c r="E809" s="1"/>
      <c r="F809" s="44"/>
      <c r="G809" s="60"/>
      <c r="H809" s="38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</row>
    <row r="810" ht="18.75" customHeight="1">
      <c r="A810" s="1"/>
      <c r="B810" s="2"/>
      <c r="C810" s="1"/>
      <c r="D810" s="44"/>
      <c r="E810" s="1"/>
      <c r="F810" s="44"/>
      <c r="G810" s="60"/>
      <c r="H810" s="38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</row>
    <row r="811" ht="18.75" customHeight="1">
      <c r="A811" s="1"/>
      <c r="B811" s="2"/>
      <c r="C811" s="1"/>
      <c r="D811" s="44"/>
      <c r="E811" s="1"/>
      <c r="F811" s="44"/>
      <c r="G811" s="60"/>
      <c r="H811" s="38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</row>
    <row r="812" ht="18.75" customHeight="1">
      <c r="A812" s="1"/>
      <c r="B812" s="2"/>
      <c r="C812" s="1"/>
      <c r="D812" s="44"/>
      <c r="E812" s="1"/>
      <c r="F812" s="44"/>
      <c r="G812" s="60"/>
      <c r="H812" s="38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</row>
    <row r="813" ht="18.75" customHeight="1">
      <c r="A813" s="1"/>
      <c r="B813" s="2"/>
      <c r="C813" s="1"/>
      <c r="D813" s="44"/>
      <c r="E813" s="1"/>
      <c r="F813" s="44"/>
      <c r="G813" s="60"/>
      <c r="H813" s="38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</row>
    <row r="814" ht="18.75" customHeight="1">
      <c r="A814" s="1"/>
      <c r="B814" s="2"/>
      <c r="C814" s="1"/>
      <c r="D814" s="44"/>
      <c r="E814" s="1"/>
      <c r="F814" s="44"/>
      <c r="G814" s="60"/>
      <c r="H814" s="38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</row>
    <row r="815" ht="18.75" customHeight="1">
      <c r="A815" s="1"/>
      <c r="B815" s="2"/>
      <c r="C815" s="1"/>
      <c r="D815" s="44"/>
      <c r="E815" s="1"/>
      <c r="F815" s="44"/>
      <c r="G815" s="60"/>
      <c r="H815" s="38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</row>
    <row r="816" ht="18.75" customHeight="1">
      <c r="A816" s="1"/>
      <c r="B816" s="2"/>
      <c r="C816" s="1"/>
      <c r="D816" s="44"/>
      <c r="E816" s="1"/>
      <c r="F816" s="44"/>
      <c r="G816" s="60"/>
      <c r="H816" s="38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</row>
    <row r="817" ht="18.75" customHeight="1">
      <c r="A817" s="1"/>
      <c r="B817" s="2"/>
      <c r="C817" s="1"/>
      <c r="D817" s="44"/>
      <c r="E817" s="1"/>
      <c r="F817" s="44"/>
      <c r="G817" s="60"/>
      <c r="H817" s="38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</row>
    <row r="818" ht="18.75" customHeight="1">
      <c r="A818" s="1"/>
      <c r="B818" s="2"/>
      <c r="C818" s="1"/>
      <c r="D818" s="44"/>
      <c r="E818" s="1"/>
      <c r="F818" s="44"/>
      <c r="G818" s="60"/>
      <c r="H818" s="38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</row>
    <row r="819" ht="18.75" customHeight="1">
      <c r="A819" s="1"/>
      <c r="B819" s="2"/>
      <c r="C819" s="1"/>
      <c r="D819" s="44"/>
      <c r="E819" s="1"/>
      <c r="F819" s="44"/>
      <c r="G819" s="60"/>
      <c r="H819" s="38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</row>
    <row r="820" ht="18.75" customHeight="1">
      <c r="A820" s="1"/>
      <c r="B820" s="2"/>
      <c r="C820" s="1"/>
      <c r="D820" s="44"/>
      <c r="E820" s="1"/>
      <c r="F820" s="44"/>
      <c r="G820" s="60"/>
      <c r="H820" s="38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</row>
    <row r="821" ht="18.75" customHeight="1">
      <c r="A821" s="1"/>
      <c r="B821" s="2"/>
      <c r="C821" s="1"/>
      <c r="D821" s="44"/>
      <c r="E821" s="1"/>
      <c r="F821" s="44"/>
      <c r="G821" s="60"/>
      <c r="H821" s="38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</row>
    <row r="822" ht="18.75" customHeight="1">
      <c r="A822" s="1"/>
      <c r="B822" s="2"/>
      <c r="C822" s="1"/>
      <c r="D822" s="44"/>
      <c r="E822" s="1"/>
      <c r="F822" s="44"/>
      <c r="G822" s="60"/>
      <c r="H822" s="38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</row>
    <row r="823" ht="18.75" customHeight="1">
      <c r="A823" s="1"/>
      <c r="B823" s="2"/>
      <c r="C823" s="1"/>
      <c r="D823" s="44"/>
      <c r="E823" s="1"/>
      <c r="F823" s="44"/>
      <c r="G823" s="60"/>
      <c r="H823" s="38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</row>
    <row r="824" ht="18.75" customHeight="1">
      <c r="A824" s="1"/>
      <c r="B824" s="2"/>
      <c r="C824" s="1"/>
      <c r="D824" s="44"/>
      <c r="E824" s="1"/>
      <c r="F824" s="44"/>
      <c r="G824" s="60"/>
      <c r="H824" s="38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</row>
    <row r="825" ht="18.75" customHeight="1">
      <c r="A825" s="1"/>
      <c r="B825" s="2"/>
      <c r="C825" s="1"/>
      <c r="D825" s="44"/>
      <c r="E825" s="1"/>
      <c r="F825" s="44"/>
      <c r="G825" s="60"/>
      <c r="H825" s="38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</row>
    <row r="826" ht="18.75" customHeight="1">
      <c r="A826" s="1"/>
      <c r="B826" s="2"/>
      <c r="C826" s="1"/>
      <c r="D826" s="44"/>
      <c r="E826" s="1"/>
      <c r="F826" s="44"/>
      <c r="G826" s="60"/>
      <c r="H826" s="38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</row>
    <row r="827" ht="18.75" customHeight="1">
      <c r="A827" s="1"/>
      <c r="B827" s="2"/>
      <c r="C827" s="1"/>
      <c r="D827" s="44"/>
      <c r="E827" s="1"/>
      <c r="F827" s="44"/>
      <c r="G827" s="60"/>
      <c r="H827" s="38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</row>
    <row r="828" ht="18.75" customHeight="1">
      <c r="A828" s="1"/>
      <c r="B828" s="2"/>
      <c r="C828" s="1"/>
      <c r="D828" s="44"/>
      <c r="E828" s="1"/>
      <c r="F828" s="44"/>
      <c r="G828" s="60"/>
      <c r="H828" s="38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</row>
    <row r="829" ht="18.75" customHeight="1">
      <c r="A829" s="1"/>
      <c r="B829" s="2"/>
      <c r="C829" s="1"/>
      <c r="D829" s="44"/>
      <c r="E829" s="1"/>
      <c r="F829" s="44"/>
      <c r="G829" s="60"/>
      <c r="H829" s="38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</row>
    <row r="830" ht="18.75" customHeight="1">
      <c r="A830" s="1"/>
      <c r="B830" s="2"/>
      <c r="C830" s="1"/>
      <c r="D830" s="44"/>
      <c r="E830" s="1"/>
      <c r="F830" s="44"/>
      <c r="G830" s="60"/>
      <c r="H830" s="38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</row>
    <row r="831" ht="18.75" customHeight="1">
      <c r="A831" s="1"/>
      <c r="B831" s="2"/>
      <c r="C831" s="1"/>
      <c r="D831" s="44"/>
      <c r="E831" s="1"/>
      <c r="F831" s="44"/>
      <c r="G831" s="60"/>
      <c r="H831" s="38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</row>
    <row r="832" ht="18.75" customHeight="1">
      <c r="A832" s="1"/>
      <c r="B832" s="2"/>
      <c r="C832" s="1"/>
      <c r="D832" s="44"/>
      <c r="E832" s="1"/>
      <c r="F832" s="44"/>
      <c r="G832" s="60"/>
      <c r="H832" s="38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</row>
    <row r="833" ht="18.75" customHeight="1">
      <c r="A833" s="1"/>
      <c r="B833" s="2"/>
      <c r="C833" s="1"/>
      <c r="D833" s="44"/>
      <c r="E833" s="1"/>
      <c r="F833" s="44"/>
      <c r="G833" s="60"/>
      <c r="H833" s="38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</row>
    <row r="834" ht="18.75" customHeight="1">
      <c r="A834" s="1"/>
      <c r="B834" s="2"/>
      <c r="C834" s="1"/>
      <c r="D834" s="44"/>
      <c r="E834" s="1"/>
      <c r="F834" s="44"/>
      <c r="G834" s="60"/>
      <c r="H834" s="38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</row>
    <row r="835" ht="18.75" customHeight="1">
      <c r="A835" s="1"/>
      <c r="B835" s="2"/>
      <c r="C835" s="1"/>
      <c r="D835" s="44"/>
      <c r="E835" s="1"/>
      <c r="F835" s="44"/>
      <c r="G835" s="60"/>
      <c r="H835" s="38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</row>
    <row r="836" ht="18.75" customHeight="1">
      <c r="A836" s="1"/>
      <c r="B836" s="2"/>
      <c r="C836" s="1"/>
      <c r="D836" s="44"/>
      <c r="E836" s="1"/>
      <c r="F836" s="44"/>
      <c r="G836" s="60"/>
      <c r="H836" s="38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</row>
    <row r="837" ht="18.75" customHeight="1">
      <c r="A837" s="1"/>
      <c r="B837" s="2"/>
      <c r="C837" s="1"/>
      <c r="D837" s="44"/>
      <c r="E837" s="1"/>
      <c r="F837" s="44"/>
      <c r="G837" s="60"/>
      <c r="H837" s="38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</row>
    <row r="838" ht="18.75" customHeight="1">
      <c r="A838" s="1"/>
      <c r="B838" s="2"/>
      <c r="C838" s="1"/>
      <c r="D838" s="44"/>
      <c r="E838" s="1"/>
      <c r="F838" s="44"/>
      <c r="G838" s="60"/>
      <c r="H838" s="38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</row>
    <row r="839" ht="18.75" customHeight="1">
      <c r="A839" s="1"/>
      <c r="B839" s="2"/>
      <c r="C839" s="1"/>
      <c r="D839" s="44"/>
      <c r="E839" s="1"/>
      <c r="F839" s="44"/>
      <c r="G839" s="60"/>
      <c r="H839" s="38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</row>
    <row r="840" ht="18.75" customHeight="1">
      <c r="A840" s="1"/>
      <c r="B840" s="2"/>
      <c r="C840" s="1"/>
      <c r="D840" s="44"/>
      <c r="E840" s="1"/>
      <c r="F840" s="44"/>
      <c r="G840" s="60"/>
      <c r="H840" s="38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</row>
    <row r="841" ht="18.75" customHeight="1">
      <c r="A841" s="1"/>
      <c r="B841" s="2"/>
      <c r="C841" s="1"/>
      <c r="D841" s="44"/>
      <c r="E841" s="1"/>
      <c r="F841" s="44"/>
      <c r="G841" s="60"/>
      <c r="H841" s="38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</row>
    <row r="842" ht="18.75" customHeight="1">
      <c r="A842" s="1"/>
      <c r="B842" s="2"/>
      <c r="C842" s="1"/>
      <c r="D842" s="44"/>
      <c r="E842" s="1"/>
      <c r="F842" s="44"/>
      <c r="G842" s="60"/>
      <c r="H842" s="38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</row>
    <row r="843" ht="18.75" customHeight="1">
      <c r="A843" s="1"/>
      <c r="B843" s="2"/>
      <c r="C843" s="1"/>
      <c r="D843" s="44"/>
      <c r="E843" s="1"/>
      <c r="F843" s="44"/>
      <c r="G843" s="60"/>
      <c r="H843" s="38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</row>
    <row r="844" ht="18.75" customHeight="1">
      <c r="A844" s="1"/>
      <c r="B844" s="2"/>
      <c r="C844" s="1"/>
      <c r="D844" s="44"/>
      <c r="E844" s="1"/>
      <c r="F844" s="44"/>
      <c r="G844" s="60"/>
      <c r="H844" s="38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</row>
    <row r="845" ht="18.75" customHeight="1">
      <c r="A845" s="1"/>
      <c r="B845" s="2"/>
      <c r="C845" s="1"/>
      <c r="D845" s="44"/>
      <c r="E845" s="1"/>
      <c r="F845" s="44"/>
      <c r="G845" s="60"/>
      <c r="H845" s="38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</row>
    <row r="846" ht="18.75" customHeight="1">
      <c r="A846" s="1"/>
      <c r="B846" s="2"/>
      <c r="C846" s="1"/>
      <c r="D846" s="44"/>
      <c r="E846" s="1"/>
      <c r="F846" s="44"/>
      <c r="G846" s="60"/>
      <c r="H846" s="38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</row>
    <row r="847" ht="18.75" customHeight="1">
      <c r="A847" s="1"/>
      <c r="B847" s="2"/>
      <c r="C847" s="1"/>
      <c r="D847" s="44"/>
      <c r="E847" s="1"/>
      <c r="F847" s="44"/>
      <c r="G847" s="60"/>
      <c r="H847" s="38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</row>
    <row r="848" ht="18.75" customHeight="1">
      <c r="A848" s="1"/>
      <c r="B848" s="2"/>
      <c r="C848" s="1"/>
      <c r="D848" s="44"/>
      <c r="E848" s="1"/>
      <c r="F848" s="44"/>
      <c r="G848" s="60"/>
      <c r="H848" s="38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</row>
    <row r="849" ht="18.75" customHeight="1">
      <c r="A849" s="1"/>
      <c r="B849" s="2"/>
      <c r="C849" s="1"/>
      <c r="D849" s="44"/>
      <c r="E849" s="1"/>
      <c r="F849" s="44"/>
      <c r="G849" s="60"/>
      <c r="H849" s="38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</row>
    <row r="850" ht="18.75" customHeight="1">
      <c r="A850" s="1"/>
      <c r="B850" s="2"/>
      <c r="C850" s="1"/>
      <c r="D850" s="44"/>
      <c r="E850" s="1"/>
      <c r="F850" s="44"/>
      <c r="G850" s="60"/>
      <c r="H850" s="38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</row>
    <row r="851" ht="18.75" customHeight="1">
      <c r="A851" s="1"/>
      <c r="B851" s="2"/>
      <c r="C851" s="1"/>
      <c r="D851" s="44"/>
      <c r="E851" s="1"/>
      <c r="F851" s="44"/>
      <c r="G851" s="60"/>
      <c r="H851" s="38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</row>
    <row r="852" ht="18.75" customHeight="1">
      <c r="A852" s="1"/>
      <c r="B852" s="2"/>
      <c r="C852" s="1"/>
      <c r="D852" s="44"/>
      <c r="E852" s="1"/>
      <c r="F852" s="44"/>
      <c r="G852" s="60"/>
      <c r="H852" s="38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</row>
    <row r="853" ht="18.75" customHeight="1">
      <c r="A853" s="1"/>
      <c r="B853" s="2"/>
      <c r="C853" s="1"/>
      <c r="D853" s="44"/>
      <c r="E853" s="1"/>
      <c r="F853" s="44"/>
      <c r="G853" s="60"/>
      <c r="H853" s="38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</row>
    <row r="854" ht="18.75" customHeight="1">
      <c r="A854" s="1"/>
      <c r="B854" s="2"/>
      <c r="C854" s="1"/>
      <c r="D854" s="44"/>
      <c r="E854" s="1"/>
      <c r="F854" s="44"/>
      <c r="G854" s="60"/>
      <c r="H854" s="38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</row>
    <row r="855" ht="18.75" customHeight="1">
      <c r="A855" s="1"/>
      <c r="B855" s="2"/>
      <c r="C855" s="1"/>
      <c r="D855" s="44"/>
      <c r="E855" s="1"/>
      <c r="F855" s="44"/>
      <c r="G855" s="60"/>
      <c r="H855" s="38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</row>
    <row r="856" ht="18.75" customHeight="1">
      <c r="A856" s="1"/>
      <c r="B856" s="2"/>
      <c r="C856" s="1"/>
      <c r="D856" s="44"/>
      <c r="E856" s="1"/>
      <c r="F856" s="44"/>
      <c r="G856" s="60"/>
      <c r="H856" s="38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</row>
    <row r="857" ht="18.75" customHeight="1">
      <c r="A857" s="1"/>
      <c r="B857" s="2"/>
      <c r="C857" s="1"/>
      <c r="D857" s="44"/>
      <c r="E857" s="1"/>
      <c r="F857" s="44"/>
      <c r="G857" s="60"/>
      <c r="H857" s="38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</row>
    <row r="858" ht="18.75" customHeight="1">
      <c r="A858" s="1"/>
      <c r="B858" s="2"/>
      <c r="C858" s="1"/>
      <c r="D858" s="44"/>
      <c r="E858" s="1"/>
      <c r="F858" s="44"/>
      <c r="G858" s="60"/>
      <c r="H858" s="38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</row>
    <row r="859" ht="18.75" customHeight="1">
      <c r="A859" s="1"/>
      <c r="B859" s="2"/>
      <c r="C859" s="1"/>
      <c r="D859" s="44"/>
      <c r="E859" s="1"/>
      <c r="F859" s="44"/>
      <c r="G859" s="60"/>
      <c r="H859" s="38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</row>
    <row r="860" ht="18.75" customHeight="1">
      <c r="A860" s="1"/>
      <c r="B860" s="2"/>
      <c r="C860" s="1"/>
      <c r="D860" s="44"/>
      <c r="E860" s="1"/>
      <c r="F860" s="44"/>
      <c r="G860" s="60"/>
      <c r="H860" s="38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</row>
    <row r="861" ht="18.75" customHeight="1">
      <c r="A861" s="1"/>
      <c r="B861" s="2"/>
      <c r="C861" s="1"/>
      <c r="D861" s="44"/>
      <c r="E861" s="1"/>
      <c r="F861" s="44"/>
      <c r="G861" s="60"/>
      <c r="H861" s="38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</row>
    <row r="862" ht="18.75" customHeight="1">
      <c r="A862" s="1"/>
      <c r="B862" s="2"/>
      <c r="C862" s="1"/>
      <c r="D862" s="44"/>
      <c r="E862" s="1"/>
      <c r="F862" s="44"/>
      <c r="G862" s="60"/>
      <c r="H862" s="38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</row>
    <row r="863" ht="18.75" customHeight="1">
      <c r="A863" s="1"/>
      <c r="B863" s="2"/>
      <c r="C863" s="1"/>
      <c r="D863" s="44"/>
      <c r="E863" s="1"/>
      <c r="F863" s="44"/>
      <c r="G863" s="60"/>
      <c r="H863" s="38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</row>
    <row r="864" ht="18.75" customHeight="1">
      <c r="A864" s="1"/>
      <c r="B864" s="2"/>
      <c r="C864" s="1"/>
      <c r="D864" s="44"/>
      <c r="E864" s="1"/>
      <c r="F864" s="44"/>
      <c r="G864" s="60"/>
      <c r="H864" s="38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</row>
    <row r="865" ht="18.75" customHeight="1">
      <c r="A865" s="1"/>
      <c r="B865" s="2"/>
      <c r="C865" s="1"/>
      <c r="D865" s="44"/>
      <c r="E865" s="1"/>
      <c r="F865" s="44"/>
      <c r="G865" s="60"/>
      <c r="H865" s="38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</row>
    <row r="866" ht="18.75" customHeight="1">
      <c r="A866" s="1"/>
      <c r="B866" s="2"/>
      <c r="C866" s="1"/>
      <c r="D866" s="44"/>
      <c r="E866" s="1"/>
      <c r="F866" s="44"/>
      <c r="G866" s="60"/>
      <c r="H866" s="38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</row>
    <row r="867" ht="18.75" customHeight="1">
      <c r="A867" s="1"/>
      <c r="B867" s="2"/>
      <c r="C867" s="1"/>
      <c r="D867" s="44"/>
      <c r="E867" s="1"/>
      <c r="F867" s="44"/>
      <c r="G867" s="60"/>
      <c r="H867" s="38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</row>
    <row r="868" ht="18.75" customHeight="1">
      <c r="A868" s="1"/>
      <c r="B868" s="2"/>
      <c r="C868" s="1"/>
      <c r="D868" s="44"/>
      <c r="E868" s="1"/>
      <c r="F868" s="44"/>
      <c r="G868" s="60"/>
      <c r="H868" s="38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</row>
    <row r="869" ht="18.75" customHeight="1">
      <c r="A869" s="1"/>
      <c r="B869" s="2"/>
      <c r="C869" s="1"/>
      <c r="D869" s="44"/>
      <c r="E869" s="1"/>
      <c r="F869" s="44"/>
      <c r="G869" s="60"/>
      <c r="H869" s="38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</row>
    <row r="870" ht="18.75" customHeight="1">
      <c r="A870" s="1"/>
      <c r="B870" s="2"/>
      <c r="C870" s="1"/>
      <c r="D870" s="44"/>
      <c r="E870" s="1"/>
      <c r="F870" s="44"/>
      <c r="G870" s="60"/>
      <c r="H870" s="38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</row>
    <row r="871" ht="18.75" customHeight="1">
      <c r="A871" s="1"/>
      <c r="B871" s="2"/>
      <c r="C871" s="1"/>
      <c r="D871" s="44"/>
      <c r="E871" s="1"/>
      <c r="F871" s="44"/>
      <c r="G871" s="60"/>
      <c r="H871" s="38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</row>
    <row r="872" ht="18.75" customHeight="1">
      <c r="A872" s="1"/>
      <c r="B872" s="2"/>
      <c r="C872" s="1"/>
      <c r="D872" s="44"/>
      <c r="E872" s="1"/>
      <c r="F872" s="44"/>
      <c r="G872" s="60"/>
      <c r="H872" s="38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</row>
    <row r="873" ht="18.75" customHeight="1">
      <c r="A873" s="1"/>
      <c r="B873" s="2"/>
      <c r="C873" s="1"/>
      <c r="D873" s="44"/>
      <c r="E873" s="1"/>
      <c r="F873" s="44"/>
      <c r="G873" s="60"/>
      <c r="H873" s="38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</row>
    <row r="874" ht="18.75" customHeight="1">
      <c r="A874" s="1"/>
      <c r="B874" s="2"/>
      <c r="C874" s="1"/>
      <c r="D874" s="44"/>
      <c r="E874" s="1"/>
      <c r="F874" s="44"/>
      <c r="G874" s="60"/>
      <c r="H874" s="38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</row>
    <row r="875" ht="18.75" customHeight="1">
      <c r="A875" s="1"/>
      <c r="B875" s="2"/>
      <c r="C875" s="1"/>
      <c r="D875" s="44"/>
      <c r="E875" s="1"/>
      <c r="F875" s="44"/>
      <c r="G875" s="60"/>
      <c r="H875" s="38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</row>
    <row r="876" ht="18.75" customHeight="1">
      <c r="A876" s="1"/>
      <c r="B876" s="2"/>
      <c r="C876" s="1"/>
      <c r="D876" s="44"/>
      <c r="E876" s="1"/>
      <c r="F876" s="44"/>
      <c r="G876" s="60"/>
      <c r="H876" s="38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</row>
    <row r="877" ht="18.75" customHeight="1">
      <c r="A877" s="1"/>
      <c r="B877" s="2"/>
      <c r="C877" s="1"/>
      <c r="D877" s="44"/>
      <c r="E877" s="1"/>
      <c r="F877" s="44"/>
      <c r="G877" s="60"/>
      <c r="H877" s="38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</row>
    <row r="878" ht="18.75" customHeight="1">
      <c r="A878" s="1"/>
      <c r="B878" s="2"/>
      <c r="C878" s="1"/>
      <c r="D878" s="44"/>
      <c r="E878" s="1"/>
      <c r="F878" s="44"/>
      <c r="G878" s="60"/>
      <c r="H878" s="38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</row>
    <row r="879" ht="18.75" customHeight="1">
      <c r="A879" s="1"/>
      <c r="B879" s="2"/>
      <c r="C879" s="1"/>
      <c r="D879" s="44"/>
      <c r="E879" s="1"/>
      <c r="F879" s="44"/>
      <c r="G879" s="60"/>
      <c r="H879" s="38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</row>
    <row r="880" ht="18.75" customHeight="1">
      <c r="A880" s="1"/>
      <c r="B880" s="2"/>
      <c r="C880" s="1"/>
      <c r="D880" s="44"/>
      <c r="E880" s="1"/>
      <c r="F880" s="44"/>
      <c r="G880" s="60"/>
      <c r="H880" s="38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</row>
    <row r="881" ht="18.75" customHeight="1">
      <c r="A881" s="1"/>
      <c r="B881" s="2"/>
      <c r="C881" s="1"/>
      <c r="D881" s="44"/>
      <c r="E881" s="1"/>
      <c r="F881" s="44"/>
      <c r="G881" s="60"/>
      <c r="H881" s="38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</row>
    <row r="882" ht="18.75" customHeight="1">
      <c r="A882" s="1"/>
      <c r="B882" s="2"/>
      <c r="C882" s="1"/>
      <c r="D882" s="44"/>
      <c r="E882" s="1"/>
      <c r="F882" s="44"/>
      <c r="G882" s="60"/>
      <c r="H882" s="38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</row>
    <row r="883" ht="18.75" customHeight="1">
      <c r="A883" s="1"/>
      <c r="B883" s="2"/>
      <c r="C883" s="1"/>
      <c r="D883" s="44"/>
      <c r="E883" s="1"/>
      <c r="F883" s="44"/>
      <c r="G883" s="60"/>
      <c r="H883" s="38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</row>
    <row r="884" ht="18.75" customHeight="1">
      <c r="A884" s="1"/>
      <c r="B884" s="2"/>
      <c r="C884" s="1"/>
      <c r="D884" s="44"/>
      <c r="E884" s="1"/>
      <c r="F884" s="44"/>
      <c r="G884" s="60"/>
      <c r="H884" s="38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</row>
    <row r="885" ht="18.75" customHeight="1">
      <c r="A885" s="1"/>
      <c r="B885" s="2"/>
      <c r="C885" s="1"/>
      <c r="D885" s="44"/>
      <c r="E885" s="1"/>
      <c r="F885" s="44"/>
      <c r="G885" s="60"/>
      <c r="H885" s="38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</row>
    <row r="886" ht="18.75" customHeight="1">
      <c r="A886" s="1"/>
      <c r="B886" s="2"/>
      <c r="C886" s="1"/>
      <c r="D886" s="44"/>
      <c r="E886" s="1"/>
      <c r="F886" s="44"/>
      <c r="G886" s="60"/>
      <c r="H886" s="38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</row>
    <row r="887" ht="18.75" customHeight="1">
      <c r="A887" s="1"/>
      <c r="B887" s="2"/>
      <c r="C887" s="1"/>
      <c r="D887" s="44"/>
      <c r="E887" s="1"/>
      <c r="F887" s="44"/>
      <c r="G887" s="60"/>
      <c r="H887" s="38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</row>
    <row r="888" ht="18.75" customHeight="1">
      <c r="A888" s="1"/>
      <c r="B888" s="2"/>
      <c r="C888" s="1"/>
      <c r="D888" s="44"/>
      <c r="E888" s="1"/>
      <c r="F888" s="44"/>
      <c r="G888" s="60"/>
      <c r="H888" s="38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</row>
    <row r="889" ht="18.75" customHeight="1">
      <c r="A889" s="1"/>
      <c r="B889" s="2"/>
      <c r="C889" s="1"/>
      <c r="D889" s="44"/>
      <c r="E889" s="1"/>
      <c r="F889" s="44"/>
      <c r="G889" s="60"/>
      <c r="H889" s="38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</row>
    <row r="890" ht="18.75" customHeight="1">
      <c r="A890" s="1"/>
      <c r="B890" s="2"/>
      <c r="C890" s="1"/>
      <c r="D890" s="44"/>
      <c r="E890" s="1"/>
      <c r="F890" s="44"/>
      <c r="G890" s="60"/>
      <c r="H890" s="38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</row>
    <row r="891" ht="18.75" customHeight="1">
      <c r="A891" s="1"/>
      <c r="B891" s="2"/>
      <c r="C891" s="1"/>
      <c r="D891" s="44"/>
      <c r="E891" s="1"/>
      <c r="F891" s="44"/>
      <c r="G891" s="60"/>
      <c r="H891" s="38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</row>
    <row r="892" ht="18.75" customHeight="1">
      <c r="A892" s="1"/>
      <c r="B892" s="2"/>
      <c r="C892" s="1"/>
      <c r="D892" s="44"/>
      <c r="E892" s="1"/>
      <c r="F892" s="44"/>
      <c r="G892" s="60"/>
      <c r="H892" s="38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</row>
    <row r="893" ht="18.75" customHeight="1">
      <c r="A893" s="1"/>
      <c r="B893" s="2"/>
      <c r="C893" s="1"/>
      <c r="D893" s="44"/>
      <c r="E893" s="1"/>
      <c r="F893" s="44"/>
      <c r="G893" s="60"/>
      <c r="H893" s="38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</row>
    <row r="894" ht="18.75" customHeight="1">
      <c r="A894" s="1"/>
      <c r="B894" s="2"/>
      <c r="C894" s="1"/>
      <c r="D894" s="44"/>
      <c r="E894" s="1"/>
      <c r="F894" s="44"/>
      <c r="G894" s="60"/>
      <c r="H894" s="38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</row>
    <row r="895" ht="18.75" customHeight="1">
      <c r="A895" s="1"/>
      <c r="B895" s="2"/>
      <c r="C895" s="1"/>
      <c r="D895" s="44"/>
      <c r="E895" s="1"/>
      <c r="F895" s="44"/>
      <c r="G895" s="60"/>
      <c r="H895" s="38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</row>
    <row r="896" ht="18.75" customHeight="1">
      <c r="A896" s="1"/>
      <c r="B896" s="2"/>
      <c r="C896" s="1"/>
      <c r="D896" s="44"/>
      <c r="E896" s="1"/>
      <c r="F896" s="44"/>
      <c r="G896" s="60"/>
      <c r="H896" s="38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</row>
    <row r="897" ht="18.75" customHeight="1">
      <c r="A897" s="1"/>
      <c r="B897" s="2"/>
      <c r="C897" s="1"/>
      <c r="D897" s="44"/>
      <c r="E897" s="1"/>
      <c r="F897" s="44"/>
      <c r="G897" s="60"/>
      <c r="H897" s="38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</row>
    <row r="898" ht="18.75" customHeight="1">
      <c r="A898" s="1"/>
      <c r="B898" s="2"/>
      <c r="C898" s="1"/>
      <c r="D898" s="44"/>
      <c r="E898" s="1"/>
      <c r="F898" s="44"/>
      <c r="G898" s="60"/>
      <c r="H898" s="38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</row>
    <row r="899" ht="18.75" customHeight="1">
      <c r="A899" s="1"/>
      <c r="B899" s="2"/>
      <c r="C899" s="1"/>
      <c r="D899" s="44"/>
      <c r="E899" s="1"/>
      <c r="F899" s="44"/>
      <c r="G899" s="60"/>
      <c r="H899" s="38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</row>
    <row r="900" ht="18.75" customHeight="1">
      <c r="A900" s="1"/>
      <c r="B900" s="2"/>
      <c r="C900" s="1"/>
      <c r="D900" s="44"/>
      <c r="E900" s="1"/>
      <c r="F900" s="44"/>
      <c r="G900" s="60"/>
      <c r="H900" s="38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</row>
    <row r="901" ht="18.75" customHeight="1">
      <c r="A901" s="1"/>
      <c r="B901" s="2"/>
      <c r="C901" s="1"/>
      <c r="D901" s="44"/>
      <c r="E901" s="1"/>
      <c r="F901" s="44"/>
      <c r="G901" s="60"/>
      <c r="H901" s="38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</row>
    <row r="902" ht="18.75" customHeight="1">
      <c r="A902" s="1"/>
      <c r="B902" s="2"/>
      <c r="C902" s="1"/>
      <c r="D902" s="44"/>
      <c r="E902" s="1"/>
      <c r="F902" s="44"/>
      <c r="G902" s="60"/>
      <c r="H902" s="38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</row>
    <row r="903" ht="18.75" customHeight="1">
      <c r="A903" s="1"/>
      <c r="B903" s="2"/>
      <c r="C903" s="1"/>
      <c r="D903" s="44"/>
      <c r="E903" s="1"/>
      <c r="F903" s="44"/>
      <c r="G903" s="60"/>
      <c r="H903" s="38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</row>
    <row r="904" ht="18.75" customHeight="1">
      <c r="A904" s="1"/>
      <c r="B904" s="2"/>
      <c r="C904" s="1"/>
      <c r="D904" s="44"/>
      <c r="E904" s="1"/>
      <c r="F904" s="44"/>
      <c r="G904" s="60"/>
      <c r="H904" s="38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</row>
    <row r="905" ht="18.75" customHeight="1">
      <c r="A905" s="1"/>
      <c r="B905" s="2"/>
      <c r="C905" s="1"/>
      <c r="D905" s="44"/>
      <c r="E905" s="1"/>
      <c r="F905" s="44"/>
      <c r="G905" s="60"/>
      <c r="H905" s="38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</row>
    <row r="906" ht="18.75" customHeight="1">
      <c r="A906" s="1"/>
      <c r="B906" s="2"/>
      <c r="C906" s="1"/>
      <c r="D906" s="44"/>
      <c r="E906" s="1"/>
      <c r="F906" s="44"/>
      <c r="G906" s="60"/>
      <c r="H906" s="38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</row>
    <row r="907" ht="18.75" customHeight="1">
      <c r="A907" s="1"/>
      <c r="B907" s="2"/>
      <c r="C907" s="1"/>
      <c r="D907" s="44"/>
      <c r="E907" s="1"/>
      <c r="F907" s="44"/>
      <c r="G907" s="60"/>
      <c r="H907" s="38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</row>
    <row r="908" ht="18.75" customHeight="1">
      <c r="A908" s="1"/>
      <c r="B908" s="2"/>
      <c r="C908" s="1"/>
      <c r="D908" s="44"/>
      <c r="E908" s="1"/>
      <c r="F908" s="44"/>
      <c r="G908" s="60"/>
      <c r="H908" s="38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</row>
    <row r="909" ht="18.75" customHeight="1">
      <c r="A909" s="1"/>
      <c r="B909" s="2"/>
      <c r="C909" s="1"/>
      <c r="D909" s="44"/>
      <c r="E909" s="1"/>
      <c r="F909" s="44"/>
      <c r="G909" s="60"/>
      <c r="H909" s="38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</row>
    <row r="910" ht="18.75" customHeight="1">
      <c r="A910" s="1"/>
      <c r="B910" s="2"/>
      <c r="C910" s="1"/>
      <c r="D910" s="44"/>
      <c r="E910" s="1"/>
      <c r="F910" s="44"/>
      <c r="G910" s="60"/>
      <c r="H910" s="38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</row>
    <row r="911" ht="18.75" customHeight="1">
      <c r="A911" s="1"/>
      <c r="B911" s="2"/>
      <c r="C911" s="1"/>
      <c r="D911" s="44"/>
      <c r="E911" s="1"/>
      <c r="F911" s="44"/>
      <c r="G911" s="60"/>
      <c r="H911" s="38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</row>
    <row r="912" ht="18.75" customHeight="1">
      <c r="A912" s="1"/>
      <c r="B912" s="2"/>
      <c r="C912" s="1"/>
      <c r="D912" s="44"/>
      <c r="E912" s="1"/>
      <c r="F912" s="44"/>
      <c r="G912" s="60"/>
      <c r="H912" s="38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</row>
    <row r="913" ht="18.75" customHeight="1">
      <c r="A913" s="1"/>
      <c r="B913" s="2"/>
      <c r="C913" s="1"/>
      <c r="D913" s="44"/>
      <c r="E913" s="1"/>
      <c r="F913" s="44"/>
      <c r="G913" s="60"/>
      <c r="H913" s="38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</row>
    <row r="914" ht="18.75" customHeight="1">
      <c r="A914" s="1"/>
      <c r="B914" s="2"/>
      <c r="C914" s="1"/>
      <c r="D914" s="44"/>
      <c r="E914" s="1"/>
      <c r="F914" s="44"/>
      <c r="G914" s="60"/>
      <c r="H914" s="38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</row>
    <row r="915" ht="18.75" customHeight="1">
      <c r="A915" s="1"/>
      <c r="B915" s="2"/>
      <c r="C915" s="1"/>
      <c r="D915" s="44"/>
      <c r="E915" s="1"/>
      <c r="F915" s="44"/>
      <c r="G915" s="60"/>
      <c r="H915" s="38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</row>
    <row r="916" ht="18.75" customHeight="1">
      <c r="A916" s="1"/>
      <c r="B916" s="2"/>
      <c r="C916" s="1"/>
      <c r="D916" s="44"/>
      <c r="E916" s="1"/>
      <c r="F916" s="44"/>
      <c r="G916" s="60"/>
      <c r="H916" s="38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</row>
    <row r="917" ht="18.75" customHeight="1">
      <c r="A917" s="1"/>
      <c r="B917" s="2"/>
      <c r="C917" s="1"/>
      <c r="D917" s="44"/>
      <c r="E917" s="1"/>
      <c r="F917" s="44"/>
      <c r="G917" s="60"/>
      <c r="H917" s="38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</row>
    <row r="918" ht="18.75" customHeight="1">
      <c r="A918" s="1"/>
      <c r="B918" s="2"/>
      <c r="C918" s="1"/>
      <c r="D918" s="44"/>
      <c r="E918" s="1"/>
      <c r="F918" s="44"/>
      <c r="G918" s="60"/>
      <c r="H918" s="38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</row>
    <row r="919" ht="18.75" customHeight="1">
      <c r="A919" s="1"/>
      <c r="B919" s="2"/>
      <c r="C919" s="1"/>
      <c r="D919" s="44"/>
      <c r="E919" s="1"/>
      <c r="F919" s="44"/>
      <c r="G919" s="60"/>
      <c r="H919" s="38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</row>
    <row r="920" ht="18.75" customHeight="1">
      <c r="A920" s="1"/>
      <c r="B920" s="2"/>
      <c r="C920" s="1"/>
      <c r="D920" s="44"/>
      <c r="E920" s="1"/>
      <c r="F920" s="44"/>
      <c r="G920" s="60"/>
      <c r="H920" s="38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</row>
    <row r="921" ht="18.75" customHeight="1">
      <c r="A921" s="1"/>
      <c r="B921" s="2"/>
      <c r="C921" s="1"/>
      <c r="D921" s="44"/>
      <c r="E921" s="1"/>
      <c r="F921" s="44"/>
      <c r="G921" s="60"/>
      <c r="H921" s="38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</row>
    <row r="922" ht="18.75" customHeight="1">
      <c r="A922" s="1"/>
      <c r="B922" s="2"/>
      <c r="C922" s="1"/>
      <c r="D922" s="44"/>
      <c r="E922" s="1"/>
      <c r="F922" s="44"/>
      <c r="G922" s="60"/>
      <c r="H922" s="38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</row>
    <row r="923" ht="18.75" customHeight="1">
      <c r="A923" s="1"/>
      <c r="B923" s="2"/>
      <c r="C923" s="1"/>
      <c r="D923" s="44"/>
      <c r="E923" s="1"/>
      <c r="F923" s="44"/>
      <c r="G923" s="60"/>
      <c r="H923" s="38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</row>
    <row r="924" ht="18.75" customHeight="1">
      <c r="A924" s="1"/>
      <c r="B924" s="2"/>
      <c r="C924" s="1"/>
      <c r="D924" s="44"/>
      <c r="E924" s="1"/>
      <c r="F924" s="44"/>
      <c r="G924" s="60"/>
      <c r="H924" s="38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</row>
    <row r="925" ht="18.75" customHeight="1">
      <c r="A925" s="1"/>
      <c r="B925" s="2"/>
      <c r="C925" s="1"/>
      <c r="D925" s="44"/>
      <c r="E925" s="1"/>
      <c r="F925" s="44"/>
      <c r="G925" s="60"/>
      <c r="H925" s="38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</row>
    <row r="926" ht="18.75" customHeight="1">
      <c r="A926" s="1"/>
      <c r="B926" s="2"/>
      <c r="C926" s="1"/>
      <c r="D926" s="44"/>
      <c r="E926" s="1"/>
      <c r="F926" s="44"/>
      <c r="G926" s="60"/>
      <c r="H926" s="38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</row>
    <row r="927" ht="18.75" customHeight="1">
      <c r="A927" s="1"/>
      <c r="B927" s="2"/>
      <c r="C927" s="1"/>
      <c r="D927" s="44"/>
      <c r="E927" s="1"/>
      <c r="F927" s="44"/>
      <c r="G927" s="60"/>
      <c r="H927" s="38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</row>
    <row r="928" ht="18.75" customHeight="1">
      <c r="A928" s="1"/>
      <c r="B928" s="2"/>
      <c r="C928" s="1"/>
      <c r="D928" s="44"/>
      <c r="E928" s="1"/>
      <c r="F928" s="44"/>
      <c r="G928" s="60"/>
      <c r="H928" s="38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</row>
    <row r="929" ht="18.75" customHeight="1">
      <c r="A929" s="1"/>
      <c r="B929" s="2"/>
      <c r="C929" s="1"/>
      <c r="D929" s="44"/>
      <c r="E929" s="1"/>
      <c r="F929" s="44"/>
      <c r="G929" s="60"/>
      <c r="H929" s="38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</row>
    <row r="930" ht="18.75" customHeight="1">
      <c r="A930" s="1"/>
      <c r="B930" s="2"/>
      <c r="C930" s="1"/>
      <c r="D930" s="44"/>
      <c r="E930" s="1"/>
      <c r="F930" s="44"/>
      <c r="G930" s="60"/>
      <c r="H930" s="38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</row>
    <row r="931" ht="18.75" customHeight="1">
      <c r="A931" s="1"/>
      <c r="B931" s="2"/>
      <c r="C931" s="1"/>
      <c r="D931" s="44"/>
      <c r="E931" s="1"/>
      <c r="F931" s="44"/>
      <c r="G931" s="60"/>
      <c r="H931" s="38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</row>
    <row r="932" ht="18.75" customHeight="1">
      <c r="A932" s="1"/>
      <c r="B932" s="2"/>
      <c r="C932" s="1"/>
      <c r="D932" s="44"/>
      <c r="E932" s="1"/>
      <c r="F932" s="44"/>
      <c r="G932" s="60"/>
      <c r="H932" s="38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</row>
    <row r="933" ht="18.75" customHeight="1">
      <c r="A933" s="1"/>
      <c r="B933" s="2"/>
      <c r="C933" s="1"/>
      <c r="D933" s="44"/>
      <c r="E933" s="1"/>
      <c r="F933" s="44"/>
      <c r="G933" s="60"/>
      <c r="H933" s="38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</row>
    <row r="934" ht="18.75" customHeight="1">
      <c r="A934" s="1"/>
      <c r="B934" s="2"/>
      <c r="C934" s="1"/>
      <c r="D934" s="44"/>
      <c r="E934" s="1"/>
      <c r="F934" s="44"/>
      <c r="G934" s="60"/>
      <c r="H934" s="38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</row>
    <row r="935" ht="18.75" customHeight="1">
      <c r="A935" s="1"/>
      <c r="B935" s="2"/>
      <c r="C935" s="1"/>
      <c r="D935" s="44"/>
      <c r="E935" s="1"/>
      <c r="F935" s="44"/>
      <c r="G935" s="60"/>
      <c r="H935" s="38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</row>
    <row r="936" ht="18.75" customHeight="1">
      <c r="A936" s="1"/>
      <c r="B936" s="2"/>
      <c r="C936" s="1"/>
      <c r="D936" s="44"/>
      <c r="E936" s="1"/>
      <c r="F936" s="44"/>
      <c r="G936" s="60"/>
      <c r="H936" s="38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</row>
    <row r="937" ht="18.75" customHeight="1">
      <c r="A937" s="1"/>
      <c r="B937" s="2"/>
      <c r="C937" s="1"/>
      <c r="D937" s="44"/>
      <c r="E937" s="1"/>
      <c r="F937" s="44"/>
      <c r="G937" s="60"/>
      <c r="H937" s="38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</row>
    <row r="938" ht="18.75" customHeight="1">
      <c r="A938" s="1"/>
      <c r="B938" s="2"/>
      <c r="C938" s="1"/>
      <c r="D938" s="44"/>
      <c r="E938" s="1"/>
      <c r="F938" s="44"/>
      <c r="G938" s="60"/>
      <c r="H938" s="38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</row>
    <row r="939" ht="18.75" customHeight="1">
      <c r="A939" s="1"/>
      <c r="B939" s="2"/>
      <c r="C939" s="1"/>
      <c r="D939" s="44"/>
      <c r="E939" s="1"/>
      <c r="F939" s="44"/>
      <c r="G939" s="60"/>
      <c r="H939" s="38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</row>
    <row r="940" ht="18.75" customHeight="1">
      <c r="A940" s="1"/>
      <c r="B940" s="2"/>
      <c r="C940" s="1"/>
      <c r="D940" s="44"/>
      <c r="E940" s="1"/>
      <c r="F940" s="44"/>
      <c r="G940" s="60"/>
      <c r="H940" s="38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</row>
    <row r="941" ht="18.75" customHeight="1">
      <c r="A941" s="1"/>
      <c r="B941" s="2"/>
      <c r="C941" s="1"/>
      <c r="D941" s="44"/>
      <c r="E941" s="1"/>
      <c r="F941" s="44"/>
      <c r="G941" s="60"/>
      <c r="H941" s="38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</row>
    <row r="942" ht="18.75" customHeight="1">
      <c r="A942" s="1"/>
      <c r="B942" s="2"/>
      <c r="C942" s="1"/>
      <c r="D942" s="44"/>
      <c r="E942" s="1"/>
      <c r="F942" s="44"/>
      <c r="G942" s="60"/>
      <c r="H942" s="38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</row>
    <row r="943" ht="18.75" customHeight="1">
      <c r="A943" s="1"/>
      <c r="B943" s="2"/>
      <c r="C943" s="1"/>
      <c r="D943" s="44"/>
      <c r="E943" s="1"/>
      <c r="F943" s="44"/>
      <c r="G943" s="60"/>
      <c r="H943" s="38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</row>
    <row r="944" ht="18.75" customHeight="1">
      <c r="A944" s="1"/>
      <c r="B944" s="2"/>
      <c r="C944" s="1"/>
      <c r="D944" s="44"/>
      <c r="E944" s="1"/>
      <c r="F944" s="44"/>
      <c r="G944" s="60"/>
      <c r="H944" s="38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</row>
    <row r="945" ht="18.75" customHeight="1">
      <c r="A945" s="1"/>
      <c r="B945" s="2"/>
      <c r="C945" s="1"/>
      <c r="D945" s="44"/>
      <c r="E945" s="1"/>
      <c r="F945" s="44"/>
      <c r="G945" s="60"/>
      <c r="H945" s="38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</row>
    <row r="946" ht="18.75" customHeight="1">
      <c r="A946" s="1"/>
      <c r="B946" s="2"/>
      <c r="C946" s="1"/>
      <c r="D946" s="44"/>
      <c r="E946" s="1"/>
      <c r="F946" s="44"/>
      <c r="G946" s="60"/>
      <c r="H946" s="38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</row>
    <row r="947" ht="18.75" customHeight="1">
      <c r="A947" s="1"/>
      <c r="B947" s="2"/>
      <c r="C947" s="1"/>
      <c r="D947" s="44"/>
      <c r="E947" s="1"/>
      <c r="F947" s="44"/>
      <c r="G947" s="60"/>
      <c r="H947" s="38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</row>
    <row r="948" ht="18.75" customHeight="1">
      <c r="A948" s="1"/>
      <c r="B948" s="2"/>
      <c r="C948" s="1"/>
      <c r="D948" s="44"/>
      <c r="E948" s="1"/>
      <c r="F948" s="44"/>
      <c r="G948" s="60"/>
      <c r="H948" s="38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</row>
    <row r="949" ht="18.75" customHeight="1">
      <c r="A949" s="1"/>
      <c r="B949" s="2"/>
      <c r="C949" s="1"/>
      <c r="D949" s="44"/>
      <c r="E949" s="1"/>
      <c r="F949" s="44"/>
      <c r="G949" s="60"/>
      <c r="H949" s="38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</row>
    <row r="950" ht="18.75" customHeight="1">
      <c r="A950" s="1"/>
      <c r="B950" s="2"/>
      <c r="C950" s="1"/>
      <c r="D950" s="44"/>
      <c r="E950" s="1"/>
      <c r="F950" s="44"/>
      <c r="G950" s="60"/>
      <c r="H950" s="38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</row>
    <row r="951" ht="18.75" customHeight="1">
      <c r="A951" s="1"/>
      <c r="B951" s="2"/>
      <c r="C951" s="1"/>
      <c r="D951" s="44"/>
      <c r="E951" s="1"/>
      <c r="F951" s="44"/>
      <c r="G951" s="60"/>
      <c r="H951" s="38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</row>
    <row r="952" ht="18.75" customHeight="1">
      <c r="A952" s="1"/>
      <c r="B952" s="2"/>
      <c r="C952" s="1"/>
      <c r="D952" s="44"/>
      <c r="E952" s="1"/>
      <c r="F952" s="44"/>
      <c r="G952" s="60"/>
      <c r="H952" s="38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</row>
    <row r="953" ht="18.75" customHeight="1">
      <c r="A953" s="1"/>
      <c r="B953" s="2"/>
      <c r="C953" s="1"/>
      <c r="D953" s="44"/>
      <c r="E953" s="1"/>
      <c r="F953" s="44"/>
      <c r="G953" s="60"/>
      <c r="H953" s="38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</row>
    <row r="954" ht="18.75" customHeight="1">
      <c r="A954" s="1"/>
      <c r="B954" s="2"/>
      <c r="C954" s="1"/>
      <c r="D954" s="44"/>
      <c r="E954" s="1"/>
      <c r="F954" s="44"/>
      <c r="G954" s="60"/>
      <c r="H954" s="38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</row>
    <row r="955" ht="18.75" customHeight="1">
      <c r="A955" s="1"/>
      <c r="B955" s="2"/>
      <c r="C955" s="1"/>
      <c r="D955" s="44"/>
      <c r="E955" s="1"/>
      <c r="F955" s="44"/>
      <c r="G955" s="60"/>
      <c r="H955" s="38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</row>
    <row r="956" ht="18.75" customHeight="1">
      <c r="A956" s="1"/>
      <c r="B956" s="2"/>
      <c r="C956" s="1"/>
      <c r="D956" s="44"/>
      <c r="E956" s="1"/>
      <c r="F956" s="44"/>
      <c r="G956" s="60"/>
      <c r="H956" s="38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</row>
    <row r="957" ht="18.75" customHeight="1">
      <c r="A957" s="1"/>
      <c r="B957" s="2"/>
      <c r="C957" s="1"/>
      <c r="D957" s="44"/>
      <c r="E957" s="1"/>
      <c r="F957" s="44"/>
      <c r="G957" s="60"/>
      <c r="H957" s="38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</row>
    <row r="958" ht="18.75" customHeight="1">
      <c r="A958" s="1"/>
      <c r="B958" s="2"/>
      <c r="C958" s="1"/>
      <c r="D958" s="44"/>
      <c r="E958" s="1"/>
      <c r="F958" s="44"/>
      <c r="G958" s="60"/>
      <c r="H958" s="38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</row>
    <row r="959" ht="18.75" customHeight="1">
      <c r="A959" s="1"/>
      <c r="B959" s="2"/>
      <c r="C959" s="1"/>
      <c r="D959" s="44"/>
      <c r="E959" s="1"/>
      <c r="F959" s="44"/>
      <c r="G959" s="60"/>
      <c r="H959" s="38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</row>
    <row r="960" ht="18.75" customHeight="1">
      <c r="A960" s="1"/>
      <c r="B960" s="2"/>
      <c r="C960" s="1"/>
      <c r="D960" s="44"/>
      <c r="E960" s="1"/>
      <c r="F960" s="44"/>
      <c r="G960" s="60"/>
      <c r="H960" s="38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</row>
    <row r="961" ht="18.75" customHeight="1">
      <c r="A961" s="1"/>
      <c r="B961" s="2"/>
      <c r="C961" s="1"/>
      <c r="D961" s="44"/>
      <c r="E961" s="1"/>
      <c r="F961" s="44"/>
      <c r="G961" s="60"/>
      <c r="H961" s="38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</row>
    <row r="962" ht="18.75" customHeight="1">
      <c r="A962" s="1"/>
      <c r="B962" s="2"/>
      <c r="C962" s="1"/>
      <c r="D962" s="44"/>
      <c r="E962" s="1"/>
      <c r="F962" s="44"/>
      <c r="G962" s="60"/>
      <c r="H962" s="38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</row>
    <row r="963" ht="18.75" customHeight="1">
      <c r="A963" s="1"/>
      <c r="B963" s="2"/>
      <c r="C963" s="1"/>
      <c r="D963" s="44"/>
      <c r="E963" s="1"/>
      <c r="F963" s="44"/>
      <c r="G963" s="60"/>
      <c r="H963" s="38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</row>
    <row r="964" ht="18.75" customHeight="1">
      <c r="A964" s="1"/>
      <c r="B964" s="2"/>
      <c r="C964" s="1"/>
      <c r="D964" s="44"/>
      <c r="E964" s="1"/>
      <c r="F964" s="44"/>
      <c r="G964" s="60"/>
      <c r="H964" s="38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</row>
    <row r="965" ht="18.75" customHeight="1">
      <c r="A965" s="1"/>
      <c r="B965" s="2"/>
      <c r="C965" s="1"/>
      <c r="D965" s="44"/>
      <c r="E965" s="1"/>
      <c r="F965" s="44"/>
      <c r="G965" s="60"/>
      <c r="H965" s="38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</row>
    <row r="966" ht="18.75" customHeight="1">
      <c r="A966" s="1"/>
      <c r="B966" s="2"/>
      <c r="C966" s="1"/>
      <c r="D966" s="44"/>
      <c r="E966" s="1"/>
      <c r="F966" s="44"/>
      <c r="G966" s="60"/>
      <c r="H966" s="38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</row>
    <row r="967" ht="18.75" customHeight="1">
      <c r="A967" s="1"/>
      <c r="B967" s="2"/>
      <c r="C967" s="1"/>
      <c r="D967" s="44"/>
      <c r="E967" s="1"/>
      <c r="F967" s="44"/>
      <c r="G967" s="60"/>
      <c r="H967" s="38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</row>
    <row r="968" ht="18.75" customHeight="1">
      <c r="A968" s="1"/>
      <c r="B968" s="2"/>
      <c r="C968" s="1"/>
      <c r="D968" s="44"/>
      <c r="E968" s="1"/>
      <c r="F968" s="44"/>
      <c r="G968" s="60"/>
      <c r="H968" s="38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</row>
    <row r="969" ht="18.75" customHeight="1">
      <c r="A969" s="1"/>
      <c r="B969" s="2"/>
      <c r="C969" s="1"/>
      <c r="D969" s="44"/>
      <c r="E969" s="1"/>
      <c r="F969" s="44"/>
      <c r="G969" s="60"/>
      <c r="H969" s="38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</row>
    <row r="970" ht="18.75" customHeight="1">
      <c r="A970" s="1"/>
      <c r="B970" s="2"/>
      <c r="C970" s="1"/>
      <c r="D970" s="44"/>
      <c r="E970" s="1"/>
      <c r="F970" s="44"/>
      <c r="G970" s="60"/>
      <c r="H970" s="38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</row>
    <row r="971" ht="18.75" customHeight="1">
      <c r="A971" s="1"/>
      <c r="B971" s="2"/>
      <c r="C971" s="1"/>
      <c r="D971" s="44"/>
      <c r="E971" s="1"/>
      <c r="F971" s="44"/>
      <c r="G971" s="60"/>
      <c r="H971" s="38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</row>
    <row r="972" ht="18.75" customHeight="1">
      <c r="A972" s="1"/>
      <c r="B972" s="2"/>
      <c r="C972" s="1"/>
      <c r="D972" s="44"/>
      <c r="E972" s="1"/>
      <c r="F972" s="44"/>
      <c r="G972" s="60"/>
      <c r="H972" s="38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</row>
    <row r="973" ht="18.75" customHeight="1">
      <c r="A973" s="1"/>
      <c r="B973" s="2"/>
      <c r="C973" s="1"/>
      <c r="D973" s="44"/>
      <c r="E973" s="1"/>
      <c r="F973" s="44"/>
      <c r="G973" s="60"/>
      <c r="H973" s="38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</row>
    <row r="974" ht="18.75" customHeight="1">
      <c r="A974" s="1"/>
      <c r="B974" s="2"/>
      <c r="C974" s="1"/>
      <c r="D974" s="44"/>
      <c r="E974" s="1"/>
      <c r="F974" s="44"/>
      <c r="G974" s="60"/>
      <c r="H974" s="38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</row>
    <row r="975" ht="18.75" customHeight="1">
      <c r="A975" s="1"/>
      <c r="B975" s="2"/>
      <c r="C975" s="1"/>
      <c r="D975" s="44"/>
      <c r="E975" s="1"/>
      <c r="F975" s="44"/>
      <c r="G975" s="60"/>
      <c r="H975" s="38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</row>
    <row r="976" ht="18.75" customHeight="1">
      <c r="A976" s="1"/>
      <c r="B976" s="2"/>
      <c r="C976" s="1"/>
      <c r="D976" s="44"/>
      <c r="E976" s="1"/>
      <c r="F976" s="44"/>
      <c r="G976" s="60"/>
      <c r="H976" s="38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</row>
    <row r="977" ht="18.75" customHeight="1">
      <c r="A977" s="1"/>
      <c r="B977" s="2"/>
      <c r="C977" s="1"/>
      <c r="D977" s="44"/>
      <c r="E977" s="1"/>
      <c r="F977" s="44"/>
      <c r="G977" s="60"/>
      <c r="H977" s="38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</row>
    <row r="978" ht="18.75" customHeight="1">
      <c r="A978" s="1"/>
      <c r="B978" s="2"/>
      <c r="C978" s="1"/>
      <c r="D978" s="44"/>
      <c r="E978" s="1"/>
      <c r="F978" s="44"/>
      <c r="G978" s="60"/>
      <c r="H978" s="38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</row>
    <row r="979" ht="18.75" customHeight="1">
      <c r="A979" s="1"/>
      <c r="B979" s="2"/>
      <c r="C979" s="1"/>
      <c r="D979" s="44"/>
      <c r="E979" s="1"/>
      <c r="F979" s="44"/>
      <c r="G979" s="60"/>
      <c r="H979" s="38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</row>
    <row r="980" ht="18.75" customHeight="1">
      <c r="A980" s="1"/>
      <c r="B980" s="2"/>
      <c r="C980" s="1"/>
      <c r="D980" s="44"/>
      <c r="E980" s="1"/>
      <c r="F980" s="44"/>
      <c r="G980" s="60"/>
      <c r="H980" s="38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</row>
    <row r="981" ht="18.75" customHeight="1">
      <c r="A981" s="1"/>
      <c r="B981" s="2"/>
      <c r="C981" s="1"/>
      <c r="D981" s="44"/>
      <c r="E981" s="1"/>
      <c r="F981" s="44"/>
      <c r="G981" s="60"/>
      <c r="H981" s="38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</row>
    <row r="982" ht="18.75" customHeight="1">
      <c r="A982" s="1"/>
      <c r="B982" s="2"/>
      <c r="C982" s="1"/>
      <c r="D982" s="44"/>
      <c r="E982" s="1"/>
      <c r="F982" s="44"/>
      <c r="G982" s="60"/>
      <c r="H982" s="38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</row>
    <row r="983" ht="18.75" customHeight="1">
      <c r="A983" s="1"/>
      <c r="B983" s="2"/>
      <c r="C983" s="1"/>
      <c r="D983" s="44"/>
      <c r="E983" s="1"/>
      <c r="F983" s="44"/>
      <c r="G983" s="60"/>
      <c r="H983" s="38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</row>
    <row r="984" ht="18.75" customHeight="1">
      <c r="A984" s="1"/>
      <c r="B984" s="2"/>
      <c r="C984" s="1"/>
      <c r="D984" s="44"/>
      <c r="E984" s="1"/>
      <c r="F984" s="44"/>
      <c r="G984" s="60"/>
      <c r="H984" s="38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</row>
    <row r="985" ht="18.75" customHeight="1">
      <c r="A985" s="1"/>
      <c r="B985" s="2"/>
      <c r="C985" s="1"/>
      <c r="D985" s="44"/>
      <c r="E985" s="1"/>
      <c r="F985" s="44"/>
      <c r="G985" s="60"/>
      <c r="H985" s="38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</row>
    <row r="986" ht="18.75" customHeight="1">
      <c r="A986" s="1"/>
      <c r="B986" s="2"/>
      <c r="C986" s="1"/>
      <c r="D986" s="44"/>
      <c r="E986" s="1"/>
      <c r="F986" s="44"/>
      <c r="G986" s="60"/>
      <c r="H986" s="38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</row>
    <row r="987" ht="18.75" customHeight="1">
      <c r="A987" s="1"/>
      <c r="B987" s="2"/>
      <c r="C987" s="1"/>
      <c r="D987" s="44"/>
      <c r="E987" s="1"/>
      <c r="F987" s="44"/>
      <c r="G987" s="60"/>
      <c r="H987" s="38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</row>
    <row r="988" ht="18.75" customHeight="1">
      <c r="A988" s="1"/>
      <c r="B988" s="2"/>
      <c r="C988" s="1"/>
      <c r="D988" s="44"/>
      <c r="E988" s="1"/>
      <c r="F988" s="44"/>
      <c r="G988" s="60"/>
      <c r="H988" s="38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</row>
    <row r="989" ht="18.75" customHeight="1">
      <c r="A989" s="1"/>
      <c r="B989" s="2"/>
      <c r="C989" s="1"/>
      <c r="D989" s="44"/>
      <c r="E989" s="1"/>
      <c r="F989" s="44"/>
      <c r="G989" s="60"/>
      <c r="H989" s="38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</row>
    <row r="990" ht="18.75" customHeight="1">
      <c r="A990" s="1"/>
      <c r="B990" s="2"/>
      <c r="C990" s="1"/>
      <c r="D990" s="44"/>
      <c r="E990" s="1"/>
      <c r="F990" s="44"/>
      <c r="G990" s="60"/>
      <c r="H990" s="38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</row>
    <row r="991" ht="18.75" customHeight="1">
      <c r="A991" s="1"/>
      <c r="B991" s="2"/>
      <c r="C991" s="1"/>
      <c r="D991" s="44"/>
      <c r="E991" s="1"/>
      <c r="F991" s="44"/>
      <c r="G991" s="60"/>
      <c r="H991" s="38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</row>
    <row r="992" ht="18.75" customHeight="1">
      <c r="A992" s="1"/>
      <c r="B992" s="2"/>
      <c r="C992" s="1"/>
      <c r="D992" s="44"/>
      <c r="E992" s="1"/>
      <c r="F992" s="44"/>
      <c r="G992" s="60"/>
      <c r="H992" s="38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</row>
    <row r="993" ht="18.75" customHeight="1">
      <c r="A993" s="1"/>
      <c r="B993" s="2"/>
      <c r="C993" s="1"/>
      <c r="D993" s="44"/>
      <c r="E993" s="1"/>
      <c r="F993" s="44"/>
      <c r="G993" s="60"/>
      <c r="H993" s="38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</row>
    <row r="994" ht="18.75" customHeight="1">
      <c r="A994" s="1"/>
      <c r="B994" s="2"/>
      <c r="C994" s="1"/>
      <c r="D994" s="44"/>
      <c r="E994" s="1"/>
      <c r="F994" s="44"/>
      <c r="G994" s="60"/>
      <c r="H994" s="38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</row>
    <row r="995" ht="18.75" customHeight="1">
      <c r="A995" s="1"/>
      <c r="B995" s="2"/>
      <c r="C995" s="1"/>
      <c r="D995" s="44"/>
      <c r="E995" s="1"/>
      <c r="F995" s="44"/>
      <c r="G995" s="60"/>
      <c r="H995" s="38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</row>
    <row r="996" ht="18.75" customHeight="1">
      <c r="A996" s="1"/>
      <c r="B996" s="2"/>
      <c r="C996" s="1"/>
      <c r="D996" s="44"/>
      <c r="E996" s="1"/>
      <c r="F996" s="44"/>
      <c r="G996" s="60"/>
      <c r="H996" s="38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</row>
    <row r="997" ht="18.75" customHeight="1">
      <c r="A997" s="1"/>
      <c r="B997" s="2"/>
      <c r="C997" s="1"/>
      <c r="D997" s="44"/>
      <c r="E997" s="1"/>
      <c r="F997" s="44"/>
      <c r="G997" s="60"/>
      <c r="H997" s="38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</row>
    <row r="998" ht="18.75" customHeight="1">
      <c r="A998" s="1"/>
      <c r="B998" s="2"/>
      <c r="C998" s="1"/>
      <c r="D998" s="44"/>
      <c r="E998" s="1"/>
      <c r="F998" s="44"/>
      <c r="G998" s="60"/>
      <c r="H998" s="38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</row>
    <row r="999" ht="18.75" customHeight="1">
      <c r="A999" s="1"/>
      <c r="B999" s="2"/>
      <c r="C999" s="1"/>
      <c r="D999" s="44"/>
      <c r="E999" s="1"/>
      <c r="F999" s="44"/>
      <c r="G999" s="60"/>
      <c r="H999" s="38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</row>
    <row r="1000" ht="18.75" customHeight="1">
      <c r="A1000" s="1"/>
      <c r="B1000" s="2"/>
      <c r="C1000" s="1"/>
      <c r="D1000" s="44"/>
      <c r="E1000" s="1"/>
      <c r="F1000" s="44"/>
      <c r="G1000" s="60"/>
      <c r="H1000" s="38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</row>
    <row r="1001" ht="18.75" customHeight="1">
      <c r="A1001" s="1"/>
      <c r="B1001" s="2"/>
      <c r="C1001" s="1"/>
      <c r="D1001" s="44"/>
      <c r="E1001" s="1"/>
      <c r="F1001" s="44"/>
      <c r="G1001" s="60"/>
      <c r="H1001" s="38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</row>
  </sheetData>
  <conditionalFormatting sqref="A1:A2">
    <cfRule type="containsText" dxfId="1" priority="1" operator="containsText" text="fls">
      <formula>NOT(ISERROR(SEARCH(("fls"),(A1))))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53.5"/>
    <col customWidth="1" min="3" max="3" width="7.13"/>
    <col customWidth="1" min="4" max="4" width="7.38"/>
    <col customWidth="1" min="5" max="5" width="26.38"/>
    <col customWidth="1" min="6" max="6" width="8.25"/>
    <col customWidth="1" min="7" max="7" width="10.13"/>
  </cols>
  <sheetData>
    <row r="1">
      <c r="A1" s="454" t="s">
        <v>358</v>
      </c>
      <c r="D1" s="455"/>
    </row>
    <row r="2">
      <c r="A2" s="456"/>
      <c r="D2" s="455"/>
      <c r="F2" s="457"/>
    </row>
    <row r="3">
      <c r="A3" s="458" t="s">
        <v>359</v>
      </c>
      <c r="D3" s="455"/>
      <c r="G3" s="459"/>
    </row>
    <row r="4">
      <c r="A4" s="456"/>
      <c r="D4" s="455"/>
      <c r="G4" s="459"/>
    </row>
    <row r="5">
      <c r="B5" s="460" t="s">
        <v>360</v>
      </c>
      <c r="D5" s="455"/>
      <c r="G5" s="459"/>
    </row>
    <row r="6">
      <c r="B6" s="456" t="s">
        <v>361</v>
      </c>
      <c r="D6" s="455"/>
      <c r="G6" s="459"/>
    </row>
    <row r="7">
      <c r="B7" s="456" t="s">
        <v>362</v>
      </c>
      <c r="C7" s="21" t="s">
        <v>363</v>
      </c>
      <c r="D7" s="455"/>
      <c r="G7" s="459"/>
    </row>
    <row r="8">
      <c r="B8" s="456" t="s">
        <v>364</v>
      </c>
      <c r="D8" s="455"/>
      <c r="F8" s="461" t="s">
        <v>365</v>
      </c>
      <c r="G8" s="459"/>
    </row>
    <row r="9">
      <c r="B9" s="456"/>
      <c r="D9" s="455"/>
      <c r="F9" s="462" t="s">
        <v>366</v>
      </c>
      <c r="G9" s="459"/>
    </row>
    <row r="10">
      <c r="B10" s="460" t="s">
        <v>367</v>
      </c>
      <c r="D10" s="455"/>
      <c r="F10" s="462" t="s">
        <v>368</v>
      </c>
      <c r="G10" s="459"/>
    </row>
    <row r="11">
      <c r="B11" s="456" t="s">
        <v>369</v>
      </c>
      <c r="C11" s="21" t="s">
        <v>370</v>
      </c>
      <c r="D11" s="455"/>
      <c r="F11" s="462" t="s">
        <v>371</v>
      </c>
      <c r="G11" s="459"/>
    </row>
    <row r="12">
      <c r="B12" s="456" t="s">
        <v>372</v>
      </c>
      <c r="D12" s="455"/>
      <c r="F12" s="462" t="s">
        <v>373</v>
      </c>
    </row>
    <row r="13">
      <c r="B13" s="456" t="s">
        <v>374</v>
      </c>
      <c r="C13" s="21" t="s">
        <v>375</v>
      </c>
      <c r="D13" s="455"/>
      <c r="F13" s="462" t="s">
        <v>376</v>
      </c>
    </row>
    <row r="14">
      <c r="B14" s="456" t="s">
        <v>377</v>
      </c>
      <c r="D14" s="455"/>
    </row>
    <row r="15">
      <c r="B15" s="456"/>
      <c r="D15" s="455"/>
    </row>
    <row r="16">
      <c r="B16" s="460" t="s">
        <v>378</v>
      </c>
      <c r="D16" s="455"/>
    </row>
    <row r="17">
      <c r="B17" s="456" t="s">
        <v>379</v>
      </c>
      <c r="D17" s="455"/>
      <c r="E17" s="21" t="s">
        <v>380</v>
      </c>
    </row>
    <row r="18">
      <c r="B18" s="456" t="s">
        <v>381</v>
      </c>
      <c r="D18" s="455"/>
      <c r="E18" s="21" t="s">
        <v>382</v>
      </c>
    </row>
    <row r="19">
      <c r="D19" s="455"/>
    </row>
    <row r="20">
      <c r="A20" s="458" t="s">
        <v>383</v>
      </c>
      <c r="B20" s="456"/>
      <c r="D20" s="455"/>
    </row>
    <row r="21">
      <c r="B21" s="460" t="s">
        <v>384</v>
      </c>
      <c r="D21" s="463" t="s">
        <v>385</v>
      </c>
      <c r="F21" s="464" t="s">
        <v>386</v>
      </c>
    </row>
    <row r="22">
      <c r="B22" s="456" t="s">
        <v>387</v>
      </c>
      <c r="C22" s="21" t="s">
        <v>388</v>
      </c>
      <c r="D22" s="465" t="s">
        <v>389</v>
      </c>
      <c r="F22" s="21" t="s">
        <v>390</v>
      </c>
      <c r="G22" s="26">
        <v>0.075</v>
      </c>
      <c r="H22" s="21" t="s">
        <v>391</v>
      </c>
    </row>
    <row r="23">
      <c r="B23" s="456" t="s">
        <v>392</v>
      </c>
      <c r="C23" s="21" t="s">
        <v>388</v>
      </c>
      <c r="D23" s="465" t="s">
        <v>393</v>
      </c>
      <c r="F23" s="21" t="s">
        <v>394</v>
      </c>
      <c r="G23" s="26">
        <v>0.3</v>
      </c>
      <c r="H23" s="21" t="s">
        <v>395</v>
      </c>
    </row>
    <row r="24">
      <c r="B24" s="466" t="s">
        <v>396</v>
      </c>
      <c r="D24" s="455"/>
      <c r="F24" s="21" t="s">
        <v>397</v>
      </c>
      <c r="G24" s="467">
        <v>0.02</v>
      </c>
      <c r="H24" s="21" t="s">
        <v>398</v>
      </c>
    </row>
    <row r="25">
      <c r="B25" s="456" t="s">
        <v>399</v>
      </c>
      <c r="D25" s="455"/>
      <c r="F25" s="21" t="s">
        <v>400</v>
      </c>
      <c r="G25" s="21">
        <v>1500.0</v>
      </c>
      <c r="H25" s="21" t="s">
        <v>41</v>
      </c>
    </row>
    <row r="26">
      <c r="B26" s="468"/>
      <c r="D26" s="455"/>
      <c r="F26" s="21" t="s">
        <v>401</v>
      </c>
      <c r="G26" s="21">
        <v>27.0</v>
      </c>
      <c r="H26" s="21" t="s">
        <v>40</v>
      </c>
    </row>
    <row r="27">
      <c r="B27" s="460" t="s">
        <v>402</v>
      </c>
      <c r="D27" s="455"/>
      <c r="F27" s="21" t="s">
        <v>403</v>
      </c>
      <c r="G27" s="27">
        <f>G25*G26</f>
        <v>40500</v>
      </c>
      <c r="H27" s="21" t="s">
        <v>41</v>
      </c>
    </row>
    <row r="28">
      <c r="B28" s="456" t="s">
        <v>404</v>
      </c>
      <c r="D28" s="455"/>
      <c r="F28" s="21" t="s">
        <v>405</v>
      </c>
      <c r="G28" s="467">
        <v>0.015</v>
      </c>
    </row>
    <row r="29">
      <c r="B29" s="456" t="s">
        <v>406</v>
      </c>
      <c r="D29" s="465" t="s">
        <v>407</v>
      </c>
      <c r="F29" s="21" t="s">
        <v>408</v>
      </c>
      <c r="G29" s="21">
        <v>12.5</v>
      </c>
      <c r="H29" s="21" t="s">
        <v>41</v>
      </c>
    </row>
    <row r="30">
      <c r="B30" s="466" t="s">
        <v>409</v>
      </c>
      <c r="D30" s="455"/>
    </row>
    <row r="31">
      <c r="B31" s="456"/>
      <c r="D31" s="455"/>
    </row>
    <row r="32">
      <c r="B32" s="460" t="s">
        <v>410</v>
      </c>
      <c r="D32" s="455"/>
    </row>
    <row r="33">
      <c r="B33" s="456" t="s">
        <v>411</v>
      </c>
      <c r="D33" s="455"/>
      <c r="F33" s="21" t="s">
        <v>412</v>
      </c>
      <c r="G33" s="21">
        <v>200.0</v>
      </c>
    </row>
    <row r="34">
      <c r="B34" s="456" t="s">
        <v>413</v>
      </c>
      <c r="D34" s="455"/>
    </row>
    <row r="35">
      <c r="B35" s="456" t="s">
        <v>414</v>
      </c>
      <c r="D35" s="455"/>
    </row>
    <row r="36">
      <c r="B36" s="456" t="s">
        <v>415</v>
      </c>
      <c r="D36" s="455"/>
    </row>
    <row r="37">
      <c r="B37" s="456" t="s">
        <v>416</v>
      </c>
      <c r="D37" s="455"/>
    </row>
    <row r="38">
      <c r="B38" s="456"/>
      <c r="D38" s="455"/>
      <c r="K38" s="469" t="s">
        <v>417</v>
      </c>
    </row>
    <row r="39">
      <c r="B39" s="460" t="s">
        <v>418</v>
      </c>
      <c r="D39" s="455"/>
    </row>
    <row r="40">
      <c r="B40" s="456" t="s">
        <v>419</v>
      </c>
      <c r="D40" s="465" t="s">
        <v>420</v>
      </c>
    </row>
    <row r="41">
      <c r="B41" s="456" t="s">
        <v>421</v>
      </c>
      <c r="D41" s="455"/>
    </row>
    <row r="42">
      <c r="B42" s="470" t="s">
        <v>422</v>
      </c>
      <c r="D42" s="455"/>
    </row>
    <row r="43">
      <c r="B43" s="456" t="s">
        <v>423</v>
      </c>
      <c r="D43" s="455"/>
    </row>
    <row r="44">
      <c r="B44" s="456" t="s">
        <v>424</v>
      </c>
      <c r="D44" s="455"/>
    </row>
    <row r="45">
      <c r="B45" s="456"/>
      <c r="D45" s="455"/>
    </row>
    <row r="46">
      <c r="A46" s="458" t="s">
        <v>425</v>
      </c>
      <c r="D46" s="455"/>
    </row>
    <row r="47">
      <c r="B47" s="460" t="s">
        <v>426</v>
      </c>
      <c r="D47" s="455"/>
    </row>
    <row r="48">
      <c r="B48" s="456" t="s">
        <v>427</v>
      </c>
      <c r="D48" s="455"/>
    </row>
    <row r="49">
      <c r="B49" s="456" t="s">
        <v>428</v>
      </c>
      <c r="D49" s="455"/>
    </row>
    <row r="50">
      <c r="B50" s="456" t="s">
        <v>429</v>
      </c>
      <c r="D50" s="455"/>
    </row>
    <row r="51">
      <c r="B51" s="456" t="s">
        <v>430</v>
      </c>
      <c r="D51" s="455"/>
    </row>
    <row r="52">
      <c r="D52" s="455"/>
    </row>
    <row r="53">
      <c r="B53" s="460" t="s">
        <v>431</v>
      </c>
      <c r="D53" s="455"/>
    </row>
    <row r="54">
      <c r="B54" s="456" t="s">
        <v>432</v>
      </c>
      <c r="D54" s="455"/>
    </row>
    <row r="55">
      <c r="B55" s="456" t="s">
        <v>433</v>
      </c>
      <c r="D55" s="455"/>
    </row>
    <row r="56">
      <c r="B56" s="471" t="s">
        <v>434</v>
      </c>
      <c r="D56" s="455"/>
    </row>
    <row r="57">
      <c r="B57" s="456" t="s">
        <v>435</v>
      </c>
      <c r="D57" s="455"/>
    </row>
    <row r="58">
      <c r="B58" s="456" t="s">
        <v>436</v>
      </c>
      <c r="D58" s="455"/>
    </row>
    <row r="59">
      <c r="D59" s="455"/>
    </row>
    <row r="60">
      <c r="D60" s="455"/>
    </row>
    <row r="61">
      <c r="D61" s="455"/>
    </row>
    <row r="62">
      <c r="D62" s="455"/>
    </row>
    <row r="63">
      <c r="B63" s="472" t="s">
        <v>437</v>
      </c>
      <c r="D63" s="455"/>
    </row>
    <row r="64">
      <c r="B64" s="473"/>
      <c r="D64" s="455"/>
      <c r="E64" s="474" t="s">
        <v>438</v>
      </c>
    </row>
    <row r="65">
      <c r="B65" s="456" t="s">
        <v>439</v>
      </c>
      <c r="D65" s="455"/>
      <c r="E65" s="1"/>
      <c r="F65" s="1"/>
      <c r="G65" s="1"/>
      <c r="H65" s="1"/>
      <c r="I65" s="1"/>
      <c r="J65" s="1"/>
      <c r="K65" s="1"/>
      <c r="L65" s="1"/>
      <c r="M65" s="1"/>
    </row>
    <row r="66">
      <c r="B66" s="456" t="s">
        <v>440</v>
      </c>
      <c r="D66" s="455"/>
      <c r="E66" s="1"/>
      <c r="F66" s="1"/>
      <c r="G66" s="1"/>
      <c r="H66" s="1"/>
      <c r="I66" s="1"/>
      <c r="J66" s="1"/>
      <c r="K66" s="1"/>
      <c r="L66" s="1"/>
      <c r="M66" s="1"/>
    </row>
    <row r="67">
      <c r="B67" s="456" t="s">
        <v>441</v>
      </c>
      <c r="D67" s="455"/>
      <c r="E67" s="1"/>
      <c r="F67" s="1"/>
      <c r="G67" s="1"/>
      <c r="H67" s="1"/>
      <c r="I67" s="1"/>
      <c r="J67" s="1"/>
      <c r="K67" s="1"/>
      <c r="L67" s="75"/>
      <c r="M67" s="1"/>
    </row>
    <row r="68">
      <c r="B68" s="456" t="s">
        <v>442</v>
      </c>
      <c r="D68" s="455"/>
      <c r="E68" s="1"/>
      <c r="F68" s="1"/>
      <c r="G68" s="1"/>
      <c r="H68" s="1"/>
      <c r="I68" s="1"/>
      <c r="J68" s="1"/>
      <c r="K68" s="1"/>
      <c r="L68" s="75"/>
      <c r="M68" s="1"/>
    </row>
    <row r="69">
      <c r="B69" s="456" t="s">
        <v>443</v>
      </c>
      <c r="D69" s="455"/>
      <c r="E69" s="1"/>
      <c r="F69" s="1"/>
      <c r="G69" s="1"/>
      <c r="H69" s="1"/>
      <c r="I69" s="1"/>
      <c r="J69" s="1"/>
      <c r="K69" s="1"/>
      <c r="L69" s="75"/>
      <c r="M69" s="1"/>
    </row>
    <row r="70">
      <c r="B70" s="456" t="s">
        <v>444</v>
      </c>
      <c r="D70" s="455"/>
      <c r="E70" s="1"/>
      <c r="F70" s="1"/>
      <c r="G70" s="1"/>
      <c r="H70" s="1"/>
      <c r="I70" s="457" t="s">
        <v>445</v>
      </c>
      <c r="J70" s="457" t="s">
        <v>446</v>
      </c>
      <c r="K70" s="1"/>
      <c r="L70" s="75"/>
      <c r="M70" s="1"/>
    </row>
    <row r="71">
      <c r="B71" s="473"/>
      <c r="D71" s="455"/>
      <c r="E71" s="1"/>
      <c r="F71" s="1"/>
      <c r="G71" s="1"/>
      <c r="H71" s="1"/>
      <c r="I71" s="475">
        <v>0.05</v>
      </c>
      <c r="J71" s="475">
        <v>0.1</v>
      </c>
      <c r="K71" s="1"/>
      <c r="L71" s="75"/>
      <c r="M71" s="1"/>
    </row>
    <row r="72">
      <c r="B72" s="456" t="s">
        <v>447</v>
      </c>
      <c r="D72" s="455"/>
      <c r="E72" s="1"/>
      <c r="F72" s="1"/>
      <c r="G72" s="1"/>
      <c r="H72" s="1"/>
      <c r="I72" s="475">
        <v>0.25</v>
      </c>
      <c r="J72" s="475">
        <v>0.35</v>
      </c>
      <c r="K72" s="1"/>
      <c r="L72" s="75"/>
      <c r="M72" s="1"/>
    </row>
    <row r="73">
      <c r="B73" s="456" t="s">
        <v>448</v>
      </c>
      <c r="D73" s="455"/>
      <c r="E73" s="1"/>
      <c r="F73" s="1"/>
      <c r="G73" s="1"/>
      <c r="H73" s="1"/>
      <c r="I73" s="476">
        <v>0.015</v>
      </c>
      <c r="J73" s="475">
        <v>0.03</v>
      </c>
      <c r="K73" s="1"/>
      <c r="L73" s="75"/>
      <c r="M73" s="1"/>
    </row>
    <row r="74">
      <c r="B74" s="456" t="s">
        <v>449</v>
      </c>
      <c r="D74" s="455"/>
      <c r="E74" s="457" t="s">
        <v>450</v>
      </c>
      <c r="F74" s="457" t="s">
        <v>451</v>
      </c>
      <c r="G74" s="457" t="s">
        <v>452</v>
      </c>
      <c r="H74" s="457" t="s">
        <v>453</v>
      </c>
      <c r="I74" s="477">
        <v>500.0</v>
      </c>
      <c r="J74" s="477">
        <v>1000.0</v>
      </c>
      <c r="K74" s="1"/>
      <c r="L74" s="75"/>
      <c r="M74" s="1"/>
    </row>
    <row r="75">
      <c r="B75" s="456" t="s">
        <v>454</v>
      </c>
      <c r="D75" s="455"/>
      <c r="E75" s="478">
        <v>2500.0</v>
      </c>
      <c r="F75" s="479">
        <v>37500.0</v>
      </c>
      <c r="G75" s="477">
        <v>9600.0</v>
      </c>
      <c r="H75" s="459" t="s">
        <v>455</v>
      </c>
      <c r="I75" s="459" t="s">
        <v>456</v>
      </c>
      <c r="J75" s="459" t="s">
        <v>457</v>
      </c>
      <c r="K75" s="1"/>
      <c r="L75" s="75"/>
      <c r="M75" s="1"/>
    </row>
    <row r="76">
      <c r="B76" s="456" t="s">
        <v>458</v>
      </c>
      <c r="D76" s="455"/>
      <c r="E76" s="478">
        <v>2500.0</v>
      </c>
      <c r="F76" s="479">
        <v>30000.0</v>
      </c>
      <c r="G76" s="477">
        <v>9600.0</v>
      </c>
      <c r="H76" s="459" t="s">
        <v>459</v>
      </c>
      <c r="I76" s="477">
        <v>15000.0</v>
      </c>
      <c r="J76" s="477">
        <v>42000.0</v>
      </c>
      <c r="K76" s="40"/>
      <c r="L76" s="480"/>
      <c r="M76" s="40"/>
    </row>
    <row r="77">
      <c r="B77" s="473"/>
      <c r="D77" s="455"/>
      <c r="E77" s="478">
        <v>2500.0</v>
      </c>
      <c r="F77" s="479">
        <v>20000.0</v>
      </c>
      <c r="G77" s="477">
        <v>9600.0</v>
      </c>
      <c r="H77" s="459" t="s">
        <v>460</v>
      </c>
      <c r="I77" s="475">
        <v>0.03</v>
      </c>
      <c r="J77" s="476">
        <v>0.015</v>
      </c>
      <c r="K77" s="1"/>
      <c r="L77" s="75"/>
      <c r="M77" s="1"/>
    </row>
    <row r="78">
      <c r="B78" s="472" t="s">
        <v>461</v>
      </c>
      <c r="D78" s="455"/>
      <c r="E78" s="478">
        <v>2500.0</v>
      </c>
      <c r="F78" s="479">
        <v>12500.0</v>
      </c>
      <c r="G78" s="477">
        <v>9600.0</v>
      </c>
      <c r="H78" s="459" t="s">
        <v>462</v>
      </c>
      <c r="I78" s="477">
        <v>2000.0</v>
      </c>
      <c r="J78" s="477">
        <v>1000.0</v>
      </c>
      <c r="K78" s="1"/>
      <c r="L78" s="75"/>
      <c r="M78" s="1"/>
    </row>
    <row r="79">
      <c r="B79" s="456"/>
      <c r="D79" s="455"/>
      <c r="E79" s="1"/>
      <c r="F79" s="1"/>
      <c r="G79" s="1"/>
      <c r="H79" s="1"/>
      <c r="I79" s="459" t="s">
        <v>463</v>
      </c>
      <c r="J79" s="459" t="s">
        <v>464</v>
      </c>
      <c r="K79" s="1"/>
      <c r="L79" s="75"/>
      <c r="M79" s="1"/>
    </row>
    <row r="80">
      <c r="B80" s="468" t="s">
        <v>465</v>
      </c>
      <c r="D80" s="455"/>
      <c r="E80" s="1"/>
      <c r="F80" s="1"/>
      <c r="G80" s="1"/>
      <c r="H80" s="1"/>
      <c r="I80" s="1"/>
      <c r="J80" s="1"/>
      <c r="K80" s="1"/>
      <c r="L80" s="75"/>
      <c r="M80" s="1"/>
    </row>
    <row r="81">
      <c r="B81" s="456" t="s">
        <v>466</v>
      </c>
      <c r="D81" s="455"/>
      <c r="E81" s="1"/>
      <c r="F81" s="1"/>
      <c r="G81" s="1"/>
      <c r="H81" s="1"/>
      <c r="I81" s="1"/>
      <c r="J81" s="1"/>
      <c r="K81" s="1"/>
      <c r="L81" s="1"/>
      <c r="M81" s="1"/>
    </row>
    <row r="82">
      <c r="B82" s="456" t="s">
        <v>467</v>
      </c>
      <c r="D82" s="455"/>
      <c r="E82" s="1"/>
      <c r="F82" s="1"/>
      <c r="G82" s="1"/>
      <c r="H82" s="1"/>
      <c r="I82" s="1"/>
      <c r="J82" s="1"/>
      <c r="K82" s="1"/>
      <c r="L82" s="1"/>
      <c r="M82" s="1"/>
    </row>
    <row r="83">
      <c r="B83" s="456" t="s">
        <v>468</v>
      </c>
      <c r="D83" s="455"/>
      <c r="E83" s="1"/>
      <c r="F83" s="1"/>
      <c r="G83" s="1"/>
      <c r="H83" s="1"/>
      <c r="I83" s="1"/>
      <c r="J83" s="1"/>
      <c r="K83" s="1"/>
      <c r="L83" s="1"/>
      <c r="M83" s="1"/>
    </row>
    <row r="84">
      <c r="B84" s="456" t="s">
        <v>469</v>
      </c>
      <c r="D84" s="455"/>
      <c r="E84" s="1"/>
      <c r="F84" s="1"/>
      <c r="G84" s="1"/>
      <c r="H84" s="1"/>
      <c r="I84" s="1"/>
      <c r="J84" s="1"/>
      <c r="K84" s="1"/>
      <c r="L84" s="1"/>
      <c r="M84" s="1"/>
    </row>
    <row r="85">
      <c r="B85" s="481"/>
      <c r="D85" s="455"/>
    </row>
    <row r="86">
      <c r="B86" s="456" t="s">
        <v>470</v>
      </c>
      <c r="D86" s="455"/>
    </row>
    <row r="87">
      <c r="B87" s="456" t="s">
        <v>471</v>
      </c>
      <c r="D87" s="455"/>
    </row>
    <row r="88">
      <c r="B88" s="456" t="s">
        <v>472</v>
      </c>
      <c r="D88" s="455"/>
    </row>
    <row r="89">
      <c r="B89" s="456" t="s">
        <v>473</v>
      </c>
      <c r="D89" s="455"/>
    </row>
    <row r="90">
      <c r="B90" s="473"/>
      <c r="D90" s="455"/>
    </row>
    <row r="91">
      <c r="B91" s="472" t="s">
        <v>474</v>
      </c>
      <c r="D91" s="455"/>
    </row>
    <row r="92">
      <c r="B92" s="456" t="s">
        <v>475</v>
      </c>
      <c r="D92" s="455"/>
    </row>
    <row r="93">
      <c r="B93" s="456" t="s">
        <v>476</v>
      </c>
      <c r="D93" s="455"/>
    </row>
    <row r="94">
      <c r="B94" s="456" t="s">
        <v>477</v>
      </c>
      <c r="D94" s="455"/>
    </row>
    <row r="95">
      <c r="B95" s="472" t="s">
        <v>478</v>
      </c>
      <c r="D95" s="455"/>
    </row>
    <row r="96">
      <c r="B96" s="456" t="s">
        <v>479</v>
      </c>
      <c r="D96" s="455"/>
    </row>
    <row r="97">
      <c r="B97" s="456" t="s">
        <v>480</v>
      </c>
      <c r="D97" s="455"/>
    </row>
    <row r="98">
      <c r="B98" s="456" t="s">
        <v>481</v>
      </c>
      <c r="D98" s="455"/>
    </row>
    <row r="99">
      <c r="B99" s="472" t="s">
        <v>482</v>
      </c>
      <c r="D99" s="455"/>
    </row>
    <row r="100">
      <c r="B100" s="456" t="s">
        <v>483</v>
      </c>
      <c r="D100" s="455"/>
    </row>
    <row r="101">
      <c r="B101" s="456" t="s">
        <v>484</v>
      </c>
      <c r="D101" s="455"/>
    </row>
    <row r="102">
      <c r="B102" s="472" t="s">
        <v>485</v>
      </c>
      <c r="D102" s="455"/>
    </row>
    <row r="103">
      <c r="B103" s="456" t="s">
        <v>486</v>
      </c>
      <c r="D103" s="455"/>
    </row>
    <row r="104">
      <c r="B104" s="456" t="s">
        <v>487</v>
      </c>
      <c r="D104" s="455"/>
    </row>
    <row r="105">
      <c r="B105" s="456" t="s">
        <v>488</v>
      </c>
      <c r="D105" s="455"/>
    </row>
    <row r="106">
      <c r="B106" s="456" t="s">
        <v>489</v>
      </c>
      <c r="D106" s="455"/>
    </row>
    <row r="107">
      <c r="B107" s="456" t="s">
        <v>490</v>
      </c>
      <c r="D107" s="455"/>
    </row>
    <row r="108">
      <c r="B108" s="456" t="s">
        <v>491</v>
      </c>
      <c r="D108" s="455"/>
    </row>
    <row r="109">
      <c r="B109" s="456" t="s">
        <v>492</v>
      </c>
      <c r="D109" s="455"/>
    </row>
    <row r="110">
      <c r="B110" s="456" t="s">
        <v>493</v>
      </c>
      <c r="D110" s="455"/>
    </row>
    <row r="111">
      <c r="B111" s="456" t="s">
        <v>494</v>
      </c>
      <c r="D111" s="455"/>
    </row>
    <row r="112">
      <c r="B112" s="456" t="s">
        <v>495</v>
      </c>
      <c r="D112" s="455"/>
    </row>
    <row r="113">
      <c r="B113" s="456" t="s">
        <v>496</v>
      </c>
      <c r="D113" s="455"/>
    </row>
    <row r="114">
      <c r="B114" s="456" t="s">
        <v>497</v>
      </c>
      <c r="D114" s="455"/>
    </row>
    <row r="115">
      <c r="B115" s="456" t="s">
        <v>498</v>
      </c>
      <c r="D115" s="455"/>
    </row>
    <row r="116">
      <c r="B116" s="456" t="s">
        <v>499</v>
      </c>
      <c r="D116" s="455"/>
    </row>
    <row r="117">
      <c r="B117" s="456" t="s">
        <v>500</v>
      </c>
      <c r="D117" s="455"/>
    </row>
    <row r="118">
      <c r="B118" s="472" t="s">
        <v>501</v>
      </c>
      <c r="D118" s="455"/>
    </row>
    <row r="119">
      <c r="B119" s="456" t="s">
        <v>502</v>
      </c>
      <c r="D119" s="455"/>
    </row>
    <row r="120">
      <c r="B120" s="481"/>
      <c r="D120" s="455"/>
    </row>
    <row r="121">
      <c r="B121" s="456" t="s">
        <v>503</v>
      </c>
      <c r="D121" s="455"/>
    </row>
    <row r="122">
      <c r="B122" s="456" t="s">
        <v>504</v>
      </c>
      <c r="D122" s="455"/>
    </row>
    <row r="123">
      <c r="B123" s="456" t="s">
        <v>505</v>
      </c>
      <c r="D123" s="455"/>
    </row>
    <row r="124">
      <c r="B124" s="457" t="s">
        <v>506</v>
      </c>
      <c r="D124" s="455"/>
    </row>
    <row r="125">
      <c r="B125" s="477">
        <v>15.0</v>
      </c>
      <c r="D125" s="455"/>
    </row>
    <row r="126">
      <c r="B126" s="477">
        <v>12.0</v>
      </c>
      <c r="D126" s="455"/>
    </row>
    <row r="127">
      <c r="B127" s="477">
        <v>8.0</v>
      </c>
      <c r="D127" s="455"/>
    </row>
    <row r="128">
      <c r="B128" s="477">
        <v>5.0</v>
      </c>
      <c r="D128" s="455"/>
    </row>
    <row r="129">
      <c r="B129" s="456" t="s">
        <v>507</v>
      </c>
      <c r="D129" s="455"/>
    </row>
    <row r="130">
      <c r="B130" s="473"/>
      <c r="D130" s="455"/>
    </row>
    <row r="131">
      <c r="B131" s="472" t="s">
        <v>508</v>
      </c>
      <c r="D131" s="455"/>
    </row>
    <row r="132">
      <c r="B132" s="456" t="s">
        <v>509</v>
      </c>
      <c r="D132" s="455"/>
    </row>
    <row r="133">
      <c r="B133" s="481"/>
      <c r="D133" s="455"/>
    </row>
    <row r="134">
      <c r="B134" s="456" t="s">
        <v>510</v>
      </c>
      <c r="D134" s="455"/>
    </row>
    <row r="135">
      <c r="B135" s="456" t="s">
        <v>511</v>
      </c>
      <c r="D135" s="455"/>
    </row>
    <row r="136">
      <c r="B136" s="456" t="s">
        <v>512</v>
      </c>
      <c r="D136" s="455"/>
    </row>
    <row r="137">
      <c r="B137" s="482" t="s">
        <v>513</v>
      </c>
      <c r="D137" s="455"/>
    </row>
    <row r="138">
      <c r="D138" s="455"/>
    </row>
    <row r="139">
      <c r="D139" s="455"/>
    </row>
    <row r="140">
      <c r="D140" s="455"/>
    </row>
    <row r="141">
      <c r="D141" s="455"/>
    </row>
    <row r="142">
      <c r="D142" s="455"/>
    </row>
    <row r="143">
      <c r="D143" s="455"/>
    </row>
    <row r="144">
      <c r="D144" s="455"/>
    </row>
    <row r="145">
      <c r="D145" s="455"/>
    </row>
    <row r="146">
      <c r="D146" s="455"/>
    </row>
    <row r="147">
      <c r="D147" s="455"/>
    </row>
    <row r="148">
      <c r="D148" s="455"/>
    </row>
    <row r="149">
      <c r="D149" s="455"/>
    </row>
    <row r="150">
      <c r="D150" s="455"/>
    </row>
    <row r="151">
      <c r="D151" s="455"/>
    </row>
    <row r="152">
      <c r="D152" s="455"/>
    </row>
    <row r="153">
      <c r="D153" s="455"/>
    </row>
    <row r="154">
      <c r="D154" s="455"/>
    </row>
    <row r="155">
      <c r="D155" s="455"/>
    </row>
    <row r="156">
      <c r="D156" s="455"/>
    </row>
    <row r="157">
      <c r="D157" s="455"/>
    </row>
    <row r="158">
      <c r="D158" s="455"/>
    </row>
    <row r="159">
      <c r="D159" s="455"/>
    </row>
    <row r="160">
      <c r="D160" s="455"/>
    </row>
    <row r="161">
      <c r="D161" s="455"/>
    </row>
    <row r="162">
      <c r="D162" s="455"/>
    </row>
    <row r="163">
      <c r="D163" s="455"/>
    </row>
    <row r="164">
      <c r="D164" s="455"/>
    </row>
    <row r="165">
      <c r="D165" s="455"/>
    </row>
    <row r="166">
      <c r="D166" s="455"/>
    </row>
    <row r="167">
      <c r="D167" s="455"/>
    </row>
    <row r="168">
      <c r="D168" s="455"/>
    </row>
    <row r="169">
      <c r="D169" s="455"/>
    </row>
    <row r="170">
      <c r="D170" s="455"/>
    </row>
    <row r="171">
      <c r="D171" s="455"/>
    </row>
    <row r="172">
      <c r="D172" s="455"/>
    </row>
    <row r="173">
      <c r="D173" s="455"/>
    </row>
    <row r="174">
      <c r="D174" s="455"/>
    </row>
    <row r="175">
      <c r="D175" s="455"/>
    </row>
    <row r="176">
      <c r="D176" s="455"/>
    </row>
    <row r="177">
      <c r="D177" s="455"/>
    </row>
    <row r="178">
      <c r="D178" s="455"/>
    </row>
    <row r="179">
      <c r="D179" s="455"/>
    </row>
    <row r="180">
      <c r="D180" s="455"/>
    </row>
    <row r="181">
      <c r="D181" s="455"/>
    </row>
    <row r="182">
      <c r="D182" s="455"/>
    </row>
    <row r="183">
      <c r="D183" s="455"/>
    </row>
    <row r="184">
      <c r="D184" s="455"/>
    </row>
    <row r="185">
      <c r="D185" s="455"/>
    </row>
    <row r="186">
      <c r="D186" s="455"/>
    </row>
    <row r="187">
      <c r="D187" s="455"/>
    </row>
    <row r="188">
      <c r="D188" s="455"/>
    </row>
    <row r="189">
      <c r="D189" s="455"/>
    </row>
    <row r="190">
      <c r="D190" s="455"/>
    </row>
    <row r="191">
      <c r="D191" s="455"/>
    </row>
    <row r="192">
      <c r="D192" s="455"/>
    </row>
    <row r="193">
      <c r="D193" s="455"/>
    </row>
    <row r="194">
      <c r="D194" s="455"/>
    </row>
    <row r="195">
      <c r="D195" s="455"/>
    </row>
    <row r="196">
      <c r="D196" s="455"/>
    </row>
    <row r="197">
      <c r="D197" s="455"/>
    </row>
    <row r="198">
      <c r="D198" s="455"/>
    </row>
    <row r="199">
      <c r="D199" s="455"/>
    </row>
    <row r="200">
      <c r="D200" s="455"/>
    </row>
    <row r="201">
      <c r="D201" s="455"/>
    </row>
    <row r="202">
      <c r="D202" s="455"/>
    </row>
    <row r="203">
      <c r="D203" s="455"/>
    </row>
    <row r="204">
      <c r="D204" s="455"/>
    </row>
    <row r="205">
      <c r="D205" s="455"/>
    </row>
    <row r="206">
      <c r="D206" s="455"/>
    </row>
    <row r="207">
      <c r="D207" s="455"/>
    </row>
    <row r="208">
      <c r="D208" s="455"/>
    </row>
    <row r="209">
      <c r="D209" s="455"/>
    </row>
    <row r="210">
      <c r="D210" s="455"/>
    </row>
    <row r="211">
      <c r="D211" s="455"/>
    </row>
    <row r="212">
      <c r="D212" s="455"/>
    </row>
    <row r="213">
      <c r="D213" s="455"/>
    </row>
    <row r="214">
      <c r="D214" s="455"/>
    </row>
    <row r="215">
      <c r="D215" s="455"/>
    </row>
    <row r="216">
      <c r="D216" s="455"/>
    </row>
    <row r="217">
      <c r="D217" s="455"/>
    </row>
    <row r="218">
      <c r="D218" s="455"/>
    </row>
    <row r="219">
      <c r="D219" s="455"/>
    </row>
    <row r="220">
      <c r="D220" s="455"/>
    </row>
    <row r="221">
      <c r="D221" s="455"/>
    </row>
    <row r="222">
      <c r="D222" s="455"/>
    </row>
    <row r="223">
      <c r="D223" s="455"/>
    </row>
    <row r="224">
      <c r="D224" s="455"/>
    </row>
    <row r="225">
      <c r="D225" s="455"/>
    </row>
    <row r="226">
      <c r="D226" s="455"/>
    </row>
    <row r="227">
      <c r="D227" s="455"/>
    </row>
    <row r="228">
      <c r="D228" s="455"/>
    </row>
    <row r="229">
      <c r="D229" s="455"/>
    </row>
    <row r="230">
      <c r="D230" s="455"/>
    </row>
    <row r="231">
      <c r="D231" s="455"/>
    </row>
    <row r="232">
      <c r="D232" s="455"/>
    </row>
    <row r="233">
      <c r="D233" s="455"/>
    </row>
    <row r="234">
      <c r="D234" s="455"/>
    </row>
    <row r="235">
      <c r="D235" s="455"/>
    </row>
    <row r="236">
      <c r="D236" s="455"/>
    </row>
    <row r="237">
      <c r="D237" s="455"/>
    </row>
    <row r="238">
      <c r="D238" s="455"/>
    </row>
    <row r="239">
      <c r="D239" s="455"/>
    </row>
    <row r="240">
      <c r="D240" s="455"/>
    </row>
    <row r="241">
      <c r="D241" s="455"/>
    </row>
    <row r="242">
      <c r="D242" s="455"/>
    </row>
    <row r="243">
      <c r="D243" s="455"/>
    </row>
    <row r="244">
      <c r="D244" s="455"/>
    </row>
    <row r="245">
      <c r="D245" s="455"/>
    </row>
    <row r="246">
      <c r="D246" s="455"/>
    </row>
    <row r="247">
      <c r="D247" s="455"/>
    </row>
    <row r="248">
      <c r="D248" s="455"/>
    </row>
    <row r="249">
      <c r="D249" s="455"/>
    </row>
    <row r="250">
      <c r="D250" s="455"/>
    </row>
    <row r="251">
      <c r="D251" s="455"/>
    </row>
    <row r="252">
      <c r="D252" s="455"/>
    </row>
    <row r="253">
      <c r="D253" s="455"/>
    </row>
    <row r="254">
      <c r="D254" s="455"/>
    </row>
    <row r="255">
      <c r="D255" s="455"/>
    </row>
    <row r="256">
      <c r="D256" s="455"/>
    </row>
    <row r="257">
      <c r="D257" s="455"/>
    </row>
    <row r="258">
      <c r="D258" s="455"/>
    </row>
    <row r="259">
      <c r="D259" s="455"/>
    </row>
    <row r="260">
      <c r="D260" s="455"/>
    </row>
    <row r="261">
      <c r="D261" s="455"/>
    </row>
    <row r="262">
      <c r="D262" s="455"/>
    </row>
    <row r="263">
      <c r="D263" s="455"/>
    </row>
    <row r="264">
      <c r="D264" s="455"/>
    </row>
    <row r="265">
      <c r="D265" s="455"/>
    </row>
    <row r="266">
      <c r="D266" s="455"/>
    </row>
    <row r="267">
      <c r="D267" s="455"/>
    </row>
    <row r="268">
      <c r="D268" s="455"/>
    </row>
    <row r="269">
      <c r="D269" s="455"/>
    </row>
    <row r="270">
      <c r="D270" s="455"/>
    </row>
    <row r="271">
      <c r="D271" s="455"/>
    </row>
    <row r="272">
      <c r="D272" s="455"/>
    </row>
    <row r="273">
      <c r="D273" s="455"/>
    </row>
    <row r="274">
      <c r="D274" s="455"/>
    </row>
    <row r="275">
      <c r="D275" s="455"/>
    </row>
    <row r="276">
      <c r="D276" s="455"/>
    </row>
    <row r="277">
      <c r="D277" s="455"/>
    </row>
    <row r="278">
      <c r="D278" s="455"/>
    </row>
    <row r="279">
      <c r="D279" s="455"/>
    </row>
    <row r="280">
      <c r="D280" s="455"/>
    </row>
    <row r="281">
      <c r="D281" s="455"/>
    </row>
    <row r="282">
      <c r="D282" s="455"/>
    </row>
    <row r="283">
      <c r="D283" s="455"/>
    </row>
    <row r="284">
      <c r="D284" s="455"/>
    </row>
    <row r="285">
      <c r="D285" s="455"/>
    </row>
    <row r="286">
      <c r="D286" s="455"/>
    </row>
    <row r="287">
      <c r="D287" s="455"/>
    </row>
    <row r="288">
      <c r="D288" s="455"/>
    </row>
    <row r="289">
      <c r="D289" s="455"/>
    </row>
    <row r="290">
      <c r="D290" s="455"/>
    </row>
    <row r="291">
      <c r="D291" s="455"/>
    </row>
    <row r="292">
      <c r="D292" s="455"/>
    </row>
    <row r="293">
      <c r="D293" s="455"/>
    </row>
    <row r="294">
      <c r="D294" s="455"/>
    </row>
    <row r="295">
      <c r="D295" s="455"/>
    </row>
    <row r="296">
      <c r="D296" s="455"/>
    </row>
    <row r="297">
      <c r="D297" s="455"/>
    </row>
    <row r="298">
      <c r="D298" s="455"/>
    </row>
    <row r="299">
      <c r="D299" s="455"/>
    </row>
    <row r="300">
      <c r="D300" s="455"/>
    </row>
    <row r="301">
      <c r="D301" s="455"/>
    </row>
    <row r="302">
      <c r="D302" s="455"/>
    </row>
    <row r="303">
      <c r="D303" s="455"/>
    </row>
    <row r="304">
      <c r="D304" s="455"/>
    </row>
    <row r="305">
      <c r="D305" s="455"/>
    </row>
    <row r="306">
      <c r="D306" s="455"/>
    </row>
    <row r="307">
      <c r="D307" s="455"/>
    </row>
    <row r="308">
      <c r="D308" s="455"/>
    </row>
    <row r="309">
      <c r="D309" s="455"/>
    </row>
    <row r="310">
      <c r="D310" s="455"/>
    </row>
    <row r="311">
      <c r="D311" s="455"/>
    </row>
    <row r="312">
      <c r="D312" s="455"/>
    </row>
    <row r="313">
      <c r="D313" s="455"/>
    </row>
    <row r="314">
      <c r="D314" s="455"/>
    </row>
    <row r="315">
      <c r="D315" s="455"/>
    </row>
    <row r="316">
      <c r="D316" s="455"/>
    </row>
    <row r="317">
      <c r="D317" s="455"/>
    </row>
    <row r="318">
      <c r="D318" s="455"/>
    </row>
    <row r="319">
      <c r="D319" s="455"/>
    </row>
    <row r="320">
      <c r="D320" s="455"/>
    </row>
    <row r="321">
      <c r="D321" s="455"/>
    </row>
    <row r="322">
      <c r="D322" s="455"/>
    </row>
    <row r="323">
      <c r="D323" s="455"/>
    </row>
    <row r="324">
      <c r="D324" s="455"/>
    </row>
    <row r="325">
      <c r="D325" s="455"/>
    </row>
    <row r="326">
      <c r="D326" s="455"/>
    </row>
    <row r="327">
      <c r="D327" s="455"/>
    </row>
    <row r="328">
      <c r="D328" s="455"/>
    </row>
    <row r="329">
      <c r="D329" s="455"/>
    </row>
    <row r="330">
      <c r="D330" s="455"/>
    </row>
    <row r="331">
      <c r="D331" s="455"/>
    </row>
    <row r="332">
      <c r="D332" s="455"/>
    </row>
    <row r="333">
      <c r="D333" s="455"/>
    </row>
    <row r="334">
      <c r="D334" s="455"/>
    </row>
    <row r="335">
      <c r="D335" s="455"/>
    </row>
    <row r="336">
      <c r="D336" s="455"/>
    </row>
    <row r="337">
      <c r="D337" s="455"/>
    </row>
    <row r="338">
      <c r="D338" s="455"/>
    </row>
    <row r="339">
      <c r="D339" s="455"/>
    </row>
    <row r="340">
      <c r="D340" s="455"/>
    </row>
    <row r="341">
      <c r="D341" s="455"/>
    </row>
    <row r="342">
      <c r="D342" s="455"/>
    </row>
    <row r="343">
      <c r="D343" s="455"/>
    </row>
    <row r="344">
      <c r="D344" s="455"/>
    </row>
    <row r="345">
      <c r="D345" s="455"/>
    </row>
    <row r="346">
      <c r="D346" s="455"/>
    </row>
    <row r="347">
      <c r="D347" s="455"/>
    </row>
    <row r="348">
      <c r="D348" s="455"/>
    </row>
    <row r="349">
      <c r="D349" s="455"/>
    </row>
    <row r="350">
      <c r="D350" s="455"/>
    </row>
    <row r="351">
      <c r="D351" s="455"/>
    </row>
    <row r="352">
      <c r="D352" s="455"/>
    </row>
    <row r="353">
      <c r="D353" s="455"/>
    </row>
    <row r="354">
      <c r="D354" s="455"/>
    </row>
    <row r="355">
      <c r="D355" s="455"/>
    </row>
    <row r="356">
      <c r="D356" s="455"/>
    </row>
    <row r="357">
      <c r="D357" s="455"/>
    </row>
    <row r="358">
      <c r="D358" s="455"/>
    </row>
    <row r="359">
      <c r="D359" s="455"/>
    </row>
    <row r="360">
      <c r="D360" s="455"/>
    </row>
    <row r="361">
      <c r="D361" s="455"/>
    </row>
    <row r="362">
      <c r="D362" s="455"/>
    </row>
    <row r="363">
      <c r="D363" s="455"/>
    </row>
    <row r="364">
      <c r="D364" s="455"/>
    </row>
    <row r="365">
      <c r="D365" s="455"/>
    </row>
    <row r="366">
      <c r="D366" s="455"/>
    </row>
    <row r="367">
      <c r="D367" s="455"/>
    </row>
    <row r="368">
      <c r="D368" s="455"/>
    </row>
    <row r="369">
      <c r="D369" s="455"/>
    </row>
    <row r="370">
      <c r="D370" s="455"/>
    </row>
    <row r="371">
      <c r="D371" s="455"/>
    </row>
    <row r="372">
      <c r="D372" s="455"/>
    </row>
    <row r="373">
      <c r="D373" s="455"/>
    </row>
    <row r="374">
      <c r="D374" s="455"/>
    </row>
    <row r="375">
      <c r="D375" s="455"/>
    </row>
    <row r="376">
      <c r="D376" s="455"/>
    </row>
    <row r="377">
      <c r="D377" s="455"/>
    </row>
    <row r="378">
      <c r="D378" s="455"/>
    </row>
    <row r="379">
      <c r="D379" s="455"/>
    </row>
    <row r="380">
      <c r="D380" s="455"/>
    </row>
    <row r="381">
      <c r="D381" s="455"/>
    </row>
    <row r="382">
      <c r="D382" s="455"/>
    </row>
    <row r="383">
      <c r="D383" s="455"/>
    </row>
    <row r="384">
      <c r="D384" s="455"/>
    </row>
    <row r="385">
      <c r="D385" s="455"/>
    </row>
    <row r="386">
      <c r="D386" s="455"/>
    </row>
    <row r="387">
      <c r="D387" s="455"/>
    </row>
    <row r="388">
      <c r="D388" s="455"/>
    </row>
    <row r="389">
      <c r="D389" s="455"/>
    </row>
    <row r="390">
      <c r="D390" s="455"/>
    </row>
    <row r="391">
      <c r="D391" s="455"/>
    </row>
    <row r="392">
      <c r="D392" s="455"/>
    </row>
    <row r="393">
      <c r="D393" s="455"/>
    </row>
    <row r="394">
      <c r="D394" s="455"/>
    </row>
    <row r="395">
      <c r="D395" s="455"/>
    </row>
    <row r="396">
      <c r="D396" s="455"/>
    </row>
    <row r="397">
      <c r="D397" s="455"/>
    </row>
    <row r="398">
      <c r="D398" s="455"/>
    </row>
    <row r="399">
      <c r="D399" s="455"/>
    </row>
    <row r="400">
      <c r="D400" s="455"/>
    </row>
    <row r="401">
      <c r="D401" s="455"/>
    </row>
    <row r="402">
      <c r="D402" s="455"/>
    </row>
    <row r="403">
      <c r="D403" s="455"/>
    </row>
    <row r="404">
      <c r="D404" s="455"/>
    </row>
    <row r="405">
      <c r="D405" s="455"/>
    </row>
    <row r="406">
      <c r="D406" s="455"/>
    </row>
    <row r="407">
      <c r="D407" s="455"/>
    </row>
    <row r="408">
      <c r="D408" s="455"/>
    </row>
    <row r="409">
      <c r="D409" s="455"/>
    </row>
    <row r="410">
      <c r="D410" s="455"/>
    </row>
    <row r="411">
      <c r="D411" s="455"/>
    </row>
    <row r="412">
      <c r="D412" s="455"/>
    </row>
    <row r="413">
      <c r="D413" s="455"/>
    </row>
    <row r="414">
      <c r="D414" s="455"/>
    </row>
    <row r="415">
      <c r="D415" s="455"/>
    </row>
    <row r="416">
      <c r="D416" s="455"/>
    </row>
    <row r="417">
      <c r="D417" s="455"/>
    </row>
    <row r="418">
      <c r="D418" s="455"/>
    </row>
    <row r="419">
      <c r="D419" s="455"/>
    </row>
    <row r="420">
      <c r="D420" s="455"/>
    </row>
    <row r="421">
      <c r="D421" s="455"/>
    </row>
    <row r="422">
      <c r="D422" s="455"/>
    </row>
    <row r="423">
      <c r="D423" s="455"/>
    </row>
    <row r="424">
      <c r="D424" s="455"/>
    </row>
    <row r="425">
      <c r="D425" s="455"/>
    </row>
    <row r="426">
      <c r="D426" s="455"/>
    </row>
    <row r="427">
      <c r="D427" s="455"/>
    </row>
    <row r="428">
      <c r="D428" s="455"/>
    </row>
    <row r="429">
      <c r="D429" s="455"/>
    </row>
    <row r="430">
      <c r="D430" s="455"/>
    </row>
    <row r="431">
      <c r="D431" s="455"/>
    </row>
    <row r="432">
      <c r="D432" s="455"/>
    </row>
    <row r="433">
      <c r="D433" s="455"/>
    </row>
    <row r="434">
      <c r="D434" s="455"/>
    </row>
    <row r="435">
      <c r="D435" s="455"/>
    </row>
    <row r="436">
      <c r="D436" s="455"/>
    </row>
    <row r="437">
      <c r="D437" s="455"/>
    </row>
    <row r="438">
      <c r="D438" s="455"/>
    </row>
    <row r="439">
      <c r="D439" s="455"/>
    </row>
    <row r="440">
      <c r="D440" s="455"/>
    </row>
    <row r="441">
      <c r="D441" s="455"/>
    </row>
    <row r="442">
      <c r="D442" s="455"/>
    </row>
    <row r="443">
      <c r="D443" s="455"/>
    </row>
    <row r="444">
      <c r="D444" s="455"/>
    </row>
    <row r="445">
      <c r="D445" s="455"/>
    </row>
    <row r="446">
      <c r="D446" s="455"/>
    </row>
    <row r="447">
      <c r="D447" s="455"/>
    </row>
    <row r="448">
      <c r="D448" s="455"/>
    </row>
    <row r="449">
      <c r="D449" s="455"/>
    </row>
    <row r="450">
      <c r="D450" s="455"/>
    </row>
    <row r="451">
      <c r="D451" s="455"/>
    </row>
    <row r="452">
      <c r="D452" s="455"/>
    </row>
    <row r="453">
      <c r="D453" s="455"/>
    </row>
    <row r="454">
      <c r="D454" s="455"/>
    </row>
    <row r="455">
      <c r="D455" s="455"/>
    </row>
    <row r="456">
      <c r="D456" s="455"/>
    </row>
    <row r="457">
      <c r="D457" s="455"/>
    </row>
    <row r="458">
      <c r="D458" s="455"/>
    </row>
    <row r="459">
      <c r="D459" s="455"/>
    </row>
    <row r="460">
      <c r="D460" s="455"/>
    </row>
    <row r="461">
      <c r="D461" s="455"/>
    </row>
    <row r="462">
      <c r="D462" s="455"/>
    </row>
    <row r="463">
      <c r="D463" s="455"/>
    </row>
    <row r="464">
      <c r="D464" s="455"/>
    </row>
    <row r="465">
      <c r="D465" s="455"/>
    </row>
    <row r="466">
      <c r="D466" s="455"/>
    </row>
    <row r="467">
      <c r="D467" s="455"/>
    </row>
    <row r="468">
      <c r="D468" s="455"/>
    </row>
    <row r="469">
      <c r="D469" s="455"/>
    </row>
    <row r="470">
      <c r="D470" s="455"/>
    </row>
    <row r="471">
      <c r="D471" s="455"/>
    </row>
    <row r="472">
      <c r="D472" s="455"/>
    </row>
    <row r="473">
      <c r="D473" s="455"/>
    </row>
    <row r="474">
      <c r="D474" s="455"/>
    </row>
    <row r="475">
      <c r="D475" s="455"/>
    </row>
    <row r="476">
      <c r="D476" s="455"/>
    </row>
    <row r="477">
      <c r="D477" s="455"/>
    </row>
    <row r="478">
      <c r="D478" s="455"/>
    </row>
    <row r="479">
      <c r="D479" s="455"/>
    </row>
    <row r="480">
      <c r="D480" s="455"/>
    </row>
    <row r="481">
      <c r="D481" s="455"/>
    </row>
    <row r="482">
      <c r="D482" s="455"/>
    </row>
    <row r="483">
      <c r="D483" s="455"/>
    </row>
    <row r="484">
      <c r="D484" s="455"/>
    </row>
    <row r="485">
      <c r="D485" s="455"/>
    </row>
    <row r="486">
      <c r="D486" s="455"/>
    </row>
    <row r="487">
      <c r="D487" s="455"/>
    </row>
    <row r="488">
      <c r="D488" s="455"/>
    </row>
    <row r="489">
      <c r="D489" s="455"/>
    </row>
    <row r="490">
      <c r="D490" s="455"/>
    </row>
    <row r="491">
      <c r="D491" s="455"/>
    </row>
    <row r="492">
      <c r="D492" s="455"/>
    </row>
    <row r="493">
      <c r="D493" s="455"/>
    </row>
    <row r="494">
      <c r="D494" s="455"/>
    </row>
    <row r="495">
      <c r="D495" s="455"/>
    </row>
    <row r="496">
      <c r="D496" s="455"/>
    </row>
    <row r="497">
      <c r="D497" s="455"/>
    </row>
    <row r="498">
      <c r="D498" s="455"/>
    </row>
    <row r="499">
      <c r="D499" s="455"/>
    </row>
    <row r="500">
      <c r="D500" s="455"/>
    </row>
    <row r="501">
      <c r="D501" s="455"/>
    </row>
    <row r="502">
      <c r="D502" s="455"/>
    </row>
    <row r="503">
      <c r="D503" s="455"/>
    </row>
    <row r="504">
      <c r="D504" s="455"/>
    </row>
    <row r="505">
      <c r="D505" s="455"/>
    </row>
    <row r="506">
      <c r="D506" s="455"/>
    </row>
    <row r="507">
      <c r="D507" s="455"/>
    </row>
    <row r="508">
      <c r="D508" s="455"/>
    </row>
    <row r="509">
      <c r="D509" s="455"/>
    </row>
    <row r="510">
      <c r="D510" s="455"/>
    </row>
    <row r="511">
      <c r="D511" s="455"/>
    </row>
    <row r="512">
      <c r="D512" s="455"/>
    </row>
    <row r="513">
      <c r="D513" s="455"/>
    </row>
    <row r="514">
      <c r="D514" s="455"/>
    </row>
    <row r="515">
      <c r="D515" s="455"/>
    </row>
    <row r="516">
      <c r="D516" s="455"/>
    </row>
    <row r="517">
      <c r="D517" s="455"/>
    </row>
    <row r="518">
      <c r="D518" s="455"/>
    </row>
    <row r="519">
      <c r="D519" s="455"/>
    </row>
    <row r="520">
      <c r="D520" s="455"/>
    </row>
    <row r="521">
      <c r="D521" s="455"/>
    </row>
    <row r="522">
      <c r="D522" s="455"/>
    </row>
    <row r="523">
      <c r="D523" s="455"/>
    </row>
    <row r="524">
      <c r="D524" s="455"/>
    </row>
    <row r="525">
      <c r="D525" s="455"/>
    </row>
    <row r="526">
      <c r="D526" s="455"/>
    </row>
    <row r="527">
      <c r="D527" s="455"/>
    </row>
    <row r="528">
      <c r="D528" s="455"/>
    </row>
    <row r="529">
      <c r="D529" s="455"/>
    </row>
    <row r="530">
      <c r="D530" s="455"/>
    </row>
    <row r="531">
      <c r="D531" s="455"/>
    </row>
    <row r="532">
      <c r="D532" s="455"/>
    </row>
    <row r="533">
      <c r="D533" s="455"/>
    </row>
    <row r="534">
      <c r="D534" s="455"/>
    </row>
    <row r="535">
      <c r="D535" s="455"/>
    </row>
    <row r="536">
      <c r="D536" s="455"/>
    </row>
    <row r="537">
      <c r="D537" s="455"/>
    </row>
    <row r="538">
      <c r="D538" s="455"/>
    </row>
    <row r="539">
      <c r="D539" s="455"/>
    </row>
    <row r="540">
      <c r="D540" s="455"/>
    </row>
    <row r="541">
      <c r="D541" s="455"/>
    </row>
    <row r="542">
      <c r="D542" s="455"/>
    </row>
    <row r="543">
      <c r="D543" s="455"/>
    </row>
    <row r="544">
      <c r="D544" s="455"/>
    </row>
    <row r="545">
      <c r="D545" s="455"/>
    </row>
    <row r="546">
      <c r="D546" s="455"/>
    </row>
    <row r="547">
      <c r="D547" s="455"/>
    </row>
    <row r="548">
      <c r="D548" s="455"/>
    </row>
    <row r="549">
      <c r="D549" s="455"/>
    </row>
    <row r="550">
      <c r="D550" s="455"/>
    </row>
    <row r="551">
      <c r="D551" s="455"/>
    </row>
    <row r="552">
      <c r="D552" s="455"/>
    </row>
    <row r="553">
      <c r="D553" s="455"/>
    </row>
    <row r="554">
      <c r="D554" s="455"/>
    </row>
    <row r="555">
      <c r="D555" s="455"/>
    </row>
    <row r="556">
      <c r="D556" s="455"/>
    </row>
    <row r="557">
      <c r="D557" s="455"/>
    </row>
    <row r="558">
      <c r="D558" s="455"/>
    </row>
    <row r="559">
      <c r="D559" s="455"/>
    </row>
    <row r="560">
      <c r="D560" s="455"/>
    </row>
    <row r="561">
      <c r="D561" s="455"/>
    </row>
    <row r="562">
      <c r="D562" s="455"/>
    </row>
    <row r="563">
      <c r="D563" s="455"/>
    </row>
    <row r="564">
      <c r="D564" s="455"/>
    </row>
    <row r="565">
      <c r="D565" s="455"/>
    </row>
    <row r="566">
      <c r="D566" s="455"/>
    </row>
    <row r="567">
      <c r="D567" s="455"/>
    </row>
    <row r="568">
      <c r="D568" s="455"/>
    </row>
    <row r="569">
      <c r="D569" s="455"/>
    </row>
    <row r="570">
      <c r="D570" s="455"/>
    </row>
    <row r="571">
      <c r="D571" s="455"/>
    </row>
    <row r="572">
      <c r="D572" s="455"/>
    </row>
    <row r="573">
      <c r="D573" s="455"/>
    </row>
    <row r="574">
      <c r="D574" s="455"/>
    </row>
    <row r="575">
      <c r="D575" s="455"/>
    </row>
    <row r="576">
      <c r="D576" s="455"/>
    </row>
    <row r="577">
      <c r="D577" s="455"/>
    </row>
    <row r="578">
      <c r="D578" s="455"/>
    </row>
    <row r="579">
      <c r="D579" s="455"/>
    </row>
    <row r="580">
      <c r="D580" s="455"/>
    </row>
    <row r="581">
      <c r="D581" s="455"/>
    </row>
    <row r="582">
      <c r="D582" s="455"/>
    </row>
    <row r="583">
      <c r="D583" s="455"/>
    </row>
    <row r="584">
      <c r="D584" s="455"/>
    </row>
    <row r="585">
      <c r="D585" s="455"/>
    </row>
    <row r="586">
      <c r="D586" s="455"/>
    </row>
    <row r="587">
      <c r="D587" s="455"/>
    </row>
    <row r="588">
      <c r="D588" s="455"/>
    </row>
    <row r="589">
      <c r="D589" s="455"/>
    </row>
    <row r="590">
      <c r="D590" s="455"/>
    </row>
    <row r="591">
      <c r="D591" s="455"/>
    </row>
    <row r="592">
      <c r="D592" s="455"/>
    </row>
    <row r="593">
      <c r="D593" s="455"/>
    </row>
    <row r="594">
      <c r="D594" s="455"/>
    </row>
    <row r="595">
      <c r="D595" s="455"/>
    </row>
    <row r="596">
      <c r="D596" s="455"/>
    </row>
    <row r="597">
      <c r="D597" s="455"/>
    </row>
    <row r="598">
      <c r="D598" s="455"/>
    </row>
    <row r="599">
      <c r="D599" s="455"/>
    </row>
    <row r="600">
      <c r="D600" s="455"/>
    </row>
    <row r="601">
      <c r="D601" s="455"/>
    </row>
    <row r="602">
      <c r="D602" s="455"/>
    </row>
    <row r="603">
      <c r="D603" s="455"/>
    </row>
    <row r="604">
      <c r="D604" s="455"/>
    </row>
    <row r="605">
      <c r="D605" s="455"/>
    </row>
    <row r="606">
      <c r="D606" s="455"/>
    </row>
    <row r="607">
      <c r="D607" s="455"/>
    </row>
    <row r="608">
      <c r="D608" s="455"/>
    </row>
    <row r="609">
      <c r="D609" s="455"/>
    </row>
    <row r="610">
      <c r="D610" s="455"/>
    </row>
    <row r="611">
      <c r="D611" s="455"/>
    </row>
    <row r="612">
      <c r="D612" s="455"/>
    </row>
    <row r="613">
      <c r="D613" s="455"/>
    </row>
    <row r="614">
      <c r="D614" s="455"/>
    </row>
    <row r="615">
      <c r="D615" s="455"/>
    </row>
    <row r="616">
      <c r="D616" s="455"/>
    </row>
    <row r="617">
      <c r="D617" s="455"/>
    </row>
    <row r="618">
      <c r="D618" s="455"/>
    </row>
    <row r="619">
      <c r="D619" s="455"/>
    </row>
    <row r="620">
      <c r="D620" s="455"/>
    </row>
    <row r="621">
      <c r="D621" s="455"/>
    </row>
    <row r="622">
      <c r="D622" s="455"/>
    </row>
    <row r="623">
      <c r="D623" s="455"/>
    </row>
    <row r="624">
      <c r="D624" s="455"/>
    </row>
    <row r="625">
      <c r="D625" s="455"/>
    </row>
    <row r="626">
      <c r="D626" s="455"/>
    </row>
    <row r="627">
      <c r="D627" s="455"/>
    </row>
    <row r="628">
      <c r="D628" s="455"/>
    </row>
    <row r="629">
      <c r="D629" s="455"/>
    </row>
    <row r="630">
      <c r="D630" s="455"/>
    </row>
    <row r="631">
      <c r="D631" s="455"/>
    </row>
    <row r="632">
      <c r="D632" s="455"/>
    </row>
    <row r="633">
      <c r="D633" s="455"/>
    </row>
    <row r="634">
      <c r="D634" s="455"/>
    </row>
    <row r="635">
      <c r="D635" s="455"/>
    </row>
    <row r="636">
      <c r="D636" s="455"/>
    </row>
    <row r="637">
      <c r="D637" s="455"/>
    </row>
    <row r="638">
      <c r="D638" s="455"/>
    </row>
    <row r="639">
      <c r="D639" s="455"/>
    </row>
    <row r="640">
      <c r="D640" s="455"/>
    </row>
    <row r="641">
      <c r="D641" s="455"/>
    </row>
    <row r="642">
      <c r="D642" s="455"/>
    </row>
    <row r="643">
      <c r="D643" s="455"/>
    </row>
    <row r="644">
      <c r="D644" s="455"/>
    </row>
    <row r="645">
      <c r="D645" s="455"/>
    </row>
    <row r="646">
      <c r="D646" s="455"/>
    </row>
    <row r="647">
      <c r="D647" s="455"/>
    </row>
    <row r="648">
      <c r="D648" s="455"/>
    </row>
    <row r="649">
      <c r="D649" s="455"/>
    </row>
    <row r="650">
      <c r="D650" s="455"/>
    </row>
    <row r="651">
      <c r="D651" s="455"/>
    </row>
    <row r="652">
      <c r="D652" s="455"/>
    </row>
    <row r="653">
      <c r="D653" s="455"/>
    </row>
    <row r="654">
      <c r="D654" s="455"/>
    </row>
    <row r="655">
      <c r="D655" s="455"/>
    </row>
    <row r="656">
      <c r="D656" s="455"/>
    </row>
    <row r="657">
      <c r="D657" s="455"/>
    </row>
    <row r="658">
      <c r="D658" s="455"/>
    </row>
    <row r="659">
      <c r="D659" s="455"/>
    </row>
    <row r="660">
      <c r="D660" s="455"/>
    </row>
    <row r="661">
      <c r="D661" s="455"/>
    </row>
    <row r="662">
      <c r="D662" s="455"/>
    </row>
    <row r="663">
      <c r="D663" s="455"/>
    </row>
    <row r="664">
      <c r="D664" s="455"/>
    </row>
    <row r="665">
      <c r="D665" s="455"/>
    </row>
    <row r="666">
      <c r="D666" s="455"/>
    </row>
    <row r="667">
      <c r="D667" s="455"/>
    </row>
    <row r="668">
      <c r="D668" s="455"/>
    </row>
    <row r="669">
      <c r="D669" s="455"/>
    </row>
    <row r="670">
      <c r="D670" s="455"/>
    </row>
    <row r="671">
      <c r="D671" s="455"/>
    </row>
    <row r="672">
      <c r="D672" s="455"/>
    </row>
    <row r="673">
      <c r="D673" s="455"/>
    </row>
    <row r="674">
      <c r="D674" s="455"/>
    </row>
    <row r="675">
      <c r="D675" s="455"/>
    </row>
    <row r="676">
      <c r="D676" s="455"/>
    </row>
    <row r="677">
      <c r="D677" s="455"/>
    </row>
    <row r="678">
      <c r="D678" s="455"/>
    </row>
    <row r="679">
      <c r="D679" s="455"/>
    </row>
    <row r="680">
      <c r="D680" s="455"/>
    </row>
    <row r="681">
      <c r="D681" s="455"/>
    </row>
    <row r="682">
      <c r="D682" s="455"/>
    </row>
    <row r="683">
      <c r="D683" s="455"/>
    </row>
    <row r="684">
      <c r="D684" s="455"/>
    </row>
    <row r="685">
      <c r="D685" s="455"/>
    </row>
    <row r="686">
      <c r="D686" s="455"/>
    </row>
    <row r="687">
      <c r="D687" s="455"/>
    </row>
    <row r="688">
      <c r="D688" s="455"/>
    </row>
    <row r="689">
      <c r="D689" s="455"/>
    </row>
    <row r="690">
      <c r="D690" s="455"/>
    </row>
    <row r="691">
      <c r="D691" s="455"/>
    </row>
    <row r="692">
      <c r="D692" s="455"/>
    </row>
    <row r="693">
      <c r="D693" s="455"/>
    </row>
    <row r="694">
      <c r="D694" s="455"/>
    </row>
    <row r="695">
      <c r="D695" s="455"/>
    </row>
    <row r="696">
      <c r="D696" s="455"/>
    </row>
    <row r="697">
      <c r="D697" s="455"/>
    </row>
    <row r="698">
      <c r="D698" s="455"/>
    </row>
    <row r="699">
      <c r="D699" s="455"/>
    </row>
    <row r="700">
      <c r="D700" s="455"/>
    </row>
    <row r="701">
      <c r="D701" s="455"/>
    </row>
    <row r="702">
      <c r="D702" s="455"/>
    </row>
    <row r="703">
      <c r="D703" s="455"/>
    </row>
    <row r="704">
      <c r="D704" s="455"/>
    </row>
    <row r="705">
      <c r="D705" s="455"/>
    </row>
    <row r="706">
      <c r="D706" s="455"/>
    </row>
    <row r="707">
      <c r="D707" s="455"/>
    </row>
    <row r="708">
      <c r="D708" s="455"/>
    </row>
    <row r="709">
      <c r="D709" s="455"/>
    </row>
    <row r="710">
      <c r="D710" s="455"/>
    </row>
    <row r="711">
      <c r="D711" s="455"/>
    </row>
    <row r="712">
      <c r="D712" s="455"/>
    </row>
    <row r="713">
      <c r="D713" s="455"/>
    </row>
    <row r="714">
      <c r="D714" s="455"/>
    </row>
    <row r="715">
      <c r="D715" s="455"/>
    </row>
    <row r="716">
      <c r="D716" s="455"/>
    </row>
    <row r="717">
      <c r="D717" s="455"/>
    </row>
    <row r="718">
      <c r="D718" s="455"/>
    </row>
    <row r="719">
      <c r="D719" s="455"/>
    </row>
    <row r="720">
      <c r="D720" s="455"/>
    </row>
    <row r="721">
      <c r="D721" s="455"/>
    </row>
    <row r="722">
      <c r="D722" s="455"/>
    </row>
    <row r="723">
      <c r="D723" s="455"/>
    </row>
    <row r="724">
      <c r="D724" s="455"/>
    </row>
    <row r="725">
      <c r="D725" s="455"/>
    </row>
    <row r="726">
      <c r="D726" s="455"/>
    </row>
    <row r="727">
      <c r="D727" s="455"/>
    </row>
    <row r="728">
      <c r="D728" s="455"/>
    </row>
    <row r="729">
      <c r="D729" s="455"/>
    </row>
    <row r="730">
      <c r="D730" s="455"/>
    </row>
    <row r="731">
      <c r="D731" s="455"/>
    </row>
    <row r="732">
      <c r="D732" s="455"/>
    </row>
    <row r="733">
      <c r="D733" s="455"/>
    </row>
    <row r="734">
      <c r="D734" s="455"/>
    </row>
    <row r="735">
      <c r="D735" s="455"/>
    </row>
    <row r="736">
      <c r="D736" s="455"/>
    </row>
    <row r="737">
      <c r="D737" s="455"/>
    </row>
    <row r="738">
      <c r="D738" s="455"/>
    </row>
    <row r="739">
      <c r="D739" s="455"/>
    </row>
    <row r="740">
      <c r="D740" s="455"/>
    </row>
    <row r="741">
      <c r="D741" s="455"/>
    </row>
    <row r="742">
      <c r="D742" s="455"/>
    </row>
    <row r="743">
      <c r="D743" s="455"/>
    </row>
    <row r="744">
      <c r="D744" s="455"/>
    </row>
    <row r="745">
      <c r="D745" s="455"/>
    </row>
    <row r="746">
      <c r="D746" s="455"/>
    </row>
    <row r="747">
      <c r="D747" s="455"/>
    </row>
    <row r="748">
      <c r="D748" s="455"/>
    </row>
    <row r="749">
      <c r="D749" s="455"/>
    </row>
    <row r="750">
      <c r="D750" s="455"/>
    </row>
    <row r="751">
      <c r="D751" s="455"/>
    </row>
    <row r="752">
      <c r="D752" s="455"/>
    </row>
    <row r="753">
      <c r="D753" s="455"/>
    </row>
    <row r="754">
      <c r="D754" s="455"/>
    </row>
    <row r="755">
      <c r="D755" s="455"/>
    </row>
    <row r="756">
      <c r="D756" s="455"/>
    </row>
    <row r="757">
      <c r="D757" s="455"/>
    </row>
    <row r="758">
      <c r="D758" s="455"/>
    </row>
    <row r="759">
      <c r="D759" s="455"/>
    </row>
    <row r="760">
      <c r="D760" s="455"/>
    </row>
    <row r="761">
      <c r="D761" s="455"/>
    </row>
    <row r="762">
      <c r="D762" s="455"/>
    </row>
    <row r="763">
      <c r="D763" s="455"/>
    </row>
    <row r="764">
      <c r="D764" s="455"/>
    </row>
    <row r="765">
      <c r="D765" s="455"/>
    </row>
    <row r="766">
      <c r="D766" s="455"/>
    </row>
    <row r="767">
      <c r="D767" s="455"/>
    </row>
    <row r="768">
      <c r="D768" s="455"/>
    </row>
    <row r="769">
      <c r="D769" s="455"/>
    </row>
    <row r="770">
      <c r="D770" s="455"/>
    </row>
    <row r="771">
      <c r="D771" s="455"/>
    </row>
    <row r="772">
      <c r="D772" s="455"/>
    </row>
    <row r="773">
      <c r="D773" s="455"/>
    </row>
    <row r="774">
      <c r="D774" s="455"/>
    </row>
    <row r="775">
      <c r="D775" s="455"/>
    </row>
    <row r="776">
      <c r="D776" s="455"/>
    </row>
    <row r="777">
      <c r="D777" s="455"/>
    </row>
    <row r="778">
      <c r="D778" s="455"/>
    </row>
    <row r="779">
      <c r="D779" s="455"/>
    </row>
    <row r="780">
      <c r="D780" s="455"/>
    </row>
    <row r="781">
      <c r="D781" s="455"/>
    </row>
    <row r="782">
      <c r="D782" s="455"/>
    </row>
    <row r="783">
      <c r="D783" s="455"/>
    </row>
    <row r="784">
      <c r="D784" s="455"/>
    </row>
    <row r="785">
      <c r="D785" s="455"/>
    </row>
    <row r="786">
      <c r="D786" s="455"/>
    </row>
    <row r="787">
      <c r="D787" s="455"/>
    </row>
    <row r="788">
      <c r="D788" s="455"/>
    </row>
    <row r="789">
      <c r="D789" s="455"/>
    </row>
    <row r="790">
      <c r="D790" s="455"/>
    </row>
    <row r="791">
      <c r="D791" s="455"/>
    </row>
    <row r="792">
      <c r="D792" s="455"/>
    </row>
    <row r="793">
      <c r="D793" s="455"/>
    </row>
    <row r="794">
      <c r="D794" s="455"/>
    </row>
    <row r="795">
      <c r="D795" s="455"/>
    </row>
    <row r="796">
      <c r="D796" s="455"/>
    </row>
    <row r="797">
      <c r="D797" s="455"/>
    </row>
    <row r="798">
      <c r="D798" s="455"/>
    </row>
    <row r="799">
      <c r="D799" s="455"/>
    </row>
    <row r="800">
      <c r="D800" s="455"/>
    </row>
    <row r="801">
      <c r="D801" s="455"/>
    </row>
    <row r="802">
      <c r="D802" s="455"/>
    </row>
    <row r="803">
      <c r="D803" s="455"/>
    </row>
    <row r="804">
      <c r="D804" s="455"/>
    </row>
    <row r="805">
      <c r="D805" s="455"/>
    </row>
    <row r="806">
      <c r="D806" s="455"/>
    </row>
    <row r="807">
      <c r="D807" s="455"/>
    </row>
    <row r="808">
      <c r="D808" s="455"/>
    </row>
    <row r="809">
      <c r="D809" s="455"/>
    </row>
    <row r="810">
      <c r="D810" s="455"/>
    </row>
    <row r="811">
      <c r="D811" s="455"/>
    </row>
    <row r="812">
      <c r="D812" s="455"/>
    </row>
    <row r="813">
      <c r="D813" s="455"/>
    </row>
    <row r="814">
      <c r="D814" s="455"/>
    </row>
    <row r="815">
      <c r="D815" s="455"/>
    </row>
    <row r="816">
      <c r="D816" s="455"/>
    </row>
    <row r="817">
      <c r="D817" s="455"/>
    </row>
    <row r="818">
      <c r="D818" s="455"/>
    </row>
    <row r="819">
      <c r="D819" s="455"/>
    </row>
    <row r="820">
      <c r="D820" s="455"/>
    </row>
    <row r="821">
      <c r="D821" s="455"/>
    </row>
    <row r="822">
      <c r="D822" s="455"/>
    </row>
    <row r="823">
      <c r="D823" s="455"/>
    </row>
    <row r="824">
      <c r="D824" s="455"/>
    </row>
    <row r="825">
      <c r="D825" s="455"/>
    </row>
    <row r="826">
      <c r="D826" s="455"/>
    </row>
    <row r="827">
      <c r="D827" s="455"/>
    </row>
    <row r="828">
      <c r="D828" s="455"/>
    </row>
    <row r="829">
      <c r="D829" s="455"/>
    </row>
    <row r="830">
      <c r="D830" s="455"/>
    </row>
    <row r="831">
      <c r="D831" s="455"/>
    </row>
    <row r="832">
      <c r="D832" s="455"/>
    </row>
    <row r="833">
      <c r="D833" s="455"/>
    </row>
    <row r="834">
      <c r="D834" s="455"/>
    </row>
    <row r="835">
      <c r="D835" s="455"/>
    </row>
    <row r="836">
      <c r="D836" s="455"/>
    </row>
    <row r="837">
      <c r="D837" s="455"/>
    </row>
    <row r="838">
      <c r="D838" s="455"/>
    </row>
    <row r="839">
      <c r="D839" s="455"/>
    </row>
    <row r="840">
      <c r="D840" s="455"/>
    </row>
    <row r="841">
      <c r="D841" s="455"/>
    </row>
    <row r="842">
      <c r="D842" s="455"/>
    </row>
    <row r="843">
      <c r="D843" s="455"/>
    </row>
    <row r="844">
      <c r="D844" s="455"/>
    </row>
    <row r="845">
      <c r="D845" s="455"/>
    </row>
    <row r="846">
      <c r="D846" s="455"/>
    </row>
    <row r="847">
      <c r="D847" s="455"/>
    </row>
    <row r="848">
      <c r="D848" s="455"/>
    </row>
    <row r="849">
      <c r="D849" s="455"/>
    </row>
    <row r="850">
      <c r="D850" s="455"/>
    </row>
    <row r="851">
      <c r="D851" s="455"/>
    </row>
    <row r="852">
      <c r="D852" s="455"/>
    </row>
    <row r="853">
      <c r="D853" s="455"/>
    </row>
    <row r="854">
      <c r="D854" s="455"/>
    </row>
    <row r="855">
      <c r="D855" s="455"/>
    </row>
    <row r="856">
      <c r="D856" s="455"/>
    </row>
    <row r="857">
      <c r="D857" s="455"/>
    </row>
    <row r="858">
      <c r="D858" s="455"/>
    </row>
    <row r="859">
      <c r="D859" s="455"/>
    </row>
    <row r="860">
      <c r="D860" s="455"/>
    </row>
    <row r="861">
      <c r="D861" s="455"/>
    </row>
    <row r="862">
      <c r="D862" s="455"/>
    </row>
    <row r="863">
      <c r="D863" s="455"/>
    </row>
    <row r="864">
      <c r="D864" s="455"/>
    </row>
    <row r="865">
      <c r="D865" s="455"/>
    </row>
    <row r="866">
      <c r="D866" s="455"/>
    </row>
    <row r="867">
      <c r="D867" s="455"/>
    </row>
    <row r="868">
      <c r="D868" s="455"/>
    </row>
    <row r="869">
      <c r="D869" s="455"/>
    </row>
    <row r="870">
      <c r="D870" s="455"/>
    </row>
    <row r="871">
      <c r="D871" s="455"/>
    </row>
    <row r="872">
      <c r="D872" s="455"/>
    </row>
    <row r="873">
      <c r="D873" s="455"/>
    </row>
    <row r="874">
      <c r="D874" s="455"/>
    </row>
    <row r="875">
      <c r="D875" s="455"/>
    </row>
    <row r="876">
      <c r="D876" s="455"/>
    </row>
    <row r="877">
      <c r="D877" s="455"/>
    </row>
    <row r="878">
      <c r="D878" s="455"/>
    </row>
    <row r="879">
      <c r="D879" s="455"/>
    </row>
    <row r="880">
      <c r="D880" s="455"/>
    </row>
    <row r="881">
      <c r="D881" s="455"/>
    </row>
    <row r="882">
      <c r="D882" s="455"/>
    </row>
    <row r="883">
      <c r="D883" s="455"/>
    </row>
    <row r="884">
      <c r="D884" s="455"/>
    </row>
    <row r="885">
      <c r="D885" s="455"/>
    </row>
    <row r="886">
      <c r="D886" s="455"/>
    </row>
    <row r="887">
      <c r="D887" s="455"/>
    </row>
    <row r="888">
      <c r="D888" s="455"/>
    </row>
    <row r="889">
      <c r="D889" s="455"/>
    </row>
    <row r="890">
      <c r="D890" s="455"/>
    </row>
    <row r="891">
      <c r="D891" s="455"/>
    </row>
    <row r="892">
      <c r="D892" s="455"/>
    </row>
    <row r="893">
      <c r="D893" s="455"/>
    </row>
    <row r="894">
      <c r="D894" s="455"/>
    </row>
    <row r="895">
      <c r="D895" s="455"/>
    </row>
    <row r="896">
      <c r="D896" s="455"/>
    </row>
    <row r="897">
      <c r="D897" s="455"/>
    </row>
    <row r="898">
      <c r="D898" s="455"/>
    </row>
    <row r="899">
      <c r="D899" s="455"/>
    </row>
    <row r="900">
      <c r="D900" s="455"/>
    </row>
    <row r="901">
      <c r="D901" s="455"/>
    </row>
    <row r="902">
      <c r="D902" s="455"/>
    </row>
    <row r="903">
      <c r="D903" s="455"/>
    </row>
    <row r="904">
      <c r="D904" s="455"/>
    </row>
    <row r="905">
      <c r="D905" s="455"/>
    </row>
    <row r="906">
      <c r="D906" s="455"/>
    </row>
    <row r="907">
      <c r="D907" s="455"/>
    </row>
    <row r="908">
      <c r="D908" s="455"/>
    </row>
    <row r="909">
      <c r="D909" s="455"/>
    </row>
    <row r="910">
      <c r="D910" s="455"/>
    </row>
    <row r="911">
      <c r="D911" s="455"/>
    </row>
    <row r="912">
      <c r="D912" s="455"/>
    </row>
    <row r="913">
      <c r="D913" s="455"/>
    </row>
    <row r="914">
      <c r="D914" s="455"/>
    </row>
    <row r="915">
      <c r="D915" s="455"/>
    </row>
    <row r="916">
      <c r="D916" s="455"/>
    </row>
    <row r="917">
      <c r="D917" s="455"/>
    </row>
    <row r="918">
      <c r="D918" s="455"/>
    </row>
    <row r="919">
      <c r="D919" s="455"/>
    </row>
    <row r="920">
      <c r="D920" s="455"/>
    </row>
    <row r="921">
      <c r="D921" s="455"/>
    </row>
    <row r="922">
      <c r="D922" s="455"/>
    </row>
    <row r="923">
      <c r="D923" s="455"/>
    </row>
    <row r="924">
      <c r="D924" s="455"/>
    </row>
    <row r="925">
      <c r="D925" s="455"/>
    </row>
    <row r="926">
      <c r="D926" s="455"/>
    </row>
    <row r="927">
      <c r="D927" s="455"/>
    </row>
    <row r="928">
      <c r="D928" s="455"/>
    </row>
    <row r="929">
      <c r="D929" s="455"/>
    </row>
    <row r="930">
      <c r="D930" s="455"/>
    </row>
    <row r="931">
      <c r="D931" s="455"/>
    </row>
    <row r="932">
      <c r="D932" s="455"/>
    </row>
    <row r="933">
      <c r="D933" s="455"/>
    </row>
    <row r="934">
      <c r="D934" s="455"/>
    </row>
    <row r="935">
      <c r="D935" s="455"/>
    </row>
    <row r="936">
      <c r="D936" s="455"/>
    </row>
    <row r="937">
      <c r="D937" s="455"/>
    </row>
    <row r="938">
      <c r="D938" s="455"/>
    </row>
    <row r="939">
      <c r="D939" s="455"/>
    </row>
    <row r="940">
      <c r="D940" s="455"/>
    </row>
    <row r="941">
      <c r="D941" s="455"/>
    </row>
    <row r="942">
      <c r="D942" s="455"/>
    </row>
    <row r="943">
      <c r="D943" s="455"/>
    </row>
    <row r="944">
      <c r="D944" s="455"/>
    </row>
    <row r="945">
      <c r="D945" s="455"/>
    </row>
    <row r="946">
      <c r="D946" s="455"/>
    </row>
    <row r="947">
      <c r="D947" s="455"/>
    </row>
    <row r="948">
      <c r="D948" s="455"/>
    </row>
    <row r="949">
      <c r="D949" s="455"/>
    </row>
    <row r="950">
      <c r="D950" s="455"/>
    </row>
    <row r="951">
      <c r="D951" s="455"/>
    </row>
    <row r="952">
      <c r="D952" s="455"/>
    </row>
    <row r="953">
      <c r="D953" s="455"/>
    </row>
    <row r="954">
      <c r="D954" s="455"/>
    </row>
    <row r="955">
      <c r="D955" s="455"/>
    </row>
    <row r="956">
      <c r="D956" s="455"/>
    </row>
    <row r="957">
      <c r="D957" s="455"/>
    </row>
    <row r="958">
      <c r="D958" s="455"/>
    </row>
    <row r="959">
      <c r="D959" s="455"/>
    </row>
    <row r="960">
      <c r="D960" s="455"/>
    </row>
    <row r="961">
      <c r="D961" s="455"/>
    </row>
    <row r="962">
      <c r="D962" s="455"/>
    </row>
    <row r="963">
      <c r="D963" s="455"/>
    </row>
    <row r="964">
      <c r="D964" s="455"/>
    </row>
    <row r="965">
      <c r="D965" s="455"/>
    </row>
    <row r="966">
      <c r="D966" s="455"/>
    </row>
    <row r="967">
      <c r="D967" s="455"/>
    </row>
    <row r="968">
      <c r="D968" s="455"/>
    </row>
    <row r="969">
      <c r="D969" s="455"/>
    </row>
    <row r="970">
      <c r="D970" s="455"/>
    </row>
    <row r="971">
      <c r="D971" s="455"/>
    </row>
    <row r="972">
      <c r="D972" s="455"/>
    </row>
    <row r="973">
      <c r="D973" s="455"/>
    </row>
    <row r="974">
      <c r="D974" s="455"/>
    </row>
    <row r="975">
      <c r="D975" s="455"/>
    </row>
    <row r="976">
      <c r="D976" s="455"/>
    </row>
    <row r="977">
      <c r="D977" s="455"/>
    </row>
    <row r="978">
      <c r="D978" s="455"/>
    </row>
    <row r="979">
      <c r="D979" s="455"/>
    </row>
    <row r="980">
      <c r="D980" s="455"/>
    </row>
    <row r="981">
      <c r="D981" s="455"/>
    </row>
    <row r="982">
      <c r="D982" s="455"/>
    </row>
    <row r="983">
      <c r="D983" s="455"/>
    </row>
    <row r="984">
      <c r="D984" s="455"/>
    </row>
    <row r="985">
      <c r="D985" s="455"/>
    </row>
    <row r="986">
      <c r="D986" s="455"/>
    </row>
    <row r="987">
      <c r="D987" s="455"/>
    </row>
    <row r="988">
      <c r="D988" s="455"/>
    </row>
    <row r="989">
      <c r="D989" s="455"/>
    </row>
    <row r="990">
      <c r="D990" s="455"/>
    </row>
    <row r="991">
      <c r="D991" s="455"/>
    </row>
    <row r="992">
      <c r="D992" s="455"/>
    </row>
    <row r="993">
      <c r="D993" s="455"/>
    </row>
    <row r="994">
      <c r="D994" s="455"/>
    </row>
    <row r="995">
      <c r="D995" s="455"/>
    </row>
    <row r="996">
      <c r="D996" s="455"/>
    </row>
    <row r="997">
      <c r="D997" s="455"/>
    </row>
    <row r="998">
      <c r="D998" s="455"/>
    </row>
    <row r="999">
      <c r="D999" s="455"/>
    </row>
    <row r="1000">
      <c r="D1000" s="455"/>
    </row>
    <row r="1001">
      <c r="D1001" s="455"/>
    </row>
  </sheetData>
  <hyperlinks>
    <hyperlink r:id="rId1" ref="E64"/>
  </hyperlinks>
  <drawing r:id="rId2"/>
</worksheet>
</file>