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105756\OneDrive - HEC Montréal\Cours\30-650-17 Intro analytique d'affaire\Thèmes\Thème 4\Partie 1\"/>
    </mc:Choice>
  </mc:AlternateContent>
  <bookViews>
    <workbookView xWindow="0" yWindow="0" windowWidth="15345" windowHeight="8235" activeTab="1"/>
  </bookViews>
  <sheets>
    <sheet name="Québec49" sheetId="2" r:id="rId1"/>
    <sheet name="Compagnie d'assurance" sheetId="10" r:id="rId2"/>
    <sheet name="Exemples_Calculs_Loi binomiale" sheetId="5" r:id="rId3"/>
    <sheet name="Schlitz-Questions_diapos" sheetId="8" r:id="rId4"/>
    <sheet name="Schlitz-Dist complète-X" sheetId="6" r:id="rId5"/>
    <sheet name="Schlitz-Dist_complète_Y" sheetId="7" r:id="rId6"/>
    <sheet name="Loto Québec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0" l="1"/>
  <c r="B13" i="10"/>
  <c r="B12" i="10"/>
  <c r="C4" i="10"/>
  <c r="E12" i="9" l="1"/>
  <c r="D12" i="9"/>
  <c r="C12" i="9"/>
  <c r="C11" i="9"/>
  <c r="B7" i="9" l="1"/>
  <c r="D11" i="9" s="1"/>
  <c r="E11" i="9" l="1"/>
  <c r="C13" i="8"/>
  <c r="C12" i="8"/>
  <c r="C11" i="8"/>
  <c r="C5" i="8"/>
  <c r="C3" i="8"/>
  <c r="C2" i="8"/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2" i="6"/>
  <c r="B6" i="7" l="1"/>
  <c r="B7" i="7"/>
  <c r="B8" i="7"/>
  <c r="B9" i="7"/>
  <c r="B10" i="7"/>
  <c r="B5" i="7"/>
  <c r="D1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2" i="6"/>
  <c r="B16" i="5"/>
  <c r="B17" i="5"/>
  <c r="B18" i="5"/>
  <c r="B19" i="5"/>
  <c r="B20" i="5"/>
  <c r="B21" i="5"/>
  <c r="B22" i="5"/>
  <c r="B23" i="5"/>
  <c r="B24" i="5"/>
  <c r="B25" i="5"/>
  <c r="B15" i="5"/>
  <c r="B8" i="5"/>
  <c r="B7" i="5"/>
  <c r="B6" i="5"/>
  <c r="B5" i="5"/>
  <c r="B4" i="5"/>
  <c r="B3" i="5"/>
  <c r="C4" i="8" l="1"/>
  <c r="C5" i="2" l="1"/>
  <c r="C6" i="2"/>
  <c r="C7" i="2"/>
  <c r="C8" i="2"/>
  <c r="C9" i="2"/>
  <c r="C10" i="2"/>
  <c r="C4" i="2"/>
  <c r="C11" i="2" s="1"/>
  <c r="C12" i="2" s="1"/>
  <c r="C13" i="2" s="1"/>
  <c r="E5" i="2"/>
  <c r="E6" i="2"/>
  <c r="E7" i="2"/>
  <c r="E8" i="2"/>
  <c r="E9" i="2"/>
  <c r="E4" i="2"/>
  <c r="D10" i="2"/>
  <c r="E10" i="2" s="1"/>
  <c r="B11" i="2" s="1"/>
  <c r="B12" i="2" s="1"/>
  <c r="B13" i="2" s="1"/>
  <c r="E11" i="2" l="1"/>
</calcChain>
</file>

<file path=xl/sharedStrings.xml><?xml version="1.0" encoding="utf-8"?>
<sst xmlns="http://schemas.openxmlformats.org/spreadsheetml/2006/main" count="70" uniqueCount="64">
  <si>
    <t>x</t>
  </si>
  <si>
    <t>P(X=x)</t>
  </si>
  <si>
    <t>P(X&gt;=40)</t>
  </si>
  <si>
    <t>c)</t>
  </si>
  <si>
    <t>b)</t>
  </si>
  <si>
    <t>d)</t>
  </si>
  <si>
    <t>Si on vend n billets, le nombre de gagnants du gros-lot serait une loi binomiale de paramètres n et  p = 1/13983816.</t>
  </si>
  <si>
    <t>Loterie</t>
  </si>
  <si>
    <t>Nombre de joueurs</t>
  </si>
  <si>
    <t>&gt;=2</t>
  </si>
  <si>
    <t>Québec 49</t>
  </si>
  <si>
    <t>Lotto 6/49</t>
  </si>
  <si>
    <t>Résultat</t>
  </si>
  <si>
    <t>Chances de gagner</t>
  </si>
  <si>
    <t>Probabilité</t>
  </si>
  <si>
    <t>6/6</t>
  </si>
  <si>
    <t>5/6 +C</t>
  </si>
  <si>
    <t>5/6</t>
  </si>
  <si>
    <t>4/6</t>
  </si>
  <si>
    <t>3/6</t>
  </si>
  <si>
    <t>2/6 +C</t>
  </si>
  <si>
    <t>2 ou moins</t>
  </si>
  <si>
    <t>Lot (gain brut du joueur)</t>
  </si>
  <si>
    <t>Profit de Loto-Québec</t>
  </si>
  <si>
    <t>Espérance</t>
  </si>
  <si>
    <t>Variance</t>
  </si>
  <si>
    <t>Écart-type</t>
  </si>
  <si>
    <t>Soit X une variable aléatoire qui suit une loi binomiale avec n = 10 et p = 0.6</t>
  </si>
  <si>
    <t>P(X = 5)</t>
  </si>
  <si>
    <r>
      <t xml:space="preserve">P(X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5)</t>
    </r>
  </si>
  <si>
    <t xml:space="preserve">P(X &lt; 5) = P(X ≤ 4) </t>
  </si>
  <si>
    <t xml:space="preserve">Rem : puisque X est discrète et entière, on doit exclure 5 et utiliser l'entier inférieur le plus près. Notons aussi que ça correspond aussi à P(X ≤ 5) - P(X=5)  </t>
  </si>
  <si>
    <r>
      <t xml:space="preserve">P(X </t>
    </r>
    <r>
      <rPr>
        <sz val="11"/>
        <color theme="1"/>
        <rFont val="Calibri"/>
        <family val="2"/>
      </rPr>
      <t xml:space="preserve">≥ 5) = 1-P(X ≤ 4) </t>
    </r>
  </si>
  <si>
    <r>
      <t xml:space="preserve">P(X &gt; 5) = 1-P(X </t>
    </r>
    <r>
      <rPr>
        <sz val="11"/>
        <color theme="1"/>
        <rFont val="Calibri"/>
        <family val="2"/>
      </rPr>
      <t>≤ 5)</t>
    </r>
  </si>
  <si>
    <r>
      <t xml:space="preserve">P (X </t>
    </r>
    <r>
      <rPr>
        <sz val="11"/>
        <color theme="1"/>
        <rFont val="Calibri"/>
        <family val="2"/>
      </rPr>
      <t>ϵ [4,8]) = P (X ≤</t>
    </r>
    <r>
      <rPr>
        <sz val="11"/>
        <color theme="1"/>
        <rFont val="Calibri"/>
        <family val="2"/>
        <scheme val="minor"/>
      </rPr>
      <t xml:space="preserve"> 8) - P ( X </t>
    </r>
    <r>
      <rPr>
        <sz val="11"/>
        <color theme="1"/>
        <rFont val="Calibri"/>
        <family val="2"/>
      </rPr>
      <t>≤ 3)</t>
    </r>
  </si>
  <si>
    <t>Distribution de X</t>
  </si>
  <si>
    <t>P(X = x)</t>
  </si>
  <si>
    <t>Nb de salles avec succès</t>
  </si>
  <si>
    <t>Probabilité pour que 5 tests sur 5 soient un succès (au moins 40 buveurs)</t>
  </si>
  <si>
    <t>Probabilité pour qu'au moins 4 tests sur 5 soient un succès (au moins 40 buveurs)</t>
  </si>
  <si>
    <t>Rem : on  a pris l'inverse de la probabilités qu'il y a ait 3 salles ou moins</t>
  </si>
  <si>
    <t>Rem : on obtient le même résultat en prenant la somme des probabilités d'avoir 4 ou 5 salles</t>
  </si>
  <si>
    <t xml:space="preserve">Proba 1 salle soit un succès </t>
  </si>
  <si>
    <t>P(X&lt;=x)</t>
  </si>
  <si>
    <t>P(X&gt;=x)</t>
  </si>
  <si>
    <t>Question 1</t>
  </si>
  <si>
    <t>e)</t>
  </si>
  <si>
    <t>Probabilité que plus de 50 buveurs choisissent la Schlitz</t>
  </si>
  <si>
    <t>Probabilité qu'exactement 50 buveurs choisissent la Schlitz</t>
  </si>
  <si>
    <t>Probabilité que 50 buveurs ou moins choisissent la Schlitz</t>
  </si>
  <si>
    <t>Probabilité qu'au moins 40 buveurs choisissent la Schlitz</t>
  </si>
  <si>
    <t>Question 2</t>
  </si>
  <si>
    <t>Note : la feuille "Ex2-Dist_complète_X" donne la distribution du nombre de buveurs choisissant la Schlitz sur un total de 100 buveurs.</t>
  </si>
  <si>
    <t>Note : la feuille "Ex2-Dist_complète_Y" donne la distribution du nombre de salles avec succès sur un total de 5 salles.</t>
  </si>
  <si>
    <t>p =</t>
  </si>
  <si>
    <t>1. valeurs possibles de X:</t>
  </si>
  <si>
    <t>En cas de pas d'annulation</t>
  </si>
  <si>
    <t>en cas d'annulation</t>
  </si>
  <si>
    <t>X</t>
  </si>
  <si>
    <t>Probabailité</t>
  </si>
  <si>
    <t>2. Distribution de X:</t>
  </si>
  <si>
    <t>moyenne</t>
  </si>
  <si>
    <t>3. Moyenne et écart-type</t>
  </si>
  <si>
    <t>écart-type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</si>
</sst>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#,##0\ &quot;$&quot;_);[Red]\(#,##0\ &quot;$&quot;\)"/>
    <numFmt numFmtId="164" formatCode="_-&quot;$&quot;* #,##0.00_-;\-&quot;$&quot;* #,##0.00_-;_-&quot;$&quot;* &quot;-&quot;??_-;_-@_-"/>
    <numFmt numFmtId="165" formatCode="&quot;$&quot;#,##0"/>
    <numFmt numFmtId="166" formatCode="&quot;$&quot;#,##0.0000"/>
    <numFmt numFmtId="167" formatCode="#,##0.0000"/>
    <numFmt numFmtId="168" formatCode="#,##0.00\ _$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4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 style="medium">
        <color rgb="FFFFFFF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49" fontId="6" fillId="0" borderId="14" xfId="0" applyNumberFormat="1" applyFont="1" applyBorder="1"/>
    <xf numFmtId="0" fontId="6" fillId="0" borderId="0" xfId="0" applyFont="1" applyBorder="1"/>
    <xf numFmtId="0" fontId="6" fillId="0" borderId="13" xfId="0" applyFont="1" applyBorder="1"/>
    <xf numFmtId="0" fontId="6" fillId="0" borderId="15" xfId="0" applyFont="1" applyBorder="1"/>
    <xf numFmtId="0" fontId="6" fillId="0" borderId="16" xfId="0" applyFont="1" applyBorder="1" applyProtection="1">
      <protection locked="0"/>
    </xf>
    <xf numFmtId="0" fontId="6" fillId="0" borderId="17" xfId="0" applyFont="1" applyBorder="1"/>
    <xf numFmtId="165" fontId="6" fillId="0" borderId="0" xfId="1" applyNumberFormat="1" applyFont="1" applyBorder="1" applyAlignment="1">
      <alignment horizontal="right"/>
    </xf>
    <xf numFmtId="165" fontId="6" fillId="0" borderId="16" xfId="0" applyNumberFormat="1" applyFont="1" applyBorder="1" applyProtection="1">
      <protection locked="0"/>
    </xf>
    <xf numFmtId="0" fontId="5" fillId="0" borderId="0" xfId="0" applyFont="1" applyProtection="1">
      <protection locked="0"/>
    </xf>
    <xf numFmtId="49" fontId="5" fillId="0" borderId="0" xfId="0" applyNumberFormat="1" applyFont="1" applyFill="1" applyBorder="1"/>
    <xf numFmtId="166" fontId="5" fillId="0" borderId="0" xfId="0" applyNumberFormat="1" applyFont="1" applyAlignment="1" applyProtection="1">
      <alignment horizontal="center"/>
      <protection locked="0"/>
    </xf>
    <xf numFmtId="167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5" fontId="6" fillId="0" borderId="16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0" fontId="0" fillId="2" borderId="0" xfId="2" applyNumberFormat="1" applyFont="1" applyFill="1"/>
    <xf numFmtId="10" fontId="0" fillId="0" borderId="0" xfId="2" applyNumberFormat="1" applyFont="1"/>
    <xf numFmtId="0" fontId="8" fillId="0" borderId="0" xfId="0" applyFont="1" applyAlignment="1">
      <alignment wrapText="1"/>
    </xf>
    <xf numFmtId="0" fontId="8" fillId="0" borderId="0" xfId="0" applyFont="1"/>
    <xf numFmtId="0" fontId="1" fillId="0" borderId="18" xfId="0" applyFont="1" applyBorder="1" applyAlignment="1">
      <alignment horizontal="center" wrapText="1"/>
    </xf>
    <xf numFmtId="0" fontId="1" fillId="0" borderId="18" xfId="0" applyFont="1" applyBorder="1" applyAlignment="1">
      <alignment horizontal="center"/>
    </xf>
    <xf numFmtId="0" fontId="1" fillId="0" borderId="18" xfId="0" applyFont="1" applyBorder="1"/>
    <xf numFmtId="10" fontId="0" fillId="0" borderId="0" xfId="2" applyNumberFormat="1" applyFont="1" applyFill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9" fillId="0" borderId="0" xfId="0" applyFont="1"/>
    <xf numFmtId="0" fontId="0" fillId="3" borderId="0" xfId="0" applyFill="1"/>
    <xf numFmtId="0" fontId="3" fillId="0" borderId="1" xfId="0" applyFont="1" applyFill="1" applyBorder="1" applyAlignment="1">
      <alignment horizontal="center" wrapText="1" readingOrder="1"/>
    </xf>
    <xf numFmtId="0" fontId="3" fillId="0" borderId="2" xfId="0" applyFont="1" applyFill="1" applyBorder="1" applyAlignment="1">
      <alignment horizontal="center" wrapText="1" readingOrder="1"/>
    </xf>
    <xf numFmtId="0" fontId="3" fillId="0" borderId="8" xfId="0" applyFont="1" applyFill="1" applyBorder="1" applyAlignment="1">
      <alignment horizontal="center" wrapText="1" readingOrder="1"/>
    </xf>
    <xf numFmtId="0" fontId="3" fillId="0" borderId="9" xfId="0" applyFont="1" applyFill="1" applyBorder="1" applyAlignment="1">
      <alignment horizontal="center" wrapText="1" readingOrder="1"/>
    </xf>
    <xf numFmtId="0" fontId="3" fillId="0" borderId="10" xfId="0" applyFont="1" applyFill="1" applyBorder="1" applyAlignment="1">
      <alignment horizontal="center" wrapText="1" readingOrder="1"/>
    </xf>
    <xf numFmtId="0" fontId="3" fillId="0" borderId="5" xfId="0" applyFont="1" applyFill="1" applyBorder="1" applyAlignment="1">
      <alignment horizontal="center" wrapText="1" readingOrder="1"/>
    </xf>
    <xf numFmtId="0" fontId="3" fillId="0" borderId="6" xfId="0" applyFont="1" applyFill="1" applyBorder="1" applyAlignment="1">
      <alignment horizontal="right" wrapText="1" readingOrder="1"/>
    </xf>
    <xf numFmtId="0" fontId="10" fillId="2" borderId="5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 readingOrder="1"/>
    </xf>
    <xf numFmtId="0" fontId="3" fillId="0" borderId="3" xfId="0" applyFont="1" applyFill="1" applyBorder="1" applyAlignment="1">
      <alignment horizontal="center" wrapText="1" readingOrder="1"/>
    </xf>
    <xf numFmtId="0" fontId="3" fillId="0" borderId="4" xfId="0" applyFont="1" applyFill="1" applyBorder="1" applyAlignment="1">
      <alignment horizontal="right" wrapText="1" readingOrder="1"/>
    </xf>
    <xf numFmtId="0" fontId="10" fillId="2" borderId="1" xfId="0" applyFont="1" applyFill="1" applyBorder="1" applyAlignment="1">
      <alignment horizontal="center" wrapText="1"/>
    </xf>
    <xf numFmtId="0" fontId="10" fillId="2" borderId="8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 readingOrder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6" fontId="0" fillId="0" borderId="0" xfId="0" applyNumberFormat="1"/>
    <xf numFmtId="6" fontId="0" fillId="0" borderId="0" xfId="0" applyNumberFormat="1" applyAlignment="1">
      <alignment horizontal="center"/>
    </xf>
    <xf numFmtId="168" fontId="0" fillId="0" borderId="0" xfId="0" applyNumberFormat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Loi binomiale avec n=10 et p=0.6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'Exemples_Calculs_Loi binomiale'!$A$15:$A$25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'Exemples_Calculs_Loi binomiale'!$B$15:$B$25</c:f>
              <c:numCache>
                <c:formatCode>General</c:formatCode>
                <c:ptCount val="11"/>
                <c:pt idx="0">
                  <c:v>1.0485760000000014E-4</c:v>
                </c:pt>
                <c:pt idx="1">
                  <c:v>1.572864E-3</c:v>
                </c:pt>
                <c:pt idx="2">
                  <c:v>1.0616832000000007E-2</c:v>
                </c:pt>
                <c:pt idx="3">
                  <c:v>4.2467328000000006E-2</c:v>
                </c:pt>
                <c:pt idx="4">
                  <c:v>0.11147673600000005</c:v>
                </c:pt>
                <c:pt idx="5">
                  <c:v>0.20065812480000006</c:v>
                </c:pt>
                <c:pt idx="6">
                  <c:v>0.25082265600000009</c:v>
                </c:pt>
                <c:pt idx="7">
                  <c:v>0.21499084800000007</c:v>
                </c:pt>
                <c:pt idx="8">
                  <c:v>0.12093235200000005</c:v>
                </c:pt>
                <c:pt idx="9">
                  <c:v>4.0310783999999981E-2</c:v>
                </c:pt>
                <c:pt idx="10">
                  <c:v>6.0466176E-3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572320"/>
        <c:axId val="738580160"/>
      </c:barChart>
      <c:catAx>
        <c:axId val="7385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8580160"/>
        <c:crosses val="autoZero"/>
        <c:auto val="1"/>
        <c:lblAlgn val="ctr"/>
        <c:lblOffset val="100"/>
        <c:noMultiLvlLbl val="0"/>
      </c:catAx>
      <c:valAx>
        <c:axId val="7385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857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Distribution</a:t>
            </a:r>
            <a:r>
              <a:rPr lang="fr-CA" baseline="0"/>
              <a:t> du nombre de buveurs choisissant la Schlitz sur une salle de 100 buveurs</a:t>
            </a:r>
            <a:endParaRPr lang="fr-CA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'Schlitz-Dist complète-X'!$B$1</c:f>
              <c:strCache>
                <c:ptCount val="1"/>
                <c:pt idx="0">
                  <c:v>P(X=x)</c:v>
                </c:pt>
              </c:strCache>
            </c:strRef>
          </c:tx>
          <c:invertIfNegative val="0"/>
          <c:cat>
            <c:numRef>
              <c:f>'Schlitz-Dist complète-X'!$A$2:$A$102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'Schlitz-Dist complète-X'!$B$2:$B$102</c:f>
              <c:numCache>
                <c:formatCode>General</c:formatCode>
                <c:ptCount val="101"/>
                <c:pt idx="0">
                  <c:v>7.8886090522101049E-31</c:v>
                </c:pt>
                <c:pt idx="1">
                  <c:v>7.8886090522101158E-29</c:v>
                </c:pt>
                <c:pt idx="2">
                  <c:v>3.9048614808440493E-27</c:v>
                </c:pt>
                <c:pt idx="3">
                  <c:v>1.2755880837423889E-25</c:v>
                </c:pt>
                <c:pt idx="4">
                  <c:v>3.0933011030752918E-24</c:v>
                </c:pt>
                <c:pt idx="5">
                  <c:v>5.9391381179045101E-23</c:v>
                </c:pt>
                <c:pt idx="6">
                  <c:v>9.4036353533488793E-22</c:v>
                </c:pt>
                <c:pt idx="7">
                  <c:v>1.2627738903068301E-20</c:v>
                </c:pt>
                <c:pt idx="8">
                  <c:v>1.4679746474816979E-19</c:v>
                </c:pt>
                <c:pt idx="9">
                  <c:v>1.5005963063146118E-18</c:v>
                </c:pt>
                <c:pt idx="10">
                  <c:v>1.3655426387462979E-17</c:v>
                </c:pt>
                <c:pt idx="11">
                  <c:v>1.1172621589742489E-16</c:v>
                </c:pt>
                <c:pt idx="12">
                  <c:v>8.2863610123923984E-16</c:v>
                </c:pt>
                <c:pt idx="13">
                  <c:v>5.6092289930040794E-15</c:v>
                </c:pt>
                <c:pt idx="14">
                  <c:v>3.4857351599382189E-14</c:v>
                </c:pt>
                <c:pt idx="15">
                  <c:v>1.9984881583645948E-13</c:v>
                </c:pt>
                <c:pt idx="16">
                  <c:v>1.0616968341311918E-12</c:v>
                </c:pt>
                <c:pt idx="17">
                  <c:v>5.2460314157070423E-12</c:v>
                </c:pt>
                <c:pt idx="18">
                  <c:v>2.419003375020489E-11</c:v>
                </c:pt>
                <c:pt idx="19">
                  <c:v>1.0439909302719939E-10</c:v>
                </c:pt>
                <c:pt idx="20">
                  <c:v>4.2281632676015464E-10</c:v>
                </c:pt>
                <c:pt idx="21">
                  <c:v>1.6107288638482146E-9</c:v>
                </c:pt>
                <c:pt idx="22">
                  <c:v>5.7839809201822048E-9</c:v>
                </c:pt>
                <c:pt idx="23">
                  <c:v>1.9615239642357071E-8</c:v>
                </c:pt>
                <c:pt idx="24">
                  <c:v>6.2932227185896111E-8</c:v>
                </c:pt>
                <c:pt idx="25">
                  <c:v>1.9131397064512392E-7</c:v>
                </c:pt>
                <c:pt idx="26">
                  <c:v>5.5186722301477995E-7</c:v>
                </c:pt>
                <c:pt idx="27">
                  <c:v>1.5125249815960639E-6</c:v>
                </c:pt>
                <c:pt idx="28">
                  <c:v>3.9433687020183031E-6</c:v>
                </c:pt>
                <c:pt idx="29">
                  <c:v>9.7904326394937912E-6</c:v>
                </c:pt>
                <c:pt idx="30">
                  <c:v>2.3170690580135296E-5</c:v>
                </c:pt>
                <c:pt idx="31">
                  <c:v>5.2320914213208622E-5</c:v>
                </c:pt>
                <c:pt idx="32">
                  <c:v>1.1281697127223065E-4</c:v>
                </c:pt>
                <c:pt idx="33">
                  <c:v>2.3247133474277876E-4</c:v>
                </c:pt>
                <c:pt idx="34">
                  <c:v>4.5810527728724036E-4</c:v>
                </c:pt>
                <c:pt idx="35">
                  <c:v>8.6385566574165252E-4</c:v>
                </c:pt>
                <c:pt idx="36">
                  <c:v>1.5597393964779853E-3</c:v>
                </c:pt>
                <c:pt idx="37">
                  <c:v>2.6979276047186741E-3</c:v>
                </c:pt>
                <c:pt idx="38">
                  <c:v>4.4728799762441106E-3</c:v>
                </c:pt>
                <c:pt idx="39">
                  <c:v>7.1107322699265549E-3</c:v>
                </c:pt>
                <c:pt idx="40">
                  <c:v>1.0843866711637992E-2</c:v>
                </c:pt>
                <c:pt idx="41">
                  <c:v>1.5869073236543376E-2</c:v>
                </c:pt>
                <c:pt idx="42">
                  <c:v>2.2292269546572856E-2</c:v>
                </c:pt>
                <c:pt idx="43">
                  <c:v>3.0068642644214549E-2</c:v>
                </c:pt>
                <c:pt idx="44">
                  <c:v>3.8952559789096154E-2</c:v>
                </c:pt>
                <c:pt idx="45">
                  <c:v>4.8474296626430782E-2</c:v>
                </c:pt>
                <c:pt idx="46">
                  <c:v>5.7958398140297657E-2</c:v>
                </c:pt>
                <c:pt idx="47">
                  <c:v>6.659049999098024E-2</c:v>
                </c:pt>
                <c:pt idx="48">
                  <c:v>7.3527010406707352E-2</c:v>
                </c:pt>
                <c:pt idx="49">
                  <c:v>7.802866410507725E-2</c:v>
                </c:pt>
                <c:pt idx="50">
                  <c:v>7.9589237387178782E-2</c:v>
                </c:pt>
                <c:pt idx="51">
                  <c:v>7.802866410507725E-2</c:v>
                </c:pt>
                <c:pt idx="52">
                  <c:v>7.3527010406707352E-2</c:v>
                </c:pt>
                <c:pt idx="53">
                  <c:v>6.659049999098024E-2</c:v>
                </c:pt>
                <c:pt idx="54">
                  <c:v>5.7958398140297643E-2</c:v>
                </c:pt>
                <c:pt idx="55">
                  <c:v>4.8474296626430782E-2</c:v>
                </c:pt>
                <c:pt idx="56">
                  <c:v>3.8952559789096154E-2</c:v>
                </c:pt>
                <c:pt idx="57">
                  <c:v>3.0068642644214549E-2</c:v>
                </c:pt>
                <c:pt idx="58">
                  <c:v>2.2292269546572856E-2</c:v>
                </c:pt>
                <c:pt idx="59">
                  <c:v>1.5869073236543376E-2</c:v>
                </c:pt>
                <c:pt idx="60">
                  <c:v>1.0843866711637992E-2</c:v>
                </c:pt>
                <c:pt idx="61">
                  <c:v>7.1107322699265549E-3</c:v>
                </c:pt>
                <c:pt idx="62">
                  <c:v>4.4728799762441098E-3</c:v>
                </c:pt>
                <c:pt idx="63">
                  <c:v>2.6979276047186741E-3</c:v>
                </c:pt>
                <c:pt idx="64">
                  <c:v>1.5597393964779846E-3</c:v>
                </c:pt>
                <c:pt idx="65">
                  <c:v>8.6385566574165252E-4</c:v>
                </c:pt>
                <c:pt idx="66">
                  <c:v>4.5810527728724047E-4</c:v>
                </c:pt>
                <c:pt idx="67">
                  <c:v>2.3247133474277876E-4</c:v>
                </c:pt>
                <c:pt idx="68">
                  <c:v>1.1281697127223065E-4</c:v>
                </c:pt>
                <c:pt idx="69">
                  <c:v>5.2320914213208622E-5</c:v>
                </c:pt>
                <c:pt idx="70">
                  <c:v>2.3170690580135296E-5</c:v>
                </c:pt>
                <c:pt idx="71">
                  <c:v>9.7904326394937895E-6</c:v>
                </c:pt>
                <c:pt idx="72">
                  <c:v>3.9433687020183031E-6</c:v>
                </c:pt>
                <c:pt idx="73">
                  <c:v>1.5125249815960639E-6</c:v>
                </c:pt>
                <c:pt idx="74">
                  <c:v>5.518672230147791E-7</c:v>
                </c:pt>
                <c:pt idx="75">
                  <c:v>1.9131397064512423E-7</c:v>
                </c:pt>
                <c:pt idx="76">
                  <c:v>6.2932227185896124E-8</c:v>
                </c:pt>
                <c:pt idx="77">
                  <c:v>1.9615239642357035E-8</c:v>
                </c:pt>
                <c:pt idx="78">
                  <c:v>5.7839809201822048E-9</c:v>
                </c:pt>
                <c:pt idx="79">
                  <c:v>1.6107288638482146E-9</c:v>
                </c:pt>
                <c:pt idx="80">
                  <c:v>4.2281632676015614E-10</c:v>
                </c:pt>
                <c:pt idx="81">
                  <c:v>1.0439909302719901E-10</c:v>
                </c:pt>
                <c:pt idx="82">
                  <c:v>2.419003375020489E-11</c:v>
                </c:pt>
                <c:pt idx="83">
                  <c:v>5.2460314157070423E-12</c:v>
                </c:pt>
                <c:pt idx="84">
                  <c:v>1.0616968341311918E-12</c:v>
                </c:pt>
                <c:pt idx="85">
                  <c:v>1.9984881583645948E-13</c:v>
                </c:pt>
                <c:pt idx="86">
                  <c:v>3.4857351599382189E-14</c:v>
                </c:pt>
                <c:pt idx="87">
                  <c:v>5.6092289930040794E-15</c:v>
                </c:pt>
                <c:pt idx="88">
                  <c:v>8.2863610123923984E-16</c:v>
                </c:pt>
                <c:pt idx="89">
                  <c:v>1.1172621589742489E-16</c:v>
                </c:pt>
                <c:pt idx="90">
                  <c:v>1.3655426387462979E-17</c:v>
                </c:pt>
                <c:pt idx="91">
                  <c:v>1.5005963063146224E-18</c:v>
                </c:pt>
                <c:pt idx="92">
                  <c:v>1.4679746474816979E-19</c:v>
                </c:pt>
                <c:pt idx="93">
                  <c:v>1.2627738903068301E-20</c:v>
                </c:pt>
                <c:pt idx="94">
                  <c:v>9.4036353533488793E-22</c:v>
                </c:pt>
                <c:pt idx="95">
                  <c:v>5.9391381179045101E-23</c:v>
                </c:pt>
                <c:pt idx="96">
                  <c:v>3.0933011030752697E-24</c:v>
                </c:pt>
                <c:pt idx="97">
                  <c:v>1.2755880837423889E-25</c:v>
                </c:pt>
                <c:pt idx="98">
                  <c:v>3.9048614808440493E-27</c:v>
                </c:pt>
                <c:pt idx="99">
                  <c:v>7.8886090522101158E-29</c:v>
                </c:pt>
                <c:pt idx="100">
                  <c:v>7.8886090522101049E-31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570360"/>
        <c:axId val="738573104"/>
      </c:barChart>
      <c:catAx>
        <c:axId val="738570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8573104"/>
        <c:crosses val="autoZero"/>
        <c:auto val="1"/>
        <c:lblAlgn val="ctr"/>
        <c:lblOffset val="100"/>
        <c:noMultiLvlLbl val="0"/>
      </c:catAx>
      <c:valAx>
        <c:axId val="73857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8570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Distribution du nombre de salles avec succès sur un total</a:t>
            </a:r>
            <a:r>
              <a:rPr lang="fr-CA" baseline="0"/>
              <a:t> de 5 salles</a:t>
            </a:r>
            <a:endParaRPr lang="fr-CA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'Schlitz-Dist_complète_Y'!$B$4</c:f>
              <c:strCache>
                <c:ptCount val="1"/>
                <c:pt idx="0">
                  <c:v>Probabilité</c:v>
                </c:pt>
              </c:strCache>
            </c:strRef>
          </c:tx>
          <c:invertIfNegative val="0"/>
          <c:cat>
            <c:numRef>
              <c:f>'Schlitz-Dist_complète_Y'!$A$5:$A$10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'Schlitz-Dist_complète_Y'!$B$5:$B$10</c:f>
              <c:numCache>
                <c:formatCode>General</c:formatCode>
                <c:ptCount val="6"/>
                <c:pt idx="0">
                  <c:v>1.688790162157778E-9</c:v>
                </c:pt>
                <c:pt idx="1">
                  <c:v>4.713232527031174E-7</c:v>
                </c:pt>
                <c:pt idx="2">
                  <c:v>5.2616509384400856E-5</c:v>
                </c:pt>
                <c:pt idx="3">
                  <c:v>2.9369408828452122E-3</c:v>
                </c:pt>
                <c:pt idx="4">
                  <c:v>8.1966875513456647E-2</c:v>
                </c:pt>
                <c:pt idx="5">
                  <c:v>0.91504309408227091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578200"/>
        <c:axId val="738585256"/>
      </c:barChart>
      <c:catAx>
        <c:axId val="73857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8585256"/>
        <c:crosses val="autoZero"/>
        <c:auto val="1"/>
        <c:lblAlgn val="ctr"/>
        <c:lblOffset val="100"/>
        <c:noMultiLvlLbl val="0"/>
      </c:catAx>
      <c:valAx>
        <c:axId val="73858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8578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11</xdr:row>
      <xdr:rowOff>171450</xdr:rowOff>
    </xdr:from>
    <xdr:to>
      <xdr:col>9</xdr:col>
      <xdr:colOff>361950</xdr:colOff>
      <xdr:row>26</xdr:row>
      <xdr:rowOff>19050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642936</xdr:colOff>
      <xdr:row>0</xdr:row>
      <xdr:rowOff>266699</xdr:rowOff>
    </xdr:from>
    <xdr:to>
      <xdr:col>13</xdr:col>
      <xdr:colOff>285750</xdr:colOff>
      <xdr:row>19</xdr:row>
      <xdr:rowOff>57150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3</xdr:row>
      <xdr:rowOff>247650</xdr:rowOff>
    </xdr:from>
    <xdr:to>
      <xdr:col>9</xdr:col>
      <xdr:colOff>304800</xdr:colOff>
      <xdr:row>16</xdr:row>
      <xdr:rowOff>66675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6" sqref="F16"/>
    </sheetView>
  </sheetViews>
  <sheetFormatPr baseColWidth="10" defaultRowHeight="15" x14ac:dyDescent="0.25"/>
  <cols>
    <col min="1" max="1" width="13.42578125" bestFit="1" customWidth="1"/>
    <col min="2" max="2" width="29.140625" bestFit="1" customWidth="1"/>
    <col min="3" max="3" width="29.140625" customWidth="1"/>
    <col min="4" max="4" width="22.5703125" bestFit="1" customWidth="1"/>
    <col min="5" max="5" width="16.85546875" bestFit="1" customWidth="1"/>
  </cols>
  <sheetData>
    <row r="1" spans="1:5" ht="18.75" x14ac:dyDescent="0.3">
      <c r="A1" s="4" t="s">
        <v>10</v>
      </c>
      <c r="B1" s="5"/>
      <c r="C1" s="5"/>
      <c r="D1" s="5"/>
      <c r="E1" s="5"/>
    </row>
    <row r="2" spans="1:5" ht="19.5" thickBot="1" x14ac:dyDescent="0.35">
      <c r="A2" s="5"/>
      <c r="B2" s="5"/>
      <c r="C2" s="5"/>
      <c r="D2" s="5"/>
      <c r="E2" s="5"/>
    </row>
    <row r="3" spans="1:5" ht="19.5" thickBot="1" x14ac:dyDescent="0.35">
      <c r="A3" s="6" t="s">
        <v>12</v>
      </c>
      <c r="B3" s="6" t="s">
        <v>22</v>
      </c>
      <c r="C3" s="6" t="s">
        <v>23</v>
      </c>
      <c r="D3" s="6" t="s">
        <v>13</v>
      </c>
      <c r="E3" s="7" t="s">
        <v>14</v>
      </c>
    </row>
    <row r="4" spans="1:5" ht="18.75" x14ac:dyDescent="0.3">
      <c r="A4" s="8" t="s">
        <v>15</v>
      </c>
      <c r="B4" s="14">
        <v>2000000</v>
      </c>
      <c r="C4" s="14">
        <f>1-B4</f>
        <v>-1999999</v>
      </c>
      <c r="D4" s="9">
        <v>1</v>
      </c>
      <c r="E4" s="10">
        <f>D4/$D$11</f>
        <v>7.151123842018516E-8</v>
      </c>
    </row>
    <row r="5" spans="1:5" ht="18.75" x14ac:dyDescent="0.3">
      <c r="A5" s="8" t="s">
        <v>16</v>
      </c>
      <c r="B5" s="14">
        <v>75000</v>
      </c>
      <c r="C5" s="14">
        <f t="shared" ref="C5:C10" si="0">1-B5</f>
        <v>-74999</v>
      </c>
      <c r="D5" s="9">
        <v>6</v>
      </c>
      <c r="E5" s="11">
        <f t="shared" ref="E5:E10" si="1">D5/$D$11</f>
        <v>4.2906743052111099E-7</v>
      </c>
    </row>
    <row r="6" spans="1:5" ht="18.75" x14ac:dyDescent="0.3">
      <c r="A6" s="8" t="s">
        <v>17</v>
      </c>
      <c r="B6" s="14">
        <v>750</v>
      </c>
      <c r="C6" s="14">
        <f t="shared" si="0"/>
        <v>-749</v>
      </c>
      <c r="D6" s="9">
        <v>252</v>
      </c>
      <c r="E6" s="11">
        <f t="shared" si="1"/>
        <v>1.8020832081886662E-5</v>
      </c>
    </row>
    <row r="7" spans="1:5" ht="18.75" x14ac:dyDescent="0.3">
      <c r="A7" s="8" t="s">
        <v>18</v>
      </c>
      <c r="B7" s="14">
        <v>75</v>
      </c>
      <c r="C7" s="14">
        <f t="shared" si="0"/>
        <v>-74</v>
      </c>
      <c r="D7" s="9">
        <v>13545</v>
      </c>
      <c r="E7" s="11">
        <f t="shared" si="1"/>
        <v>9.6861972440140799E-4</v>
      </c>
    </row>
    <row r="8" spans="1:5" ht="18.75" x14ac:dyDescent="0.3">
      <c r="A8" s="8" t="s">
        <v>19</v>
      </c>
      <c r="B8" s="14">
        <v>10</v>
      </c>
      <c r="C8" s="14">
        <f t="shared" si="0"/>
        <v>-9</v>
      </c>
      <c r="D8" s="9">
        <v>246820</v>
      </c>
      <c r="E8" s="11">
        <f t="shared" si="1"/>
        <v>1.7650403866870102E-2</v>
      </c>
    </row>
    <row r="9" spans="1:5" ht="18.75" x14ac:dyDescent="0.3">
      <c r="A9" s="8" t="s">
        <v>20</v>
      </c>
      <c r="B9" s="14">
        <v>5</v>
      </c>
      <c r="C9" s="14">
        <f t="shared" si="0"/>
        <v>-4</v>
      </c>
      <c r="D9" s="9">
        <v>172200</v>
      </c>
      <c r="E9" s="11">
        <f t="shared" si="1"/>
        <v>1.2314235255955885E-2</v>
      </c>
    </row>
    <row r="10" spans="1:5" ht="19.5" thickBot="1" x14ac:dyDescent="0.35">
      <c r="A10" s="12" t="s">
        <v>21</v>
      </c>
      <c r="B10" s="15">
        <v>0</v>
      </c>
      <c r="C10" s="21">
        <f t="shared" si="0"/>
        <v>1</v>
      </c>
      <c r="D10" s="12">
        <f>D11-SUM(D4:D9)</f>
        <v>13550992</v>
      </c>
      <c r="E10" s="13">
        <f t="shared" si="1"/>
        <v>0.96904821974202182</v>
      </c>
    </row>
    <row r="11" spans="1:5" ht="18.75" x14ac:dyDescent="0.3">
      <c r="A11" s="16" t="s">
        <v>24</v>
      </c>
      <c r="B11" s="18">
        <f>SUMPRODUCT(B4:B10,$E$4:$E$10)</f>
        <v>0.49943985246945466</v>
      </c>
      <c r="C11" s="18">
        <f>SUMPRODUCT(C4:C10,$E$4:$E$10)</f>
        <v>0.50056014753054545</v>
      </c>
      <c r="D11" s="16">
        <v>13983816</v>
      </c>
      <c r="E11" s="16">
        <f>SUM(E4:E10)</f>
        <v>1</v>
      </c>
    </row>
    <row r="12" spans="1:5" ht="18.75" x14ac:dyDescent="0.3">
      <c r="A12" s="17" t="s">
        <v>25</v>
      </c>
      <c r="B12" s="19">
        <f>SUMPRODUCT(B4:B10,B4:B10,$E$4:$E$10)-B11^2</f>
        <v>288475.86663751956</v>
      </c>
      <c r="C12" s="19">
        <f>SUMPRODUCT(C4:C10,C4:C10,$E$4:$E$10)-C11^2</f>
        <v>288475.86663751956</v>
      </c>
    </row>
    <row r="13" spans="1:5" ht="18.75" x14ac:dyDescent="0.3">
      <c r="A13" s="17" t="s">
        <v>26</v>
      </c>
      <c r="B13" s="20">
        <f>SQRT(B12)</f>
        <v>537.09949416986012</v>
      </c>
      <c r="C13" s="20">
        <f>SQRT(C12)</f>
        <v>537.09949416986012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tabSelected="1" workbookViewId="0">
      <selection activeCell="A11" sqref="A11"/>
    </sheetView>
  </sheetViews>
  <sheetFormatPr baseColWidth="10" defaultRowHeight="15" x14ac:dyDescent="0.25"/>
  <sheetData>
    <row r="2" spans="1:3" x14ac:dyDescent="0.25">
      <c r="A2" s="2" t="s">
        <v>55</v>
      </c>
    </row>
    <row r="3" spans="1:3" x14ac:dyDescent="0.25">
      <c r="A3" t="s">
        <v>56</v>
      </c>
      <c r="C3" s="52">
        <v>144</v>
      </c>
    </row>
    <row r="4" spans="1:3" x14ac:dyDescent="0.25">
      <c r="A4" t="s">
        <v>57</v>
      </c>
      <c r="C4">
        <f>144-1600</f>
        <v>-1456</v>
      </c>
    </row>
    <row r="6" spans="1:3" x14ac:dyDescent="0.25">
      <c r="A6" s="2" t="s">
        <v>60</v>
      </c>
    </row>
    <row r="7" spans="1:3" x14ac:dyDescent="0.25">
      <c r="B7" s="1" t="s">
        <v>58</v>
      </c>
      <c r="C7" s="1" t="s">
        <v>59</v>
      </c>
    </row>
    <row r="8" spans="1:3" x14ac:dyDescent="0.25">
      <c r="B8" s="53">
        <v>144</v>
      </c>
      <c r="C8" s="1">
        <v>0.98</v>
      </c>
    </row>
    <row r="9" spans="1:3" x14ac:dyDescent="0.25">
      <c r="B9" s="1">
        <f>144-1600</f>
        <v>-1456</v>
      </c>
      <c r="C9" s="1">
        <v>0.02</v>
      </c>
    </row>
    <row r="11" spans="1:3" x14ac:dyDescent="0.25">
      <c r="A11" s="2" t="s">
        <v>62</v>
      </c>
    </row>
    <row r="12" spans="1:3" x14ac:dyDescent="0.25">
      <c r="A12" t="s">
        <v>61</v>
      </c>
      <c r="B12" s="54">
        <f>SUMPRODUCT(B8:B9,C8:C9)</f>
        <v>112</v>
      </c>
    </row>
    <row r="13" spans="1:3" x14ac:dyDescent="0.25">
      <c r="A13" t="s">
        <v>63</v>
      </c>
      <c r="B13" s="54">
        <f>SQRT(SUMPRODUCT(B8:B9,B8:B9,C8:C9))</f>
        <v>250.43961347997646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7" sqref="B7"/>
    </sheetView>
  </sheetViews>
  <sheetFormatPr baseColWidth="10" defaultRowHeight="15" x14ac:dyDescent="0.25"/>
  <cols>
    <col min="1" max="1" width="33.5703125" customWidth="1"/>
  </cols>
  <sheetData>
    <row r="1" spans="1:4" x14ac:dyDescent="0.25">
      <c r="A1" t="s">
        <v>27</v>
      </c>
    </row>
    <row r="3" spans="1:4" x14ac:dyDescent="0.25">
      <c r="A3" t="s">
        <v>28</v>
      </c>
      <c r="B3" s="3">
        <f>_xlfn.BINOM.DIST(5,10,0.6,0)</f>
        <v>0.20065812480000006</v>
      </c>
    </row>
    <row r="4" spans="1:4" x14ac:dyDescent="0.25">
      <c r="A4" t="s">
        <v>29</v>
      </c>
      <c r="B4" s="3">
        <f>_xlfn.BINOM.DIST(5,10,0.6,1)</f>
        <v>0.36689674240000009</v>
      </c>
    </row>
    <row r="5" spans="1:4" x14ac:dyDescent="0.25">
      <c r="A5" t="s">
        <v>30</v>
      </c>
      <c r="B5" s="3">
        <f>_xlfn.BINOM.DIST(4,10,0.6,1)</f>
        <v>0.16623861760000003</v>
      </c>
      <c r="D5" t="s">
        <v>31</v>
      </c>
    </row>
    <row r="6" spans="1:4" x14ac:dyDescent="0.25">
      <c r="A6" t="s">
        <v>32</v>
      </c>
      <c r="B6" s="3">
        <f>1-_xlfn.BINOM.DIST(4,10,0.6,1)</f>
        <v>0.83376138239999997</v>
      </c>
    </row>
    <row r="7" spans="1:4" x14ac:dyDescent="0.25">
      <c r="A7" t="s">
        <v>33</v>
      </c>
      <c r="B7" s="3">
        <f>1-_xlfn.BINOM.DIST(5,10,0.6,1)</f>
        <v>0.63310325759999997</v>
      </c>
    </row>
    <row r="8" spans="1:4" x14ac:dyDescent="0.25">
      <c r="A8" t="s">
        <v>34</v>
      </c>
      <c r="B8" s="3">
        <f>_xlfn.BINOM.DIST(8,10,0.6,1)-_xlfn.BINOM.DIST(3,10,0.6,1)</f>
        <v>0.89888071679999992</v>
      </c>
    </row>
    <row r="13" spans="1:4" x14ac:dyDescent="0.25">
      <c r="A13" t="s">
        <v>35</v>
      </c>
    </row>
    <row r="14" spans="1:4" x14ac:dyDescent="0.25">
      <c r="A14" s="22" t="s">
        <v>0</v>
      </c>
      <c r="B14" s="22" t="s">
        <v>36</v>
      </c>
    </row>
    <row r="15" spans="1:4" x14ac:dyDescent="0.25">
      <c r="A15" s="22">
        <v>0</v>
      </c>
      <c r="B15" s="22">
        <f>_xlfn.BINOM.DIST(A15,10,0.6,0)</f>
        <v>1.0485760000000014E-4</v>
      </c>
    </row>
    <row r="16" spans="1:4" x14ac:dyDescent="0.25">
      <c r="A16" s="22">
        <v>1</v>
      </c>
      <c r="B16" s="22">
        <f t="shared" ref="B16:B25" si="0">_xlfn.BINOM.DIST(A16,10,0.6,0)</f>
        <v>1.572864E-3</v>
      </c>
    </row>
    <row r="17" spans="1:2" x14ac:dyDescent="0.25">
      <c r="A17" s="22">
        <v>2</v>
      </c>
      <c r="B17" s="22">
        <f t="shared" si="0"/>
        <v>1.0616832000000007E-2</v>
      </c>
    </row>
    <row r="18" spans="1:2" x14ac:dyDescent="0.25">
      <c r="A18" s="22">
        <v>3</v>
      </c>
      <c r="B18" s="22">
        <f t="shared" si="0"/>
        <v>4.2467328000000006E-2</v>
      </c>
    </row>
    <row r="19" spans="1:2" x14ac:dyDescent="0.25">
      <c r="A19" s="22">
        <v>4</v>
      </c>
      <c r="B19" s="22">
        <f t="shared" si="0"/>
        <v>0.11147673600000005</v>
      </c>
    </row>
    <row r="20" spans="1:2" x14ac:dyDescent="0.25">
      <c r="A20" s="22">
        <v>5</v>
      </c>
      <c r="B20" s="22">
        <f t="shared" si="0"/>
        <v>0.20065812480000006</v>
      </c>
    </row>
    <row r="21" spans="1:2" x14ac:dyDescent="0.25">
      <c r="A21" s="22">
        <v>6</v>
      </c>
      <c r="B21" s="22">
        <f t="shared" si="0"/>
        <v>0.25082265600000009</v>
      </c>
    </row>
    <row r="22" spans="1:2" x14ac:dyDescent="0.25">
      <c r="A22" s="22">
        <v>7</v>
      </c>
      <c r="B22" s="22">
        <f t="shared" si="0"/>
        <v>0.21499084800000007</v>
      </c>
    </row>
    <row r="23" spans="1:2" x14ac:dyDescent="0.25">
      <c r="A23" s="22">
        <v>8</v>
      </c>
      <c r="B23" s="22">
        <f t="shared" si="0"/>
        <v>0.12093235200000005</v>
      </c>
    </row>
    <row r="24" spans="1:2" x14ac:dyDescent="0.25">
      <c r="A24" s="22">
        <v>9</v>
      </c>
      <c r="B24" s="22">
        <f t="shared" si="0"/>
        <v>4.0310783999999981E-2</v>
      </c>
    </row>
    <row r="25" spans="1:2" x14ac:dyDescent="0.25">
      <c r="A25" s="22">
        <v>10</v>
      </c>
      <c r="B25" s="22">
        <f t="shared" si="0"/>
        <v>6.0466176E-3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3" sqref="B13"/>
    </sheetView>
  </sheetViews>
  <sheetFormatPr baseColWidth="10" defaultRowHeight="15" x14ac:dyDescent="0.25"/>
  <cols>
    <col min="2" max="2" width="73.140625" customWidth="1"/>
  </cols>
  <sheetData>
    <row r="1" spans="1:4" x14ac:dyDescent="0.25">
      <c r="A1" s="2" t="s">
        <v>45</v>
      </c>
    </row>
    <row r="2" spans="1:4" x14ac:dyDescent="0.25">
      <c r="A2" s="2" t="s">
        <v>4</v>
      </c>
      <c r="B2" t="s">
        <v>48</v>
      </c>
      <c r="C2" s="24">
        <f>_xlfn.BINOM.DIST(50,100,0.5,0)</f>
        <v>7.9589237387178782E-2</v>
      </c>
    </row>
    <row r="3" spans="1:4" x14ac:dyDescent="0.25">
      <c r="A3" s="2" t="s">
        <v>3</v>
      </c>
      <c r="B3" t="s">
        <v>49</v>
      </c>
      <c r="C3" s="24">
        <f>_xlfn.BINOM.DIST(50,100,0.5,1)</f>
        <v>0.53979461869358936</v>
      </c>
    </row>
    <row r="4" spans="1:4" x14ac:dyDescent="0.25">
      <c r="A4" s="2" t="s">
        <v>5</v>
      </c>
      <c r="B4" t="s">
        <v>47</v>
      </c>
      <c r="C4" s="24">
        <f>1-C3</f>
        <v>0.46020538130641064</v>
      </c>
    </row>
    <row r="5" spans="1:4" x14ac:dyDescent="0.25">
      <c r="A5" s="2" t="s">
        <v>46</v>
      </c>
      <c r="B5" t="s">
        <v>50</v>
      </c>
      <c r="C5" s="24">
        <f>1-_xlfn.BINOM.DIST(39,100,0.5,1)</f>
        <v>0.98239989989114762</v>
      </c>
    </row>
    <row r="6" spans="1:4" x14ac:dyDescent="0.25">
      <c r="A6" s="2"/>
      <c r="C6" s="31"/>
    </row>
    <row r="7" spans="1:4" ht="30" x14ac:dyDescent="0.25">
      <c r="A7" s="2"/>
      <c r="B7" s="26" t="s">
        <v>52</v>
      </c>
      <c r="C7" s="25"/>
    </row>
    <row r="8" spans="1:4" x14ac:dyDescent="0.25">
      <c r="A8" s="2"/>
      <c r="B8" s="26"/>
      <c r="C8" s="25"/>
    </row>
    <row r="9" spans="1:4" x14ac:dyDescent="0.25">
      <c r="A9" s="2"/>
      <c r="B9" s="26"/>
      <c r="C9" s="25"/>
    </row>
    <row r="10" spans="1:4" x14ac:dyDescent="0.25">
      <c r="A10" s="2" t="s">
        <v>51</v>
      </c>
      <c r="C10" s="25"/>
    </row>
    <row r="11" spans="1:4" x14ac:dyDescent="0.25">
      <c r="A11" s="2" t="s">
        <v>4</v>
      </c>
      <c r="B11" t="s">
        <v>38</v>
      </c>
      <c r="C11" s="24">
        <f>_xlfn.BINOM.DIST(5,5,C5,0)</f>
        <v>0.91504309408227091</v>
      </c>
    </row>
    <row r="12" spans="1:4" x14ac:dyDescent="0.25">
      <c r="A12" s="2" t="s">
        <v>3</v>
      </c>
      <c r="B12" t="s">
        <v>39</v>
      </c>
      <c r="C12" s="24">
        <f>1-_xlfn.BINOM.DIST(3,5,C5,1)</f>
        <v>0.99700996959572752</v>
      </c>
      <c r="D12" s="27" t="s">
        <v>40</v>
      </c>
    </row>
    <row r="13" spans="1:4" x14ac:dyDescent="0.25">
      <c r="C13" s="25">
        <f>_xlfn.BINOM.DIST(5,5,C5,0)+_xlfn.BINOM.DIST(4,5,C5,0)</f>
        <v>0.99700996959572752</v>
      </c>
      <c r="D13" s="27" t="s">
        <v>41</v>
      </c>
    </row>
    <row r="15" spans="1:4" ht="30" x14ac:dyDescent="0.25">
      <c r="B15" s="26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6" sqref="A6"/>
    </sheetView>
  </sheetViews>
  <sheetFormatPr baseColWidth="10" defaultRowHeight="15" x14ac:dyDescent="0.25"/>
  <cols>
    <col min="1" max="1" width="17.7109375" customWidth="1"/>
    <col min="2" max="3" width="12" bestFit="1" customWidth="1"/>
  </cols>
  <sheetData>
    <row r="1" spans="1:4" ht="42" customHeight="1" x14ac:dyDescent="0.25">
      <c r="A1" s="28" t="s">
        <v>0</v>
      </c>
      <c r="B1" s="29" t="s">
        <v>1</v>
      </c>
      <c r="C1" s="30" t="s">
        <v>43</v>
      </c>
      <c r="D1" s="30" t="s">
        <v>44</v>
      </c>
    </row>
    <row r="2" spans="1:4" x14ac:dyDescent="0.25">
      <c r="A2" s="1">
        <v>0</v>
      </c>
      <c r="B2" s="1">
        <f>_xlfn.BINOM.DIST(A2,100,0.5,0)</f>
        <v>7.8886090522101049E-31</v>
      </c>
      <c r="C2">
        <f>_xlfn.BINOM.DIST(A2,100,0.5,1)</f>
        <v>7.8886090522101049E-31</v>
      </c>
      <c r="D2">
        <v>1</v>
      </c>
    </row>
    <row r="3" spans="1:4" x14ac:dyDescent="0.25">
      <c r="A3" s="1">
        <v>1</v>
      </c>
      <c r="B3" s="1">
        <f t="shared" ref="B3:B66" si="0">_xlfn.BINOM.DIST(A3,100,0.5,0)</f>
        <v>7.8886090522101158E-29</v>
      </c>
      <c r="C3">
        <f t="shared" ref="C3:C66" si="1">_xlfn.BINOM.DIST(A3,100,0.5,1)</f>
        <v>7.9674951427322349E-29</v>
      </c>
      <c r="D3">
        <f>1-C2</f>
        <v>1</v>
      </c>
    </row>
    <row r="4" spans="1:4" x14ac:dyDescent="0.25">
      <c r="A4" s="1">
        <v>2</v>
      </c>
      <c r="B4" s="1">
        <f t="shared" si="0"/>
        <v>3.9048614808440493E-27</v>
      </c>
      <c r="C4">
        <f t="shared" si="1"/>
        <v>3.9845364322713471E-27</v>
      </c>
      <c r="D4">
        <f t="shared" ref="D4:D67" si="2">1-C3</f>
        <v>1</v>
      </c>
    </row>
    <row r="5" spans="1:4" x14ac:dyDescent="0.25">
      <c r="A5" s="1">
        <v>3</v>
      </c>
      <c r="B5" s="1">
        <f t="shared" si="0"/>
        <v>1.2755880837423889E-25</v>
      </c>
      <c r="C5">
        <f t="shared" si="1"/>
        <v>1.315433448065097E-25</v>
      </c>
      <c r="D5">
        <f t="shared" si="2"/>
        <v>1</v>
      </c>
    </row>
    <row r="6" spans="1:4" x14ac:dyDescent="0.25">
      <c r="A6" s="1">
        <v>4</v>
      </c>
      <c r="B6" s="1">
        <f t="shared" si="0"/>
        <v>3.0933011030752918E-24</v>
      </c>
      <c r="C6">
        <f t="shared" si="1"/>
        <v>3.2248444478817956E-24</v>
      </c>
      <c r="D6">
        <f t="shared" si="2"/>
        <v>1</v>
      </c>
    </row>
    <row r="7" spans="1:4" x14ac:dyDescent="0.25">
      <c r="A7" s="1">
        <v>5</v>
      </c>
      <c r="B7" s="1">
        <f t="shared" si="0"/>
        <v>5.9391381179045101E-23</v>
      </c>
      <c r="C7">
        <f t="shared" si="1"/>
        <v>6.2616225626926508E-23</v>
      </c>
      <c r="D7">
        <f t="shared" si="2"/>
        <v>1</v>
      </c>
    </row>
    <row r="8" spans="1:4" x14ac:dyDescent="0.25">
      <c r="A8" s="1">
        <v>6</v>
      </c>
      <c r="B8" s="1">
        <f t="shared" si="0"/>
        <v>9.4036353533488793E-22</v>
      </c>
      <c r="C8">
        <f t="shared" si="1"/>
        <v>1.0029797609618036E-21</v>
      </c>
      <c r="D8">
        <f t="shared" si="2"/>
        <v>1</v>
      </c>
    </row>
    <row r="9" spans="1:4" x14ac:dyDescent="0.25">
      <c r="A9" s="1">
        <v>7</v>
      </c>
      <c r="B9" s="1">
        <f t="shared" si="0"/>
        <v>1.2627738903068301E-20</v>
      </c>
      <c r="C9">
        <f t="shared" si="1"/>
        <v>1.3630718664030184E-20</v>
      </c>
      <c r="D9">
        <f t="shared" si="2"/>
        <v>1</v>
      </c>
    </row>
    <row r="10" spans="1:4" x14ac:dyDescent="0.25">
      <c r="A10" s="1">
        <v>8</v>
      </c>
      <c r="B10" s="1">
        <f t="shared" si="0"/>
        <v>1.4679746474816979E-19</v>
      </c>
      <c r="C10">
        <f t="shared" si="1"/>
        <v>1.6042818341220037E-19</v>
      </c>
      <c r="D10">
        <f t="shared" si="2"/>
        <v>1</v>
      </c>
    </row>
    <row r="11" spans="1:4" x14ac:dyDescent="0.25">
      <c r="A11" s="1">
        <v>9</v>
      </c>
      <c r="B11" s="1">
        <f t="shared" si="0"/>
        <v>1.5005963063146118E-18</v>
      </c>
      <c r="C11">
        <f t="shared" si="1"/>
        <v>1.6610244897268311E-18</v>
      </c>
      <c r="D11">
        <f t="shared" si="2"/>
        <v>1</v>
      </c>
    </row>
    <row r="12" spans="1:4" x14ac:dyDescent="0.25">
      <c r="A12" s="1">
        <v>10</v>
      </c>
      <c r="B12" s="1">
        <f t="shared" si="0"/>
        <v>1.3655426387462979E-17</v>
      </c>
      <c r="C12">
        <f t="shared" si="1"/>
        <v>1.531645087719E-17</v>
      </c>
      <c r="D12">
        <f t="shared" si="2"/>
        <v>1</v>
      </c>
    </row>
    <row r="13" spans="1:4" x14ac:dyDescent="0.25">
      <c r="A13" s="1">
        <v>11</v>
      </c>
      <c r="B13" s="1">
        <f t="shared" si="0"/>
        <v>1.1172621589742489E-16</v>
      </c>
      <c r="C13">
        <f t="shared" si="1"/>
        <v>1.2704266677461521E-16</v>
      </c>
      <c r="D13">
        <f t="shared" si="2"/>
        <v>1</v>
      </c>
    </row>
    <row r="14" spans="1:4" x14ac:dyDescent="0.25">
      <c r="A14" s="1">
        <v>12</v>
      </c>
      <c r="B14" s="1">
        <f t="shared" si="0"/>
        <v>8.2863610123923984E-16</v>
      </c>
      <c r="C14">
        <f t="shared" si="1"/>
        <v>9.5567876801385473E-16</v>
      </c>
      <c r="D14">
        <f t="shared" si="2"/>
        <v>0.99999999999999989</v>
      </c>
    </row>
    <row r="15" spans="1:4" x14ac:dyDescent="0.25">
      <c r="A15" s="1">
        <v>13</v>
      </c>
      <c r="B15" s="1">
        <f t="shared" si="0"/>
        <v>5.6092289930040794E-15</v>
      </c>
      <c r="C15">
        <f t="shared" si="1"/>
        <v>6.5649077610179485E-15</v>
      </c>
      <c r="D15">
        <f t="shared" si="2"/>
        <v>0.999999999999999</v>
      </c>
    </row>
    <row r="16" spans="1:4" x14ac:dyDescent="0.25">
      <c r="A16" s="1">
        <v>14</v>
      </c>
      <c r="B16" s="1">
        <f t="shared" si="0"/>
        <v>3.4857351599382189E-14</v>
      </c>
      <c r="C16">
        <f t="shared" si="1"/>
        <v>4.1422259360400582E-14</v>
      </c>
      <c r="D16">
        <f t="shared" si="2"/>
        <v>0.99999999999999345</v>
      </c>
    </row>
    <row r="17" spans="1:4" x14ac:dyDescent="0.25">
      <c r="A17" s="1">
        <v>15</v>
      </c>
      <c r="B17" s="1">
        <f t="shared" si="0"/>
        <v>1.9984881583645948E-13</v>
      </c>
      <c r="C17">
        <f t="shared" si="1"/>
        <v>2.4127107519685985E-13</v>
      </c>
      <c r="D17">
        <f t="shared" si="2"/>
        <v>0.99999999999995859</v>
      </c>
    </row>
    <row r="18" spans="1:4" x14ac:dyDescent="0.25">
      <c r="A18" s="1">
        <v>16</v>
      </c>
      <c r="B18" s="1">
        <f t="shared" si="0"/>
        <v>1.0616968341311918E-12</v>
      </c>
      <c r="C18">
        <f t="shared" si="1"/>
        <v>1.3029679093280532E-12</v>
      </c>
      <c r="D18">
        <f t="shared" si="2"/>
        <v>0.99999999999975875</v>
      </c>
    </row>
    <row r="19" spans="1:4" x14ac:dyDescent="0.25">
      <c r="A19" s="1">
        <v>17</v>
      </c>
      <c r="B19" s="1">
        <f t="shared" si="0"/>
        <v>5.2460314157070423E-12</v>
      </c>
      <c r="C19">
        <f t="shared" si="1"/>
        <v>6.5489993250351334E-12</v>
      </c>
      <c r="D19">
        <f t="shared" si="2"/>
        <v>0.99999999999869704</v>
      </c>
    </row>
    <row r="20" spans="1:4" x14ac:dyDescent="0.25">
      <c r="A20" s="1">
        <v>18</v>
      </c>
      <c r="B20" s="1">
        <f t="shared" si="0"/>
        <v>2.419003375020489E-11</v>
      </c>
      <c r="C20">
        <f t="shared" si="1"/>
        <v>3.0739033075240051E-11</v>
      </c>
      <c r="D20">
        <f t="shared" si="2"/>
        <v>0.99999999999345102</v>
      </c>
    </row>
    <row r="21" spans="1:4" x14ac:dyDescent="0.25">
      <c r="A21" s="1">
        <v>19</v>
      </c>
      <c r="B21" s="1">
        <f t="shared" si="0"/>
        <v>1.0439909302719939E-10</v>
      </c>
      <c r="C21">
        <f t="shared" si="1"/>
        <v>1.3513812610243952E-10</v>
      </c>
      <c r="D21">
        <f t="shared" si="2"/>
        <v>0.99999999996926092</v>
      </c>
    </row>
    <row r="22" spans="1:4" x14ac:dyDescent="0.25">
      <c r="A22" s="1">
        <v>20</v>
      </c>
      <c r="B22" s="1">
        <f t="shared" si="0"/>
        <v>4.2281632676015464E-10</v>
      </c>
      <c r="C22">
        <f t="shared" si="1"/>
        <v>5.5795445286259861E-10</v>
      </c>
      <c r="D22">
        <f t="shared" si="2"/>
        <v>0.99999999986486188</v>
      </c>
    </row>
    <row r="23" spans="1:4" x14ac:dyDescent="0.25">
      <c r="A23" s="1">
        <v>21</v>
      </c>
      <c r="B23" s="1">
        <f t="shared" si="0"/>
        <v>1.6107288638482146E-9</v>
      </c>
      <c r="C23">
        <f t="shared" si="1"/>
        <v>2.1686833167108283E-9</v>
      </c>
      <c r="D23">
        <f t="shared" si="2"/>
        <v>0.99999999944204554</v>
      </c>
    </row>
    <row r="24" spans="1:4" x14ac:dyDescent="0.25">
      <c r="A24" s="1">
        <v>22</v>
      </c>
      <c r="B24" s="1">
        <f t="shared" si="0"/>
        <v>5.7839809201822048E-9</v>
      </c>
      <c r="C24">
        <f t="shared" si="1"/>
        <v>7.95266423689306E-9</v>
      </c>
      <c r="D24">
        <f t="shared" si="2"/>
        <v>0.99999999783131666</v>
      </c>
    </row>
    <row r="25" spans="1:4" x14ac:dyDescent="0.25">
      <c r="A25" s="1">
        <v>23</v>
      </c>
      <c r="B25" s="1">
        <f t="shared" si="0"/>
        <v>1.9615239642357071E-8</v>
      </c>
      <c r="C25">
        <f t="shared" si="1"/>
        <v>2.756790387925027E-8</v>
      </c>
      <c r="D25">
        <f t="shared" si="2"/>
        <v>0.99999999204733581</v>
      </c>
    </row>
    <row r="26" spans="1:4" x14ac:dyDescent="0.25">
      <c r="A26" s="1">
        <v>24</v>
      </c>
      <c r="B26" s="1">
        <f t="shared" si="0"/>
        <v>6.2932227185896111E-8</v>
      </c>
      <c r="C26">
        <f t="shared" si="1"/>
        <v>9.0500131065146477E-8</v>
      </c>
      <c r="D26">
        <f t="shared" si="2"/>
        <v>0.99999997243209615</v>
      </c>
    </row>
    <row r="27" spans="1:4" x14ac:dyDescent="0.25">
      <c r="A27" s="1">
        <v>25</v>
      </c>
      <c r="B27" s="1">
        <f t="shared" si="0"/>
        <v>1.9131397064512392E-7</v>
      </c>
      <c r="C27">
        <f t="shared" si="1"/>
        <v>2.8181410171027133E-7</v>
      </c>
      <c r="D27">
        <f t="shared" si="2"/>
        <v>0.99999990949986894</v>
      </c>
    </row>
    <row r="28" spans="1:4" x14ac:dyDescent="0.25">
      <c r="A28" s="1">
        <v>26</v>
      </c>
      <c r="B28" s="1">
        <f t="shared" si="0"/>
        <v>5.5186722301477995E-7</v>
      </c>
      <c r="C28">
        <f t="shared" si="1"/>
        <v>8.336813247250498E-7</v>
      </c>
      <c r="D28">
        <f t="shared" si="2"/>
        <v>0.99999971818589828</v>
      </c>
    </row>
    <row r="29" spans="1:4" x14ac:dyDescent="0.25">
      <c r="A29" s="1">
        <v>27</v>
      </c>
      <c r="B29" s="1">
        <f t="shared" si="0"/>
        <v>1.5125249815960639E-6</v>
      </c>
      <c r="C29">
        <f t="shared" si="1"/>
        <v>2.3462063063211181E-6</v>
      </c>
      <c r="D29">
        <f t="shared" si="2"/>
        <v>0.99999916631867525</v>
      </c>
    </row>
    <row r="30" spans="1:4" x14ac:dyDescent="0.25">
      <c r="A30" s="1">
        <v>28</v>
      </c>
      <c r="B30" s="1">
        <f t="shared" si="0"/>
        <v>3.9433687020183031E-6</v>
      </c>
      <c r="C30">
        <f t="shared" si="1"/>
        <v>6.2895750083394441E-6</v>
      </c>
      <c r="D30">
        <f t="shared" si="2"/>
        <v>0.99999765379369365</v>
      </c>
    </row>
    <row r="31" spans="1:4" x14ac:dyDescent="0.25">
      <c r="A31" s="1">
        <v>29</v>
      </c>
      <c r="B31" s="1">
        <f t="shared" si="0"/>
        <v>9.7904326394937912E-6</v>
      </c>
      <c r="C31">
        <f t="shared" si="1"/>
        <v>1.6080007647833249E-5</v>
      </c>
      <c r="D31">
        <f t="shared" si="2"/>
        <v>0.99999371042499163</v>
      </c>
    </row>
    <row r="32" spans="1:4" x14ac:dyDescent="0.25">
      <c r="A32" s="1">
        <v>30</v>
      </c>
      <c r="B32" s="1">
        <f t="shared" si="0"/>
        <v>2.3170690580135296E-5</v>
      </c>
      <c r="C32">
        <f t="shared" si="1"/>
        <v>3.9250698227968307E-5</v>
      </c>
      <c r="D32">
        <f t="shared" si="2"/>
        <v>0.99998391999235214</v>
      </c>
    </row>
    <row r="33" spans="1:4" x14ac:dyDescent="0.25">
      <c r="A33" s="1">
        <v>31</v>
      </c>
      <c r="B33" s="1">
        <f t="shared" si="0"/>
        <v>5.2320914213208622E-5</v>
      </c>
      <c r="C33">
        <f t="shared" si="1"/>
        <v>9.1571612441176896E-5</v>
      </c>
      <c r="D33">
        <f t="shared" si="2"/>
        <v>0.99996074930177203</v>
      </c>
    </row>
    <row r="34" spans="1:4" x14ac:dyDescent="0.25">
      <c r="A34" s="1">
        <v>32</v>
      </c>
      <c r="B34" s="1">
        <f t="shared" si="0"/>
        <v>1.1281697127223065E-4</v>
      </c>
      <c r="C34">
        <f t="shared" si="1"/>
        <v>2.0438858371340813E-4</v>
      </c>
      <c r="D34">
        <f t="shared" si="2"/>
        <v>0.99990842838755878</v>
      </c>
    </row>
    <row r="35" spans="1:4" x14ac:dyDescent="0.25">
      <c r="A35" s="1">
        <v>33</v>
      </c>
      <c r="B35" s="1">
        <f t="shared" si="0"/>
        <v>2.3247133474277876E-4</v>
      </c>
      <c r="C35">
        <f t="shared" si="1"/>
        <v>4.368599184561886E-4</v>
      </c>
      <c r="D35">
        <f t="shared" si="2"/>
        <v>0.99979561141628659</v>
      </c>
    </row>
    <row r="36" spans="1:4" x14ac:dyDescent="0.25">
      <c r="A36" s="1">
        <v>34</v>
      </c>
      <c r="B36" s="1">
        <f t="shared" si="0"/>
        <v>4.5810527728724036E-4</v>
      </c>
      <c r="C36">
        <f t="shared" si="1"/>
        <v>8.9496519574342663E-4</v>
      </c>
      <c r="D36">
        <f t="shared" si="2"/>
        <v>0.99956314008154379</v>
      </c>
    </row>
    <row r="37" spans="1:4" x14ac:dyDescent="0.25">
      <c r="A37" s="1">
        <v>35</v>
      </c>
      <c r="B37" s="1">
        <f t="shared" si="0"/>
        <v>8.6385566574165252E-4</v>
      </c>
      <c r="C37">
        <f t="shared" si="1"/>
        <v>1.7588208614850805E-3</v>
      </c>
      <c r="D37">
        <f t="shared" si="2"/>
        <v>0.99910503480425661</v>
      </c>
    </row>
    <row r="38" spans="1:4" x14ac:dyDescent="0.25">
      <c r="A38" s="1">
        <v>36</v>
      </c>
      <c r="B38" s="1">
        <f t="shared" si="0"/>
        <v>1.5597393964779853E-3</v>
      </c>
      <c r="C38">
        <f t="shared" si="1"/>
        <v>3.3185602579630757E-3</v>
      </c>
      <c r="D38">
        <f t="shared" si="2"/>
        <v>0.99824117913851496</v>
      </c>
    </row>
    <row r="39" spans="1:4" x14ac:dyDescent="0.25">
      <c r="A39" s="1">
        <v>37</v>
      </c>
      <c r="B39" s="1">
        <f t="shared" si="0"/>
        <v>2.6979276047186741E-3</v>
      </c>
      <c r="C39">
        <f t="shared" si="1"/>
        <v>6.0164878626817325E-3</v>
      </c>
      <c r="D39">
        <f t="shared" si="2"/>
        <v>0.99668143974203693</v>
      </c>
    </row>
    <row r="40" spans="1:4" x14ac:dyDescent="0.25">
      <c r="A40" s="1">
        <v>38</v>
      </c>
      <c r="B40" s="1">
        <f t="shared" si="0"/>
        <v>4.4728799762441106E-3</v>
      </c>
      <c r="C40">
        <f t="shared" si="1"/>
        <v>1.0489367838925857E-2</v>
      </c>
      <c r="D40">
        <f t="shared" si="2"/>
        <v>0.99398351213731828</v>
      </c>
    </row>
    <row r="41" spans="1:4" x14ac:dyDescent="0.25">
      <c r="A41" s="1">
        <v>39</v>
      </c>
      <c r="B41" s="1">
        <f t="shared" si="0"/>
        <v>7.1107322699265549E-3</v>
      </c>
      <c r="C41">
        <f t="shared" si="1"/>
        <v>1.7600100108852414E-2</v>
      </c>
      <c r="D41">
        <f t="shared" si="2"/>
        <v>0.98951063216107416</v>
      </c>
    </row>
    <row r="42" spans="1:4" x14ac:dyDescent="0.25">
      <c r="A42" s="1">
        <v>40</v>
      </c>
      <c r="B42" s="1">
        <f t="shared" si="0"/>
        <v>1.0843866711637992E-2</v>
      </c>
      <c r="C42">
        <f t="shared" si="1"/>
        <v>2.8443966820490399E-2</v>
      </c>
      <c r="D42">
        <f t="shared" si="2"/>
        <v>0.98239989989114762</v>
      </c>
    </row>
    <row r="43" spans="1:4" x14ac:dyDescent="0.25">
      <c r="A43" s="1">
        <v>41</v>
      </c>
      <c r="B43" s="1">
        <f t="shared" si="0"/>
        <v>1.5869073236543376E-2</v>
      </c>
      <c r="C43">
        <f t="shared" si="1"/>
        <v>4.431304005703382E-2</v>
      </c>
      <c r="D43">
        <f t="shared" si="2"/>
        <v>0.97155603317950956</v>
      </c>
    </row>
    <row r="44" spans="1:4" x14ac:dyDescent="0.25">
      <c r="A44" s="1">
        <v>42</v>
      </c>
      <c r="B44" s="1">
        <f t="shared" si="0"/>
        <v>2.2292269546572856E-2</v>
      </c>
      <c r="C44">
        <f t="shared" si="1"/>
        <v>6.660530960360668E-2</v>
      </c>
      <c r="D44">
        <f t="shared" si="2"/>
        <v>0.95568695994296615</v>
      </c>
    </row>
    <row r="45" spans="1:4" x14ac:dyDescent="0.25">
      <c r="A45" s="1">
        <v>43</v>
      </c>
      <c r="B45" s="1">
        <f t="shared" si="0"/>
        <v>3.0068642644214549E-2</v>
      </c>
      <c r="C45">
        <f t="shared" si="1"/>
        <v>9.6673952247821229E-2</v>
      </c>
      <c r="D45">
        <f t="shared" si="2"/>
        <v>0.93339469039639333</v>
      </c>
    </row>
    <row r="46" spans="1:4" x14ac:dyDescent="0.25">
      <c r="A46" s="1">
        <v>44</v>
      </c>
      <c r="B46" s="1">
        <f t="shared" si="0"/>
        <v>3.8952559789096154E-2</v>
      </c>
      <c r="C46">
        <f t="shared" si="1"/>
        <v>0.13562651203691733</v>
      </c>
      <c r="D46">
        <f t="shared" si="2"/>
        <v>0.90332604775217873</v>
      </c>
    </row>
    <row r="47" spans="1:4" x14ac:dyDescent="0.25">
      <c r="A47" s="1">
        <v>45</v>
      </c>
      <c r="B47" s="1">
        <f t="shared" si="0"/>
        <v>4.8474296626430782E-2</v>
      </c>
      <c r="C47">
        <f t="shared" si="1"/>
        <v>0.18410080866334791</v>
      </c>
      <c r="D47">
        <f t="shared" si="2"/>
        <v>0.86437348796308267</v>
      </c>
    </row>
    <row r="48" spans="1:4" x14ac:dyDescent="0.25">
      <c r="A48" s="1">
        <v>46</v>
      </c>
      <c r="B48" s="1">
        <f t="shared" si="0"/>
        <v>5.7958398140297657E-2</v>
      </c>
      <c r="C48">
        <f t="shared" si="1"/>
        <v>0.24205920680364573</v>
      </c>
      <c r="D48">
        <f t="shared" si="2"/>
        <v>0.81589919133665212</v>
      </c>
    </row>
    <row r="49" spans="1:4" x14ac:dyDescent="0.25">
      <c r="A49" s="1">
        <v>47</v>
      </c>
      <c r="B49" s="1">
        <f t="shared" si="0"/>
        <v>6.659049999098024E-2</v>
      </c>
      <c r="C49">
        <f t="shared" si="1"/>
        <v>0.30864970679462606</v>
      </c>
      <c r="D49">
        <f t="shared" si="2"/>
        <v>0.75794079319635421</v>
      </c>
    </row>
    <row r="50" spans="1:4" x14ac:dyDescent="0.25">
      <c r="A50" s="1">
        <v>48</v>
      </c>
      <c r="B50" s="1">
        <f t="shared" si="0"/>
        <v>7.3527010406707352E-2</v>
      </c>
      <c r="C50">
        <f t="shared" si="1"/>
        <v>0.3821767172013335</v>
      </c>
      <c r="D50">
        <f t="shared" si="2"/>
        <v>0.69135029320537389</v>
      </c>
    </row>
    <row r="51" spans="1:4" x14ac:dyDescent="0.25">
      <c r="A51" s="1">
        <v>49</v>
      </c>
      <c r="B51" s="1">
        <f t="shared" si="0"/>
        <v>7.802866410507725E-2</v>
      </c>
      <c r="C51">
        <f t="shared" si="1"/>
        <v>0.4602053813064107</v>
      </c>
      <c r="D51">
        <f t="shared" si="2"/>
        <v>0.6178232827986665</v>
      </c>
    </row>
    <row r="52" spans="1:4" x14ac:dyDescent="0.25">
      <c r="A52" s="1">
        <v>50</v>
      </c>
      <c r="B52" s="1">
        <f t="shared" si="0"/>
        <v>7.9589237387178782E-2</v>
      </c>
      <c r="C52">
        <f t="shared" si="1"/>
        <v>0.53979461869358936</v>
      </c>
      <c r="D52">
        <f t="shared" si="2"/>
        <v>0.53979461869358936</v>
      </c>
    </row>
    <row r="53" spans="1:4" x14ac:dyDescent="0.25">
      <c r="A53" s="1">
        <v>51</v>
      </c>
      <c r="B53" s="1">
        <f t="shared" si="0"/>
        <v>7.802866410507725E-2</v>
      </c>
      <c r="C53">
        <f t="shared" si="1"/>
        <v>0.6178232827986665</v>
      </c>
      <c r="D53">
        <f t="shared" si="2"/>
        <v>0.46020538130641064</v>
      </c>
    </row>
    <row r="54" spans="1:4" x14ac:dyDescent="0.25">
      <c r="A54" s="1">
        <v>52</v>
      </c>
      <c r="B54" s="1">
        <f t="shared" si="0"/>
        <v>7.3527010406707352E-2</v>
      </c>
      <c r="C54">
        <f t="shared" si="1"/>
        <v>0.69135029320537389</v>
      </c>
      <c r="D54">
        <f t="shared" si="2"/>
        <v>0.3821767172013335</v>
      </c>
    </row>
    <row r="55" spans="1:4" x14ac:dyDescent="0.25">
      <c r="A55" s="1">
        <v>53</v>
      </c>
      <c r="B55" s="1">
        <f t="shared" si="0"/>
        <v>6.659049999098024E-2</v>
      </c>
      <c r="C55">
        <f t="shared" si="1"/>
        <v>0.75794079319635421</v>
      </c>
      <c r="D55">
        <f t="shared" si="2"/>
        <v>0.30864970679462611</v>
      </c>
    </row>
    <row r="56" spans="1:4" x14ac:dyDescent="0.25">
      <c r="A56" s="1">
        <v>54</v>
      </c>
      <c r="B56" s="1">
        <f t="shared" si="0"/>
        <v>5.7958398140297643E-2</v>
      </c>
      <c r="C56">
        <f t="shared" si="1"/>
        <v>0.81589919133665212</v>
      </c>
      <c r="D56">
        <f t="shared" si="2"/>
        <v>0.24205920680364579</v>
      </c>
    </row>
    <row r="57" spans="1:4" x14ac:dyDescent="0.25">
      <c r="A57" s="1">
        <v>55</v>
      </c>
      <c r="B57" s="1">
        <f t="shared" si="0"/>
        <v>4.8474296626430782E-2</v>
      </c>
      <c r="C57">
        <f t="shared" si="1"/>
        <v>0.86437348796308267</v>
      </c>
      <c r="D57">
        <f t="shared" si="2"/>
        <v>0.18410080866334788</v>
      </c>
    </row>
    <row r="58" spans="1:4" x14ac:dyDescent="0.25">
      <c r="A58" s="1">
        <v>56</v>
      </c>
      <c r="B58" s="1">
        <f t="shared" si="0"/>
        <v>3.8952559789096154E-2</v>
      </c>
      <c r="C58">
        <f t="shared" si="1"/>
        <v>0.90332604775217873</v>
      </c>
      <c r="D58">
        <f t="shared" si="2"/>
        <v>0.13562651203691733</v>
      </c>
    </row>
    <row r="59" spans="1:4" x14ac:dyDescent="0.25">
      <c r="A59" s="1">
        <v>57</v>
      </c>
      <c r="B59" s="1">
        <f t="shared" si="0"/>
        <v>3.0068642644214549E-2</v>
      </c>
      <c r="C59">
        <f t="shared" si="1"/>
        <v>0.93339469039639333</v>
      </c>
      <c r="D59">
        <f t="shared" si="2"/>
        <v>9.6673952247821271E-2</v>
      </c>
    </row>
    <row r="60" spans="1:4" x14ac:dyDescent="0.25">
      <c r="A60" s="1">
        <v>58</v>
      </c>
      <c r="B60" s="1">
        <f t="shared" si="0"/>
        <v>2.2292269546572856E-2</v>
      </c>
      <c r="C60">
        <f t="shared" si="1"/>
        <v>0.95568695994296615</v>
      </c>
      <c r="D60">
        <f t="shared" si="2"/>
        <v>6.6605309603606666E-2</v>
      </c>
    </row>
    <row r="61" spans="1:4" x14ac:dyDescent="0.25">
      <c r="A61" s="1">
        <v>59</v>
      </c>
      <c r="B61" s="1">
        <f t="shared" si="0"/>
        <v>1.5869073236543376E-2</v>
      </c>
      <c r="C61">
        <f t="shared" si="1"/>
        <v>0.97155603317950967</v>
      </c>
      <c r="D61">
        <f t="shared" si="2"/>
        <v>4.4313040057033848E-2</v>
      </c>
    </row>
    <row r="62" spans="1:4" x14ac:dyDescent="0.25">
      <c r="A62" s="1">
        <v>60</v>
      </c>
      <c r="B62" s="1">
        <f t="shared" si="0"/>
        <v>1.0843866711637992E-2</v>
      </c>
      <c r="C62">
        <f t="shared" si="1"/>
        <v>0.98239989989114762</v>
      </c>
      <c r="D62">
        <f t="shared" si="2"/>
        <v>2.844396682049033E-2</v>
      </c>
    </row>
    <row r="63" spans="1:4" x14ac:dyDescent="0.25">
      <c r="A63" s="1">
        <v>61</v>
      </c>
      <c r="B63" s="1">
        <f t="shared" si="0"/>
        <v>7.1107322699265549E-3</v>
      </c>
      <c r="C63">
        <f t="shared" si="1"/>
        <v>0.98951063216107416</v>
      </c>
      <c r="D63">
        <f t="shared" si="2"/>
        <v>1.7600100108852379E-2</v>
      </c>
    </row>
    <row r="64" spans="1:4" x14ac:dyDescent="0.25">
      <c r="A64" s="1">
        <v>62</v>
      </c>
      <c r="B64" s="1">
        <f t="shared" si="0"/>
        <v>4.4728799762441098E-3</v>
      </c>
      <c r="C64">
        <f t="shared" si="1"/>
        <v>0.99398351213731828</v>
      </c>
      <c r="D64">
        <f t="shared" si="2"/>
        <v>1.0489367838925845E-2</v>
      </c>
    </row>
    <row r="65" spans="1:4" x14ac:dyDescent="0.25">
      <c r="A65" s="1">
        <v>63</v>
      </c>
      <c r="B65" s="1">
        <f t="shared" si="0"/>
        <v>2.6979276047186741E-3</v>
      </c>
      <c r="C65">
        <f t="shared" si="1"/>
        <v>0.99668143974203693</v>
      </c>
      <c r="D65">
        <f t="shared" si="2"/>
        <v>6.0164878626817186E-3</v>
      </c>
    </row>
    <row r="66" spans="1:4" x14ac:dyDescent="0.25">
      <c r="A66" s="1">
        <v>64</v>
      </c>
      <c r="B66" s="1">
        <f t="shared" si="0"/>
        <v>1.5597393964779846E-3</v>
      </c>
      <c r="C66">
        <f t="shared" si="1"/>
        <v>0.99824117913851484</v>
      </c>
      <c r="D66">
        <f t="shared" si="2"/>
        <v>3.3185602579630658E-3</v>
      </c>
    </row>
    <row r="67" spans="1:4" x14ac:dyDescent="0.25">
      <c r="A67" s="1">
        <v>65</v>
      </c>
      <c r="B67" s="1">
        <f t="shared" ref="B67:B102" si="3">_xlfn.BINOM.DIST(A67,100,0.5,0)</f>
        <v>8.6385566574165252E-4</v>
      </c>
      <c r="C67">
        <f t="shared" ref="C67:C102" si="4">_xlfn.BINOM.DIST(A67,100,0.5,1)</f>
        <v>0.9991050348042565</v>
      </c>
      <c r="D67">
        <f t="shared" si="2"/>
        <v>1.7588208614851553E-3</v>
      </c>
    </row>
    <row r="68" spans="1:4" x14ac:dyDescent="0.25">
      <c r="A68" s="1">
        <v>66</v>
      </c>
      <c r="B68" s="1">
        <f t="shared" si="3"/>
        <v>4.5810527728724047E-4</v>
      </c>
      <c r="C68">
        <f t="shared" si="4"/>
        <v>0.99956314008154379</v>
      </c>
      <c r="D68">
        <f t="shared" ref="D68:D102" si="5">1-C67</f>
        <v>8.9496519574350231E-4</v>
      </c>
    </row>
    <row r="69" spans="1:4" x14ac:dyDescent="0.25">
      <c r="A69" s="1">
        <v>67</v>
      </c>
      <c r="B69" s="1">
        <f t="shared" si="3"/>
        <v>2.3247133474277876E-4</v>
      </c>
      <c r="C69">
        <f t="shared" si="4"/>
        <v>0.99979561141628659</v>
      </c>
      <c r="D69">
        <f t="shared" si="5"/>
        <v>4.3685991845621164E-4</v>
      </c>
    </row>
    <row r="70" spans="1:4" x14ac:dyDescent="0.25">
      <c r="A70" s="1">
        <v>68</v>
      </c>
      <c r="B70" s="1">
        <f t="shared" si="3"/>
        <v>1.1281697127223065E-4</v>
      </c>
      <c r="C70">
        <f t="shared" si="4"/>
        <v>0.99990842838755878</v>
      </c>
      <c r="D70">
        <f t="shared" si="5"/>
        <v>2.0438858371341073E-4</v>
      </c>
    </row>
    <row r="71" spans="1:4" x14ac:dyDescent="0.25">
      <c r="A71" s="1">
        <v>69</v>
      </c>
      <c r="B71" s="1">
        <f t="shared" si="3"/>
        <v>5.2320914213208622E-5</v>
      </c>
      <c r="C71">
        <f t="shared" si="4"/>
        <v>0.99996074930177203</v>
      </c>
      <c r="D71">
        <f t="shared" si="5"/>
        <v>9.1571612441221362E-5</v>
      </c>
    </row>
    <row r="72" spans="1:4" x14ac:dyDescent="0.25">
      <c r="A72" s="1">
        <v>70</v>
      </c>
      <c r="B72" s="1">
        <f t="shared" si="3"/>
        <v>2.3170690580135296E-5</v>
      </c>
      <c r="C72">
        <f t="shared" si="4"/>
        <v>0.99998391999235214</v>
      </c>
      <c r="D72">
        <f t="shared" si="5"/>
        <v>3.9250698227966119E-5</v>
      </c>
    </row>
    <row r="73" spans="1:4" x14ac:dyDescent="0.25">
      <c r="A73" s="1">
        <v>71</v>
      </c>
      <c r="B73" s="1">
        <f t="shared" si="3"/>
        <v>9.7904326394937895E-6</v>
      </c>
      <c r="C73">
        <f t="shared" si="4"/>
        <v>0.99999371042499163</v>
      </c>
      <c r="D73">
        <f t="shared" si="5"/>
        <v>1.608000764785622E-5</v>
      </c>
    </row>
    <row r="74" spans="1:4" x14ac:dyDescent="0.25">
      <c r="A74" s="1">
        <v>72</v>
      </c>
      <c r="B74" s="1">
        <f t="shared" si="3"/>
        <v>3.9433687020183031E-6</v>
      </c>
      <c r="C74">
        <f t="shared" si="4"/>
        <v>0.99999765379369365</v>
      </c>
      <c r="D74">
        <f t="shared" si="5"/>
        <v>6.28957500836691E-6</v>
      </c>
    </row>
    <row r="75" spans="1:4" x14ac:dyDescent="0.25">
      <c r="A75" s="1">
        <v>73</v>
      </c>
      <c r="B75" s="1">
        <f t="shared" si="3"/>
        <v>1.5125249815960639E-6</v>
      </c>
      <c r="C75">
        <f t="shared" si="4"/>
        <v>0.99999916631867525</v>
      </c>
      <c r="D75">
        <f t="shared" si="5"/>
        <v>2.3462063063472982E-6</v>
      </c>
    </row>
    <row r="76" spans="1:4" x14ac:dyDescent="0.25">
      <c r="A76" s="1">
        <v>74</v>
      </c>
      <c r="B76" s="1">
        <f t="shared" si="3"/>
        <v>5.518672230147791E-7</v>
      </c>
      <c r="C76">
        <f t="shared" si="4"/>
        <v>0.99999971818589828</v>
      </c>
      <c r="D76">
        <f t="shared" si="5"/>
        <v>8.3368132475225565E-7</v>
      </c>
    </row>
    <row r="77" spans="1:4" x14ac:dyDescent="0.25">
      <c r="A77" s="1">
        <v>75</v>
      </c>
      <c r="B77" s="1">
        <f t="shared" si="3"/>
        <v>1.9131397064512423E-7</v>
      </c>
      <c r="C77">
        <f t="shared" si="4"/>
        <v>0.99999990949986894</v>
      </c>
      <c r="D77">
        <f t="shared" si="5"/>
        <v>2.8181410172134491E-7</v>
      </c>
    </row>
    <row r="78" spans="1:4" x14ac:dyDescent="0.25">
      <c r="A78" s="1">
        <v>76</v>
      </c>
      <c r="B78" s="1">
        <f t="shared" si="3"/>
        <v>6.2932227185896124E-8</v>
      </c>
      <c r="C78">
        <f t="shared" si="4"/>
        <v>0.99999997243209604</v>
      </c>
      <c r="D78">
        <f t="shared" si="5"/>
        <v>9.0500131055826216E-8</v>
      </c>
    </row>
    <row r="79" spans="1:4" x14ac:dyDescent="0.25">
      <c r="A79" s="1">
        <v>77</v>
      </c>
      <c r="B79" s="1">
        <f t="shared" si="3"/>
        <v>1.9615239642357035E-8</v>
      </c>
      <c r="C79">
        <f t="shared" si="4"/>
        <v>0.9999999920473357</v>
      </c>
      <c r="D79">
        <f t="shared" si="5"/>
        <v>2.7567903959635487E-8</v>
      </c>
    </row>
    <row r="80" spans="1:4" x14ac:dyDescent="0.25">
      <c r="A80" s="1">
        <v>78</v>
      </c>
      <c r="B80" s="1">
        <f t="shared" si="3"/>
        <v>5.7839809201822048E-9</v>
      </c>
      <c r="C80">
        <f t="shared" si="4"/>
        <v>0.99999999783131666</v>
      </c>
      <c r="D80">
        <f t="shared" si="5"/>
        <v>7.9526643048666301E-9</v>
      </c>
    </row>
    <row r="81" spans="1:4" x14ac:dyDescent="0.25">
      <c r="A81" s="1">
        <v>79</v>
      </c>
      <c r="B81" s="1">
        <f t="shared" si="3"/>
        <v>1.6107288638482146E-9</v>
      </c>
      <c r="C81">
        <f t="shared" si="4"/>
        <v>0.99999999944204554</v>
      </c>
      <c r="D81">
        <f t="shared" si="5"/>
        <v>2.1686833440170972E-9</v>
      </c>
    </row>
    <row r="82" spans="1:4" x14ac:dyDescent="0.25">
      <c r="A82" s="1">
        <v>80</v>
      </c>
      <c r="B82" s="1">
        <f t="shared" si="3"/>
        <v>4.2281632676015614E-10</v>
      </c>
      <c r="C82">
        <f t="shared" si="4"/>
        <v>0.99999999986486188</v>
      </c>
      <c r="D82">
        <f t="shared" si="5"/>
        <v>5.5795446041173591E-10</v>
      </c>
    </row>
    <row r="83" spans="1:4" x14ac:dyDescent="0.25">
      <c r="A83" s="1">
        <v>81</v>
      </c>
      <c r="B83" s="1">
        <f t="shared" si="3"/>
        <v>1.0439909302719901E-10</v>
      </c>
      <c r="C83">
        <f t="shared" si="4"/>
        <v>0.99999999996926103</v>
      </c>
      <c r="D83">
        <f t="shared" si="5"/>
        <v>1.3513812291421345E-10</v>
      </c>
    </row>
    <row r="84" spans="1:4" x14ac:dyDescent="0.25">
      <c r="A84" s="1">
        <v>82</v>
      </c>
      <c r="B84" s="1">
        <f t="shared" si="3"/>
        <v>2.419003375020489E-11</v>
      </c>
      <c r="C84">
        <f t="shared" si="4"/>
        <v>0.99999999999345102</v>
      </c>
      <c r="D84">
        <f t="shared" si="5"/>
        <v>3.0738966927401634E-11</v>
      </c>
    </row>
    <row r="85" spans="1:4" x14ac:dyDescent="0.25">
      <c r="A85" s="1">
        <v>83</v>
      </c>
      <c r="B85" s="1">
        <f t="shared" si="3"/>
        <v>5.2460314157070423E-12</v>
      </c>
      <c r="C85">
        <f t="shared" si="4"/>
        <v>0.99999999999869704</v>
      </c>
      <c r="D85">
        <f t="shared" si="5"/>
        <v>6.5489835776588734E-12</v>
      </c>
    </row>
    <row r="86" spans="1:4" x14ac:dyDescent="0.25">
      <c r="A86" s="1">
        <v>84</v>
      </c>
      <c r="B86" s="1">
        <f t="shared" si="3"/>
        <v>1.0616968341311918E-12</v>
      </c>
      <c r="C86">
        <f t="shared" si="4"/>
        <v>0.99999999999975875</v>
      </c>
      <c r="D86">
        <f t="shared" si="5"/>
        <v>1.3029577417000837E-12</v>
      </c>
    </row>
    <row r="87" spans="1:4" x14ac:dyDescent="0.25">
      <c r="A87" s="1">
        <v>85</v>
      </c>
      <c r="B87" s="1">
        <f t="shared" si="3"/>
        <v>1.9984881583645948E-13</v>
      </c>
      <c r="C87">
        <f t="shared" si="4"/>
        <v>0.99999999999995859</v>
      </c>
      <c r="D87">
        <f t="shared" si="5"/>
        <v>2.4125146325104652E-13</v>
      </c>
    </row>
    <row r="88" spans="1:4" x14ac:dyDescent="0.25">
      <c r="A88" s="1">
        <v>86</v>
      </c>
      <c r="B88" s="1">
        <f t="shared" si="3"/>
        <v>3.4857351599382189E-14</v>
      </c>
      <c r="C88">
        <f t="shared" si="4"/>
        <v>0.99999999999999345</v>
      </c>
      <c r="D88">
        <f t="shared" si="5"/>
        <v>4.1411318818518339E-14</v>
      </c>
    </row>
    <row r="89" spans="1:4" x14ac:dyDescent="0.25">
      <c r="A89" s="1">
        <v>87</v>
      </c>
      <c r="B89" s="1">
        <f t="shared" si="3"/>
        <v>5.6092289930040794E-15</v>
      </c>
      <c r="C89">
        <f t="shared" si="4"/>
        <v>0.99999999999999911</v>
      </c>
      <c r="D89">
        <f t="shared" si="5"/>
        <v>6.5503158452884236E-15</v>
      </c>
    </row>
    <row r="90" spans="1:4" x14ac:dyDescent="0.25">
      <c r="A90" s="1">
        <v>88</v>
      </c>
      <c r="B90" s="1">
        <f t="shared" si="3"/>
        <v>8.2863610123923984E-16</v>
      </c>
      <c r="C90">
        <f t="shared" si="4"/>
        <v>0.99999999999999989</v>
      </c>
      <c r="D90">
        <f t="shared" si="5"/>
        <v>0</v>
      </c>
    </row>
    <row r="91" spans="1:4" x14ac:dyDescent="0.25">
      <c r="A91" s="1">
        <v>89</v>
      </c>
      <c r="B91" s="1">
        <f t="shared" si="3"/>
        <v>1.1172621589742489E-16</v>
      </c>
      <c r="C91">
        <f t="shared" si="4"/>
        <v>1</v>
      </c>
      <c r="D91">
        <f t="shared" si="5"/>
        <v>0</v>
      </c>
    </row>
    <row r="92" spans="1:4" x14ac:dyDescent="0.25">
      <c r="A92" s="1">
        <v>90</v>
      </c>
      <c r="B92" s="1">
        <f t="shared" si="3"/>
        <v>1.3655426387462979E-17</v>
      </c>
      <c r="C92">
        <f t="shared" si="4"/>
        <v>1</v>
      </c>
      <c r="D92">
        <f t="shared" si="5"/>
        <v>0</v>
      </c>
    </row>
    <row r="93" spans="1:4" x14ac:dyDescent="0.25">
      <c r="A93" s="1">
        <v>91</v>
      </c>
      <c r="B93" s="1">
        <f t="shared" si="3"/>
        <v>1.5005963063146224E-18</v>
      </c>
      <c r="C93">
        <f t="shared" si="4"/>
        <v>1</v>
      </c>
      <c r="D93">
        <f t="shared" si="5"/>
        <v>0</v>
      </c>
    </row>
    <row r="94" spans="1:4" x14ac:dyDescent="0.25">
      <c r="A94" s="1">
        <v>92</v>
      </c>
      <c r="B94" s="1">
        <f t="shared" si="3"/>
        <v>1.4679746474816979E-19</v>
      </c>
      <c r="C94">
        <f t="shared" si="4"/>
        <v>1</v>
      </c>
      <c r="D94">
        <f t="shared" si="5"/>
        <v>0</v>
      </c>
    </row>
    <row r="95" spans="1:4" x14ac:dyDescent="0.25">
      <c r="A95" s="1">
        <v>93</v>
      </c>
      <c r="B95" s="1">
        <f t="shared" si="3"/>
        <v>1.2627738903068301E-20</v>
      </c>
      <c r="C95">
        <f t="shared" si="4"/>
        <v>1</v>
      </c>
      <c r="D95">
        <f t="shared" si="5"/>
        <v>0</v>
      </c>
    </row>
    <row r="96" spans="1:4" x14ac:dyDescent="0.25">
      <c r="A96" s="1">
        <v>94</v>
      </c>
      <c r="B96" s="1">
        <f t="shared" si="3"/>
        <v>9.4036353533488793E-22</v>
      </c>
      <c r="C96">
        <f t="shared" si="4"/>
        <v>1</v>
      </c>
      <c r="D96">
        <f t="shared" si="5"/>
        <v>0</v>
      </c>
    </row>
    <row r="97" spans="1:4" x14ac:dyDescent="0.25">
      <c r="A97" s="1">
        <v>95</v>
      </c>
      <c r="B97" s="1">
        <f t="shared" si="3"/>
        <v>5.9391381179045101E-23</v>
      </c>
      <c r="C97">
        <f t="shared" si="4"/>
        <v>1</v>
      </c>
      <c r="D97">
        <f t="shared" si="5"/>
        <v>0</v>
      </c>
    </row>
    <row r="98" spans="1:4" x14ac:dyDescent="0.25">
      <c r="A98" s="1">
        <v>96</v>
      </c>
      <c r="B98" s="1">
        <f t="shared" si="3"/>
        <v>3.0933011030752697E-24</v>
      </c>
      <c r="C98">
        <f t="shared" si="4"/>
        <v>1</v>
      </c>
      <c r="D98">
        <f t="shared" si="5"/>
        <v>0</v>
      </c>
    </row>
    <row r="99" spans="1:4" x14ac:dyDescent="0.25">
      <c r="A99" s="1">
        <v>97</v>
      </c>
      <c r="B99" s="1">
        <f t="shared" si="3"/>
        <v>1.2755880837423889E-25</v>
      </c>
      <c r="C99">
        <f t="shared" si="4"/>
        <v>1</v>
      </c>
      <c r="D99">
        <f t="shared" si="5"/>
        <v>0</v>
      </c>
    </row>
    <row r="100" spans="1:4" x14ac:dyDescent="0.25">
      <c r="A100" s="1">
        <v>98</v>
      </c>
      <c r="B100" s="1">
        <f t="shared" si="3"/>
        <v>3.9048614808440493E-27</v>
      </c>
      <c r="C100">
        <f t="shared" si="4"/>
        <v>1</v>
      </c>
      <c r="D100">
        <f t="shared" si="5"/>
        <v>0</v>
      </c>
    </row>
    <row r="101" spans="1:4" x14ac:dyDescent="0.25">
      <c r="A101" s="1">
        <v>99</v>
      </c>
      <c r="B101" s="1">
        <f t="shared" si="3"/>
        <v>7.8886090522101158E-29</v>
      </c>
      <c r="C101">
        <f t="shared" si="4"/>
        <v>1</v>
      </c>
      <c r="D101">
        <f t="shared" si="5"/>
        <v>0</v>
      </c>
    </row>
    <row r="102" spans="1:4" x14ac:dyDescent="0.25">
      <c r="A102" s="1">
        <v>100</v>
      </c>
      <c r="B102" s="1">
        <f t="shared" si="3"/>
        <v>7.8886090522101049E-31</v>
      </c>
      <c r="C102">
        <f t="shared" si="4"/>
        <v>1</v>
      </c>
      <c r="D102">
        <f t="shared" si="5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6" sqref="B16"/>
    </sheetView>
  </sheetViews>
  <sheetFormatPr baseColWidth="10" defaultRowHeight="15" x14ac:dyDescent="0.25"/>
  <cols>
    <col min="1" max="1" width="13.7109375" customWidth="1"/>
    <col min="2" max="2" width="12" bestFit="1" customWidth="1"/>
  </cols>
  <sheetData>
    <row r="1" spans="1:4" x14ac:dyDescent="0.25">
      <c r="A1" t="s">
        <v>42</v>
      </c>
      <c r="C1" t="s">
        <v>2</v>
      </c>
      <c r="D1">
        <f>1-_xlfn.BINOM.DIST(39,100,0.5,1)</f>
        <v>0.98239989989114762</v>
      </c>
    </row>
    <row r="4" spans="1:4" ht="30" x14ac:dyDescent="0.25">
      <c r="A4" s="23" t="s">
        <v>37</v>
      </c>
      <c r="B4" t="s">
        <v>14</v>
      </c>
    </row>
    <row r="5" spans="1:4" x14ac:dyDescent="0.25">
      <c r="A5">
        <v>0</v>
      </c>
      <c r="B5">
        <f>BINOMDIST(A5,5,$D$1,0)</f>
        <v>1.688790162157778E-9</v>
      </c>
    </row>
    <row r="6" spans="1:4" x14ac:dyDescent="0.25">
      <c r="A6">
        <v>1</v>
      </c>
      <c r="B6">
        <f t="shared" ref="B6:B10" si="0">BINOMDIST(A6,5,$D$1,0)</f>
        <v>4.713232527031174E-7</v>
      </c>
    </row>
    <row r="7" spans="1:4" x14ac:dyDescent="0.25">
      <c r="A7">
        <v>2</v>
      </c>
      <c r="B7">
        <f t="shared" si="0"/>
        <v>5.2616509384400856E-5</v>
      </c>
    </row>
    <row r="8" spans="1:4" x14ac:dyDescent="0.25">
      <c r="A8">
        <v>3</v>
      </c>
      <c r="B8">
        <f t="shared" si="0"/>
        <v>2.9369408828452122E-3</v>
      </c>
    </row>
    <row r="9" spans="1:4" x14ac:dyDescent="0.25">
      <c r="A9">
        <v>4</v>
      </c>
      <c r="B9">
        <f t="shared" si="0"/>
        <v>8.1966875513456647E-2</v>
      </c>
    </row>
    <row r="10" spans="1:4" x14ac:dyDescent="0.25">
      <c r="A10">
        <v>5</v>
      </c>
      <c r="B10">
        <f t="shared" si="0"/>
        <v>0.91504309408227091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17" sqref="F17"/>
    </sheetView>
  </sheetViews>
  <sheetFormatPr baseColWidth="10" defaultRowHeight="15" x14ac:dyDescent="0.25"/>
  <cols>
    <col min="1" max="1" width="15.7109375" customWidth="1"/>
    <col min="2" max="2" width="17.7109375" customWidth="1"/>
    <col min="3" max="4" width="21.28515625" bestFit="1" customWidth="1"/>
    <col min="5" max="5" width="17.85546875" bestFit="1" customWidth="1"/>
  </cols>
  <sheetData>
    <row r="1" spans="1:5" x14ac:dyDescent="0.25">
      <c r="A1" s="50" t="s">
        <v>6</v>
      </c>
      <c r="B1" s="51"/>
      <c r="C1" s="51"/>
      <c r="D1" s="51"/>
      <c r="E1" s="51"/>
    </row>
    <row r="2" spans="1:5" x14ac:dyDescent="0.25">
      <c r="A2" s="51"/>
      <c r="B2" s="51"/>
      <c r="C2" s="51"/>
      <c r="D2" s="51"/>
      <c r="E2" s="51"/>
    </row>
    <row r="3" spans="1:5" x14ac:dyDescent="0.25">
      <c r="A3" s="51"/>
      <c r="B3" s="51"/>
      <c r="C3" s="51"/>
      <c r="D3" s="51"/>
      <c r="E3" s="51"/>
    </row>
    <row r="4" spans="1:5" x14ac:dyDescent="0.25">
      <c r="A4" s="32"/>
      <c r="B4" s="32"/>
      <c r="C4" s="32"/>
      <c r="D4" s="32"/>
      <c r="E4" s="32"/>
    </row>
    <row r="5" spans="1:5" ht="18.75" x14ac:dyDescent="0.3">
      <c r="A5" s="4" t="s">
        <v>51</v>
      </c>
      <c r="B5" s="33"/>
      <c r="C5" s="33"/>
      <c r="D5" s="33"/>
      <c r="E5" s="33"/>
    </row>
    <row r="6" spans="1:5" x14ac:dyDescent="0.25">
      <c r="A6" s="33"/>
      <c r="B6" s="33"/>
      <c r="C6" s="33"/>
      <c r="D6" s="33"/>
      <c r="E6" s="33"/>
    </row>
    <row r="7" spans="1:5" ht="21" x14ac:dyDescent="0.35">
      <c r="A7" s="34" t="s">
        <v>54</v>
      </c>
      <c r="B7" s="35">
        <f xml:space="preserve"> 1/13983816</f>
        <v>7.151123842018516E-8</v>
      </c>
    </row>
    <row r="9" spans="1:5" ht="15.75" thickBot="1" x14ac:dyDescent="0.3"/>
    <row r="10" spans="1:5" ht="36.75" thickBot="1" x14ac:dyDescent="0.3">
      <c r="A10" s="36" t="s">
        <v>7</v>
      </c>
      <c r="B10" s="37" t="s">
        <v>8</v>
      </c>
      <c r="C10" s="38">
        <v>0</v>
      </c>
      <c r="D10" s="39">
        <v>1</v>
      </c>
      <c r="E10" s="40" t="s">
        <v>9</v>
      </c>
    </row>
    <row r="11" spans="1:5" ht="27.75" customHeight="1" thickBot="1" x14ac:dyDescent="0.3">
      <c r="A11" s="41" t="s">
        <v>10</v>
      </c>
      <c r="B11" s="42">
        <v>600000</v>
      </c>
      <c r="C11" s="43">
        <f>_xlfn.BINOM.DIST(C$10,$B11,$B$7,0)</f>
        <v>0.95800072465543196</v>
      </c>
      <c r="D11" s="43">
        <f>_xlfn.BINOM.DIST(D$10,$B11,$B$7,0)</f>
        <v>4.1104693875974388E-2</v>
      </c>
      <c r="E11" s="44">
        <f>1-C11-D11</f>
        <v>8.9458146859365539E-4</v>
      </c>
    </row>
    <row r="12" spans="1:5" ht="27.75" customHeight="1" thickBot="1" x14ac:dyDescent="0.3">
      <c r="A12" s="45" t="s">
        <v>11</v>
      </c>
      <c r="B12" s="46">
        <v>5500000</v>
      </c>
      <c r="C12" s="47">
        <f>_xlfn.BINOM.DIST(C$10,$B12,$B$7,0)</f>
        <v>0.67481828930919185</v>
      </c>
      <c r="D12" s="48">
        <f>_xlfn.BINOM.DIST(D$10,$B12,$B$7,0)</f>
        <v>0.26541402265408653</v>
      </c>
      <c r="E12" s="49">
        <f>1-C12-D12</f>
        <v>5.9767688036721611E-2</v>
      </c>
    </row>
  </sheetData>
  <mergeCells count="1">
    <mergeCell ref="A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Québec49</vt:lpstr>
      <vt:lpstr>Compagnie d'assurance</vt:lpstr>
      <vt:lpstr>Exemples_Calculs_Loi binomiale</vt:lpstr>
      <vt:lpstr>Schlitz-Questions_diapos</vt:lpstr>
      <vt:lpstr>Schlitz-Dist complète-X</vt:lpstr>
      <vt:lpstr>Schlitz-Dist_complète_Y</vt:lpstr>
      <vt:lpstr>Loto Québec</vt:lpstr>
    </vt:vector>
  </TitlesOfParts>
  <Company>HEC Montréal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Malek</cp:lastModifiedBy>
  <dcterms:created xsi:type="dcterms:W3CDTF">2015-09-21T20:53:13Z</dcterms:created>
  <dcterms:modified xsi:type="dcterms:W3CDTF">2018-05-24T13:48:02Z</dcterms:modified>
</cp:coreProperties>
</file>