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andre.bouchard1\Google Drive\A_CLASSER\"/>
    </mc:Choice>
  </mc:AlternateContent>
  <workbookProtection workbookAlgorithmName="SHA-512" workbookHashValue="iHcoebHrSIIhkMw7/OdsggBwzrJbNjYNocSTOK5x0VAgq0Fe9W3FB/b7/5/kq75UoaYkow7FcdXPiJVBB4Bx8w==" workbookSaltValue="8vDcBUGp+U+ZgPM67x13iw==" workbookSpinCount="100000" lockStructure="1"/>
  <bookViews>
    <workbookView xWindow="0" yWindow="0" windowWidth="28800" windowHeight="12300" activeTab="3"/>
  </bookViews>
  <sheets>
    <sheet name="Directives" sheetId="7" r:id="rId1"/>
    <sheet name="Ex1 - Coût prix et cadeaux" sheetId="2" r:id="rId2"/>
    <sheet name="Ex2 - Historique nb. invités" sheetId="3" r:id="rId3"/>
    <sheet name="Ex3 - Coût Traiteur" sheetId="1" r:id="rId4"/>
    <sheet name="Ex4 - Analyse du profit" sheetId="5" r:id="rId5"/>
    <sheet name="Verif" sheetId="6" state="hidden" r:id="rId6"/>
  </sheets>
  <definedNames>
    <definedName name="_xlnm._FilterDatabase" localSheetId="2" hidden="1">'Ex2 - Historique nb. invités'!$B$25:$E$55</definedName>
    <definedName name="cout_cadeau">'Ex4 - Analyse du profit'!$B$11</definedName>
    <definedName name="cout_pub">'Ex4 - Analyse du profit'!$B$9</definedName>
    <definedName name="cout_salle">'Ex4 - Analyse du profit'!$B$8</definedName>
    <definedName name="prix_billet">'Ex4 - Analyse du profit'!$B$10</definedName>
    <definedName name="prix_repas">'Ex3 - Coût Traiteur'!$C$8</definedName>
    <definedName name="prix_table">'Ex3 - Coût Traiteur'!$C$8</definedName>
    <definedName name="prix_vin">'Ex3 - Coût Traiteur'!$C$9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5" l="1"/>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16" i="5"/>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D16" i="1"/>
  <c r="D17" i="1"/>
  <c r="D18" i="1"/>
  <c r="D19" i="1"/>
  <c r="D20" i="1"/>
  <c r="D21" i="1"/>
  <c r="D22" i="1"/>
  <c r="D23" i="1"/>
  <c r="D24"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25" i="1"/>
  <c r="D15" i="3"/>
  <c r="D14" i="3"/>
  <c r="D9" i="3"/>
  <c r="D8" i="3"/>
  <c r="D20" i="2"/>
  <c r="C20" i="2"/>
  <c r="B7" i="6" l="1"/>
  <c r="B6" i="6"/>
  <c r="I20" i="3" l="1"/>
  <c r="I19" i="3"/>
  <c r="D12" i="6" l="1"/>
  <c r="E13" i="6"/>
  <c r="C8" i="6"/>
  <c r="C5" i="6"/>
  <c r="B5" i="6" s="1"/>
  <c r="C4" i="6"/>
  <c r="C3" i="6"/>
  <c r="B3" i="6" s="1"/>
  <c r="E9" i="3" s="1"/>
  <c r="C2" i="6"/>
  <c r="D1" i="6"/>
  <c r="B15" i="6" s="1"/>
  <c r="C11" i="5" s="1"/>
  <c r="C1" i="6"/>
  <c r="C8" i="1"/>
  <c r="B1" i="6" l="1"/>
  <c r="B6" i="2" s="1"/>
  <c r="B4" i="6"/>
  <c r="E14" i="3" s="1"/>
  <c r="E15" i="3"/>
  <c r="B2" i="6"/>
  <c r="E8" i="3" s="1"/>
  <c r="C13" i="6"/>
  <c r="D13" i="6" s="1"/>
  <c r="D11" i="6" s="1"/>
  <c r="C14" i="5" s="1"/>
  <c r="E12" i="6"/>
  <c r="E11" i="6" s="1"/>
  <c r="D14" i="5" s="1"/>
  <c r="D8" i="6"/>
  <c r="B8" i="6" s="1"/>
  <c r="B12" i="1" s="1"/>
  <c r="F13" i="6" l="1"/>
  <c r="F12" i="6"/>
  <c r="G12" i="6"/>
  <c r="G11" i="6" s="1"/>
  <c r="F14" i="5" s="1"/>
  <c r="F11" i="6" l="1"/>
  <c r="E14" i="5" s="1"/>
  <c r="C12" i="6" l="1"/>
  <c r="C11" i="6" s="1"/>
  <c r="B14" i="5" s="1"/>
  <c r="B13" i="6"/>
  <c r="B12" i="6" s="1"/>
</calcChain>
</file>

<file path=xl/sharedStrings.xml><?xml version="1.0" encoding="utf-8"?>
<sst xmlns="http://schemas.openxmlformats.org/spreadsheetml/2006/main" count="101" uniqueCount="68">
  <si>
    <t>Article</t>
  </si>
  <si>
    <t>Quantité</t>
  </si>
  <si>
    <t>Total</t>
  </si>
  <si>
    <t>Prix unitaire d'une bouteille de vin</t>
  </si>
  <si>
    <t>Chandails imprimés</t>
  </si>
  <si>
    <t xml:space="preserve">Stylos </t>
  </si>
  <si>
    <t>Forfait hôtel</t>
  </si>
  <si>
    <t>Bouteilles de champagne</t>
  </si>
  <si>
    <t>Prix unitaire</t>
  </si>
  <si>
    <t>Certificats-cadeaux</t>
  </si>
  <si>
    <t>Casquettes imprimées</t>
  </si>
  <si>
    <t>Sacs de bonbons</t>
  </si>
  <si>
    <t>Signets imprimés</t>
  </si>
  <si>
    <t>Sacs en toile imprimés</t>
  </si>
  <si>
    <t>Tasse à café imprimée</t>
  </si>
  <si>
    <t>Revenu</t>
  </si>
  <si>
    <t>Déficitaire ou rentable?</t>
  </si>
  <si>
    <t>Année</t>
  </si>
  <si>
    <t>Niveau de satisfaction moyen (sur 10)</t>
  </si>
  <si>
    <t>Niveau de satisfaction (moyenne historique)</t>
  </si>
  <si>
    <t>moyen</t>
  </si>
  <si>
    <t>Niveau de publicité</t>
  </si>
  <si>
    <t>élevé</t>
  </si>
  <si>
    <t>faible</t>
  </si>
  <si>
    <t>Nombre d'invités présents</t>
  </si>
  <si>
    <t>Fonctions SOMME et SOMMEPROD</t>
  </si>
  <si>
    <t>Fonction SI et collage de valeurs</t>
  </si>
  <si>
    <t>Formules et références</t>
  </si>
  <si>
    <t>Validation</t>
  </si>
  <si>
    <t>Nombre de tables</t>
  </si>
  <si>
    <t>Profit</t>
  </si>
  <si>
    <t>Nombre d'années où le niveau de publicité a été élevé</t>
  </si>
  <si>
    <t>Nombre d'années où le niveau de satisfaction a dépassé 8</t>
  </si>
  <si>
    <t>Classement du plus grand nombre d'invités présents pour les années où le niveau de publicité était élevé.</t>
  </si>
  <si>
    <t>Classement du plus haut niveau de satisfaction pour les années où le niveau de publicité était élevé.</t>
  </si>
  <si>
    <t>Prix des repas par table</t>
  </si>
  <si>
    <t>Nombre de bouteilles de vin par table</t>
  </si>
  <si>
    <t>Ex 3</t>
  </si>
  <si>
    <t>Exercice 3 - Budget pour le traiteur</t>
  </si>
  <si>
    <t>Ex 1</t>
  </si>
  <si>
    <t>Ex 2</t>
  </si>
  <si>
    <t>Ex 4</t>
  </si>
  <si>
    <t>Moyenne du nombre d'invités</t>
  </si>
  <si>
    <t>Location de la salle</t>
  </si>
  <si>
    <t>Dépenses en publicité</t>
  </si>
  <si>
    <t>Budget en prix et cadeaux</t>
  </si>
  <si>
    <t>Prix d'un billet</t>
  </si>
  <si>
    <t xml:space="preserve">Chaque année, le comité organisateur fait un sondage auprès des personnes présentes pour connaître leur appréciation de l'événement.  Il note également le nombre d'invités présents et le niveau de publicité qui a été fait avant l'événement. Répondez aux questions suivantes en utilisation les données consignées dans le tableau fourni plus bas.  
</t>
  </si>
  <si>
    <t>Exercice 1 - Budget de prix de présence</t>
  </si>
  <si>
    <t>Exercice 2 - Historique du nombre d'invités</t>
  </si>
  <si>
    <t>Coût Traiteur</t>
  </si>
  <si>
    <t>Coût total</t>
  </si>
  <si>
    <t xml:space="preserve">Dans cet exercice, vous devez analyser différents scénarios de coût pour le traiteur. La salle peut contenir un maximum de 50 tables et chaque table peut contenir 8 personnes. Il en coûte au traiteur  25$ par personne pour le repas (200$ par table) et 15$ par bouteille de vin. On vous demande d'évaluer le coût total du traiteur selon le nombre de tables et le nombre de bouteilles de vin par table.  Par exemple, pour servir 10 tables avec deux bouteilles de vin par table, il en coûterait 2300$ (10*200$ + 2*10*15$).
</t>
  </si>
  <si>
    <t>Analyse du profit</t>
  </si>
  <si>
    <r>
      <t>En préparation de la soirée bénéfice, vous dressez une liste de prix de présence et de cadeaux à acheter, la quantité requise, et le prix unitaire.  Vous avez des commanditaires qui vous offrent certains des cadeaux à rabais.
Dans les cellules grises ci-dessous, inscrivez une formule qui permet de calculer le nombre total de cadeaux et le coût total pour les acheter en utilisant les fonctions</t>
    </r>
    <r>
      <rPr>
        <b/>
        <sz val="11"/>
        <color theme="1"/>
        <rFont val="Calibri"/>
        <family val="2"/>
        <scheme val="minor"/>
      </rPr>
      <t xml:space="preserve"> SOMME() et SOMMEPROD() </t>
    </r>
    <r>
      <rPr>
        <sz val="11"/>
        <color theme="1"/>
        <rFont val="Calibri"/>
        <family val="2"/>
        <scheme val="minor"/>
      </rPr>
      <t xml:space="preserve">d'Excel. </t>
    </r>
  </si>
  <si>
    <t>Tri, filtre, fonction MOYENNE, fonction NB.SI</t>
  </si>
  <si>
    <r>
      <t xml:space="preserve">On vous demande donc de remplir le tableau (cellules grises) avec le coût total pour chaque combinaison en suivant les consignes suivantes : 
- </t>
    </r>
    <r>
      <rPr>
        <b/>
        <sz val="11"/>
        <color theme="1"/>
        <rFont val="Calibri"/>
        <family val="2"/>
        <scheme val="minor"/>
      </rPr>
      <t>Ne pas remplir chaque cellule individuellement.</t>
    </r>
    <r>
      <rPr>
        <sz val="11"/>
        <color theme="1"/>
        <rFont val="Calibri"/>
        <family val="2"/>
        <scheme val="minor"/>
      </rPr>
      <t xml:space="preserve">  Utiliser des formules Excel pour calculer les montants.  
- Ne pas insérer les données (prix des repas et prix des bouteilles) dans les formules mais plutôt faire référence aux cellules contenant ces données. Ainsi, le tableau changera dynamiquement si ces données venaient à changer. 
- Écrire une formule une seule fois (par exemple dans la cellule </t>
    </r>
    <r>
      <rPr>
        <b/>
        <sz val="11"/>
        <color theme="1"/>
        <rFont val="Calibri"/>
        <family val="2"/>
        <scheme val="minor"/>
      </rPr>
      <t>C16</t>
    </r>
    <r>
      <rPr>
        <sz val="11"/>
        <color theme="1"/>
        <rFont val="Calibri"/>
        <family val="2"/>
        <scheme val="minor"/>
      </rPr>
      <t xml:space="preserve">) puis compléter le tableau en la copiant dans les autres cellules. Attention, il vous faut utiliser des références relatives/absolues d'Excel.  </t>
    </r>
  </si>
  <si>
    <r>
      <rPr>
        <b/>
        <sz val="11"/>
        <color theme="1"/>
        <rFont val="Calibri"/>
        <family val="2"/>
        <scheme val="minor"/>
      </rPr>
      <t>1.</t>
    </r>
    <r>
      <rPr>
        <sz val="11"/>
        <color theme="1"/>
        <rFont val="Calibri"/>
        <family val="2"/>
        <scheme val="minor"/>
      </rPr>
      <t xml:space="preserve"> Dans les cellules grises, utilisez la fonction Excel </t>
    </r>
    <r>
      <rPr>
        <b/>
        <sz val="11"/>
        <color theme="1"/>
        <rFont val="Calibri"/>
        <family val="2"/>
        <scheme val="minor"/>
      </rPr>
      <t>MOYENNE()</t>
    </r>
    <r>
      <rPr>
        <sz val="11"/>
        <color theme="1"/>
        <rFont val="Calibri"/>
        <family val="2"/>
        <scheme val="minor"/>
      </rPr>
      <t xml:space="preserve"> pour calculer les statistiques demandées.</t>
    </r>
  </si>
  <si>
    <r>
      <rPr>
        <b/>
        <sz val="11"/>
        <color theme="1"/>
        <rFont val="Calibri"/>
        <family val="2"/>
        <scheme val="minor"/>
      </rPr>
      <t>2.</t>
    </r>
    <r>
      <rPr>
        <sz val="11"/>
        <color theme="1"/>
        <rFont val="Calibri"/>
        <family val="2"/>
        <scheme val="minor"/>
      </rPr>
      <t xml:space="preserve"> Dans les cellules grises, utilisez la fonction Excel </t>
    </r>
    <r>
      <rPr>
        <b/>
        <sz val="11"/>
        <color theme="1"/>
        <rFont val="Calibri"/>
        <family val="2"/>
        <scheme val="minor"/>
      </rPr>
      <t>NB.SI()</t>
    </r>
    <r>
      <rPr>
        <sz val="11"/>
        <color theme="1"/>
        <rFont val="Calibri"/>
        <family val="2"/>
        <scheme val="minor"/>
      </rPr>
      <t xml:space="preserve"> pour répondre aux deux questions suivantes.</t>
    </r>
  </si>
  <si>
    <r>
      <t xml:space="preserve">On vous demande de compléter le tableau (cellules grises) en suivant les consignes suivantes : 
- Commencer par remplir la cellule </t>
    </r>
    <r>
      <rPr>
        <b/>
        <sz val="11"/>
        <color theme="1"/>
        <rFont val="Calibri"/>
        <family val="2"/>
        <scheme val="minor"/>
      </rPr>
      <t>B11</t>
    </r>
    <r>
      <rPr>
        <sz val="11"/>
        <color theme="1"/>
        <rFont val="Calibri"/>
        <family val="2"/>
        <scheme val="minor"/>
      </rPr>
      <t xml:space="preserve"> en copiant et collant la VALEUR obtenue à l'</t>
    </r>
    <r>
      <rPr>
        <b/>
        <sz val="11"/>
        <color theme="1"/>
        <rFont val="Calibri"/>
        <family val="2"/>
        <scheme val="minor"/>
      </rPr>
      <t>EX1-Coût prix et cadeaux</t>
    </r>
    <r>
      <rPr>
        <sz val="11"/>
        <color theme="1"/>
        <rFont val="Calibri"/>
        <family val="2"/>
        <scheme val="minor"/>
      </rPr>
      <t>.
- Remplir la colonne "Coût traiteur" en copiant et collant LES VALEURS de la colonne appropriée de l</t>
    </r>
    <r>
      <rPr>
        <b/>
        <sz val="11"/>
        <color theme="1"/>
        <rFont val="Calibri"/>
        <family val="2"/>
        <scheme val="minor"/>
      </rPr>
      <t>'EX3-Coût Traiteur</t>
    </r>
    <r>
      <rPr>
        <sz val="11"/>
        <color theme="1"/>
        <rFont val="Calibri"/>
        <family val="2"/>
        <scheme val="minor"/>
      </rPr>
      <t xml:space="preserve">.
- Remplir la colonne "Coût total" en écrivant une formule Excel dans la cellule </t>
    </r>
    <r>
      <rPr>
        <b/>
        <sz val="11"/>
        <color theme="1"/>
        <rFont val="Calibri"/>
        <family val="2"/>
        <scheme val="minor"/>
      </rPr>
      <t>C16</t>
    </r>
    <r>
      <rPr>
        <sz val="11"/>
        <color theme="1"/>
        <rFont val="Calibri"/>
        <family val="2"/>
        <scheme val="minor"/>
      </rPr>
      <t xml:space="preserve"> et en copiant ensuite cette formule dans les autres cellules de la colonne.
- Remplir la colonne "Revenu" en écrivant une formule Excel dans la cellule </t>
    </r>
    <r>
      <rPr>
        <b/>
        <sz val="11"/>
        <color theme="1"/>
        <rFont val="Calibri"/>
        <family val="2"/>
        <scheme val="minor"/>
      </rPr>
      <t>D16</t>
    </r>
    <r>
      <rPr>
        <sz val="11"/>
        <color theme="1"/>
        <rFont val="Calibri"/>
        <family val="2"/>
        <scheme val="minor"/>
      </rPr>
      <t xml:space="preserve"> et en copiant ensuite cette formule dans les autres cellules de la colonne. 
- Remplir la colonne "Profit" en écrivant une formule Excel dans la cellule</t>
    </r>
    <r>
      <rPr>
        <b/>
        <sz val="11"/>
        <color theme="1"/>
        <rFont val="Calibri"/>
        <family val="2"/>
        <scheme val="minor"/>
      </rPr>
      <t xml:space="preserve"> E16</t>
    </r>
    <r>
      <rPr>
        <sz val="11"/>
        <color theme="1"/>
        <rFont val="Calibri"/>
        <family val="2"/>
        <scheme val="minor"/>
      </rPr>
      <t xml:space="preserve"> et en copiant ensuite cette formule dans les autres cellules de la colonne. 
- Remplir la dernière colonne en écrivant une formule Excel (utilisant la fonction </t>
    </r>
    <r>
      <rPr>
        <b/>
        <sz val="11"/>
        <color theme="1"/>
        <rFont val="Calibri"/>
        <family val="2"/>
        <scheme val="minor"/>
      </rPr>
      <t>SI</t>
    </r>
    <r>
      <rPr>
        <sz val="11"/>
        <color theme="1"/>
        <rFont val="Calibri"/>
        <family val="2"/>
        <scheme val="minor"/>
      </rPr>
      <t xml:space="preserve">) dans la cellule </t>
    </r>
    <r>
      <rPr>
        <b/>
        <sz val="11"/>
        <color theme="1"/>
        <rFont val="Calibri"/>
        <family val="2"/>
        <scheme val="minor"/>
      </rPr>
      <t>F16</t>
    </r>
    <r>
      <rPr>
        <sz val="11"/>
        <color theme="1"/>
        <rFont val="Calibri"/>
        <family val="2"/>
        <scheme val="minor"/>
      </rPr>
      <t xml:space="preserve"> et en copiant ensuite cette formule dans les autres cellules de la colonne.  Cette formule doit prermettre d'afficher "déficitaire" si le profit est négatif et "rentable" sinon. </t>
    </r>
  </si>
  <si>
    <t>Le directeur de l'organisme désire maintenant évaluer les profits de la soirée bénéfice selon le nombre de tables vendues. Les billets sont vendus en paquets de 8 (table complète).  Le prix d'un billet est de 100$ (800$ par paquet de 8). Il a été décidé que deux bouteilles de vin seraient fournies sur chaque table. Les frais de location de la salle sont de 2000$ et les dépenses en publicité de cette année sont de 10000$.</t>
  </si>
  <si>
    <r>
      <t>q</t>
    </r>
    <r>
      <rPr>
        <sz val="12"/>
        <color rgb="FF000000"/>
        <rFont val="Arial"/>
        <family val="2"/>
      </rPr>
      <t xml:space="preserve">Vous devez </t>
    </r>
    <r>
      <rPr>
        <b/>
        <sz val="12"/>
        <color rgb="FF0092D2"/>
        <rFont val="Arial"/>
        <family val="2"/>
      </rPr>
      <t xml:space="preserve">compléter les 4 exercices </t>
    </r>
    <r>
      <rPr>
        <sz val="12"/>
        <color rgb="FF000000"/>
        <rFont val="Arial"/>
        <family val="2"/>
      </rPr>
      <t>du fichier (un exercice par onglet).</t>
    </r>
  </si>
  <si>
    <r>
      <t>q</t>
    </r>
    <r>
      <rPr>
        <sz val="12"/>
        <color rgb="FF000000"/>
        <rFont val="Arial"/>
        <family val="2"/>
      </rPr>
      <t>Des cellules avec rétroaction vous permettent de confirmer l'exactitude de vos résultats.</t>
    </r>
  </si>
  <si>
    <r>
      <t>q</t>
    </r>
    <r>
      <rPr>
        <sz val="12"/>
        <color rgb="FF000000"/>
        <rFont val="Arial"/>
        <family val="2"/>
      </rPr>
      <t xml:space="preserve">Des liens vers des sites et des capsules-vidéos sont disponibles pour vous aider à accomplir les exercices.  Pour que tous les liens fonctionnent correctement, vous devez être connecté sur le réseau Internet de l’école ou vous connecter préalablement à la banque de données Kognos. </t>
    </r>
  </si>
  <si>
    <r>
      <rPr>
        <b/>
        <sz val="11"/>
        <color theme="1"/>
        <rFont val="Calibri"/>
        <family val="2"/>
        <scheme val="minor"/>
      </rPr>
      <t>3.</t>
    </r>
    <r>
      <rPr>
        <sz val="11"/>
        <color theme="1"/>
        <rFont val="Calibri"/>
        <family val="2"/>
        <scheme val="minor"/>
      </rPr>
      <t xml:space="preserve"> Dans les cellules grises, inscrivez l'</t>
    </r>
    <r>
      <rPr>
        <b/>
        <sz val="11"/>
        <color theme="1"/>
        <rFont val="Calibri"/>
        <family val="2"/>
        <scheme val="minor"/>
      </rPr>
      <t>année</t>
    </r>
    <r>
      <rPr>
        <sz val="11"/>
        <color theme="1"/>
        <rFont val="Calibri"/>
        <family val="2"/>
        <scheme val="minor"/>
      </rPr>
      <t xml:space="preserve"> liée aux 3 premières positions du classement demandé.  On suggère d'utiliser les outils Trier et Filtrer d'Excel.</t>
    </r>
  </si>
  <si>
    <t>1e position (année)</t>
  </si>
  <si>
    <t>2e position (année)</t>
  </si>
  <si>
    <t>3e position (année)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</si>
</sst>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 #,##0.00_)\ &quot;$&quot;_ ;_ * \(#,##0.00\)\ &quot;$&quot;_ ;_ * &quot;-&quot;??_)\ &quot;$&quot;_ ;_ @_ "/>
    <numFmt numFmtId="165" formatCode="_ * #,##0_)\ &quot;$&quot;_ ;_ * \(#,##0\)\ &quot;$&quot;_ ;_ * &quot;-&quot;??_)\ &quot;$&quot;_ ;_ @_ "/>
    <numFmt numFmtId="166" formatCode="0.0"/>
    <numFmt numFmtId="167" formatCode="#,##0.00\ &quot;$&quot;"/>
    <numFmt numFmtId="168" formatCode="#,##0\ &quot;$&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1"/>
      <name val="Calibri"/>
      <family val="2"/>
      <scheme val="minor"/>
    </font>
    <font>
      <sz val="18"/>
      <color theme="1"/>
      <name val="Calibri"/>
      <family val="2"/>
      <scheme val="minor"/>
    </font>
    <font>
      <i/>
      <sz val="18"/>
      <color theme="3"/>
      <name val="Calibri Light"/>
      <family val="2"/>
      <scheme val="major"/>
    </font>
    <font>
      <b/>
      <i/>
      <sz val="18"/>
      <color theme="3"/>
      <name val="Calibri Light"/>
      <family val="2"/>
      <scheme val="major"/>
    </font>
    <font>
      <b/>
      <sz val="11"/>
      <color rgb="FF92D050"/>
      <name val="Calibri"/>
      <family val="2"/>
      <scheme val="minor"/>
    </font>
    <font>
      <b/>
      <sz val="12"/>
      <color rgb="FF92D050"/>
      <name val="Calibri"/>
      <family val="2"/>
      <scheme val="minor"/>
    </font>
    <font>
      <b/>
      <sz val="14"/>
      <color rgb="FF92D050"/>
      <name val="Calibri"/>
      <family val="2"/>
      <scheme val="minor"/>
    </font>
    <font>
      <b/>
      <sz val="22"/>
      <color theme="1"/>
      <name val="Calibri"/>
      <family val="2"/>
      <scheme val="minor"/>
    </font>
    <font>
      <i/>
      <sz val="11"/>
      <color theme="1"/>
      <name val="Calibri"/>
      <family val="2"/>
      <scheme val="minor"/>
    </font>
    <font>
      <b/>
      <sz val="11"/>
      <name val="Calibri"/>
      <family val="2"/>
      <scheme val="minor"/>
    </font>
    <font>
      <sz val="12"/>
      <color theme="1"/>
      <name val="Wingdings"/>
      <charset val="2"/>
    </font>
    <font>
      <sz val="12"/>
      <color rgb="FF000000"/>
      <name val="Arial"/>
      <family val="2"/>
    </font>
    <font>
      <b/>
      <sz val="12"/>
      <color rgb="FF0092D2"/>
      <name val="Arial"/>
      <family val="2"/>
    </font>
    <font>
      <sz val="14"/>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2"/>
        <bgColor indexed="64"/>
      </patternFill>
    </fill>
  </fills>
  <borders count="7">
    <border>
      <left/>
      <right/>
      <top/>
      <bottom/>
      <diagonal/>
    </border>
    <border>
      <left/>
      <right/>
      <top/>
      <bottom style="thick">
        <color theme="4" tint="0.49998474074526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medium">
        <color indexed="64"/>
      </top>
      <bottom style="medium">
        <color indexed="64"/>
      </bottom>
      <diagonal/>
    </border>
  </borders>
  <cellStyleXfs count="5">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cellStyleXfs>
  <cellXfs count="76">
    <xf numFmtId="0" fontId="0" fillId="0" borderId="0" xfId="0"/>
    <xf numFmtId="0" fontId="3" fillId="0" borderId="1" xfId="3"/>
    <xf numFmtId="0" fontId="4" fillId="0" borderId="2" xfId="4"/>
    <xf numFmtId="164" fontId="0" fillId="0" borderId="0" xfId="0" applyNumberFormat="1"/>
    <xf numFmtId="2" fontId="0" fillId="0" borderId="0" xfId="0" applyNumberFormat="1"/>
    <xf numFmtId="0" fontId="0" fillId="0" borderId="0" xfId="0" applyAlignment="1">
      <alignment wrapText="1"/>
    </xf>
    <xf numFmtId="0" fontId="3" fillId="0" borderId="0" xfId="3" applyBorder="1"/>
    <xf numFmtId="165" fontId="0" fillId="0" borderId="0" xfId="0" applyNumberFormat="1"/>
    <xf numFmtId="0" fontId="5" fillId="0" borderId="0" xfId="0" applyFont="1"/>
    <xf numFmtId="0" fontId="6" fillId="0" borderId="0" xfId="2" applyFont="1"/>
    <xf numFmtId="0" fontId="7" fillId="0" borderId="0" xfId="2" applyFont="1"/>
    <xf numFmtId="1" fontId="0" fillId="0" borderId="0" xfId="0" applyNumberFormat="1"/>
    <xf numFmtId="0" fontId="0" fillId="0" borderId="0" xfId="0" applyAlignment="1">
      <alignment horizontal="left"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wrapText="1"/>
    </xf>
    <xf numFmtId="0" fontId="0" fillId="0" borderId="0" xfId="0" applyFill="1"/>
    <xf numFmtId="0" fontId="4" fillId="0" borderId="3" xfId="0" applyFont="1" applyBorder="1"/>
    <xf numFmtId="0" fontId="3" fillId="0" borderId="1" xfId="3"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xf>
    <xf numFmtId="0" fontId="0" fillId="0" borderId="0" xfId="0" applyFill="1" applyAlignment="1">
      <alignment horizontal="left" vertical="center" wrapText="1"/>
    </xf>
    <xf numFmtId="0" fontId="3" fillId="0" borderId="1" xfId="3" applyAlignment="1">
      <alignment horizont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0" fillId="0" borderId="0" xfId="0" applyFill="1" applyAlignment="1">
      <alignment horizontal="center" vertical="center" wrapText="1"/>
    </xf>
    <xf numFmtId="166" fontId="0" fillId="0" borderId="0" xfId="0" applyNumberFormat="1" applyFill="1" applyAlignment="1">
      <alignment horizontal="left" vertical="center" wrapText="1"/>
    </xf>
    <xf numFmtId="165" fontId="1" fillId="0" borderId="0" xfId="1" applyNumberFormat="1" applyFont="1" applyFill="1"/>
    <xf numFmtId="0" fontId="0" fillId="0" borderId="0" xfId="0" applyFont="1" applyFill="1"/>
    <xf numFmtId="0" fontId="10" fillId="0" borderId="0" xfId="0" applyFont="1" applyBorder="1"/>
    <xf numFmtId="0" fontId="0" fillId="0" borderId="0" xfId="0" applyBorder="1"/>
    <xf numFmtId="0" fontId="4" fillId="0" borderId="0" xfId="0" applyFont="1" applyBorder="1"/>
    <xf numFmtId="0" fontId="4" fillId="3" borderId="2" xfId="4" applyFill="1" applyAlignment="1">
      <alignment horizontal="center"/>
    </xf>
    <xf numFmtId="167" fontId="0" fillId="0" borderId="0" xfId="1" applyNumberFormat="1" applyFont="1" applyAlignment="1">
      <alignment horizontal="center"/>
    </xf>
    <xf numFmtId="167" fontId="4" fillId="3" borderId="2" xfId="4" applyNumberFormat="1" applyFill="1" applyAlignment="1">
      <alignment horizontal="center"/>
    </xf>
    <xf numFmtId="1" fontId="0" fillId="3" borderId="0" xfId="0" applyNumberFormat="1" applyFill="1" applyAlignment="1">
      <alignment horizontal="center" vertical="center" wrapText="1"/>
    </xf>
    <xf numFmtId="166" fontId="0" fillId="3" borderId="0" xfId="0" applyNumberFormat="1" applyFill="1" applyAlignment="1">
      <alignment horizontal="center" vertical="center" wrapText="1"/>
    </xf>
    <xf numFmtId="0" fontId="12" fillId="0" borderId="0" xfId="0" applyFont="1"/>
    <xf numFmtId="0" fontId="9" fillId="0" borderId="4" xfId="0" applyFont="1" applyBorder="1"/>
    <xf numFmtId="168" fontId="0" fillId="2" borderId="0" xfId="0" applyNumberFormat="1" applyFill="1" applyAlignment="1">
      <alignment horizontal="center"/>
    </xf>
    <xf numFmtId="168" fontId="1" fillId="2" borderId="0" xfId="1" applyNumberFormat="1" applyFont="1" applyFill="1" applyAlignment="1">
      <alignment horizontal="center"/>
    </xf>
    <xf numFmtId="0" fontId="8" fillId="0" borderId="0" xfId="0" applyFont="1" applyBorder="1"/>
    <xf numFmtId="0" fontId="3" fillId="0" borderId="0" xfId="3" applyBorder="1" applyAlignment="1">
      <alignment horizontal="right"/>
    </xf>
    <xf numFmtId="0" fontId="3" fillId="0" borderId="0" xfId="3" applyBorder="1" applyAlignment="1">
      <alignment horizontal="center"/>
    </xf>
    <xf numFmtId="168" fontId="1" fillId="3" borderId="0" xfId="1" applyNumberFormat="1" applyFont="1" applyFill="1" applyBorder="1" applyAlignment="1">
      <alignment horizontal="center"/>
    </xf>
    <xf numFmtId="167" fontId="0" fillId="3" borderId="0" xfId="0" applyNumberFormat="1" applyFill="1" applyAlignment="1">
      <alignment horizontal="center"/>
    </xf>
    <xf numFmtId="0" fontId="0" fillId="3" borderId="0" xfId="0" applyFill="1" applyAlignment="1">
      <alignment horizontal="center"/>
    </xf>
    <xf numFmtId="0" fontId="13" fillId="0" borderId="0" xfId="0" applyFont="1" applyBorder="1" applyAlignment="1">
      <alignment horizontal="left"/>
    </xf>
    <xf numFmtId="0" fontId="4" fillId="0" borderId="5" xfId="0" applyFont="1" applyBorder="1" applyAlignment="1">
      <alignment horizontal="center" vertical="center" wrapText="1"/>
    </xf>
    <xf numFmtId="0" fontId="4" fillId="0" borderId="0" xfId="0" applyFont="1" applyBorder="1" applyAlignment="1">
      <alignment horizontal="center"/>
    </xf>
    <xf numFmtId="0" fontId="4" fillId="0" borderId="0" xfId="0" applyFont="1" applyAlignment="1">
      <alignment horizontal="right" vertical="center" wrapText="1"/>
    </xf>
    <xf numFmtId="0" fontId="9" fillId="0" borderId="0" xfId="0" applyFont="1" applyBorder="1" applyAlignment="1">
      <alignment horizontal="center"/>
    </xf>
    <xf numFmtId="0" fontId="4" fillId="0" borderId="0" xfId="0" applyFont="1"/>
    <xf numFmtId="0" fontId="14" fillId="0" borderId="0" xfId="0" applyFont="1" applyAlignment="1">
      <alignment horizontal="left" vertical="top" readingOrder="1"/>
    </xf>
    <xf numFmtId="49" fontId="14" fillId="0" borderId="0" xfId="0" applyNumberFormat="1" applyFont="1" applyAlignment="1">
      <alignment horizontal="left" vertical="top" wrapText="1" readingOrder="1"/>
    </xf>
    <xf numFmtId="0" fontId="14" fillId="0" borderId="0" xfId="0" applyFont="1" applyAlignment="1">
      <alignment horizontal="justify" vertical="center" readingOrder="1"/>
    </xf>
    <xf numFmtId="0" fontId="17" fillId="0" borderId="0" xfId="0" applyFont="1"/>
    <xf numFmtId="0" fontId="4" fillId="0" borderId="5" xfId="0" applyFont="1" applyBorder="1" applyAlignment="1">
      <alignment horizontal="center"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center" wrapText="1"/>
    </xf>
    <xf numFmtId="0" fontId="0" fillId="0" borderId="0" xfId="0" applyFont="1" applyAlignment="1">
      <alignment horizontal="left" vertical="center" wrapText="1"/>
    </xf>
    <xf numFmtId="0" fontId="4" fillId="0" borderId="0" xfId="0" applyFont="1" applyAlignment="1">
      <alignment horizontal="center"/>
    </xf>
    <xf numFmtId="0" fontId="11" fillId="0" borderId="0" xfId="0" applyFont="1" applyAlignment="1">
      <alignment horizontal="center" vertical="center" textRotation="90"/>
    </xf>
    <xf numFmtId="49" fontId="0" fillId="0" borderId="3" xfId="0" applyNumberFormat="1" applyFont="1" applyBorder="1" applyAlignment="1">
      <alignment horizontal="left" vertical="top" wrapText="1"/>
    </xf>
    <xf numFmtId="49" fontId="0" fillId="0" borderId="6" xfId="0" applyNumberFormat="1" applyFont="1" applyBorder="1" applyAlignment="1">
      <alignment horizontal="left" vertical="top" wrapText="1"/>
    </xf>
    <xf numFmtId="49" fontId="0" fillId="0" borderId="4" xfId="0" applyNumberFormat="1" applyFont="1" applyBorder="1" applyAlignment="1">
      <alignment horizontal="left" vertical="top" wrapText="1"/>
    </xf>
    <xf numFmtId="0" fontId="0" fillId="0" borderId="3" xfId="0" applyFont="1" applyBorder="1" applyAlignment="1">
      <alignment horizontal="left" vertical="center" wrapText="1"/>
    </xf>
    <xf numFmtId="0" fontId="0" fillId="0" borderId="6" xfId="0" applyFont="1" applyBorder="1" applyAlignment="1">
      <alignment horizontal="left" vertical="center" wrapText="1"/>
    </xf>
    <xf numFmtId="0" fontId="0"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left" vertical="center" wrapText="1"/>
    </xf>
  </cellXfs>
  <cellStyles count="5">
    <cellStyle name="Currency" xfId="1" builtinId="4"/>
    <cellStyle name="Heading 2" xfId="3" builtinId="17"/>
    <cellStyle name="Normal" xfId="0" builtinId="0"/>
    <cellStyle name="Title" xfId="2" builtinId="15"/>
    <cellStyle name="Total" xfId="4" builtinId="25"/>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www.hec.ca/biblio/banques-de-donnees/kognos.pro.html"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support.office.com/fr-FR/article/Fonction-SOMME-043e1c7d-7726-4e80-8f32-07b23e057f89" TargetMode="External"/><Relationship Id="rId2" Type="http://schemas.openxmlformats.org/officeDocument/2006/relationships/hyperlink" Target="https://support.office.com/fr-FR/article/Fonction-SOMMEPROD-16753e75-9f68-4874-94ac-4d2145a2fd2e" TargetMode="External"/><Relationship Id="rId1" Type="http://schemas.openxmlformats.org/officeDocument/2006/relationships/image" Target="../media/image1.gif"/><Relationship Id="rId4" Type="http://schemas.openxmlformats.org/officeDocument/2006/relationships/hyperlink" Target="https://support.office.com/fr-fr/article/cr%C3%A9er-des-formules-23936c25-8fde-4ec3-a868-a8add99f884d"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proxy2.hec.ca:4076/video/excel-filtrer-les-donnees" TargetMode="External"/><Relationship Id="rId2" Type="http://schemas.openxmlformats.org/officeDocument/2006/relationships/hyperlink" Target="https://support.office.com/fr-fr/article/MOYENNE-MOYENNE-fonction-047bac88-d466-426c-a32b-8f33eb960cf6?ui=fr-FR&amp;rs=fr-FR&amp;ad=FR" TargetMode="External"/><Relationship Id="rId1" Type="http://schemas.openxmlformats.org/officeDocument/2006/relationships/hyperlink" Target="https://support.office.com/fr-fr/article/NB-SI-NB-SI-fonction-e0de10c6-f885-4e71-abb4-1f464816df34?ui=fr-FR&amp;rs=fr-FR&amp;ad=FR" TargetMode="External"/><Relationship Id="rId4" Type="http://schemas.openxmlformats.org/officeDocument/2006/relationships/hyperlink" Target="https://proxy2.hec.ca:4076/video/excel-trier-les-donnees" TargetMode="External"/></Relationships>
</file>

<file path=xl/drawings/_rels/drawing4.xml.rels><?xml version="1.0" encoding="UTF-8" standalone="yes"?>
<Relationships xmlns="http://schemas.openxmlformats.org/package/2006/relationships"><Relationship Id="rId2" Type="http://schemas.openxmlformats.org/officeDocument/2006/relationships/hyperlink" Target="https://proxy2.hec.ca:4076/video/excel-calculer-avec-les-principes-de-base" TargetMode="External"/><Relationship Id="rId1" Type="http://schemas.openxmlformats.org/officeDocument/2006/relationships/hyperlink" Target="https://proxy2.hec.ca:4076/video/excel-appliquer-adressages-mixtes-absolus"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s://www.youtube.com/watch?v=zzG71iiLKhM" TargetMode="External"/><Relationship Id="rId2" Type="http://schemas.openxmlformats.org/officeDocument/2006/relationships/hyperlink" Target="https://proxy2.hec.ca:4076/video/excel-coller-les-options-dexcel" TargetMode="External"/><Relationship Id="rId1" Type="http://schemas.openxmlformats.org/officeDocument/2006/relationships/hyperlink" Target="https://support.office.com/fr-FR/article/fonction-SI-69aed7c9-4e8a-4755-a9bc-aa8bbff73be2" TargetMode="External"/></Relationships>
</file>

<file path=xl/drawings/drawing1.xml><?xml version="1.0" encoding="utf-8"?>
<xdr:wsDr xmlns:xdr="http://schemas.openxmlformats.org/drawingml/2006/spreadsheetDrawing" xmlns:a="http://schemas.openxmlformats.org/drawingml/2006/main">
  <xdr:twoCellAnchor>
    <xdr:from>
      <xdr:col>1</xdr:col>
      <xdr:colOff>68580</xdr:colOff>
      <xdr:row>1</xdr:row>
      <xdr:rowOff>76200</xdr:rowOff>
    </xdr:from>
    <xdr:to>
      <xdr:col>2</xdr:col>
      <xdr:colOff>487680</xdr:colOff>
      <xdr:row>1</xdr:row>
      <xdr:rowOff>434340</xdr:rowOff>
    </xdr:to>
    <xdr:sp macro="" textlink="">
      <xdr:nvSpPr>
        <xdr:cNvPr id="3" name="ZoneTexte 2">
          <a:hlinkClick xmlns:r="http://schemas.openxmlformats.org/officeDocument/2006/relationships" r:id="rId1"/>
        </xdr:cNvPr>
        <xdr:cNvSpPr txBox="1"/>
      </xdr:nvSpPr>
      <xdr:spPr>
        <a:xfrm>
          <a:off x="10599420" y="441960"/>
          <a:ext cx="2674620" cy="358140"/>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r>
            <a:rPr lang="fr-CA" sz="1100"/>
            <a:t>Connexion </a:t>
          </a:r>
          <a:r>
            <a:rPr lang="fr-CA" sz="1100" baseline="0"/>
            <a:t>à la banque de données Kognos</a:t>
          </a:r>
          <a:endParaRPr lang="fr-CA" sz="1100"/>
        </a:p>
      </xdr:txBody>
    </xdr:sp>
    <xdr:clientData/>
  </xdr:twoCellAnchor>
  <xdr:twoCellAnchor>
    <xdr:from>
      <xdr:col>0</xdr:col>
      <xdr:colOff>9395460</xdr:colOff>
      <xdr:row>1</xdr:row>
      <xdr:rowOff>281940</xdr:rowOff>
    </xdr:from>
    <xdr:to>
      <xdr:col>1</xdr:col>
      <xdr:colOff>83820</xdr:colOff>
      <xdr:row>1</xdr:row>
      <xdr:rowOff>312420</xdr:rowOff>
    </xdr:to>
    <xdr:cxnSp macro="">
      <xdr:nvCxnSpPr>
        <xdr:cNvPr id="5" name="Connecteur droit avec flèche 4"/>
        <xdr:cNvCxnSpPr/>
      </xdr:nvCxnSpPr>
      <xdr:spPr>
        <a:xfrm flipV="1">
          <a:off x="9395460" y="647700"/>
          <a:ext cx="1219200" cy="3048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1</xdr:col>
      <xdr:colOff>9525</xdr:colOff>
      <xdr:row>16</xdr:row>
      <xdr:rowOff>9525</xdr:rowOff>
    </xdr:to>
    <xdr:pic>
      <xdr:nvPicPr>
        <xdr:cNvPr id="2" name="Image 1" descr="http://www.supermarches.ca/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3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9525</xdr:colOff>
      <xdr:row>18</xdr:row>
      <xdr:rowOff>9525</xdr:rowOff>
    </xdr:to>
    <xdr:pic>
      <xdr:nvPicPr>
        <xdr:cNvPr id="3" name="Image 2" descr="http://www.supermarches.ca/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1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9525</xdr:colOff>
      <xdr:row>19</xdr:row>
      <xdr:rowOff>9525</xdr:rowOff>
    </xdr:to>
    <xdr:pic>
      <xdr:nvPicPr>
        <xdr:cNvPr id="4" name="Image 3" descr="http://www.supermarches.ca/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9525</xdr:colOff>
      <xdr:row>19</xdr:row>
      <xdr:rowOff>9525</xdr:rowOff>
    </xdr:to>
    <xdr:pic>
      <xdr:nvPicPr>
        <xdr:cNvPr id="5" name="Image 4" descr="http://www.supermarches.ca/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00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38100</xdr:colOff>
      <xdr:row>3</xdr:row>
      <xdr:rowOff>28575</xdr:rowOff>
    </xdr:from>
    <xdr:to>
      <xdr:col>12</xdr:col>
      <xdr:colOff>60960</xdr:colOff>
      <xdr:row>3</xdr:row>
      <xdr:rowOff>487680</xdr:rowOff>
    </xdr:to>
    <xdr:sp macro="" textlink="">
      <xdr:nvSpPr>
        <xdr:cNvPr id="6" name="ZoneTexte 5"/>
        <xdr:cNvSpPr txBox="1"/>
      </xdr:nvSpPr>
      <xdr:spPr>
        <a:xfrm>
          <a:off x="8450580" y="805815"/>
          <a:ext cx="3192780" cy="459105"/>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CA" sz="1400" b="1">
              <a:solidFill>
                <a:schemeClr val="lt1"/>
              </a:solidFill>
              <a:effectLst/>
              <a:latin typeface="+mn-lt"/>
              <a:ea typeface="+mn-ea"/>
              <a:cs typeface="+mn-cs"/>
            </a:rPr>
            <a:t>Ressources</a:t>
          </a:r>
          <a:r>
            <a:rPr lang="fr-CA" sz="1400" b="1" baseline="0">
              <a:solidFill>
                <a:schemeClr val="lt1"/>
              </a:solidFill>
              <a:effectLst/>
              <a:latin typeface="+mn-lt"/>
              <a:ea typeface="+mn-ea"/>
              <a:cs typeface="+mn-cs"/>
            </a:rPr>
            <a:t> disponibles pour vous aider</a:t>
          </a:r>
          <a:endParaRPr lang="fr-CA"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fr-CA">
            <a:effectLst/>
          </a:endParaRPr>
        </a:p>
        <a:p>
          <a:endParaRPr lang="fr-CA" sz="1100"/>
        </a:p>
      </xdr:txBody>
    </xdr:sp>
    <xdr:clientData/>
  </xdr:twoCellAnchor>
  <xdr:twoCellAnchor>
    <xdr:from>
      <xdr:col>8</xdr:col>
      <xdr:colOff>99060</xdr:colOff>
      <xdr:row>8</xdr:row>
      <xdr:rowOff>83820</xdr:rowOff>
    </xdr:from>
    <xdr:to>
      <xdr:col>10</xdr:col>
      <xdr:colOff>312420</xdr:colOff>
      <xdr:row>9</xdr:row>
      <xdr:rowOff>152400</xdr:rowOff>
    </xdr:to>
    <xdr:sp macro="" textlink="">
      <xdr:nvSpPr>
        <xdr:cNvPr id="10" name="ZoneTexte 9">
          <a:hlinkClick xmlns:r="http://schemas.openxmlformats.org/officeDocument/2006/relationships" r:id="rId2"/>
        </xdr:cNvPr>
        <xdr:cNvSpPr txBox="1"/>
      </xdr:nvSpPr>
      <xdr:spPr>
        <a:xfrm>
          <a:off x="8511540" y="2628900"/>
          <a:ext cx="1798320" cy="29718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Fonction </a:t>
          </a:r>
          <a:r>
            <a:rPr lang="fr-CA" sz="1100" b="1" baseline="0"/>
            <a:t>SOMMEPROD</a:t>
          </a:r>
        </a:p>
      </xdr:txBody>
    </xdr:sp>
    <xdr:clientData/>
  </xdr:twoCellAnchor>
  <xdr:twoCellAnchor>
    <xdr:from>
      <xdr:col>8</xdr:col>
      <xdr:colOff>83820</xdr:colOff>
      <xdr:row>5</xdr:row>
      <xdr:rowOff>83820</xdr:rowOff>
    </xdr:from>
    <xdr:to>
      <xdr:col>10</xdr:col>
      <xdr:colOff>320040</xdr:colOff>
      <xdr:row>7</xdr:row>
      <xdr:rowOff>30480</xdr:rowOff>
    </xdr:to>
    <xdr:sp macro="" textlink="">
      <xdr:nvSpPr>
        <xdr:cNvPr id="12" name="ZoneTexte 11">
          <a:hlinkClick xmlns:r="http://schemas.openxmlformats.org/officeDocument/2006/relationships" r:id="rId3"/>
        </xdr:cNvPr>
        <xdr:cNvSpPr txBox="1"/>
      </xdr:nvSpPr>
      <xdr:spPr>
        <a:xfrm>
          <a:off x="8496300" y="2057400"/>
          <a:ext cx="1821180" cy="33528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Fonction SOMME</a:t>
          </a:r>
        </a:p>
      </xdr:txBody>
    </xdr:sp>
    <xdr:clientData/>
  </xdr:twoCellAnchor>
  <xdr:twoCellAnchor>
    <xdr:from>
      <xdr:col>8</xdr:col>
      <xdr:colOff>91440</xdr:colOff>
      <xdr:row>3</xdr:row>
      <xdr:rowOff>678180</xdr:rowOff>
    </xdr:from>
    <xdr:to>
      <xdr:col>11</xdr:col>
      <xdr:colOff>152400</xdr:colOff>
      <xdr:row>4</xdr:row>
      <xdr:rowOff>60960</xdr:rowOff>
    </xdr:to>
    <xdr:sp macro="" textlink="">
      <xdr:nvSpPr>
        <xdr:cNvPr id="16" name="ZoneTexte 15">
          <a:hlinkClick xmlns:r="http://schemas.openxmlformats.org/officeDocument/2006/relationships" r:id="rId4"/>
        </xdr:cNvPr>
        <xdr:cNvSpPr txBox="1"/>
      </xdr:nvSpPr>
      <xdr:spPr>
        <a:xfrm>
          <a:off x="8503920" y="1455420"/>
          <a:ext cx="2438400" cy="38100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Écrire des formules Excel</a:t>
          </a:r>
        </a:p>
        <a:p>
          <a:endParaRPr lang="fr-CA"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973455</xdr:colOff>
      <xdr:row>2</xdr:row>
      <xdr:rowOff>133350</xdr:rowOff>
    </xdr:from>
    <xdr:to>
      <xdr:col>13</xdr:col>
      <xdr:colOff>106680</xdr:colOff>
      <xdr:row>3</xdr:row>
      <xdr:rowOff>455295</xdr:rowOff>
    </xdr:to>
    <xdr:sp macro="" textlink="">
      <xdr:nvSpPr>
        <xdr:cNvPr id="5" name="ZoneTexte 4"/>
        <xdr:cNvSpPr txBox="1"/>
      </xdr:nvSpPr>
      <xdr:spPr>
        <a:xfrm>
          <a:off x="10231755" y="727710"/>
          <a:ext cx="3293745" cy="512445"/>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eaLnBrk="1" fontAlgn="auto" latinLnBrk="0" hangingPunct="1"/>
          <a:r>
            <a:rPr lang="fr-CA" sz="1400" b="1">
              <a:solidFill>
                <a:schemeClr val="lt1"/>
              </a:solidFill>
              <a:effectLst/>
              <a:latin typeface="+mn-lt"/>
              <a:ea typeface="+mn-ea"/>
              <a:cs typeface="+mn-cs"/>
            </a:rPr>
            <a:t>Ressources</a:t>
          </a:r>
          <a:r>
            <a:rPr lang="fr-CA" sz="1400" b="1" baseline="0">
              <a:solidFill>
                <a:schemeClr val="lt1"/>
              </a:solidFill>
              <a:effectLst/>
              <a:latin typeface="+mn-lt"/>
              <a:ea typeface="+mn-ea"/>
              <a:cs typeface="+mn-cs"/>
            </a:rPr>
            <a:t> disponibles pour vous aider</a:t>
          </a:r>
          <a:endParaRPr lang="fr-CA" sz="1400">
            <a:effectLst/>
          </a:endParaRPr>
        </a:p>
      </xdr:txBody>
    </xdr:sp>
    <xdr:clientData/>
  </xdr:twoCellAnchor>
  <xdr:twoCellAnchor>
    <xdr:from>
      <xdr:col>9</xdr:col>
      <xdr:colOff>60960</xdr:colOff>
      <xdr:row>6</xdr:row>
      <xdr:rowOff>0</xdr:rowOff>
    </xdr:from>
    <xdr:to>
      <xdr:col>10</xdr:col>
      <xdr:colOff>342899</xdr:colOff>
      <xdr:row>7</xdr:row>
      <xdr:rowOff>102870</xdr:rowOff>
    </xdr:to>
    <xdr:sp macro="" textlink="">
      <xdr:nvSpPr>
        <xdr:cNvPr id="3" name="ZoneTexte 2">
          <a:hlinkClick xmlns:r="http://schemas.openxmlformats.org/officeDocument/2006/relationships" r:id="rId1"/>
        </xdr:cNvPr>
        <xdr:cNvSpPr txBox="1"/>
      </xdr:nvSpPr>
      <xdr:spPr>
        <a:xfrm>
          <a:off x="10256520" y="2057400"/>
          <a:ext cx="1074419" cy="2857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Fonction NB.SI</a:t>
          </a:r>
        </a:p>
      </xdr:txBody>
    </xdr:sp>
    <xdr:clientData/>
  </xdr:twoCellAnchor>
  <xdr:twoCellAnchor>
    <xdr:from>
      <xdr:col>9</xdr:col>
      <xdr:colOff>60960</xdr:colOff>
      <xdr:row>4</xdr:row>
      <xdr:rowOff>91440</xdr:rowOff>
    </xdr:from>
    <xdr:to>
      <xdr:col>10</xdr:col>
      <xdr:colOff>678180</xdr:colOff>
      <xdr:row>5</xdr:row>
      <xdr:rowOff>68580</xdr:rowOff>
    </xdr:to>
    <xdr:sp macro="" textlink="">
      <xdr:nvSpPr>
        <xdr:cNvPr id="4" name="ZoneTexte 3">
          <a:hlinkClick xmlns:r="http://schemas.openxmlformats.org/officeDocument/2006/relationships" r:id="rId2"/>
        </xdr:cNvPr>
        <xdr:cNvSpPr txBox="1"/>
      </xdr:nvSpPr>
      <xdr:spPr>
        <a:xfrm>
          <a:off x="10256520" y="1623060"/>
          <a:ext cx="1409700" cy="28956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Fonction MOYENNE</a:t>
          </a:r>
        </a:p>
        <a:p>
          <a:endParaRPr lang="fr-CA" sz="1100" b="1" baseline="0"/>
        </a:p>
      </xdr:txBody>
    </xdr:sp>
    <xdr:clientData/>
  </xdr:twoCellAnchor>
  <xdr:twoCellAnchor>
    <xdr:from>
      <xdr:col>9</xdr:col>
      <xdr:colOff>60960</xdr:colOff>
      <xdr:row>9</xdr:row>
      <xdr:rowOff>7620</xdr:rowOff>
    </xdr:from>
    <xdr:to>
      <xdr:col>14</xdr:col>
      <xdr:colOff>129540</xdr:colOff>
      <xdr:row>11</xdr:row>
      <xdr:rowOff>121920</xdr:rowOff>
    </xdr:to>
    <xdr:sp macro="" textlink="">
      <xdr:nvSpPr>
        <xdr:cNvPr id="6" name="ZoneTexte 5">
          <a:hlinkClick xmlns:r="http://schemas.openxmlformats.org/officeDocument/2006/relationships" r:id="rId3"/>
        </xdr:cNvPr>
        <xdr:cNvSpPr txBox="1"/>
      </xdr:nvSpPr>
      <xdr:spPr>
        <a:xfrm>
          <a:off x="10454640" y="2552700"/>
          <a:ext cx="4030980" cy="48006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Filtrer les données</a:t>
          </a:r>
        </a:p>
        <a:p>
          <a:pPr marL="0" marR="0" lvl="0" indent="0" defTabSz="914400" eaLnBrk="1" fontAlgn="auto" latinLnBrk="0" hangingPunct="1">
            <a:lnSpc>
              <a:spcPct val="100000"/>
            </a:lnSpc>
            <a:spcBef>
              <a:spcPts val="0"/>
            </a:spcBef>
            <a:spcAft>
              <a:spcPts val="0"/>
            </a:spcAft>
            <a:buClrTx/>
            <a:buSzTx/>
            <a:buFontTx/>
            <a:buNone/>
            <a:tabLst/>
            <a:defRPr/>
          </a:pPr>
          <a:r>
            <a:rPr lang="fr-CA" sz="1100" b="1" i="1" baseline="0">
              <a:solidFill>
                <a:schemeClr val="lt1"/>
              </a:solidFill>
              <a:effectLst/>
              <a:latin typeface="+mn-lt"/>
              <a:ea typeface="+mn-ea"/>
              <a:cs typeface="+mn-cs"/>
            </a:rPr>
            <a:t>Visionnement suggéré pour cet exercice : jusqu'au temps 1:30</a:t>
          </a:r>
          <a:endParaRPr lang="fr-CA" sz="1200">
            <a:effectLst/>
          </a:endParaRPr>
        </a:p>
        <a:p>
          <a:endParaRPr lang="fr-CA" sz="1200" b="1" baseline="0"/>
        </a:p>
      </xdr:txBody>
    </xdr:sp>
    <xdr:clientData/>
  </xdr:twoCellAnchor>
  <xdr:twoCellAnchor>
    <xdr:from>
      <xdr:col>9</xdr:col>
      <xdr:colOff>53340</xdr:colOff>
      <xdr:row>12</xdr:row>
      <xdr:rowOff>68580</xdr:rowOff>
    </xdr:from>
    <xdr:to>
      <xdr:col>14</xdr:col>
      <xdr:colOff>106680</xdr:colOff>
      <xdr:row>15</xdr:row>
      <xdr:rowOff>114300</xdr:rowOff>
    </xdr:to>
    <xdr:sp macro="" textlink="">
      <xdr:nvSpPr>
        <xdr:cNvPr id="7" name="ZoneTexte 6">
          <a:hlinkClick xmlns:r="http://schemas.openxmlformats.org/officeDocument/2006/relationships" r:id="rId4"/>
        </xdr:cNvPr>
        <xdr:cNvSpPr txBox="1"/>
      </xdr:nvSpPr>
      <xdr:spPr>
        <a:xfrm>
          <a:off x="10447020" y="3162300"/>
          <a:ext cx="4015740" cy="59436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200" b="1" baseline="0"/>
            <a:t>Trier les données</a:t>
          </a:r>
        </a:p>
        <a:p>
          <a:pPr marL="0" marR="0" lvl="0" indent="0" defTabSz="914400" eaLnBrk="1" fontAlgn="auto" latinLnBrk="0" hangingPunct="1">
            <a:lnSpc>
              <a:spcPct val="100000"/>
            </a:lnSpc>
            <a:spcBef>
              <a:spcPts val="0"/>
            </a:spcBef>
            <a:spcAft>
              <a:spcPts val="0"/>
            </a:spcAft>
            <a:buClrTx/>
            <a:buSzTx/>
            <a:buFontTx/>
            <a:buNone/>
            <a:tabLst/>
            <a:defRPr/>
          </a:pPr>
          <a:r>
            <a:rPr lang="fr-CA" sz="1100" b="1" i="1" baseline="0">
              <a:solidFill>
                <a:schemeClr val="lt1"/>
              </a:solidFill>
              <a:effectLst/>
              <a:latin typeface="+mn-lt"/>
              <a:ea typeface="+mn-ea"/>
              <a:cs typeface="+mn-cs"/>
            </a:rPr>
            <a:t>Visionnement suggéré pour cet exercice : jusqu'au temps 1:10</a:t>
          </a:r>
          <a:endParaRPr lang="fr-CA" sz="1200">
            <a:effectLst/>
          </a:endParaRPr>
        </a:p>
        <a:p>
          <a:endParaRPr lang="fr-CA" sz="1200" b="1" baseline="0"/>
        </a:p>
        <a:p>
          <a:endParaRPr lang="fr-CA" sz="1200" b="1" baseline="0"/>
        </a:p>
        <a:p>
          <a:endParaRPr lang="fr-CA"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668654</xdr:colOff>
      <xdr:row>4</xdr:row>
      <xdr:rowOff>297180</xdr:rowOff>
    </xdr:from>
    <xdr:to>
      <xdr:col>15</xdr:col>
      <xdr:colOff>251460</xdr:colOff>
      <xdr:row>5</xdr:row>
      <xdr:rowOff>449580</xdr:rowOff>
    </xdr:to>
    <xdr:sp macro="" textlink="">
      <xdr:nvSpPr>
        <xdr:cNvPr id="4" name="ZoneTexte 3">
          <a:hlinkClick xmlns:r="http://schemas.openxmlformats.org/officeDocument/2006/relationships" r:id="rId1"/>
        </xdr:cNvPr>
        <xdr:cNvSpPr txBox="1"/>
      </xdr:nvSpPr>
      <xdr:spPr>
        <a:xfrm>
          <a:off x="8692514" y="2164080"/>
          <a:ext cx="2920366" cy="49530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Créer et copier des formules avec références relatives et absolues</a:t>
          </a:r>
          <a:endParaRPr lang="fr-CA" sz="1100" baseline="0"/>
        </a:p>
      </xdr:txBody>
    </xdr:sp>
    <xdr:clientData/>
  </xdr:twoCellAnchor>
  <xdr:twoCellAnchor>
    <xdr:from>
      <xdr:col>10</xdr:col>
      <xdr:colOff>638174</xdr:colOff>
      <xdr:row>2</xdr:row>
      <xdr:rowOff>139065</xdr:rowOff>
    </xdr:from>
    <xdr:to>
      <xdr:col>16</xdr:col>
      <xdr:colOff>160019</xdr:colOff>
      <xdr:row>3</xdr:row>
      <xdr:rowOff>464820</xdr:rowOff>
    </xdr:to>
    <xdr:sp macro="" textlink="">
      <xdr:nvSpPr>
        <xdr:cNvPr id="5" name="ZoneTexte 4"/>
        <xdr:cNvSpPr txBox="1"/>
      </xdr:nvSpPr>
      <xdr:spPr>
        <a:xfrm>
          <a:off x="8227694" y="733425"/>
          <a:ext cx="3514725" cy="508635"/>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r>
            <a:rPr lang="fr-CA" sz="1600" b="1"/>
            <a:t>Ressources</a:t>
          </a:r>
          <a:r>
            <a:rPr lang="fr-CA" sz="1600" b="1" baseline="0"/>
            <a:t> disponibles pour vous aider</a:t>
          </a:r>
        </a:p>
        <a:p>
          <a:endParaRPr lang="fr-CA" sz="1100" b="1"/>
        </a:p>
      </xdr:txBody>
    </xdr:sp>
    <xdr:clientData/>
  </xdr:twoCellAnchor>
  <xdr:twoCellAnchor>
    <xdr:from>
      <xdr:col>11</xdr:col>
      <xdr:colOff>7620</xdr:colOff>
      <xdr:row>3</xdr:row>
      <xdr:rowOff>678181</xdr:rowOff>
    </xdr:from>
    <xdr:to>
      <xdr:col>17</xdr:col>
      <xdr:colOff>365760</xdr:colOff>
      <xdr:row>4</xdr:row>
      <xdr:rowOff>106680</xdr:rowOff>
    </xdr:to>
    <xdr:sp macro="" textlink="">
      <xdr:nvSpPr>
        <xdr:cNvPr id="7" name="ZoneTexte 6">
          <a:hlinkClick xmlns:r="http://schemas.openxmlformats.org/officeDocument/2006/relationships" r:id="rId2"/>
        </xdr:cNvPr>
        <xdr:cNvSpPr txBox="1"/>
      </xdr:nvSpPr>
      <xdr:spPr>
        <a:xfrm>
          <a:off x="8717280" y="1455421"/>
          <a:ext cx="4320540" cy="518159"/>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Copier des formules </a:t>
          </a:r>
        </a:p>
        <a:p>
          <a:r>
            <a:rPr lang="fr-CA" sz="1100" b="1" i="1" baseline="0">
              <a:solidFill>
                <a:schemeClr val="lt1"/>
              </a:solidFill>
              <a:effectLst/>
              <a:latin typeface="+mn-lt"/>
              <a:ea typeface="+mn-ea"/>
              <a:cs typeface="+mn-cs"/>
            </a:rPr>
            <a:t>Visionnement suggéré pour cet exercice : jusqu'au temps 5:00</a:t>
          </a:r>
          <a:endParaRPr lang="fr-CA">
            <a:effectLst/>
          </a:endParaRPr>
        </a:p>
        <a:p>
          <a:endParaRPr lang="fr-CA" sz="1100" b="1"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76200</xdr:colOff>
      <xdr:row>3</xdr:row>
      <xdr:rowOff>152400</xdr:rowOff>
    </xdr:from>
    <xdr:to>
      <xdr:col>10</xdr:col>
      <xdr:colOff>358139</xdr:colOff>
      <xdr:row>3</xdr:row>
      <xdr:rowOff>438150</xdr:rowOff>
    </xdr:to>
    <xdr:sp macro="" textlink="">
      <xdr:nvSpPr>
        <xdr:cNvPr id="2" name="ZoneTexte 1">
          <a:hlinkClick xmlns:r="http://schemas.openxmlformats.org/officeDocument/2006/relationships" r:id="rId1"/>
        </xdr:cNvPr>
        <xdr:cNvSpPr txBox="1"/>
      </xdr:nvSpPr>
      <xdr:spPr>
        <a:xfrm>
          <a:off x="8549640" y="929640"/>
          <a:ext cx="1074419" cy="2857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Fonction SI</a:t>
          </a:r>
        </a:p>
      </xdr:txBody>
    </xdr:sp>
    <xdr:clientData/>
  </xdr:twoCellAnchor>
  <xdr:twoCellAnchor>
    <xdr:from>
      <xdr:col>9</xdr:col>
      <xdr:colOff>38100</xdr:colOff>
      <xdr:row>1</xdr:row>
      <xdr:rowOff>38101</xdr:rowOff>
    </xdr:from>
    <xdr:to>
      <xdr:col>13</xdr:col>
      <xdr:colOff>99060</xdr:colOff>
      <xdr:row>2</xdr:row>
      <xdr:rowOff>175261</xdr:rowOff>
    </xdr:to>
    <xdr:sp macro="" textlink="">
      <xdr:nvSpPr>
        <xdr:cNvPr id="3" name="ZoneTexte 2"/>
        <xdr:cNvSpPr txBox="1"/>
      </xdr:nvSpPr>
      <xdr:spPr>
        <a:xfrm>
          <a:off x="10538460" y="335281"/>
          <a:ext cx="3230880" cy="434340"/>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r>
            <a:rPr lang="fr-CA" sz="1400" b="1">
              <a:solidFill>
                <a:schemeClr val="lt1"/>
              </a:solidFill>
              <a:effectLst/>
              <a:latin typeface="+mn-lt"/>
              <a:ea typeface="+mn-ea"/>
              <a:cs typeface="+mn-cs"/>
            </a:rPr>
            <a:t>Ressources</a:t>
          </a:r>
          <a:r>
            <a:rPr lang="fr-CA" sz="1400" b="1" baseline="0">
              <a:solidFill>
                <a:schemeClr val="lt1"/>
              </a:solidFill>
              <a:effectLst/>
              <a:latin typeface="+mn-lt"/>
              <a:ea typeface="+mn-ea"/>
              <a:cs typeface="+mn-cs"/>
            </a:rPr>
            <a:t> disponibles pour vous aider</a:t>
          </a:r>
          <a:endParaRPr lang="fr-CA" sz="1400" b="1">
            <a:effectLst/>
          </a:endParaRPr>
        </a:p>
        <a:p>
          <a:endParaRPr lang="fr-CA" sz="1100"/>
        </a:p>
      </xdr:txBody>
    </xdr:sp>
    <xdr:clientData/>
  </xdr:twoCellAnchor>
  <xdr:twoCellAnchor>
    <xdr:from>
      <xdr:col>9</xdr:col>
      <xdr:colOff>83820</xdr:colOff>
      <xdr:row>4</xdr:row>
      <xdr:rowOff>152400</xdr:rowOff>
    </xdr:from>
    <xdr:to>
      <xdr:col>15</xdr:col>
      <xdr:colOff>754380</xdr:colOff>
      <xdr:row>5</xdr:row>
      <xdr:rowOff>472440</xdr:rowOff>
    </xdr:to>
    <xdr:sp macro="" textlink="">
      <xdr:nvSpPr>
        <xdr:cNvPr id="4" name="ZoneTexte 3">
          <a:hlinkClick xmlns:r="http://schemas.openxmlformats.org/officeDocument/2006/relationships" r:id="rId2"/>
        </xdr:cNvPr>
        <xdr:cNvSpPr txBox="1"/>
      </xdr:nvSpPr>
      <xdr:spPr>
        <a:xfrm>
          <a:off x="10408920" y="1752600"/>
          <a:ext cx="5425440" cy="51054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Coller des valeurs</a:t>
          </a:r>
        </a:p>
        <a:p>
          <a:r>
            <a:rPr lang="fr-CA" sz="1100" b="1" i="1" baseline="0"/>
            <a:t>Visionnement suggéré pour cet exercice : jusqu'au temps 2:30</a:t>
          </a:r>
        </a:p>
      </xdr:txBody>
    </xdr:sp>
    <xdr:clientData/>
  </xdr:twoCellAnchor>
  <xdr:twoCellAnchor>
    <xdr:from>
      <xdr:col>9</xdr:col>
      <xdr:colOff>99060</xdr:colOff>
      <xdr:row>3</xdr:row>
      <xdr:rowOff>541020</xdr:rowOff>
    </xdr:from>
    <xdr:to>
      <xdr:col>13</xdr:col>
      <xdr:colOff>502920</xdr:colOff>
      <xdr:row>4</xdr:row>
      <xdr:rowOff>15240</xdr:rowOff>
    </xdr:to>
    <xdr:sp macro="" textlink="">
      <xdr:nvSpPr>
        <xdr:cNvPr id="5" name="ZoneTexte 4">
          <a:hlinkClick xmlns:r="http://schemas.openxmlformats.org/officeDocument/2006/relationships" r:id="rId3"/>
        </xdr:cNvPr>
        <xdr:cNvSpPr txBox="1"/>
      </xdr:nvSpPr>
      <xdr:spPr>
        <a:xfrm>
          <a:off x="10424160" y="1325880"/>
          <a:ext cx="3573780" cy="28956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r>
            <a:rPr lang="fr-CA" sz="1100" b="1" baseline="0"/>
            <a:t>Sélection "rapide" de cellules adjacentes dans un tableau</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4" sqref="A4"/>
    </sheetView>
  </sheetViews>
  <sheetFormatPr defaultColWidth="11.42578125" defaultRowHeight="15" x14ac:dyDescent="0.25"/>
  <cols>
    <col min="1" max="1" width="153.5703125" customWidth="1"/>
    <col min="2" max="2" width="32.7109375" customWidth="1"/>
  </cols>
  <sheetData>
    <row r="1" spans="1:1" s="58" customFormat="1" ht="28.9" customHeight="1" x14ac:dyDescent="0.3">
      <c r="A1" s="55" t="s">
        <v>61</v>
      </c>
    </row>
    <row r="2" spans="1:1" s="58" customFormat="1" ht="39.6" customHeight="1" x14ac:dyDescent="0.3">
      <c r="A2" s="56" t="s">
        <v>63</v>
      </c>
    </row>
    <row r="3" spans="1:1" s="58" customFormat="1" ht="24.6" customHeight="1" x14ac:dyDescent="0.3">
      <c r="A3" s="56" t="s">
        <v>62</v>
      </c>
    </row>
    <row r="4" spans="1:1" s="58" customFormat="1" ht="28.9" customHeight="1" x14ac:dyDescent="0.3">
      <c r="A4" s="57"/>
    </row>
    <row r="5" spans="1:1" s="58" customFormat="1" ht="29.65" customHeight="1" x14ac:dyDescent="0.3">
      <c r="A5"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A3" sqref="A3"/>
    </sheetView>
  </sheetViews>
  <sheetFormatPr defaultColWidth="11.42578125" defaultRowHeight="15" x14ac:dyDescent="0.25"/>
  <cols>
    <col min="2" max="2" width="30.7109375" customWidth="1"/>
    <col min="4" max="4" width="22.42578125" style="22" customWidth="1"/>
  </cols>
  <sheetData>
    <row r="1" spans="1:7" ht="23.25" x14ac:dyDescent="0.35">
      <c r="A1" s="8" t="s">
        <v>48</v>
      </c>
    </row>
    <row r="2" spans="1:7" ht="23.25" x14ac:dyDescent="0.35">
      <c r="A2" s="10" t="s">
        <v>25</v>
      </c>
    </row>
    <row r="3" spans="1:7" ht="15.75" thickBot="1" x14ac:dyDescent="0.3"/>
    <row r="4" spans="1:7" ht="78.599999999999994" customHeight="1" thickBot="1" x14ac:dyDescent="0.3">
      <c r="A4" s="60" t="s">
        <v>54</v>
      </c>
      <c r="B4" s="61"/>
      <c r="C4" s="61"/>
      <c r="D4" s="61"/>
      <c r="E4" s="61"/>
      <c r="F4" s="61"/>
      <c r="G4" s="62"/>
    </row>
    <row r="5" spans="1:7" ht="15.75" thickBot="1" x14ac:dyDescent="0.3">
      <c r="A5" s="63"/>
      <c r="B5" s="63"/>
      <c r="C5" s="63"/>
      <c r="D5" s="63"/>
      <c r="E5" s="63"/>
      <c r="F5" s="63"/>
      <c r="G5" s="63"/>
    </row>
    <row r="6" spans="1:7" ht="16.5" thickBot="1" x14ac:dyDescent="0.3">
      <c r="A6" s="18" t="s">
        <v>28</v>
      </c>
      <c r="B6" s="40" t="str">
        <f>Verif!B1</f>
        <v>Valeurs exactes</v>
      </c>
      <c r="C6" s="15"/>
      <c r="D6" s="15"/>
      <c r="E6" s="15"/>
      <c r="F6" s="15"/>
      <c r="G6" s="15"/>
    </row>
    <row r="7" spans="1:7" x14ac:dyDescent="0.25">
      <c r="A7" s="15"/>
      <c r="B7" s="15"/>
      <c r="C7" s="15"/>
      <c r="D7" s="15"/>
      <c r="E7" s="15"/>
      <c r="F7" s="15"/>
      <c r="G7" s="15"/>
    </row>
    <row r="9" spans="1:7" ht="18" thickBot="1" x14ac:dyDescent="0.35">
      <c r="B9" s="1" t="s">
        <v>0</v>
      </c>
      <c r="C9" s="19" t="s">
        <v>1</v>
      </c>
      <c r="D9" s="19" t="s">
        <v>8</v>
      </c>
    </row>
    <row r="10" spans="1:7" ht="15.75" thickTop="1" x14ac:dyDescent="0.25">
      <c r="B10" t="s">
        <v>6</v>
      </c>
      <c r="C10" s="22">
        <v>1</v>
      </c>
      <c r="D10" s="35">
        <v>150</v>
      </c>
    </row>
    <row r="11" spans="1:7" x14ac:dyDescent="0.25">
      <c r="B11" t="s">
        <v>7</v>
      </c>
      <c r="C11" s="22">
        <v>2</v>
      </c>
      <c r="D11" s="35">
        <v>55</v>
      </c>
    </row>
    <row r="12" spans="1:7" x14ac:dyDescent="0.25">
      <c r="B12" t="s">
        <v>9</v>
      </c>
      <c r="C12" s="22">
        <v>5</v>
      </c>
      <c r="D12" s="35">
        <v>20</v>
      </c>
    </row>
    <row r="13" spans="1:7" x14ac:dyDescent="0.25">
      <c r="B13" t="s">
        <v>4</v>
      </c>
      <c r="C13" s="22">
        <v>5</v>
      </c>
      <c r="D13" s="35">
        <v>10</v>
      </c>
    </row>
    <row r="14" spans="1:7" ht="17.649999999999999" customHeight="1" x14ac:dyDescent="0.25">
      <c r="B14" t="s">
        <v>10</v>
      </c>
      <c r="C14" s="22">
        <v>5</v>
      </c>
      <c r="D14" s="35">
        <v>5</v>
      </c>
    </row>
    <row r="15" spans="1:7" x14ac:dyDescent="0.25">
      <c r="B15" t="s">
        <v>5</v>
      </c>
      <c r="C15" s="22">
        <v>20</v>
      </c>
      <c r="D15" s="35">
        <v>2</v>
      </c>
    </row>
    <row r="16" spans="1:7" x14ac:dyDescent="0.25">
      <c r="B16" t="s">
        <v>13</v>
      </c>
      <c r="C16" s="22">
        <v>20</v>
      </c>
      <c r="D16" s="35">
        <v>2</v>
      </c>
    </row>
    <row r="17" spans="2:4" x14ac:dyDescent="0.25">
      <c r="B17" t="s">
        <v>12</v>
      </c>
      <c r="C17" s="22">
        <v>20</v>
      </c>
      <c r="D17" s="35">
        <v>1</v>
      </c>
    </row>
    <row r="18" spans="2:4" x14ac:dyDescent="0.25">
      <c r="B18" t="s">
        <v>11</v>
      </c>
      <c r="C18" s="22">
        <v>20</v>
      </c>
      <c r="D18" s="35">
        <v>2</v>
      </c>
    </row>
    <row r="19" spans="2:4" x14ac:dyDescent="0.25">
      <c r="B19" t="s">
        <v>14</v>
      </c>
      <c r="C19" s="22">
        <v>5</v>
      </c>
      <c r="D19" s="35">
        <v>2.5</v>
      </c>
    </row>
    <row r="20" spans="2:4" ht="15.75" thickBot="1" x14ac:dyDescent="0.3">
      <c r="B20" s="2" t="s">
        <v>2</v>
      </c>
      <c r="C20" s="34">
        <f>SUM(C10:C19)</f>
        <v>103</v>
      </c>
      <c r="D20" s="36">
        <f>SUMPRODUCT(C10:C19,D10:D19)</f>
        <v>587.5</v>
      </c>
    </row>
    <row r="21" spans="2:4" ht="15.75" thickTop="1" x14ac:dyDescent="0.25"/>
  </sheetData>
  <mergeCells count="2">
    <mergeCell ref="A4:G4"/>
    <mergeCell ref="A5:G5"/>
  </mergeCells>
  <conditionalFormatting sqref="B6">
    <cfRule type="containsText" dxfId="13" priority="1" operator="containsText" text="Valeurs exactes">
      <formula>NOT(ISERROR(SEARCH("Valeurs exactes",B6)))</formula>
    </cfRule>
    <cfRule type="containsText" dxfId="12" priority="2" operator="containsText" text="Valeurs erronées">
      <formula>NOT(ISERROR(SEARCH("Valeurs erronées",B6)))</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workbookViewId="0">
      <selection activeCell="B5" sqref="B5"/>
    </sheetView>
  </sheetViews>
  <sheetFormatPr defaultColWidth="11.42578125" defaultRowHeight="15" x14ac:dyDescent="0.25"/>
  <cols>
    <col min="1" max="1" width="9.42578125" customWidth="1"/>
    <col min="2" max="2" width="20.5703125" customWidth="1"/>
    <col min="3" max="3" width="34.7109375" customWidth="1"/>
    <col min="4" max="4" width="20.7109375" customWidth="1"/>
    <col min="5" max="5" width="18.7109375" customWidth="1"/>
    <col min="6" max="6" width="13.5703125" customWidth="1"/>
    <col min="7" max="7" width="14.28515625" customWidth="1"/>
    <col min="8" max="8" width="12.7109375" customWidth="1"/>
    <col min="9" max="9" width="14.42578125" customWidth="1"/>
  </cols>
  <sheetData>
    <row r="1" spans="1:9" ht="23.25" x14ac:dyDescent="0.35">
      <c r="A1" s="8" t="s">
        <v>49</v>
      </c>
    </row>
    <row r="2" spans="1:9" ht="23.25" x14ac:dyDescent="0.35">
      <c r="A2" s="9" t="s">
        <v>55</v>
      </c>
    </row>
    <row r="3" spans="1:9" ht="15.75" thickBot="1" x14ac:dyDescent="0.3"/>
    <row r="4" spans="1:9" ht="55.15" customHeight="1" thickBot="1" x14ac:dyDescent="0.3">
      <c r="A4" s="60" t="s">
        <v>47</v>
      </c>
      <c r="B4" s="61"/>
      <c r="C4" s="61"/>
      <c r="D4" s="61"/>
      <c r="E4" s="61"/>
      <c r="F4" s="62"/>
      <c r="G4" s="5"/>
    </row>
    <row r="5" spans="1:9" ht="24.6" customHeight="1" x14ac:dyDescent="0.25">
      <c r="A5" s="16"/>
      <c r="B5" s="16"/>
      <c r="C5" s="16"/>
      <c r="D5" s="16"/>
      <c r="E5" s="16"/>
      <c r="F5" s="16"/>
      <c r="G5" s="5"/>
    </row>
    <row r="6" spans="1:9" ht="16.899999999999999" customHeight="1" x14ac:dyDescent="0.25">
      <c r="A6" s="63" t="s">
        <v>57</v>
      </c>
      <c r="B6" s="63"/>
      <c r="C6" s="63"/>
      <c r="D6" s="63"/>
      <c r="E6" s="63"/>
      <c r="F6" s="63"/>
    </row>
    <row r="7" spans="1:9" x14ac:dyDescent="0.25">
      <c r="A7" s="12"/>
      <c r="B7" s="12"/>
      <c r="C7" s="12"/>
      <c r="D7" s="12"/>
      <c r="E7" s="50" t="s">
        <v>28</v>
      </c>
      <c r="F7" s="12"/>
    </row>
    <row r="8" spans="1:9" ht="13.15" customHeight="1" x14ac:dyDescent="0.25">
      <c r="A8" s="52">
        <v>1.1000000000000001</v>
      </c>
      <c r="B8" s="17" t="s">
        <v>42</v>
      </c>
      <c r="C8" s="23"/>
      <c r="D8" s="37">
        <f>AVERAGE(C26:C55)</f>
        <v>297.06666666666666</v>
      </c>
      <c r="E8" s="49" t="str">
        <f>Verif!B2</f>
        <v>Valeur exacte</v>
      </c>
    </row>
    <row r="9" spans="1:9" x14ac:dyDescent="0.25">
      <c r="A9" s="52">
        <v>1.2</v>
      </c>
      <c r="B9" s="17" t="s">
        <v>19</v>
      </c>
      <c r="C9" s="23"/>
      <c r="D9" s="38">
        <f>AVERAGE(D26:D55)</f>
        <v>8</v>
      </c>
      <c r="E9" s="49" t="str">
        <f>Verif!B3</f>
        <v>Valeur exacte</v>
      </c>
    </row>
    <row r="10" spans="1:9" x14ac:dyDescent="0.25">
      <c r="A10" s="15"/>
      <c r="B10" s="17"/>
      <c r="C10" s="23"/>
      <c r="D10" s="17"/>
      <c r="E10" s="23"/>
      <c r="F10" s="15"/>
      <c r="I10" s="39"/>
    </row>
    <row r="11" spans="1:9" x14ac:dyDescent="0.25">
      <c r="A11" s="15"/>
      <c r="B11" s="17"/>
      <c r="C11" s="23"/>
      <c r="D11" s="17"/>
      <c r="E11" s="23"/>
      <c r="F11" s="15"/>
    </row>
    <row r="12" spans="1:9" ht="14.65" customHeight="1" x14ac:dyDescent="0.25">
      <c r="A12" s="64" t="s">
        <v>58</v>
      </c>
      <c r="B12" s="64"/>
      <c r="C12" s="64"/>
      <c r="D12" s="64"/>
      <c r="E12" s="64"/>
      <c r="F12" s="64"/>
    </row>
    <row r="13" spans="1:9" x14ac:dyDescent="0.25">
      <c r="A13" s="13"/>
      <c r="B13" s="13"/>
      <c r="C13" s="13"/>
      <c r="D13" s="13"/>
      <c r="E13" s="50" t="s">
        <v>28</v>
      </c>
      <c r="F13" s="13"/>
    </row>
    <row r="14" spans="1:9" x14ac:dyDescent="0.25">
      <c r="A14" s="52">
        <v>2.1</v>
      </c>
      <c r="B14" s="17" t="s">
        <v>32</v>
      </c>
      <c r="C14" s="23"/>
      <c r="D14" s="26">
        <f>COUNTIF(D26:D55, "&gt;8")</f>
        <v>18</v>
      </c>
      <c r="E14" s="49" t="str">
        <f>Verif!B4</f>
        <v>Valeur exacte</v>
      </c>
      <c r="F14" s="15"/>
    </row>
    <row r="15" spans="1:9" x14ac:dyDescent="0.25">
      <c r="A15" s="52">
        <v>2.2000000000000002</v>
      </c>
      <c r="B15" s="17" t="s">
        <v>31</v>
      </c>
      <c r="C15" s="23"/>
      <c r="D15" s="26">
        <f>COUNTIF(E26:E55,"élevé")</f>
        <v>12</v>
      </c>
      <c r="E15" s="49" t="str">
        <f>Verif!B5</f>
        <v>Valeur exacte</v>
      </c>
      <c r="F15" s="15"/>
    </row>
    <row r="16" spans="1:9" x14ac:dyDescent="0.25">
      <c r="A16" s="12"/>
      <c r="B16" s="17"/>
      <c r="C16" s="23"/>
      <c r="D16" s="23"/>
      <c r="E16" s="12"/>
      <c r="F16" s="12"/>
    </row>
    <row r="17" spans="1:9" ht="14.65" customHeight="1" x14ac:dyDescent="0.25">
      <c r="A17" s="64" t="s">
        <v>64</v>
      </c>
      <c r="B17" s="64"/>
      <c r="C17" s="64"/>
      <c r="D17" s="64"/>
      <c r="E17" s="64"/>
      <c r="F17" s="64"/>
      <c r="G17" s="64"/>
    </row>
    <row r="18" spans="1:9" ht="30" x14ac:dyDescent="0.25">
      <c r="A18" s="12"/>
      <c r="B18" s="17"/>
      <c r="C18" s="23"/>
      <c r="D18" s="23"/>
      <c r="E18" s="25"/>
      <c r="F18" s="50" t="s">
        <v>65</v>
      </c>
      <c r="G18" s="50" t="s">
        <v>66</v>
      </c>
      <c r="H18" s="59" t="s">
        <v>67</v>
      </c>
      <c r="I18" s="50" t="s">
        <v>28</v>
      </c>
    </row>
    <row r="19" spans="1:9" x14ac:dyDescent="0.25">
      <c r="A19" s="52">
        <v>3.1</v>
      </c>
      <c r="B19" s="17" t="s">
        <v>33</v>
      </c>
      <c r="C19" s="23"/>
      <c r="D19" s="28"/>
      <c r="E19" s="27"/>
      <c r="F19" s="26">
        <v>2013</v>
      </c>
      <c r="G19" s="26">
        <v>2011</v>
      </c>
      <c r="H19" s="26">
        <v>1999</v>
      </c>
      <c r="I19" s="49" t="str">
        <f>Verif!B6</f>
        <v>Valeurs exactes</v>
      </c>
    </row>
    <row r="20" spans="1:9" x14ac:dyDescent="0.25">
      <c r="A20" s="52">
        <v>3.2</v>
      </c>
      <c r="B20" s="17" t="s">
        <v>34</v>
      </c>
      <c r="C20" s="23"/>
      <c r="D20" s="23"/>
      <c r="E20" s="27"/>
      <c r="F20" s="26">
        <v>1994</v>
      </c>
      <c r="G20" s="26">
        <v>1987</v>
      </c>
      <c r="H20" s="26">
        <v>1988</v>
      </c>
      <c r="I20" s="49" t="str">
        <f>Verif!B7</f>
        <v>Valeurs exactes</v>
      </c>
    </row>
    <row r="21" spans="1:9" x14ac:dyDescent="0.25">
      <c r="B21" s="17"/>
      <c r="C21" s="12"/>
      <c r="D21" s="12"/>
      <c r="E21" s="15"/>
    </row>
    <row r="22" spans="1:9" x14ac:dyDescent="0.25">
      <c r="B22" s="12"/>
      <c r="C22" s="12"/>
      <c r="D22" s="12"/>
      <c r="E22" s="15"/>
    </row>
    <row r="23" spans="1:9" x14ac:dyDescent="0.25">
      <c r="B23" s="12"/>
      <c r="C23" s="12"/>
      <c r="D23" s="12"/>
      <c r="E23" s="12"/>
    </row>
    <row r="24" spans="1:9" x14ac:dyDescent="0.25">
      <c r="C24" s="4"/>
      <c r="H24" s="17"/>
    </row>
    <row r="25" spans="1:9" ht="51" customHeight="1" thickBot="1" x14ac:dyDescent="0.35">
      <c r="B25" s="24" t="s">
        <v>17</v>
      </c>
      <c r="C25" s="24" t="s">
        <v>24</v>
      </c>
      <c r="D25" s="24" t="s">
        <v>18</v>
      </c>
      <c r="E25" s="24" t="s">
        <v>21</v>
      </c>
    </row>
    <row r="26" spans="1:9" ht="15.6" customHeight="1" thickTop="1" x14ac:dyDescent="0.25">
      <c r="B26" s="20">
        <v>1987</v>
      </c>
      <c r="C26" s="20">
        <v>280</v>
      </c>
      <c r="D26" s="21">
        <v>9.1</v>
      </c>
      <c r="E26" s="22" t="s">
        <v>22</v>
      </c>
    </row>
    <row r="27" spans="1:9" x14ac:dyDescent="0.25">
      <c r="B27" s="20">
        <v>1988</v>
      </c>
      <c r="C27" s="20">
        <v>288</v>
      </c>
      <c r="D27" s="21">
        <v>8.6999999999999993</v>
      </c>
      <c r="E27" s="22" t="s">
        <v>22</v>
      </c>
    </row>
    <row r="28" spans="1:9" x14ac:dyDescent="0.25">
      <c r="B28" s="20">
        <v>1989</v>
      </c>
      <c r="C28" s="20">
        <v>272</v>
      </c>
      <c r="D28" s="21">
        <v>8.1</v>
      </c>
      <c r="E28" s="22" t="s">
        <v>20</v>
      </c>
    </row>
    <row r="29" spans="1:9" x14ac:dyDescent="0.25">
      <c r="B29" s="20">
        <v>1990</v>
      </c>
      <c r="C29" s="20">
        <v>272</v>
      </c>
      <c r="D29" s="21">
        <v>8.1</v>
      </c>
      <c r="E29" s="22" t="s">
        <v>20</v>
      </c>
    </row>
    <row r="30" spans="1:9" x14ac:dyDescent="0.25">
      <c r="B30" s="20">
        <v>1991</v>
      </c>
      <c r="C30" s="20">
        <v>288</v>
      </c>
      <c r="D30" s="21">
        <v>7.6</v>
      </c>
      <c r="E30" s="22" t="s">
        <v>20</v>
      </c>
    </row>
    <row r="31" spans="1:9" x14ac:dyDescent="0.25">
      <c r="B31" s="20">
        <v>1992</v>
      </c>
      <c r="C31" s="20">
        <v>272</v>
      </c>
      <c r="D31" s="21">
        <v>8.1999999999999993</v>
      </c>
      <c r="E31" s="22" t="s">
        <v>20</v>
      </c>
    </row>
    <row r="32" spans="1:9" x14ac:dyDescent="0.25">
      <c r="B32" s="20">
        <v>1993</v>
      </c>
      <c r="C32" s="20">
        <v>256</v>
      </c>
      <c r="D32" s="21">
        <v>8.5</v>
      </c>
      <c r="E32" s="22" t="s">
        <v>20</v>
      </c>
    </row>
    <row r="33" spans="2:5" x14ac:dyDescent="0.25">
      <c r="B33" s="20">
        <v>1994</v>
      </c>
      <c r="C33" s="20">
        <v>320</v>
      </c>
      <c r="D33" s="21">
        <v>9.1999999999999993</v>
      </c>
      <c r="E33" s="22" t="s">
        <v>22</v>
      </c>
    </row>
    <row r="34" spans="2:5" x14ac:dyDescent="0.25">
      <c r="B34" s="20">
        <v>1995</v>
      </c>
      <c r="C34" s="20">
        <v>336</v>
      </c>
      <c r="D34" s="21">
        <v>6.8</v>
      </c>
      <c r="E34" s="22" t="s">
        <v>22</v>
      </c>
    </row>
    <row r="35" spans="2:5" x14ac:dyDescent="0.25">
      <c r="B35" s="20">
        <v>1996</v>
      </c>
      <c r="C35" s="20">
        <v>312</v>
      </c>
      <c r="D35" s="21">
        <v>7.1</v>
      </c>
      <c r="E35" s="22" t="s">
        <v>22</v>
      </c>
    </row>
    <row r="36" spans="2:5" x14ac:dyDescent="0.25">
      <c r="B36" s="20">
        <v>1997</v>
      </c>
      <c r="C36" s="20">
        <v>352</v>
      </c>
      <c r="D36" s="21">
        <v>7</v>
      </c>
      <c r="E36" s="22" t="s">
        <v>22</v>
      </c>
    </row>
    <row r="37" spans="2:5" x14ac:dyDescent="0.25">
      <c r="B37" s="20">
        <v>1998</v>
      </c>
      <c r="C37" s="20">
        <v>360</v>
      </c>
      <c r="D37" s="21">
        <v>8.1</v>
      </c>
      <c r="E37" s="22" t="s">
        <v>22</v>
      </c>
    </row>
    <row r="38" spans="2:5" x14ac:dyDescent="0.25">
      <c r="B38" s="20">
        <v>1999</v>
      </c>
      <c r="C38" s="20">
        <v>368</v>
      </c>
      <c r="D38" s="21">
        <v>7.9</v>
      </c>
      <c r="E38" s="22" t="s">
        <v>22</v>
      </c>
    </row>
    <row r="39" spans="2:5" x14ac:dyDescent="0.25">
      <c r="B39" s="20">
        <v>2000</v>
      </c>
      <c r="C39" s="20">
        <v>264</v>
      </c>
      <c r="D39" s="21">
        <v>9.4</v>
      </c>
      <c r="E39" s="22" t="s">
        <v>20</v>
      </c>
    </row>
    <row r="40" spans="2:5" x14ac:dyDescent="0.25">
      <c r="B40" s="20">
        <v>2001</v>
      </c>
      <c r="C40" s="20">
        <v>280</v>
      </c>
      <c r="D40" s="21">
        <v>7.4</v>
      </c>
      <c r="E40" s="22" t="s">
        <v>20</v>
      </c>
    </row>
    <row r="41" spans="2:5" x14ac:dyDescent="0.25">
      <c r="B41" s="20">
        <v>2002</v>
      </c>
      <c r="C41" s="20">
        <v>224</v>
      </c>
      <c r="D41" s="21">
        <v>8.1</v>
      </c>
      <c r="E41" s="22" t="s">
        <v>20</v>
      </c>
    </row>
    <row r="42" spans="2:5" x14ac:dyDescent="0.25">
      <c r="B42" s="20">
        <v>2003</v>
      </c>
      <c r="C42" s="20">
        <v>216</v>
      </c>
      <c r="D42" s="21">
        <v>8.1999999999999993</v>
      </c>
      <c r="E42" s="22" t="s">
        <v>23</v>
      </c>
    </row>
    <row r="43" spans="2:5" x14ac:dyDescent="0.25">
      <c r="B43" s="20">
        <v>2004</v>
      </c>
      <c r="C43" s="20">
        <v>224</v>
      </c>
      <c r="D43" s="21">
        <v>9.1999999999999993</v>
      </c>
      <c r="E43" s="22" t="s">
        <v>23</v>
      </c>
    </row>
    <row r="44" spans="2:5" x14ac:dyDescent="0.25">
      <c r="B44" s="20">
        <v>2005</v>
      </c>
      <c r="C44" s="20">
        <v>288</v>
      </c>
      <c r="D44" s="21">
        <v>8.6</v>
      </c>
      <c r="E44" s="22" t="s">
        <v>20</v>
      </c>
    </row>
    <row r="45" spans="2:5" x14ac:dyDescent="0.25">
      <c r="B45" s="20">
        <v>2006</v>
      </c>
      <c r="C45" s="20">
        <v>232</v>
      </c>
      <c r="D45" s="21">
        <v>7.4</v>
      </c>
      <c r="E45" s="22" t="s">
        <v>23</v>
      </c>
    </row>
    <row r="46" spans="2:5" x14ac:dyDescent="0.25">
      <c r="B46" s="20">
        <v>2007</v>
      </c>
      <c r="C46" s="20">
        <v>216</v>
      </c>
      <c r="D46" s="21">
        <v>7</v>
      </c>
      <c r="E46" s="22" t="s">
        <v>23</v>
      </c>
    </row>
    <row r="47" spans="2:5" x14ac:dyDescent="0.25">
      <c r="B47" s="20">
        <v>2008</v>
      </c>
      <c r="C47" s="20">
        <v>296</v>
      </c>
      <c r="D47" s="21">
        <v>8.6</v>
      </c>
      <c r="E47" s="22" t="s">
        <v>20</v>
      </c>
    </row>
    <row r="48" spans="2:5" x14ac:dyDescent="0.25">
      <c r="B48" s="20">
        <v>2009</v>
      </c>
      <c r="C48" s="20">
        <v>304</v>
      </c>
      <c r="D48" s="21">
        <v>8.4</v>
      </c>
      <c r="E48" s="22" t="s">
        <v>20</v>
      </c>
    </row>
    <row r="49" spans="2:5" x14ac:dyDescent="0.25">
      <c r="B49" s="20">
        <v>2010</v>
      </c>
      <c r="C49" s="20">
        <v>352</v>
      </c>
      <c r="D49" s="21">
        <v>7.4</v>
      </c>
      <c r="E49" s="22" t="s">
        <v>22</v>
      </c>
    </row>
    <row r="50" spans="2:5" x14ac:dyDescent="0.25">
      <c r="B50" s="20">
        <v>2011</v>
      </c>
      <c r="C50" s="20">
        <v>376</v>
      </c>
      <c r="D50" s="21">
        <v>7</v>
      </c>
      <c r="E50" s="22" t="s">
        <v>22</v>
      </c>
    </row>
    <row r="51" spans="2:5" x14ac:dyDescent="0.25">
      <c r="B51" s="20">
        <v>2012</v>
      </c>
      <c r="C51" s="20">
        <v>360</v>
      </c>
      <c r="D51" s="21">
        <v>7.4</v>
      </c>
      <c r="E51" s="22" t="s">
        <v>22</v>
      </c>
    </row>
    <row r="52" spans="2:5" x14ac:dyDescent="0.25">
      <c r="B52" s="20">
        <v>2013</v>
      </c>
      <c r="C52" s="20">
        <v>392</v>
      </c>
      <c r="D52" s="21">
        <v>6.9</v>
      </c>
      <c r="E52" s="22" t="s">
        <v>22</v>
      </c>
    </row>
    <row r="53" spans="2:5" x14ac:dyDescent="0.25">
      <c r="B53" s="20">
        <v>2014</v>
      </c>
      <c r="C53" s="20">
        <v>312</v>
      </c>
      <c r="D53" s="21">
        <v>8.4</v>
      </c>
      <c r="E53" s="22" t="s">
        <v>20</v>
      </c>
    </row>
    <row r="54" spans="2:5" x14ac:dyDescent="0.25">
      <c r="B54" s="20">
        <v>2015</v>
      </c>
      <c r="C54" s="20">
        <v>304</v>
      </c>
      <c r="D54" s="21">
        <v>8.1</v>
      </c>
      <c r="E54" s="22" t="s">
        <v>20</v>
      </c>
    </row>
    <row r="55" spans="2:5" x14ac:dyDescent="0.25">
      <c r="B55" s="20">
        <v>2016</v>
      </c>
      <c r="C55" s="20">
        <v>296</v>
      </c>
      <c r="D55" s="21">
        <v>8.1</v>
      </c>
      <c r="E55" s="22" t="s">
        <v>20</v>
      </c>
    </row>
    <row r="56" spans="2:5" x14ac:dyDescent="0.25">
      <c r="C56" s="4"/>
    </row>
    <row r="57" spans="2:5" x14ac:dyDescent="0.25">
      <c r="C57" s="4"/>
    </row>
    <row r="58" spans="2:5" x14ac:dyDescent="0.25">
      <c r="C58" s="4"/>
    </row>
    <row r="59" spans="2:5" x14ac:dyDescent="0.25">
      <c r="C59" s="4"/>
    </row>
    <row r="60" spans="2:5" x14ac:dyDescent="0.25">
      <c r="C60" s="4"/>
    </row>
    <row r="61" spans="2:5" x14ac:dyDescent="0.25">
      <c r="C61" s="4"/>
    </row>
    <row r="62" spans="2:5" x14ac:dyDescent="0.25">
      <c r="C62" s="4"/>
    </row>
    <row r="63" spans="2:5" x14ac:dyDescent="0.25">
      <c r="C63" s="4"/>
    </row>
    <row r="64" spans="2:5" x14ac:dyDescent="0.25">
      <c r="C64" s="4"/>
    </row>
    <row r="65" spans="3:3" x14ac:dyDescent="0.25">
      <c r="C65" s="4"/>
    </row>
    <row r="66" spans="3:3" x14ac:dyDescent="0.25">
      <c r="C66" s="4"/>
    </row>
    <row r="67" spans="3:3" x14ac:dyDescent="0.25">
      <c r="C67" s="4"/>
    </row>
    <row r="68" spans="3:3" x14ac:dyDescent="0.25">
      <c r="C68" s="4"/>
    </row>
    <row r="69" spans="3:3" x14ac:dyDescent="0.25">
      <c r="C69" s="4"/>
    </row>
    <row r="70" spans="3:3" x14ac:dyDescent="0.25">
      <c r="C70" s="4"/>
    </row>
    <row r="71" spans="3:3" x14ac:dyDescent="0.25">
      <c r="C71" s="4"/>
    </row>
    <row r="72" spans="3:3" x14ac:dyDescent="0.25">
      <c r="C72" s="4"/>
    </row>
    <row r="73" spans="3:3" x14ac:dyDescent="0.25">
      <c r="C73" s="4"/>
    </row>
    <row r="74" spans="3:3" x14ac:dyDescent="0.25">
      <c r="C74" s="4"/>
    </row>
    <row r="75" spans="3:3" x14ac:dyDescent="0.25">
      <c r="C75" s="4"/>
    </row>
    <row r="76" spans="3:3" x14ac:dyDescent="0.25">
      <c r="C76" s="4"/>
    </row>
    <row r="77" spans="3:3" x14ac:dyDescent="0.25">
      <c r="C77" s="4"/>
    </row>
    <row r="78" spans="3:3" x14ac:dyDescent="0.25">
      <c r="C78" s="4"/>
    </row>
    <row r="79" spans="3:3" x14ac:dyDescent="0.25">
      <c r="C79" s="4"/>
    </row>
    <row r="80" spans="3:3" x14ac:dyDescent="0.25">
      <c r="C80" s="4"/>
    </row>
    <row r="81" spans="3:3" x14ac:dyDescent="0.25">
      <c r="C81" s="4"/>
    </row>
    <row r="82" spans="3:3" x14ac:dyDescent="0.25">
      <c r="C82" s="4"/>
    </row>
  </sheetData>
  <sortState ref="B26:E55">
    <sortCondition ref="B26"/>
  </sortState>
  <mergeCells count="4">
    <mergeCell ref="A4:F4"/>
    <mergeCell ref="A6:F6"/>
    <mergeCell ref="A12:F12"/>
    <mergeCell ref="A17:G17"/>
  </mergeCells>
  <conditionalFormatting sqref="E8:E9">
    <cfRule type="containsText" dxfId="11" priority="5" operator="containsText" text="Valeur exa">
      <formula>NOT(ISERROR(SEARCH("Valeur exa",E8)))</formula>
    </cfRule>
    <cfRule type="containsText" dxfId="10" priority="6" operator="containsText" text="Valeur erron">
      <formula>NOT(ISERROR(SEARCH("Valeur erron",E8)))</formula>
    </cfRule>
  </conditionalFormatting>
  <conditionalFormatting sqref="E14:E15">
    <cfRule type="containsText" dxfId="9" priority="3" operator="containsText" text="Valeur exa">
      <formula>NOT(ISERROR(SEARCH("Valeur exa",E14)))</formula>
    </cfRule>
    <cfRule type="containsText" dxfId="8" priority="4" operator="containsText" text="Valeur erron">
      <formula>NOT(ISERROR(SEARCH("Valeur erron",E14)))</formula>
    </cfRule>
  </conditionalFormatting>
  <conditionalFormatting sqref="I19:I20">
    <cfRule type="containsText" dxfId="7" priority="1" operator="containsText" text="Valeurs exa">
      <formula>NOT(ISERROR(SEARCH("Valeurs exa",I19)))</formula>
    </cfRule>
    <cfRule type="containsText" dxfId="6" priority="2" operator="containsText" text="Valeurs erron">
      <formula>NOT(ISERROR(SEARCH("Valeurs erron",I19)))</formula>
    </cfRule>
  </conditionalFormatting>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abSelected="1" workbookViewId="0">
      <selection activeCell="A4" sqref="A4:H4"/>
    </sheetView>
  </sheetViews>
  <sheetFormatPr defaultColWidth="11.42578125" defaultRowHeight="15" x14ac:dyDescent="0.25"/>
  <cols>
    <col min="1" max="1" width="9.7109375" customWidth="1"/>
    <col min="2" max="2" width="22.7109375" customWidth="1"/>
    <col min="3" max="4" width="11.28515625" customWidth="1"/>
    <col min="5" max="6" width="10.7109375" customWidth="1"/>
    <col min="7" max="7" width="13.42578125" customWidth="1"/>
    <col min="8" max="8" width="8.42578125" bestFit="1" customWidth="1"/>
    <col min="9" max="9" width="10" bestFit="1" customWidth="1"/>
    <col min="10" max="10" width="8.42578125" bestFit="1" customWidth="1"/>
    <col min="11" max="12" width="10" bestFit="1" customWidth="1"/>
    <col min="13" max="22" width="9.5703125" bestFit="1" customWidth="1"/>
    <col min="23" max="24" width="7.28515625" customWidth="1"/>
  </cols>
  <sheetData>
    <row r="1" spans="1:12" ht="23.25" x14ac:dyDescent="0.35">
      <c r="A1" s="8" t="s">
        <v>38</v>
      </c>
    </row>
    <row r="2" spans="1:12" ht="23.25" x14ac:dyDescent="0.35">
      <c r="A2" s="9" t="s">
        <v>27</v>
      </c>
    </row>
    <row r="3" spans="1:12" ht="14.65" customHeight="1" thickBot="1" x14ac:dyDescent="0.3"/>
    <row r="4" spans="1:12" ht="85.9" customHeight="1" thickBot="1" x14ac:dyDescent="0.3">
      <c r="A4" s="70" t="s">
        <v>52</v>
      </c>
      <c r="B4" s="71"/>
      <c r="C4" s="71"/>
      <c r="D4" s="71"/>
      <c r="E4" s="71"/>
      <c r="F4" s="71"/>
      <c r="G4" s="71"/>
      <c r="H4" s="72"/>
    </row>
    <row r="5" spans="1:12" ht="27" customHeight="1" thickBot="1" x14ac:dyDescent="0.3"/>
    <row r="6" spans="1:12" ht="123" customHeight="1" thickBot="1" x14ac:dyDescent="0.3">
      <c r="A6" s="67" t="s">
        <v>56</v>
      </c>
      <c r="B6" s="68"/>
      <c r="C6" s="68"/>
      <c r="D6" s="68"/>
      <c r="E6" s="68"/>
      <c r="F6" s="68"/>
      <c r="G6" s="68"/>
      <c r="H6" s="69"/>
      <c r="L6" s="3"/>
    </row>
    <row r="7" spans="1:12" ht="16.149999999999999" customHeight="1" x14ac:dyDescent="0.25">
      <c r="A7" s="13"/>
      <c r="B7" s="13"/>
      <c r="C7" s="13"/>
      <c r="D7" s="13"/>
      <c r="E7" s="13"/>
      <c r="F7" s="13"/>
      <c r="G7" s="13"/>
      <c r="L7" s="3"/>
    </row>
    <row r="8" spans="1:12" ht="15" customHeight="1" x14ac:dyDescent="0.25">
      <c r="A8" s="13"/>
      <c r="B8" s="30" t="s">
        <v>35</v>
      </c>
      <c r="C8" s="42">
        <f>8*25</f>
        <v>200</v>
      </c>
      <c r="D8" s="14"/>
      <c r="E8" s="14"/>
      <c r="F8" s="14"/>
      <c r="G8" s="14"/>
      <c r="L8" s="3"/>
    </row>
    <row r="9" spans="1:12" ht="14.65" customHeight="1" x14ac:dyDescent="0.25">
      <c r="A9" s="13"/>
      <c r="B9" s="30" t="s">
        <v>3</v>
      </c>
      <c r="C9" s="42">
        <v>15</v>
      </c>
      <c r="D9" s="14"/>
      <c r="E9" s="14"/>
      <c r="F9" s="14"/>
      <c r="G9" s="14"/>
      <c r="L9" s="3"/>
    </row>
    <row r="10" spans="1:12" ht="19.149999999999999" customHeight="1" x14ac:dyDescent="0.25">
      <c r="A10" s="13"/>
      <c r="B10" s="30"/>
      <c r="C10" s="29"/>
      <c r="D10" s="14"/>
      <c r="E10" s="14"/>
      <c r="F10" s="14"/>
      <c r="G10" s="14"/>
      <c r="L10" s="3"/>
    </row>
    <row r="11" spans="1:12" ht="15.75" thickBot="1" x14ac:dyDescent="0.3"/>
    <row r="12" spans="1:12" ht="16.5" thickBot="1" x14ac:dyDescent="0.3">
      <c r="A12" s="18" t="s">
        <v>28</v>
      </c>
      <c r="B12" s="40" t="str">
        <f>Verif!B8</f>
        <v>Valeurs exactes</v>
      </c>
      <c r="C12" s="32"/>
      <c r="D12" s="32"/>
    </row>
    <row r="13" spans="1:12" ht="18.75" x14ac:dyDescent="0.3">
      <c r="A13" s="33"/>
      <c r="B13" s="31"/>
      <c r="C13" s="32"/>
      <c r="D13" s="32"/>
    </row>
    <row r="14" spans="1:12" x14ac:dyDescent="0.25">
      <c r="C14" s="65" t="s">
        <v>36</v>
      </c>
      <c r="D14" s="65"/>
      <c r="E14" s="65"/>
      <c r="F14" s="65"/>
    </row>
    <row r="15" spans="1:12" ht="17.25" x14ac:dyDescent="0.3">
      <c r="B15" s="44"/>
      <c r="C15" s="45">
        <v>1</v>
      </c>
      <c r="D15" s="45">
        <v>2</v>
      </c>
      <c r="E15" s="45">
        <v>3</v>
      </c>
      <c r="F15" s="45">
        <v>4</v>
      </c>
    </row>
    <row r="16" spans="1:12" ht="17.25" x14ac:dyDescent="0.3">
      <c r="A16" s="66" t="s">
        <v>29</v>
      </c>
      <c r="B16" s="6">
        <v>1</v>
      </c>
      <c r="C16" s="46">
        <f>($B16*prix_repas)+(C$15*$B16*prix_vin)</f>
        <v>215</v>
      </c>
      <c r="D16" s="46">
        <f>($B16*prix_repas)+(D$15*$B16*prix_vin)</f>
        <v>230</v>
      </c>
      <c r="E16" s="46">
        <f>($B16*prix_repas)+(E$15*$B16*prix_vin)</f>
        <v>245</v>
      </c>
      <c r="F16" s="46">
        <f>($B16*prix_repas)+(F$15*$B16*prix_vin)</f>
        <v>260</v>
      </c>
    </row>
    <row r="17" spans="1:6" ht="17.25" x14ac:dyDescent="0.3">
      <c r="A17" s="66"/>
      <c r="B17" s="6">
        <v>2</v>
      </c>
      <c r="C17" s="46">
        <f>($B17*prix_repas)+(C$15*$B17*prix_vin)</f>
        <v>430</v>
      </c>
      <c r="D17" s="46">
        <f>($B17*prix_repas)+(D$15*$B17*prix_vin)</f>
        <v>460</v>
      </c>
      <c r="E17" s="46">
        <f>($B17*prix_repas)+(E$15*$B17*prix_vin)</f>
        <v>490</v>
      </c>
      <c r="F17" s="46">
        <f>($B17*prix_repas)+(F$15*$B17*prix_vin)</f>
        <v>520</v>
      </c>
    </row>
    <row r="18" spans="1:6" ht="17.25" x14ac:dyDescent="0.3">
      <c r="A18" s="66"/>
      <c r="B18" s="6">
        <v>3</v>
      </c>
      <c r="C18" s="46">
        <f>($B18*prix_repas)+(C$15*$B18*prix_vin)</f>
        <v>645</v>
      </c>
      <c r="D18" s="46">
        <f>($B18*prix_repas)+(D$15*$B18*prix_vin)</f>
        <v>690</v>
      </c>
      <c r="E18" s="46">
        <f>($B18*prix_repas)+(E$15*$B18*prix_vin)</f>
        <v>735</v>
      </c>
      <c r="F18" s="46">
        <f>($B18*prix_repas)+(F$15*$B18*prix_vin)</f>
        <v>780</v>
      </c>
    </row>
    <row r="19" spans="1:6" ht="17.25" x14ac:dyDescent="0.3">
      <c r="A19" s="66"/>
      <c r="B19" s="6">
        <v>4</v>
      </c>
      <c r="C19" s="46">
        <f>($B19*prix_repas)+(C$15*$B19*prix_vin)</f>
        <v>860</v>
      </c>
      <c r="D19" s="46">
        <f>($B19*prix_repas)+(D$15*$B19*prix_vin)</f>
        <v>920</v>
      </c>
      <c r="E19" s="46">
        <f>($B19*prix_repas)+(E$15*$B19*prix_vin)</f>
        <v>980</v>
      </c>
      <c r="F19" s="46">
        <f>($B19*prix_repas)+(F$15*$B19*prix_vin)</f>
        <v>1040</v>
      </c>
    </row>
    <row r="20" spans="1:6" ht="17.25" x14ac:dyDescent="0.3">
      <c r="A20" s="66"/>
      <c r="B20" s="6">
        <v>5</v>
      </c>
      <c r="C20" s="46">
        <f>($B20*prix_repas)+(C$15*$B20*prix_vin)</f>
        <v>1075</v>
      </c>
      <c r="D20" s="46">
        <f>($B20*prix_repas)+(D$15*$B20*prix_vin)</f>
        <v>1150</v>
      </c>
      <c r="E20" s="46">
        <f>($B20*prix_repas)+(E$15*$B20*prix_vin)</f>
        <v>1225</v>
      </c>
      <c r="F20" s="46">
        <f>($B20*prix_repas)+(F$15*$B20*prix_vin)</f>
        <v>1300</v>
      </c>
    </row>
    <row r="21" spans="1:6" ht="17.25" x14ac:dyDescent="0.3">
      <c r="A21" s="66"/>
      <c r="B21" s="6">
        <v>6</v>
      </c>
      <c r="C21" s="46">
        <f>($B21*prix_repas)+(C$15*$B21*prix_vin)</f>
        <v>1290</v>
      </c>
      <c r="D21" s="46">
        <f>($B21*prix_repas)+(D$15*$B21*prix_vin)</f>
        <v>1380</v>
      </c>
      <c r="E21" s="46">
        <f>($B21*prix_repas)+(E$15*$B21*prix_vin)</f>
        <v>1470</v>
      </c>
      <c r="F21" s="46">
        <f>($B21*prix_repas)+(F$15*$B21*prix_vin)</f>
        <v>1560</v>
      </c>
    </row>
    <row r="22" spans="1:6" ht="17.25" x14ac:dyDescent="0.3">
      <c r="A22" s="66"/>
      <c r="B22" s="6">
        <v>7</v>
      </c>
      <c r="C22" s="46">
        <f>($B22*prix_repas)+(C$15*$B22*prix_vin)</f>
        <v>1505</v>
      </c>
      <c r="D22" s="46">
        <f>($B22*prix_repas)+(D$15*$B22*prix_vin)</f>
        <v>1610</v>
      </c>
      <c r="E22" s="46">
        <f>($B22*prix_repas)+(E$15*$B22*prix_vin)</f>
        <v>1715</v>
      </c>
      <c r="F22" s="46">
        <f>($B22*prix_repas)+(F$15*$B22*prix_vin)</f>
        <v>1820</v>
      </c>
    </row>
    <row r="23" spans="1:6" ht="17.25" x14ac:dyDescent="0.3">
      <c r="A23" s="66"/>
      <c r="B23" s="6">
        <v>8</v>
      </c>
      <c r="C23" s="46">
        <f>($B23*prix_repas)+(C$15*$B23*prix_vin)</f>
        <v>1720</v>
      </c>
      <c r="D23" s="46">
        <f>($B23*prix_repas)+(D$15*$B23*prix_vin)</f>
        <v>1840</v>
      </c>
      <c r="E23" s="46">
        <f>($B23*prix_repas)+(E$15*$B23*prix_vin)</f>
        <v>1960</v>
      </c>
      <c r="F23" s="46">
        <f>($B23*prix_repas)+(F$15*$B23*prix_vin)</f>
        <v>2080</v>
      </c>
    </row>
    <row r="24" spans="1:6" ht="17.25" x14ac:dyDescent="0.3">
      <c r="A24" s="66"/>
      <c r="B24" s="6">
        <v>9</v>
      </c>
      <c r="C24" s="46">
        <f>($B24*prix_repas)+(C$15*$B24*prix_vin)</f>
        <v>1935</v>
      </c>
      <c r="D24" s="46">
        <f>($B24*prix_repas)+(D$15*$B24*prix_vin)</f>
        <v>2070</v>
      </c>
      <c r="E24" s="46">
        <f>($B24*prix_repas)+(E$15*$B24*prix_vin)</f>
        <v>2205</v>
      </c>
      <c r="F24" s="46">
        <f>($B24*prix_repas)+(F$15*$B24*prix_vin)</f>
        <v>2340</v>
      </c>
    </row>
    <row r="25" spans="1:6" ht="17.25" x14ac:dyDescent="0.3">
      <c r="A25" s="66"/>
      <c r="B25" s="6">
        <v>10</v>
      </c>
      <c r="C25" s="46">
        <f>($B25*prix_repas)+(C$15*$B25*prix_vin)</f>
        <v>2150</v>
      </c>
      <c r="D25" s="46">
        <f>($B25*prix_repas)+(D$15*$B25*prix_vin)</f>
        <v>2300</v>
      </c>
      <c r="E25" s="46">
        <f>($B25*prix_repas)+(E$15*$B25*prix_vin)</f>
        <v>2450</v>
      </c>
      <c r="F25" s="46">
        <f>($B25*prix_repas)+(F$15*$B25*prix_vin)</f>
        <v>2600</v>
      </c>
    </row>
    <row r="26" spans="1:6" ht="17.25" x14ac:dyDescent="0.3">
      <c r="A26" s="66"/>
      <c r="B26" s="6">
        <v>11</v>
      </c>
      <c r="C26" s="46">
        <f>($B26*prix_repas)+(C$15*$B26*prix_vin)</f>
        <v>2365</v>
      </c>
      <c r="D26" s="46">
        <f>($B26*prix_repas)+(D$15*$B26*prix_vin)</f>
        <v>2530</v>
      </c>
      <c r="E26" s="46">
        <f>($B26*prix_repas)+(E$15*$B26*prix_vin)</f>
        <v>2695</v>
      </c>
      <c r="F26" s="46">
        <f>($B26*prix_repas)+(F$15*$B26*prix_vin)</f>
        <v>2860</v>
      </c>
    </row>
    <row r="27" spans="1:6" ht="17.25" x14ac:dyDescent="0.3">
      <c r="A27" s="66"/>
      <c r="B27" s="6">
        <v>12</v>
      </c>
      <c r="C27" s="46">
        <f>($B27*prix_repas)+(C$15*$B27*prix_vin)</f>
        <v>2580</v>
      </c>
      <c r="D27" s="46">
        <f>($B27*prix_repas)+(D$15*$B27*prix_vin)</f>
        <v>2760</v>
      </c>
      <c r="E27" s="46">
        <f>($B27*prix_repas)+(E$15*$B27*prix_vin)</f>
        <v>2940</v>
      </c>
      <c r="F27" s="46">
        <f>($B27*prix_repas)+(F$15*$B27*prix_vin)</f>
        <v>3120</v>
      </c>
    </row>
    <row r="28" spans="1:6" ht="17.25" x14ac:dyDescent="0.3">
      <c r="A28" s="66"/>
      <c r="B28" s="6">
        <v>13</v>
      </c>
      <c r="C28" s="46">
        <f>($B28*prix_repas)+(C$15*$B28*prix_vin)</f>
        <v>2795</v>
      </c>
      <c r="D28" s="46">
        <f>($B28*prix_repas)+(D$15*$B28*prix_vin)</f>
        <v>2990</v>
      </c>
      <c r="E28" s="46">
        <f>($B28*prix_repas)+(E$15*$B28*prix_vin)</f>
        <v>3185</v>
      </c>
      <c r="F28" s="46">
        <f>($B28*prix_repas)+(F$15*$B28*prix_vin)</f>
        <v>3380</v>
      </c>
    </row>
    <row r="29" spans="1:6" ht="17.25" x14ac:dyDescent="0.3">
      <c r="A29" s="66"/>
      <c r="B29" s="6">
        <v>14</v>
      </c>
      <c r="C29" s="46">
        <f>($B29*prix_repas)+(C$15*$B29*prix_vin)</f>
        <v>3010</v>
      </c>
      <c r="D29" s="46">
        <f>($B29*prix_repas)+(D$15*$B29*prix_vin)</f>
        <v>3220</v>
      </c>
      <c r="E29" s="46">
        <f>($B29*prix_repas)+(E$15*$B29*prix_vin)</f>
        <v>3430</v>
      </c>
      <c r="F29" s="46">
        <f>($B29*prix_repas)+(F$15*$B29*prix_vin)</f>
        <v>3640</v>
      </c>
    </row>
    <row r="30" spans="1:6" ht="17.25" x14ac:dyDescent="0.3">
      <c r="A30" s="66"/>
      <c r="B30" s="6">
        <v>15</v>
      </c>
      <c r="C30" s="46">
        <f>($B30*prix_repas)+(C$15*$B30*prix_vin)</f>
        <v>3225</v>
      </c>
      <c r="D30" s="46">
        <f>($B30*prix_repas)+(D$15*$B30*prix_vin)</f>
        <v>3450</v>
      </c>
      <c r="E30" s="46">
        <f>($B30*prix_repas)+(E$15*$B30*prix_vin)</f>
        <v>3675</v>
      </c>
      <c r="F30" s="46">
        <f>($B30*prix_repas)+(F$15*$B30*prix_vin)</f>
        <v>3900</v>
      </c>
    </row>
    <row r="31" spans="1:6" ht="17.25" x14ac:dyDescent="0.3">
      <c r="A31" s="66"/>
      <c r="B31" s="6">
        <v>16</v>
      </c>
      <c r="C31" s="46">
        <f>($B31*prix_repas)+(C$15*$B31*prix_vin)</f>
        <v>3440</v>
      </c>
      <c r="D31" s="46">
        <f>($B31*prix_repas)+(D$15*$B31*prix_vin)</f>
        <v>3680</v>
      </c>
      <c r="E31" s="46">
        <f>($B31*prix_repas)+(E$15*$B31*prix_vin)</f>
        <v>3920</v>
      </c>
      <c r="F31" s="46">
        <f>($B31*prix_repas)+(F$15*$B31*prix_vin)</f>
        <v>4160</v>
      </c>
    </row>
    <row r="32" spans="1:6" ht="17.25" x14ac:dyDescent="0.3">
      <c r="A32" s="66"/>
      <c r="B32" s="6">
        <v>17</v>
      </c>
      <c r="C32" s="46">
        <f>($B32*prix_repas)+(C$15*$B32*prix_vin)</f>
        <v>3655</v>
      </c>
      <c r="D32" s="46">
        <f>($B32*prix_repas)+(D$15*$B32*prix_vin)</f>
        <v>3910</v>
      </c>
      <c r="E32" s="46">
        <f>($B32*prix_repas)+(E$15*$B32*prix_vin)</f>
        <v>4165</v>
      </c>
      <c r="F32" s="46">
        <f>($B32*prix_repas)+(F$15*$B32*prix_vin)</f>
        <v>4420</v>
      </c>
    </row>
    <row r="33" spans="1:6" ht="17.25" x14ac:dyDescent="0.3">
      <c r="A33" s="66"/>
      <c r="B33" s="6">
        <v>18</v>
      </c>
      <c r="C33" s="46">
        <f>($B33*prix_repas)+(C$15*$B33*prix_vin)</f>
        <v>3870</v>
      </c>
      <c r="D33" s="46">
        <f>($B33*prix_repas)+(D$15*$B33*prix_vin)</f>
        <v>4140</v>
      </c>
      <c r="E33" s="46">
        <f>($B33*prix_repas)+(E$15*$B33*prix_vin)</f>
        <v>4410</v>
      </c>
      <c r="F33" s="46">
        <f>($B33*prix_repas)+(F$15*$B33*prix_vin)</f>
        <v>4680</v>
      </c>
    </row>
    <row r="34" spans="1:6" ht="17.25" x14ac:dyDescent="0.3">
      <c r="A34" s="66"/>
      <c r="B34" s="6">
        <v>19</v>
      </c>
      <c r="C34" s="46">
        <f>($B34*prix_repas)+(C$15*$B34*prix_vin)</f>
        <v>4085</v>
      </c>
      <c r="D34" s="46">
        <f>($B34*prix_repas)+(D$15*$B34*prix_vin)</f>
        <v>4370</v>
      </c>
      <c r="E34" s="46">
        <f>($B34*prix_repas)+(E$15*$B34*prix_vin)</f>
        <v>4655</v>
      </c>
      <c r="F34" s="46">
        <f>($B34*prix_repas)+(F$15*$B34*prix_vin)</f>
        <v>4940</v>
      </c>
    </row>
    <row r="35" spans="1:6" ht="17.25" x14ac:dyDescent="0.3">
      <c r="A35" s="66"/>
      <c r="B35" s="6">
        <v>20</v>
      </c>
      <c r="C35" s="46">
        <f>($B35*prix_repas)+(C$15*$B35*prix_vin)</f>
        <v>4300</v>
      </c>
      <c r="D35" s="46">
        <f>($B35*prix_repas)+(D$15*$B35*prix_vin)</f>
        <v>4600</v>
      </c>
      <c r="E35" s="46">
        <f>($B35*prix_repas)+(E$15*$B35*prix_vin)</f>
        <v>4900</v>
      </c>
      <c r="F35" s="46">
        <f>($B35*prix_repas)+(F$15*$B35*prix_vin)</f>
        <v>5200</v>
      </c>
    </row>
    <row r="36" spans="1:6" ht="17.25" x14ac:dyDescent="0.3">
      <c r="A36" s="66"/>
      <c r="B36" s="6">
        <v>21</v>
      </c>
      <c r="C36" s="46">
        <f>($B36*prix_repas)+(C$15*$B36*prix_vin)</f>
        <v>4515</v>
      </c>
      <c r="D36" s="46">
        <f>($B36*prix_repas)+(D$15*$B36*prix_vin)</f>
        <v>4830</v>
      </c>
      <c r="E36" s="46">
        <f>($B36*prix_repas)+(E$15*$B36*prix_vin)</f>
        <v>5145</v>
      </c>
      <c r="F36" s="46">
        <f>($B36*prix_repas)+(F$15*$B36*prix_vin)</f>
        <v>5460</v>
      </c>
    </row>
    <row r="37" spans="1:6" ht="17.25" x14ac:dyDescent="0.3">
      <c r="A37" s="66"/>
      <c r="B37" s="6">
        <v>22</v>
      </c>
      <c r="C37" s="46">
        <f>($B37*prix_repas)+(C$15*$B37*prix_vin)</f>
        <v>4730</v>
      </c>
      <c r="D37" s="46">
        <f>($B37*prix_repas)+(D$15*$B37*prix_vin)</f>
        <v>5060</v>
      </c>
      <c r="E37" s="46">
        <f>($B37*prix_repas)+(E$15*$B37*prix_vin)</f>
        <v>5390</v>
      </c>
      <c r="F37" s="46">
        <f>($B37*prix_repas)+(F$15*$B37*prix_vin)</f>
        <v>5720</v>
      </c>
    </row>
    <row r="38" spans="1:6" ht="17.25" x14ac:dyDescent="0.3">
      <c r="A38" s="66"/>
      <c r="B38" s="6">
        <v>23</v>
      </c>
      <c r="C38" s="46">
        <f>($B38*prix_repas)+(C$15*$B38*prix_vin)</f>
        <v>4945</v>
      </c>
      <c r="D38" s="46">
        <f>($B38*prix_repas)+(D$15*$B38*prix_vin)</f>
        <v>5290</v>
      </c>
      <c r="E38" s="46">
        <f>($B38*prix_repas)+(E$15*$B38*prix_vin)</f>
        <v>5635</v>
      </c>
      <c r="F38" s="46">
        <f>($B38*prix_repas)+(F$15*$B38*prix_vin)</f>
        <v>5980</v>
      </c>
    </row>
    <row r="39" spans="1:6" ht="17.25" x14ac:dyDescent="0.3">
      <c r="A39" s="66"/>
      <c r="B39" s="6">
        <v>24</v>
      </c>
      <c r="C39" s="46">
        <f>($B39*prix_repas)+(C$15*$B39*prix_vin)</f>
        <v>5160</v>
      </c>
      <c r="D39" s="46">
        <f>($B39*prix_repas)+(D$15*$B39*prix_vin)</f>
        <v>5520</v>
      </c>
      <c r="E39" s="46">
        <f>($B39*prix_repas)+(E$15*$B39*prix_vin)</f>
        <v>5880</v>
      </c>
      <c r="F39" s="46">
        <f>($B39*prix_repas)+(F$15*$B39*prix_vin)</f>
        <v>6240</v>
      </c>
    </row>
    <row r="40" spans="1:6" ht="17.25" x14ac:dyDescent="0.3">
      <c r="A40" s="66"/>
      <c r="B40" s="6">
        <v>25</v>
      </c>
      <c r="C40" s="46">
        <f>($B40*prix_repas)+(C$15*$B40*prix_vin)</f>
        <v>5375</v>
      </c>
      <c r="D40" s="46">
        <f>($B40*prix_repas)+(D$15*$B40*prix_vin)</f>
        <v>5750</v>
      </c>
      <c r="E40" s="46">
        <f>($B40*prix_repas)+(E$15*$B40*prix_vin)</f>
        <v>6125</v>
      </c>
      <c r="F40" s="46">
        <f>($B40*prix_repas)+(F$15*$B40*prix_vin)</f>
        <v>6500</v>
      </c>
    </row>
    <row r="41" spans="1:6" ht="17.25" x14ac:dyDescent="0.3">
      <c r="A41" s="66"/>
      <c r="B41" s="6">
        <v>26</v>
      </c>
      <c r="C41" s="46">
        <f>($B41*prix_repas)+(C$15*$B41*prix_vin)</f>
        <v>5590</v>
      </c>
      <c r="D41" s="46">
        <f>($B41*prix_repas)+(D$15*$B41*prix_vin)</f>
        <v>5980</v>
      </c>
      <c r="E41" s="46">
        <f>($B41*prix_repas)+(E$15*$B41*prix_vin)</f>
        <v>6370</v>
      </c>
      <c r="F41" s="46">
        <f>($B41*prix_repas)+(F$15*$B41*prix_vin)</f>
        <v>6760</v>
      </c>
    </row>
    <row r="42" spans="1:6" ht="17.25" x14ac:dyDescent="0.3">
      <c r="A42" s="66"/>
      <c r="B42" s="6">
        <v>27</v>
      </c>
      <c r="C42" s="46">
        <f>($B42*prix_repas)+(C$15*$B42*prix_vin)</f>
        <v>5805</v>
      </c>
      <c r="D42" s="46">
        <f>($B42*prix_repas)+(D$15*$B42*prix_vin)</f>
        <v>6210</v>
      </c>
      <c r="E42" s="46">
        <f>($B42*prix_repas)+(E$15*$B42*prix_vin)</f>
        <v>6615</v>
      </c>
      <c r="F42" s="46">
        <f>($B42*prix_repas)+(F$15*$B42*prix_vin)</f>
        <v>7020</v>
      </c>
    </row>
    <row r="43" spans="1:6" ht="17.25" x14ac:dyDescent="0.3">
      <c r="A43" s="66"/>
      <c r="B43" s="6">
        <v>28</v>
      </c>
      <c r="C43" s="46">
        <f>($B43*prix_repas)+(C$15*$B43*prix_vin)</f>
        <v>6020</v>
      </c>
      <c r="D43" s="46">
        <f>($B43*prix_repas)+(D$15*$B43*prix_vin)</f>
        <v>6440</v>
      </c>
      <c r="E43" s="46">
        <f>($B43*prix_repas)+(E$15*$B43*prix_vin)</f>
        <v>6860</v>
      </c>
      <c r="F43" s="46">
        <f>($B43*prix_repas)+(F$15*$B43*prix_vin)</f>
        <v>7280</v>
      </c>
    </row>
    <row r="44" spans="1:6" ht="17.25" x14ac:dyDescent="0.3">
      <c r="A44" s="66"/>
      <c r="B44" s="6">
        <v>29</v>
      </c>
      <c r="C44" s="46">
        <f>($B44*prix_repas)+(C$15*$B44*prix_vin)</f>
        <v>6235</v>
      </c>
      <c r="D44" s="46">
        <f>($B44*prix_repas)+(D$15*$B44*prix_vin)</f>
        <v>6670</v>
      </c>
      <c r="E44" s="46">
        <f>($B44*prix_repas)+(E$15*$B44*prix_vin)</f>
        <v>7105</v>
      </c>
      <c r="F44" s="46">
        <f>($B44*prix_repas)+(F$15*$B44*prix_vin)</f>
        <v>7540</v>
      </c>
    </row>
    <row r="45" spans="1:6" ht="17.25" x14ac:dyDescent="0.3">
      <c r="A45" s="66"/>
      <c r="B45" s="6">
        <v>30</v>
      </c>
      <c r="C45" s="46">
        <f>($B45*prix_repas)+(C$15*$B45*prix_vin)</f>
        <v>6450</v>
      </c>
      <c r="D45" s="46">
        <f>($B45*prix_repas)+(D$15*$B45*prix_vin)</f>
        <v>6900</v>
      </c>
      <c r="E45" s="46">
        <f>($B45*prix_repas)+(E$15*$B45*prix_vin)</f>
        <v>7350</v>
      </c>
      <c r="F45" s="46">
        <f>($B45*prix_repas)+(F$15*$B45*prix_vin)</f>
        <v>7800</v>
      </c>
    </row>
    <row r="46" spans="1:6" ht="17.25" x14ac:dyDescent="0.3">
      <c r="A46" s="66"/>
      <c r="B46" s="6">
        <v>31</v>
      </c>
      <c r="C46" s="46">
        <f>($B46*prix_repas)+(C$15*$B46*prix_vin)</f>
        <v>6665</v>
      </c>
      <c r="D46" s="46">
        <f>($B46*prix_repas)+(D$15*$B46*prix_vin)</f>
        <v>7130</v>
      </c>
      <c r="E46" s="46">
        <f>($B46*prix_repas)+(E$15*$B46*prix_vin)</f>
        <v>7595</v>
      </c>
      <c r="F46" s="46">
        <f>($B46*prix_repas)+(F$15*$B46*prix_vin)</f>
        <v>8060</v>
      </c>
    </row>
    <row r="47" spans="1:6" ht="17.25" x14ac:dyDescent="0.3">
      <c r="A47" s="66"/>
      <c r="B47" s="6">
        <v>32</v>
      </c>
      <c r="C47" s="46">
        <f>($B47*prix_repas)+(C$15*$B47*prix_vin)</f>
        <v>6880</v>
      </c>
      <c r="D47" s="46">
        <f>($B47*prix_repas)+(D$15*$B47*prix_vin)</f>
        <v>7360</v>
      </c>
      <c r="E47" s="46">
        <f>($B47*prix_repas)+(E$15*$B47*prix_vin)</f>
        <v>7840</v>
      </c>
      <c r="F47" s="46">
        <f>($B47*prix_repas)+(F$15*$B47*prix_vin)</f>
        <v>8320</v>
      </c>
    </row>
    <row r="48" spans="1:6" ht="17.25" x14ac:dyDescent="0.3">
      <c r="A48" s="66"/>
      <c r="B48" s="6">
        <v>33</v>
      </c>
      <c r="C48" s="46">
        <f>($B48*prix_repas)+(C$15*$B48*prix_vin)</f>
        <v>7095</v>
      </c>
      <c r="D48" s="46">
        <f>($B48*prix_repas)+(D$15*$B48*prix_vin)</f>
        <v>7590</v>
      </c>
      <c r="E48" s="46">
        <f>($B48*prix_repas)+(E$15*$B48*prix_vin)</f>
        <v>8085</v>
      </c>
      <c r="F48" s="46">
        <f>($B48*prix_repas)+(F$15*$B48*prix_vin)</f>
        <v>8580</v>
      </c>
    </row>
    <row r="49" spans="1:6" ht="17.25" x14ac:dyDescent="0.3">
      <c r="A49" s="66"/>
      <c r="B49" s="6">
        <v>34</v>
      </c>
      <c r="C49" s="46">
        <f>($B49*prix_repas)+(C$15*$B49*prix_vin)</f>
        <v>7310</v>
      </c>
      <c r="D49" s="46">
        <f>($B49*prix_repas)+(D$15*$B49*prix_vin)</f>
        <v>7820</v>
      </c>
      <c r="E49" s="46">
        <f>($B49*prix_repas)+(E$15*$B49*prix_vin)</f>
        <v>8330</v>
      </c>
      <c r="F49" s="46">
        <f>($B49*prix_repas)+(F$15*$B49*prix_vin)</f>
        <v>8840</v>
      </c>
    </row>
    <row r="50" spans="1:6" ht="17.25" x14ac:dyDescent="0.3">
      <c r="A50" s="66"/>
      <c r="B50" s="6">
        <v>35</v>
      </c>
      <c r="C50" s="46">
        <f>($B50*prix_repas)+(C$15*$B50*prix_vin)</f>
        <v>7525</v>
      </c>
      <c r="D50" s="46">
        <f>($B50*prix_repas)+(D$15*$B50*prix_vin)</f>
        <v>8050</v>
      </c>
      <c r="E50" s="46">
        <f>($B50*prix_repas)+(E$15*$B50*prix_vin)</f>
        <v>8575</v>
      </c>
      <c r="F50" s="46">
        <f>($B50*prix_repas)+(F$15*$B50*prix_vin)</f>
        <v>9100</v>
      </c>
    </row>
    <row r="51" spans="1:6" ht="17.25" x14ac:dyDescent="0.3">
      <c r="A51" s="66"/>
      <c r="B51" s="6">
        <v>36</v>
      </c>
      <c r="C51" s="46">
        <f>($B51*prix_repas)+(C$15*$B51*prix_vin)</f>
        <v>7740</v>
      </c>
      <c r="D51" s="46">
        <f>($B51*prix_repas)+(D$15*$B51*prix_vin)</f>
        <v>8280</v>
      </c>
      <c r="E51" s="46">
        <f>($B51*prix_repas)+(E$15*$B51*prix_vin)</f>
        <v>8820</v>
      </c>
      <c r="F51" s="46">
        <f>($B51*prix_repas)+(F$15*$B51*prix_vin)</f>
        <v>9360</v>
      </c>
    </row>
    <row r="52" spans="1:6" ht="17.25" x14ac:dyDescent="0.3">
      <c r="A52" s="66"/>
      <c r="B52" s="6">
        <v>37</v>
      </c>
      <c r="C52" s="46">
        <f>($B52*prix_repas)+(C$15*$B52*prix_vin)</f>
        <v>7955</v>
      </c>
      <c r="D52" s="46">
        <f>($B52*prix_repas)+(D$15*$B52*prix_vin)</f>
        <v>8510</v>
      </c>
      <c r="E52" s="46">
        <f>($B52*prix_repas)+(E$15*$B52*prix_vin)</f>
        <v>9065</v>
      </c>
      <c r="F52" s="46">
        <f>($B52*prix_repas)+(F$15*$B52*prix_vin)</f>
        <v>9620</v>
      </c>
    </row>
    <row r="53" spans="1:6" ht="17.25" x14ac:dyDescent="0.3">
      <c r="A53" s="66"/>
      <c r="B53" s="6">
        <v>38</v>
      </c>
      <c r="C53" s="46">
        <f>($B53*prix_repas)+(C$15*$B53*prix_vin)</f>
        <v>8170</v>
      </c>
      <c r="D53" s="46">
        <f>($B53*prix_repas)+(D$15*$B53*prix_vin)</f>
        <v>8740</v>
      </c>
      <c r="E53" s="46">
        <f>($B53*prix_repas)+(E$15*$B53*prix_vin)</f>
        <v>9310</v>
      </c>
      <c r="F53" s="46">
        <f>($B53*prix_repas)+(F$15*$B53*prix_vin)</f>
        <v>9880</v>
      </c>
    </row>
    <row r="54" spans="1:6" ht="17.25" x14ac:dyDescent="0.3">
      <c r="A54" s="66"/>
      <c r="B54" s="6">
        <v>39</v>
      </c>
      <c r="C54" s="46">
        <f>($B54*prix_repas)+(C$15*$B54*prix_vin)</f>
        <v>8385</v>
      </c>
      <c r="D54" s="46">
        <f>($B54*prix_repas)+(D$15*$B54*prix_vin)</f>
        <v>8970</v>
      </c>
      <c r="E54" s="46">
        <f>($B54*prix_repas)+(E$15*$B54*prix_vin)</f>
        <v>9555</v>
      </c>
      <c r="F54" s="46">
        <f>($B54*prix_repas)+(F$15*$B54*prix_vin)</f>
        <v>10140</v>
      </c>
    </row>
    <row r="55" spans="1:6" ht="17.25" x14ac:dyDescent="0.3">
      <c r="A55" s="66"/>
      <c r="B55" s="6">
        <v>40</v>
      </c>
      <c r="C55" s="46">
        <f>($B55*prix_repas)+(C$15*$B55*prix_vin)</f>
        <v>8600</v>
      </c>
      <c r="D55" s="46">
        <f>($B55*prix_repas)+(D$15*$B55*prix_vin)</f>
        <v>9200</v>
      </c>
      <c r="E55" s="46">
        <f>($B55*prix_repas)+(E$15*$B55*prix_vin)</f>
        <v>9800</v>
      </c>
      <c r="F55" s="46">
        <f>($B55*prix_repas)+(F$15*$B55*prix_vin)</f>
        <v>10400</v>
      </c>
    </row>
    <row r="56" spans="1:6" ht="17.25" x14ac:dyDescent="0.3">
      <c r="A56" s="66"/>
      <c r="B56" s="6">
        <v>41</v>
      </c>
      <c r="C56" s="46">
        <f>($B56*prix_repas)+(C$15*$B56*prix_vin)</f>
        <v>8815</v>
      </c>
      <c r="D56" s="46">
        <f>($B56*prix_repas)+(D$15*$B56*prix_vin)</f>
        <v>9430</v>
      </c>
      <c r="E56" s="46">
        <f>($B56*prix_repas)+(E$15*$B56*prix_vin)</f>
        <v>10045</v>
      </c>
      <c r="F56" s="46">
        <f>($B56*prix_repas)+(F$15*$B56*prix_vin)</f>
        <v>10660</v>
      </c>
    </row>
    <row r="57" spans="1:6" ht="17.25" x14ac:dyDescent="0.3">
      <c r="A57" s="66"/>
      <c r="B57" s="6">
        <v>42</v>
      </c>
      <c r="C57" s="46">
        <f>($B57*prix_repas)+(C$15*$B57*prix_vin)</f>
        <v>9030</v>
      </c>
      <c r="D57" s="46">
        <f>($B57*prix_repas)+(D$15*$B57*prix_vin)</f>
        <v>9660</v>
      </c>
      <c r="E57" s="46">
        <f>($B57*prix_repas)+(E$15*$B57*prix_vin)</f>
        <v>10290</v>
      </c>
      <c r="F57" s="46">
        <f>($B57*prix_repas)+(F$15*$B57*prix_vin)</f>
        <v>10920</v>
      </c>
    </row>
    <row r="58" spans="1:6" ht="17.25" x14ac:dyDescent="0.3">
      <c r="A58" s="66"/>
      <c r="B58" s="6">
        <v>43</v>
      </c>
      <c r="C58" s="46">
        <f>($B58*prix_repas)+(C$15*$B58*prix_vin)</f>
        <v>9245</v>
      </c>
      <c r="D58" s="46">
        <f>($B58*prix_repas)+(D$15*$B58*prix_vin)</f>
        <v>9890</v>
      </c>
      <c r="E58" s="46">
        <f>($B58*prix_repas)+(E$15*$B58*prix_vin)</f>
        <v>10535</v>
      </c>
      <c r="F58" s="46">
        <f>($B58*prix_repas)+(F$15*$B58*prix_vin)</f>
        <v>11180</v>
      </c>
    </row>
    <row r="59" spans="1:6" ht="17.25" x14ac:dyDescent="0.3">
      <c r="A59" s="66"/>
      <c r="B59" s="6">
        <v>44</v>
      </c>
      <c r="C59" s="46">
        <f>($B59*prix_repas)+(C$15*$B59*prix_vin)</f>
        <v>9460</v>
      </c>
      <c r="D59" s="46">
        <f>($B59*prix_repas)+(D$15*$B59*prix_vin)</f>
        <v>10120</v>
      </c>
      <c r="E59" s="46">
        <f>($B59*prix_repas)+(E$15*$B59*prix_vin)</f>
        <v>10780</v>
      </c>
      <c r="F59" s="46">
        <f>($B59*prix_repas)+(F$15*$B59*prix_vin)</f>
        <v>11440</v>
      </c>
    </row>
    <row r="60" spans="1:6" ht="17.25" x14ac:dyDescent="0.3">
      <c r="A60" s="66"/>
      <c r="B60" s="6">
        <v>45</v>
      </c>
      <c r="C60" s="46">
        <f>($B60*prix_repas)+(C$15*$B60*prix_vin)</f>
        <v>9675</v>
      </c>
      <c r="D60" s="46">
        <f>($B60*prix_repas)+(D$15*$B60*prix_vin)</f>
        <v>10350</v>
      </c>
      <c r="E60" s="46">
        <f>($B60*prix_repas)+(E$15*$B60*prix_vin)</f>
        <v>11025</v>
      </c>
      <c r="F60" s="46">
        <f>($B60*prix_repas)+(F$15*$B60*prix_vin)</f>
        <v>11700</v>
      </c>
    </row>
    <row r="61" spans="1:6" ht="17.25" x14ac:dyDescent="0.3">
      <c r="A61" s="66"/>
      <c r="B61" s="6">
        <v>46</v>
      </c>
      <c r="C61" s="46">
        <f>($B61*prix_repas)+(C$15*$B61*prix_vin)</f>
        <v>9890</v>
      </c>
      <c r="D61" s="46">
        <f>($B61*prix_repas)+(D$15*$B61*prix_vin)</f>
        <v>10580</v>
      </c>
      <c r="E61" s="46">
        <f>($B61*prix_repas)+(E$15*$B61*prix_vin)</f>
        <v>11270</v>
      </c>
      <c r="F61" s="46">
        <f>($B61*prix_repas)+(F$15*$B61*prix_vin)</f>
        <v>11960</v>
      </c>
    </row>
    <row r="62" spans="1:6" ht="17.25" x14ac:dyDescent="0.3">
      <c r="A62" s="66"/>
      <c r="B62" s="6">
        <v>47</v>
      </c>
      <c r="C62" s="46">
        <f>($B62*prix_repas)+(C$15*$B62*prix_vin)</f>
        <v>10105</v>
      </c>
      <c r="D62" s="46">
        <f>($B62*prix_repas)+(D$15*$B62*prix_vin)</f>
        <v>10810</v>
      </c>
      <c r="E62" s="46">
        <f>($B62*prix_repas)+(E$15*$B62*prix_vin)</f>
        <v>11515</v>
      </c>
      <c r="F62" s="46">
        <f>($B62*prix_repas)+(F$15*$B62*prix_vin)</f>
        <v>12220</v>
      </c>
    </row>
    <row r="63" spans="1:6" ht="17.25" x14ac:dyDescent="0.3">
      <c r="A63" s="66"/>
      <c r="B63" s="6">
        <v>48</v>
      </c>
      <c r="C63" s="46">
        <f>($B63*prix_repas)+(C$15*$B63*prix_vin)</f>
        <v>10320</v>
      </c>
      <c r="D63" s="46">
        <f>($B63*prix_repas)+(D$15*$B63*prix_vin)</f>
        <v>11040</v>
      </c>
      <c r="E63" s="46">
        <f>($B63*prix_repas)+(E$15*$B63*prix_vin)</f>
        <v>11760</v>
      </c>
      <c r="F63" s="46">
        <f>($B63*prix_repas)+(F$15*$B63*prix_vin)</f>
        <v>12480</v>
      </c>
    </row>
    <row r="64" spans="1:6" ht="17.25" x14ac:dyDescent="0.3">
      <c r="A64" s="66"/>
      <c r="B64" s="6">
        <v>49</v>
      </c>
      <c r="C64" s="46">
        <f>($B64*prix_repas)+(C$15*$B64*prix_vin)</f>
        <v>10535</v>
      </c>
      <c r="D64" s="46">
        <f>($B64*prix_repas)+(D$15*$B64*prix_vin)</f>
        <v>11270</v>
      </c>
      <c r="E64" s="46">
        <f>($B64*prix_repas)+(E$15*$B64*prix_vin)</f>
        <v>12005</v>
      </c>
      <c r="F64" s="46">
        <f>($B64*prix_repas)+(F$15*$B64*prix_vin)</f>
        <v>12740</v>
      </c>
    </row>
    <row r="65" spans="1:22" ht="17.25" x14ac:dyDescent="0.3">
      <c r="A65" s="66"/>
      <c r="B65" s="6">
        <v>50</v>
      </c>
      <c r="C65" s="46">
        <f>($B65*prix_repas)+(C$15*$B65*prix_vin)</f>
        <v>10750</v>
      </c>
      <c r="D65" s="46">
        <f>($B65*prix_repas)+(D$15*$B65*prix_vin)</f>
        <v>11500</v>
      </c>
      <c r="E65" s="46">
        <f>($B65*prix_repas)+(E$15*$B65*prix_vin)</f>
        <v>12250</v>
      </c>
      <c r="F65" s="46">
        <f>($B65*prix_repas)+(F$15*$B65*prix_vin)</f>
        <v>13000</v>
      </c>
    </row>
    <row r="66" spans="1:22" ht="17.25" x14ac:dyDescent="0.3">
      <c r="B66" s="6"/>
      <c r="C66" s="7"/>
      <c r="D66" s="7"/>
      <c r="E66" s="7"/>
      <c r="F66" s="7"/>
      <c r="G66" s="7"/>
      <c r="H66" s="7"/>
      <c r="I66" s="7"/>
      <c r="J66" s="7"/>
      <c r="K66" s="7"/>
      <c r="L66" s="7"/>
      <c r="M66" s="3"/>
      <c r="N66" s="3"/>
      <c r="O66" s="3"/>
      <c r="P66" s="3"/>
      <c r="Q66" s="3"/>
      <c r="R66" s="3"/>
      <c r="S66" s="3"/>
      <c r="T66" s="3"/>
      <c r="U66" s="3"/>
      <c r="V66" s="3"/>
    </row>
    <row r="67" spans="1:22" ht="17.25" x14ac:dyDescent="0.3">
      <c r="B67" s="6"/>
      <c r="C67" s="7"/>
      <c r="D67" s="7"/>
      <c r="E67" s="7"/>
      <c r="F67" s="7"/>
      <c r="G67" s="7"/>
      <c r="H67" s="7"/>
      <c r="I67" s="7"/>
      <c r="J67" s="7"/>
      <c r="K67" s="7"/>
      <c r="L67" s="7"/>
      <c r="M67" s="3"/>
      <c r="N67" s="3"/>
      <c r="O67" s="3"/>
      <c r="P67" s="3"/>
      <c r="Q67" s="3"/>
      <c r="R67" s="3"/>
      <c r="S67" s="3"/>
      <c r="T67" s="3"/>
      <c r="U67" s="3"/>
      <c r="V67" s="3"/>
    </row>
  </sheetData>
  <mergeCells count="4">
    <mergeCell ref="C14:F14"/>
    <mergeCell ref="A16:A65"/>
    <mergeCell ref="A6:H6"/>
    <mergeCell ref="A4:H4"/>
  </mergeCells>
  <conditionalFormatting sqref="B12">
    <cfRule type="containsText" dxfId="5" priority="1" operator="containsText" text="Valeurs exactes">
      <formula>NOT(ISERROR(SEARCH("Valeurs exactes",B12)))</formula>
    </cfRule>
    <cfRule type="containsText" dxfId="4" priority="2" operator="containsText" text="Valeurs erronées">
      <formula>NOT(ISERROR(SEARCH("Valeurs erronées",B12)))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F16" sqref="F16"/>
    </sheetView>
  </sheetViews>
  <sheetFormatPr defaultColWidth="11.42578125" defaultRowHeight="15" x14ac:dyDescent="0.25"/>
  <cols>
    <col min="1" max="1" width="22.5703125" customWidth="1"/>
    <col min="2" max="6" width="19.28515625" customWidth="1"/>
    <col min="7" max="7" width="13.42578125" customWidth="1"/>
    <col min="9" max="9" width="6.7109375" customWidth="1"/>
  </cols>
  <sheetData>
    <row r="1" spans="1:9" ht="23.25" x14ac:dyDescent="0.35">
      <c r="A1" s="8" t="s">
        <v>53</v>
      </c>
    </row>
    <row r="2" spans="1:9" ht="23.25" x14ac:dyDescent="0.35">
      <c r="A2" s="10" t="s">
        <v>26</v>
      </c>
    </row>
    <row r="3" spans="1:9" ht="15.75" thickBot="1" x14ac:dyDescent="0.3"/>
    <row r="4" spans="1:9" ht="64.150000000000006" customHeight="1" thickBot="1" x14ac:dyDescent="0.3">
      <c r="A4" s="60" t="s">
        <v>60</v>
      </c>
      <c r="B4" s="61"/>
      <c r="C4" s="61"/>
      <c r="D4" s="61"/>
      <c r="E4" s="61"/>
      <c r="F4" s="61"/>
      <c r="G4" s="61"/>
      <c r="H4" s="61"/>
      <c r="I4" s="62"/>
    </row>
    <row r="5" spans="1:9" ht="15.75" thickBot="1" x14ac:dyDescent="0.3"/>
    <row r="6" spans="1:9" ht="124.9" customHeight="1" thickBot="1" x14ac:dyDescent="0.3">
      <c r="A6" s="73" t="s">
        <v>59</v>
      </c>
      <c r="B6" s="74"/>
      <c r="C6" s="74"/>
      <c r="D6" s="74"/>
      <c r="E6" s="74"/>
      <c r="F6" s="74"/>
      <c r="G6" s="74"/>
      <c r="H6" s="74"/>
      <c r="I6" s="75"/>
    </row>
    <row r="8" spans="1:9" x14ac:dyDescent="0.25">
      <c r="A8" t="s">
        <v>43</v>
      </c>
      <c r="B8" s="41">
        <v>2000</v>
      </c>
    </row>
    <row r="9" spans="1:9" x14ac:dyDescent="0.25">
      <c r="A9" t="s">
        <v>44</v>
      </c>
      <c r="B9" s="41">
        <v>10000</v>
      </c>
    </row>
    <row r="10" spans="1:9" x14ac:dyDescent="0.25">
      <c r="A10" t="s">
        <v>46</v>
      </c>
      <c r="B10" s="41">
        <v>100</v>
      </c>
    </row>
    <row r="11" spans="1:9" x14ac:dyDescent="0.25">
      <c r="A11" t="s">
        <v>45</v>
      </c>
      <c r="B11" s="47">
        <v>587.5</v>
      </c>
      <c r="C11" s="54" t="str">
        <f>Verif!B15</f>
        <v>Valeur exacte</v>
      </c>
    </row>
    <row r="12" spans="1:9" x14ac:dyDescent="0.25">
      <c r="A12" s="33"/>
      <c r="B12" s="43"/>
    </row>
    <row r="13" spans="1:9" x14ac:dyDescent="0.25">
      <c r="A13" s="33"/>
      <c r="B13" s="43"/>
    </row>
    <row r="14" spans="1:9" ht="15.75" x14ac:dyDescent="0.25">
      <c r="A14" s="51" t="s">
        <v>28</v>
      </c>
      <c r="B14" s="53" t="str">
        <f>Verif!C11</f>
        <v>Valeurs exactes</v>
      </c>
      <c r="C14" s="53" t="str">
        <f>Verif!D11</f>
        <v>Valeurs exactes</v>
      </c>
      <c r="D14" s="53" t="str">
        <f>Verif!E11</f>
        <v>Valeurs exactes</v>
      </c>
      <c r="E14" s="53" t="str">
        <f>Verif!F11</f>
        <v>Valeurs exactes</v>
      </c>
      <c r="F14" s="53" t="str">
        <f>Verif!G11</f>
        <v>Valeurs exactes</v>
      </c>
    </row>
    <row r="15" spans="1:9" ht="35.25" thickBot="1" x14ac:dyDescent="0.35">
      <c r="A15" s="19" t="s">
        <v>29</v>
      </c>
      <c r="B15" s="24" t="s">
        <v>50</v>
      </c>
      <c r="C15" s="24" t="s">
        <v>51</v>
      </c>
      <c r="D15" s="24" t="s">
        <v>15</v>
      </c>
      <c r="E15" s="24" t="s">
        <v>30</v>
      </c>
      <c r="F15" s="24" t="s">
        <v>16</v>
      </c>
    </row>
    <row r="16" spans="1:9" ht="15.75" thickTop="1" x14ac:dyDescent="0.25">
      <c r="A16" s="22">
        <v>1</v>
      </c>
      <c r="B16" s="46">
        <v>230</v>
      </c>
      <c r="C16" s="47">
        <f>B16+cout_salle+cout_pub+cout_cadeau</f>
        <v>12817.5</v>
      </c>
      <c r="D16" s="47">
        <f>(800*A16)</f>
        <v>800</v>
      </c>
      <c r="E16" s="47">
        <f>D16-C16</f>
        <v>-12017.5</v>
      </c>
      <c r="F16" s="48" t="str">
        <f>IF(E16&lt;0, "déficitaire","rentable")</f>
        <v>déficitaire</v>
      </c>
    </row>
    <row r="17" spans="1:7" x14ac:dyDescent="0.25">
      <c r="A17" s="22">
        <v>2</v>
      </c>
      <c r="B17" s="46">
        <v>460</v>
      </c>
      <c r="C17" s="47">
        <f>B17+cout_salle+cout_pub+cout_cadeau</f>
        <v>13047.5</v>
      </c>
      <c r="D17" s="47">
        <f t="shared" ref="D17:D65" si="0">(800*A17)</f>
        <v>1600</v>
      </c>
      <c r="E17" s="47">
        <f t="shared" ref="E17:E65" si="1">D17-C17</f>
        <v>-11447.5</v>
      </c>
      <c r="F17" s="48" t="str">
        <f t="shared" ref="F17:F65" si="2">IF(E17&lt;0, "déficitaire","rentable")</f>
        <v>déficitaire</v>
      </c>
    </row>
    <row r="18" spans="1:7" x14ac:dyDescent="0.25">
      <c r="A18" s="22">
        <v>3</v>
      </c>
      <c r="B18" s="46">
        <v>690</v>
      </c>
      <c r="C18" s="47">
        <f>B18+cout_salle+cout_pub+cout_cadeau</f>
        <v>13277.5</v>
      </c>
      <c r="D18" s="47">
        <f t="shared" si="0"/>
        <v>2400</v>
      </c>
      <c r="E18" s="47">
        <f t="shared" si="1"/>
        <v>-10877.5</v>
      </c>
      <c r="F18" s="48" t="str">
        <f t="shared" si="2"/>
        <v>déficitaire</v>
      </c>
      <c r="G18" s="22"/>
    </row>
    <row r="19" spans="1:7" x14ac:dyDescent="0.25">
      <c r="A19" s="22">
        <v>4</v>
      </c>
      <c r="B19" s="46">
        <v>920</v>
      </c>
      <c r="C19" s="47">
        <f>B19+cout_salle+cout_pub+cout_cadeau</f>
        <v>13507.5</v>
      </c>
      <c r="D19" s="47">
        <f t="shared" si="0"/>
        <v>3200</v>
      </c>
      <c r="E19" s="47">
        <f t="shared" si="1"/>
        <v>-10307.5</v>
      </c>
      <c r="F19" s="48" t="str">
        <f t="shared" si="2"/>
        <v>déficitaire</v>
      </c>
    </row>
    <row r="20" spans="1:7" x14ac:dyDescent="0.25">
      <c r="A20" s="22">
        <v>5</v>
      </c>
      <c r="B20" s="46">
        <v>1150</v>
      </c>
      <c r="C20" s="47">
        <f>B20+cout_salle+cout_pub+cout_cadeau</f>
        <v>13737.5</v>
      </c>
      <c r="D20" s="47">
        <f t="shared" si="0"/>
        <v>4000</v>
      </c>
      <c r="E20" s="47">
        <f t="shared" si="1"/>
        <v>-9737.5</v>
      </c>
      <c r="F20" s="48" t="str">
        <f t="shared" si="2"/>
        <v>déficitaire</v>
      </c>
    </row>
    <row r="21" spans="1:7" x14ac:dyDescent="0.25">
      <c r="A21" s="22">
        <v>6</v>
      </c>
      <c r="B21" s="46">
        <v>1380</v>
      </c>
      <c r="C21" s="47">
        <f>B21+cout_salle+cout_pub+cout_cadeau</f>
        <v>13967.5</v>
      </c>
      <c r="D21" s="47">
        <f t="shared" si="0"/>
        <v>4800</v>
      </c>
      <c r="E21" s="47">
        <f t="shared" si="1"/>
        <v>-9167.5</v>
      </c>
      <c r="F21" s="48" t="str">
        <f t="shared" si="2"/>
        <v>déficitaire</v>
      </c>
    </row>
    <row r="22" spans="1:7" x14ac:dyDescent="0.25">
      <c r="A22" s="22">
        <v>7</v>
      </c>
      <c r="B22" s="46">
        <v>1610</v>
      </c>
      <c r="C22" s="47">
        <f>B22+cout_salle+cout_pub+cout_cadeau</f>
        <v>14197.5</v>
      </c>
      <c r="D22" s="47">
        <f t="shared" si="0"/>
        <v>5600</v>
      </c>
      <c r="E22" s="47">
        <f t="shared" si="1"/>
        <v>-8597.5</v>
      </c>
      <c r="F22" s="48" t="str">
        <f t="shared" si="2"/>
        <v>déficitaire</v>
      </c>
    </row>
    <row r="23" spans="1:7" x14ac:dyDescent="0.25">
      <c r="A23" s="22">
        <v>8</v>
      </c>
      <c r="B23" s="46">
        <v>1840</v>
      </c>
      <c r="C23" s="47">
        <f>B23+cout_salle+cout_pub+cout_cadeau</f>
        <v>14427.5</v>
      </c>
      <c r="D23" s="47">
        <f t="shared" si="0"/>
        <v>6400</v>
      </c>
      <c r="E23" s="47">
        <f t="shared" si="1"/>
        <v>-8027.5</v>
      </c>
      <c r="F23" s="48" t="str">
        <f t="shared" si="2"/>
        <v>déficitaire</v>
      </c>
    </row>
    <row r="24" spans="1:7" x14ac:dyDescent="0.25">
      <c r="A24" s="22">
        <v>9</v>
      </c>
      <c r="B24" s="46">
        <v>2070</v>
      </c>
      <c r="C24" s="47">
        <f>B24+cout_salle+cout_pub+cout_cadeau</f>
        <v>14657.5</v>
      </c>
      <c r="D24" s="47">
        <f t="shared" si="0"/>
        <v>7200</v>
      </c>
      <c r="E24" s="47">
        <f t="shared" si="1"/>
        <v>-7457.5</v>
      </c>
      <c r="F24" s="48" t="str">
        <f t="shared" si="2"/>
        <v>déficitaire</v>
      </c>
    </row>
    <row r="25" spans="1:7" x14ac:dyDescent="0.25">
      <c r="A25" s="22">
        <v>10</v>
      </c>
      <c r="B25" s="46">
        <v>2300</v>
      </c>
      <c r="C25" s="47">
        <f>B25+cout_salle+cout_pub+cout_cadeau</f>
        <v>14887.5</v>
      </c>
      <c r="D25" s="47">
        <f t="shared" si="0"/>
        <v>8000</v>
      </c>
      <c r="E25" s="47">
        <f t="shared" si="1"/>
        <v>-6887.5</v>
      </c>
      <c r="F25" s="48" t="str">
        <f t="shared" si="2"/>
        <v>déficitaire</v>
      </c>
    </row>
    <row r="26" spans="1:7" x14ac:dyDescent="0.25">
      <c r="A26" s="22">
        <v>11</v>
      </c>
      <c r="B26" s="46">
        <v>2530</v>
      </c>
      <c r="C26" s="47">
        <f>B26+cout_salle+cout_pub+cout_cadeau</f>
        <v>15117.5</v>
      </c>
      <c r="D26" s="47">
        <f t="shared" si="0"/>
        <v>8800</v>
      </c>
      <c r="E26" s="47">
        <f t="shared" si="1"/>
        <v>-6317.5</v>
      </c>
      <c r="F26" s="48" t="str">
        <f t="shared" si="2"/>
        <v>déficitaire</v>
      </c>
    </row>
    <row r="27" spans="1:7" x14ac:dyDescent="0.25">
      <c r="A27" s="22">
        <v>12</v>
      </c>
      <c r="B27" s="46">
        <v>2760</v>
      </c>
      <c r="C27" s="47">
        <f>B27+cout_salle+cout_pub+cout_cadeau</f>
        <v>15347.5</v>
      </c>
      <c r="D27" s="47">
        <f t="shared" si="0"/>
        <v>9600</v>
      </c>
      <c r="E27" s="47">
        <f t="shared" si="1"/>
        <v>-5747.5</v>
      </c>
      <c r="F27" s="48" t="str">
        <f t="shared" si="2"/>
        <v>déficitaire</v>
      </c>
    </row>
    <row r="28" spans="1:7" x14ac:dyDescent="0.25">
      <c r="A28" s="22">
        <v>13</v>
      </c>
      <c r="B28" s="46">
        <v>2990</v>
      </c>
      <c r="C28" s="47">
        <f>B28+cout_salle+cout_pub+cout_cadeau</f>
        <v>15577.5</v>
      </c>
      <c r="D28" s="47">
        <f t="shared" si="0"/>
        <v>10400</v>
      </c>
      <c r="E28" s="47">
        <f t="shared" si="1"/>
        <v>-5177.5</v>
      </c>
      <c r="F28" s="48" t="str">
        <f t="shared" si="2"/>
        <v>déficitaire</v>
      </c>
    </row>
    <row r="29" spans="1:7" x14ac:dyDescent="0.25">
      <c r="A29" s="22">
        <v>14</v>
      </c>
      <c r="B29" s="46">
        <v>3220</v>
      </c>
      <c r="C29" s="47">
        <f>B29+cout_salle+cout_pub+cout_cadeau</f>
        <v>15807.5</v>
      </c>
      <c r="D29" s="47">
        <f t="shared" si="0"/>
        <v>11200</v>
      </c>
      <c r="E29" s="47">
        <f t="shared" si="1"/>
        <v>-4607.5</v>
      </c>
      <c r="F29" s="48" t="str">
        <f t="shared" si="2"/>
        <v>déficitaire</v>
      </c>
    </row>
    <row r="30" spans="1:7" x14ac:dyDescent="0.25">
      <c r="A30" s="22">
        <v>15</v>
      </c>
      <c r="B30" s="46">
        <v>3450</v>
      </c>
      <c r="C30" s="47">
        <f>B30+cout_salle+cout_pub+cout_cadeau</f>
        <v>16037.5</v>
      </c>
      <c r="D30" s="47">
        <f t="shared" si="0"/>
        <v>12000</v>
      </c>
      <c r="E30" s="47">
        <f t="shared" si="1"/>
        <v>-4037.5</v>
      </c>
      <c r="F30" s="48" t="str">
        <f t="shared" si="2"/>
        <v>déficitaire</v>
      </c>
    </row>
    <row r="31" spans="1:7" x14ac:dyDescent="0.25">
      <c r="A31" s="22">
        <v>16</v>
      </c>
      <c r="B31" s="46">
        <v>3680</v>
      </c>
      <c r="C31" s="47">
        <f>B31+cout_salle+cout_pub+cout_cadeau</f>
        <v>16267.5</v>
      </c>
      <c r="D31" s="47">
        <f t="shared" si="0"/>
        <v>12800</v>
      </c>
      <c r="E31" s="47">
        <f t="shared" si="1"/>
        <v>-3467.5</v>
      </c>
      <c r="F31" s="48" t="str">
        <f t="shared" si="2"/>
        <v>déficitaire</v>
      </c>
    </row>
    <row r="32" spans="1:7" x14ac:dyDescent="0.25">
      <c r="A32" s="22">
        <v>17</v>
      </c>
      <c r="B32" s="46">
        <v>3910</v>
      </c>
      <c r="C32" s="47">
        <f>B32+cout_salle+cout_pub+cout_cadeau</f>
        <v>16497.5</v>
      </c>
      <c r="D32" s="47">
        <f t="shared" si="0"/>
        <v>13600</v>
      </c>
      <c r="E32" s="47">
        <f t="shared" si="1"/>
        <v>-2897.5</v>
      </c>
      <c r="F32" s="48" t="str">
        <f t="shared" si="2"/>
        <v>déficitaire</v>
      </c>
    </row>
    <row r="33" spans="1:6" x14ac:dyDescent="0.25">
      <c r="A33" s="22">
        <v>18</v>
      </c>
      <c r="B33" s="46">
        <v>4140</v>
      </c>
      <c r="C33" s="47">
        <f>B33+cout_salle+cout_pub+cout_cadeau</f>
        <v>16727.5</v>
      </c>
      <c r="D33" s="47">
        <f t="shared" si="0"/>
        <v>14400</v>
      </c>
      <c r="E33" s="47">
        <f t="shared" si="1"/>
        <v>-2327.5</v>
      </c>
      <c r="F33" s="48" t="str">
        <f t="shared" si="2"/>
        <v>déficitaire</v>
      </c>
    </row>
    <row r="34" spans="1:6" x14ac:dyDescent="0.25">
      <c r="A34" s="22">
        <v>19</v>
      </c>
      <c r="B34" s="46">
        <v>4370</v>
      </c>
      <c r="C34" s="47">
        <f>B34+cout_salle+cout_pub+cout_cadeau</f>
        <v>16957.5</v>
      </c>
      <c r="D34" s="47">
        <f t="shared" si="0"/>
        <v>15200</v>
      </c>
      <c r="E34" s="47">
        <f t="shared" si="1"/>
        <v>-1757.5</v>
      </c>
      <c r="F34" s="48" t="str">
        <f t="shared" si="2"/>
        <v>déficitaire</v>
      </c>
    </row>
    <row r="35" spans="1:6" x14ac:dyDescent="0.25">
      <c r="A35" s="22">
        <v>20</v>
      </c>
      <c r="B35" s="46">
        <v>4600</v>
      </c>
      <c r="C35" s="47">
        <f>B35+cout_salle+cout_pub+cout_cadeau</f>
        <v>17187.5</v>
      </c>
      <c r="D35" s="47">
        <f t="shared" si="0"/>
        <v>16000</v>
      </c>
      <c r="E35" s="47">
        <f t="shared" si="1"/>
        <v>-1187.5</v>
      </c>
      <c r="F35" s="48" t="str">
        <f t="shared" si="2"/>
        <v>déficitaire</v>
      </c>
    </row>
    <row r="36" spans="1:6" x14ac:dyDescent="0.25">
      <c r="A36" s="22">
        <v>21</v>
      </c>
      <c r="B36" s="46">
        <v>4830</v>
      </c>
      <c r="C36" s="47">
        <f>B36+cout_salle+cout_pub+cout_cadeau</f>
        <v>17417.5</v>
      </c>
      <c r="D36" s="47">
        <f t="shared" si="0"/>
        <v>16800</v>
      </c>
      <c r="E36" s="47">
        <f t="shared" si="1"/>
        <v>-617.5</v>
      </c>
      <c r="F36" s="48" t="str">
        <f t="shared" si="2"/>
        <v>déficitaire</v>
      </c>
    </row>
    <row r="37" spans="1:6" x14ac:dyDescent="0.25">
      <c r="A37" s="22">
        <v>22</v>
      </c>
      <c r="B37" s="46">
        <v>5060</v>
      </c>
      <c r="C37" s="47">
        <f>B37+cout_salle+cout_pub+cout_cadeau</f>
        <v>17647.5</v>
      </c>
      <c r="D37" s="47">
        <f t="shared" si="0"/>
        <v>17600</v>
      </c>
      <c r="E37" s="47">
        <f t="shared" si="1"/>
        <v>-47.5</v>
      </c>
      <c r="F37" s="48" t="str">
        <f t="shared" si="2"/>
        <v>déficitaire</v>
      </c>
    </row>
    <row r="38" spans="1:6" x14ac:dyDescent="0.25">
      <c r="A38" s="22">
        <v>23</v>
      </c>
      <c r="B38" s="46">
        <v>5290</v>
      </c>
      <c r="C38" s="47">
        <f>B38+cout_salle+cout_pub+cout_cadeau</f>
        <v>17877.5</v>
      </c>
      <c r="D38" s="47">
        <f t="shared" si="0"/>
        <v>18400</v>
      </c>
      <c r="E38" s="47">
        <f t="shared" si="1"/>
        <v>522.5</v>
      </c>
      <c r="F38" s="48" t="str">
        <f t="shared" si="2"/>
        <v>rentable</v>
      </c>
    </row>
    <row r="39" spans="1:6" x14ac:dyDescent="0.25">
      <c r="A39" s="22">
        <v>24</v>
      </c>
      <c r="B39" s="46">
        <v>5520</v>
      </c>
      <c r="C39" s="47">
        <f>B39+cout_salle+cout_pub+cout_cadeau</f>
        <v>18107.5</v>
      </c>
      <c r="D39" s="47">
        <f t="shared" si="0"/>
        <v>19200</v>
      </c>
      <c r="E39" s="47">
        <f t="shared" si="1"/>
        <v>1092.5</v>
      </c>
      <c r="F39" s="48" t="str">
        <f t="shared" si="2"/>
        <v>rentable</v>
      </c>
    </row>
    <row r="40" spans="1:6" x14ac:dyDescent="0.25">
      <c r="A40" s="22">
        <v>25</v>
      </c>
      <c r="B40" s="46">
        <v>5750</v>
      </c>
      <c r="C40" s="47">
        <f>B40+cout_salle+cout_pub+cout_cadeau</f>
        <v>18337.5</v>
      </c>
      <c r="D40" s="47">
        <f t="shared" si="0"/>
        <v>20000</v>
      </c>
      <c r="E40" s="47">
        <f t="shared" si="1"/>
        <v>1662.5</v>
      </c>
      <c r="F40" s="48" t="str">
        <f t="shared" si="2"/>
        <v>rentable</v>
      </c>
    </row>
    <row r="41" spans="1:6" x14ac:dyDescent="0.25">
      <c r="A41" s="22">
        <v>26</v>
      </c>
      <c r="B41" s="46">
        <v>5980</v>
      </c>
      <c r="C41" s="47">
        <f>B41+cout_salle+cout_pub+cout_cadeau</f>
        <v>18567.5</v>
      </c>
      <c r="D41" s="47">
        <f t="shared" si="0"/>
        <v>20800</v>
      </c>
      <c r="E41" s="47">
        <f t="shared" si="1"/>
        <v>2232.5</v>
      </c>
      <c r="F41" s="48" t="str">
        <f t="shared" si="2"/>
        <v>rentable</v>
      </c>
    </row>
    <row r="42" spans="1:6" x14ac:dyDescent="0.25">
      <c r="A42" s="22">
        <v>27</v>
      </c>
      <c r="B42" s="46">
        <v>6210</v>
      </c>
      <c r="C42" s="47">
        <f>B42+cout_salle+cout_pub+cout_cadeau</f>
        <v>18797.5</v>
      </c>
      <c r="D42" s="47">
        <f t="shared" si="0"/>
        <v>21600</v>
      </c>
      <c r="E42" s="47">
        <f t="shared" si="1"/>
        <v>2802.5</v>
      </c>
      <c r="F42" s="48" t="str">
        <f t="shared" si="2"/>
        <v>rentable</v>
      </c>
    </row>
    <row r="43" spans="1:6" x14ac:dyDescent="0.25">
      <c r="A43" s="22">
        <v>28</v>
      </c>
      <c r="B43" s="46">
        <v>6440</v>
      </c>
      <c r="C43" s="47">
        <f>B43+cout_salle+cout_pub+cout_cadeau</f>
        <v>19027.5</v>
      </c>
      <c r="D43" s="47">
        <f t="shared" si="0"/>
        <v>22400</v>
      </c>
      <c r="E43" s="47">
        <f t="shared" si="1"/>
        <v>3372.5</v>
      </c>
      <c r="F43" s="48" t="str">
        <f t="shared" si="2"/>
        <v>rentable</v>
      </c>
    </row>
    <row r="44" spans="1:6" x14ac:dyDescent="0.25">
      <c r="A44" s="22">
        <v>29</v>
      </c>
      <c r="B44" s="46">
        <v>6670</v>
      </c>
      <c r="C44" s="47">
        <f>B44+cout_salle+cout_pub+cout_cadeau</f>
        <v>19257.5</v>
      </c>
      <c r="D44" s="47">
        <f t="shared" si="0"/>
        <v>23200</v>
      </c>
      <c r="E44" s="47">
        <f t="shared" si="1"/>
        <v>3942.5</v>
      </c>
      <c r="F44" s="48" t="str">
        <f t="shared" si="2"/>
        <v>rentable</v>
      </c>
    </row>
    <row r="45" spans="1:6" x14ac:dyDescent="0.25">
      <c r="A45" s="22">
        <v>30</v>
      </c>
      <c r="B45" s="46">
        <v>6900</v>
      </c>
      <c r="C45" s="47">
        <f>B45+cout_salle+cout_pub+cout_cadeau</f>
        <v>19487.5</v>
      </c>
      <c r="D45" s="47">
        <f t="shared" si="0"/>
        <v>24000</v>
      </c>
      <c r="E45" s="47">
        <f t="shared" si="1"/>
        <v>4512.5</v>
      </c>
      <c r="F45" s="48" t="str">
        <f t="shared" si="2"/>
        <v>rentable</v>
      </c>
    </row>
    <row r="46" spans="1:6" x14ac:dyDescent="0.25">
      <c r="A46" s="22">
        <v>31</v>
      </c>
      <c r="B46" s="46">
        <v>7130</v>
      </c>
      <c r="C46" s="47">
        <f>B46+cout_salle+cout_pub+cout_cadeau</f>
        <v>19717.5</v>
      </c>
      <c r="D46" s="47">
        <f t="shared" si="0"/>
        <v>24800</v>
      </c>
      <c r="E46" s="47">
        <f t="shared" si="1"/>
        <v>5082.5</v>
      </c>
      <c r="F46" s="48" t="str">
        <f t="shared" si="2"/>
        <v>rentable</v>
      </c>
    </row>
    <row r="47" spans="1:6" x14ac:dyDescent="0.25">
      <c r="A47" s="22">
        <v>32</v>
      </c>
      <c r="B47" s="46">
        <v>7360</v>
      </c>
      <c r="C47" s="47">
        <f>B47+cout_salle+cout_pub+cout_cadeau</f>
        <v>19947.5</v>
      </c>
      <c r="D47" s="47">
        <f t="shared" si="0"/>
        <v>25600</v>
      </c>
      <c r="E47" s="47">
        <f t="shared" si="1"/>
        <v>5652.5</v>
      </c>
      <c r="F47" s="48" t="str">
        <f t="shared" si="2"/>
        <v>rentable</v>
      </c>
    </row>
    <row r="48" spans="1:6" x14ac:dyDescent="0.25">
      <c r="A48" s="22">
        <v>33</v>
      </c>
      <c r="B48" s="46">
        <v>7590</v>
      </c>
      <c r="C48" s="47">
        <f>B48+cout_salle+cout_pub+cout_cadeau</f>
        <v>20177.5</v>
      </c>
      <c r="D48" s="47">
        <f t="shared" si="0"/>
        <v>26400</v>
      </c>
      <c r="E48" s="47">
        <f t="shared" si="1"/>
        <v>6222.5</v>
      </c>
      <c r="F48" s="48" t="str">
        <f t="shared" si="2"/>
        <v>rentable</v>
      </c>
    </row>
    <row r="49" spans="1:6" x14ac:dyDescent="0.25">
      <c r="A49" s="22">
        <v>34</v>
      </c>
      <c r="B49" s="46">
        <v>7820</v>
      </c>
      <c r="C49" s="47">
        <f>B49+cout_salle+cout_pub+cout_cadeau</f>
        <v>20407.5</v>
      </c>
      <c r="D49" s="47">
        <f t="shared" si="0"/>
        <v>27200</v>
      </c>
      <c r="E49" s="47">
        <f t="shared" si="1"/>
        <v>6792.5</v>
      </c>
      <c r="F49" s="48" t="str">
        <f t="shared" si="2"/>
        <v>rentable</v>
      </c>
    </row>
    <row r="50" spans="1:6" x14ac:dyDescent="0.25">
      <c r="A50" s="22">
        <v>35</v>
      </c>
      <c r="B50" s="46">
        <v>8050</v>
      </c>
      <c r="C50" s="47">
        <f>B50+cout_salle+cout_pub+cout_cadeau</f>
        <v>20637.5</v>
      </c>
      <c r="D50" s="47">
        <f t="shared" si="0"/>
        <v>28000</v>
      </c>
      <c r="E50" s="47">
        <f t="shared" si="1"/>
        <v>7362.5</v>
      </c>
      <c r="F50" s="48" t="str">
        <f t="shared" si="2"/>
        <v>rentable</v>
      </c>
    </row>
    <row r="51" spans="1:6" x14ac:dyDescent="0.25">
      <c r="A51" s="22">
        <v>36</v>
      </c>
      <c r="B51" s="46">
        <v>8280</v>
      </c>
      <c r="C51" s="47">
        <f>B51+cout_salle+cout_pub+cout_cadeau</f>
        <v>20867.5</v>
      </c>
      <c r="D51" s="47">
        <f t="shared" si="0"/>
        <v>28800</v>
      </c>
      <c r="E51" s="47">
        <f t="shared" si="1"/>
        <v>7932.5</v>
      </c>
      <c r="F51" s="48" t="str">
        <f t="shared" si="2"/>
        <v>rentable</v>
      </c>
    </row>
    <row r="52" spans="1:6" x14ac:dyDescent="0.25">
      <c r="A52" s="22">
        <v>37</v>
      </c>
      <c r="B52" s="46">
        <v>8510</v>
      </c>
      <c r="C52" s="47">
        <f>B52+cout_salle+cout_pub+cout_cadeau</f>
        <v>21097.5</v>
      </c>
      <c r="D52" s="47">
        <f t="shared" si="0"/>
        <v>29600</v>
      </c>
      <c r="E52" s="47">
        <f t="shared" si="1"/>
        <v>8502.5</v>
      </c>
      <c r="F52" s="48" t="str">
        <f t="shared" si="2"/>
        <v>rentable</v>
      </c>
    </row>
    <row r="53" spans="1:6" x14ac:dyDescent="0.25">
      <c r="A53" s="22">
        <v>38</v>
      </c>
      <c r="B53" s="46">
        <v>8740</v>
      </c>
      <c r="C53" s="47">
        <f>B53+cout_salle+cout_pub+cout_cadeau</f>
        <v>21327.5</v>
      </c>
      <c r="D53" s="47">
        <f t="shared" si="0"/>
        <v>30400</v>
      </c>
      <c r="E53" s="47">
        <f t="shared" si="1"/>
        <v>9072.5</v>
      </c>
      <c r="F53" s="48" t="str">
        <f t="shared" si="2"/>
        <v>rentable</v>
      </c>
    </row>
    <row r="54" spans="1:6" x14ac:dyDescent="0.25">
      <c r="A54" s="22">
        <v>39</v>
      </c>
      <c r="B54" s="46">
        <v>8970</v>
      </c>
      <c r="C54" s="47">
        <f>B54+cout_salle+cout_pub+cout_cadeau</f>
        <v>21557.5</v>
      </c>
      <c r="D54" s="47">
        <f t="shared" si="0"/>
        <v>31200</v>
      </c>
      <c r="E54" s="47">
        <f t="shared" si="1"/>
        <v>9642.5</v>
      </c>
      <c r="F54" s="48" t="str">
        <f t="shared" si="2"/>
        <v>rentable</v>
      </c>
    </row>
    <row r="55" spans="1:6" x14ac:dyDescent="0.25">
      <c r="A55" s="22">
        <v>40</v>
      </c>
      <c r="B55" s="46">
        <v>9200</v>
      </c>
      <c r="C55" s="47">
        <f>B55+cout_salle+cout_pub+cout_cadeau</f>
        <v>21787.5</v>
      </c>
      <c r="D55" s="47">
        <f t="shared" si="0"/>
        <v>32000</v>
      </c>
      <c r="E55" s="47">
        <f t="shared" si="1"/>
        <v>10212.5</v>
      </c>
      <c r="F55" s="48" t="str">
        <f t="shared" si="2"/>
        <v>rentable</v>
      </c>
    </row>
    <row r="56" spans="1:6" x14ac:dyDescent="0.25">
      <c r="A56" s="22">
        <v>41</v>
      </c>
      <c r="B56" s="46">
        <v>9430</v>
      </c>
      <c r="C56" s="47">
        <f>B56+cout_salle+cout_pub+cout_cadeau</f>
        <v>22017.5</v>
      </c>
      <c r="D56" s="47">
        <f t="shared" si="0"/>
        <v>32800</v>
      </c>
      <c r="E56" s="47">
        <f t="shared" si="1"/>
        <v>10782.5</v>
      </c>
      <c r="F56" s="48" t="str">
        <f t="shared" si="2"/>
        <v>rentable</v>
      </c>
    </row>
    <row r="57" spans="1:6" x14ac:dyDescent="0.25">
      <c r="A57" s="22">
        <v>42</v>
      </c>
      <c r="B57" s="46">
        <v>9660</v>
      </c>
      <c r="C57" s="47">
        <f>B57+cout_salle+cout_pub+cout_cadeau</f>
        <v>22247.5</v>
      </c>
      <c r="D57" s="47">
        <f t="shared" si="0"/>
        <v>33600</v>
      </c>
      <c r="E57" s="47">
        <f t="shared" si="1"/>
        <v>11352.5</v>
      </c>
      <c r="F57" s="48" t="str">
        <f t="shared" si="2"/>
        <v>rentable</v>
      </c>
    </row>
    <row r="58" spans="1:6" x14ac:dyDescent="0.25">
      <c r="A58" s="22">
        <v>43</v>
      </c>
      <c r="B58" s="46">
        <v>9890</v>
      </c>
      <c r="C58" s="47">
        <f>B58+cout_salle+cout_pub+cout_cadeau</f>
        <v>22477.5</v>
      </c>
      <c r="D58" s="47">
        <f t="shared" si="0"/>
        <v>34400</v>
      </c>
      <c r="E58" s="47">
        <f t="shared" si="1"/>
        <v>11922.5</v>
      </c>
      <c r="F58" s="48" t="str">
        <f t="shared" si="2"/>
        <v>rentable</v>
      </c>
    </row>
    <row r="59" spans="1:6" x14ac:dyDescent="0.25">
      <c r="A59" s="22">
        <v>44</v>
      </c>
      <c r="B59" s="46">
        <v>10120</v>
      </c>
      <c r="C59" s="47">
        <f>B59+cout_salle+cout_pub+cout_cadeau</f>
        <v>22707.5</v>
      </c>
      <c r="D59" s="47">
        <f t="shared" si="0"/>
        <v>35200</v>
      </c>
      <c r="E59" s="47">
        <f t="shared" si="1"/>
        <v>12492.5</v>
      </c>
      <c r="F59" s="48" t="str">
        <f t="shared" si="2"/>
        <v>rentable</v>
      </c>
    </row>
    <row r="60" spans="1:6" x14ac:dyDescent="0.25">
      <c r="A60" s="22">
        <v>45</v>
      </c>
      <c r="B60" s="46">
        <v>10350</v>
      </c>
      <c r="C60" s="47">
        <f>B60+cout_salle+cout_pub+cout_cadeau</f>
        <v>22937.5</v>
      </c>
      <c r="D60" s="47">
        <f t="shared" si="0"/>
        <v>36000</v>
      </c>
      <c r="E60" s="47">
        <f t="shared" si="1"/>
        <v>13062.5</v>
      </c>
      <c r="F60" s="48" t="str">
        <f t="shared" si="2"/>
        <v>rentable</v>
      </c>
    </row>
    <row r="61" spans="1:6" x14ac:dyDescent="0.25">
      <c r="A61" s="22">
        <v>46</v>
      </c>
      <c r="B61" s="46">
        <v>10580</v>
      </c>
      <c r="C61" s="47">
        <f>B61+cout_salle+cout_pub+cout_cadeau</f>
        <v>23167.5</v>
      </c>
      <c r="D61" s="47">
        <f t="shared" si="0"/>
        <v>36800</v>
      </c>
      <c r="E61" s="47">
        <f t="shared" si="1"/>
        <v>13632.5</v>
      </c>
      <c r="F61" s="48" t="str">
        <f t="shared" si="2"/>
        <v>rentable</v>
      </c>
    </row>
    <row r="62" spans="1:6" x14ac:dyDescent="0.25">
      <c r="A62" s="22">
        <v>47</v>
      </c>
      <c r="B62" s="46">
        <v>10810</v>
      </c>
      <c r="C62" s="47">
        <f>B62+cout_salle+cout_pub+cout_cadeau</f>
        <v>23397.5</v>
      </c>
      <c r="D62" s="47">
        <f t="shared" si="0"/>
        <v>37600</v>
      </c>
      <c r="E62" s="47">
        <f t="shared" si="1"/>
        <v>14202.5</v>
      </c>
      <c r="F62" s="48" t="str">
        <f t="shared" si="2"/>
        <v>rentable</v>
      </c>
    </row>
    <row r="63" spans="1:6" x14ac:dyDescent="0.25">
      <c r="A63" s="22">
        <v>48</v>
      </c>
      <c r="B63" s="46">
        <v>11040</v>
      </c>
      <c r="C63" s="47">
        <f>B63+cout_salle+cout_pub+cout_cadeau</f>
        <v>23627.5</v>
      </c>
      <c r="D63" s="47">
        <f t="shared" si="0"/>
        <v>38400</v>
      </c>
      <c r="E63" s="47">
        <f t="shared" si="1"/>
        <v>14772.5</v>
      </c>
      <c r="F63" s="48" t="str">
        <f t="shared" si="2"/>
        <v>rentable</v>
      </c>
    </row>
    <row r="64" spans="1:6" x14ac:dyDescent="0.25">
      <c r="A64" s="22">
        <v>49</v>
      </c>
      <c r="B64" s="46">
        <v>11270</v>
      </c>
      <c r="C64" s="47">
        <f>B64+cout_salle+cout_pub+cout_cadeau</f>
        <v>23857.5</v>
      </c>
      <c r="D64" s="47">
        <f t="shared" si="0"/>
        <v>39200</v>
      </c>
      <c r="E64" s="47">
        <f t="shared" si="1"/>
        <v>15342.5</v>
      </c>
      <c r="F64" s="48" t="str">
        <f t="shared" si="2"/>
        <v>rentable</v>
      </c>
    </row>
    <row r="65" spans="1:6" x14ac:dyDescent="0.25">
      <c r="A65" s="22">
        <v>50</v>
      </c>
      <c r="B65" s="46">
        <v>11500</v>
      </c>
      <c r="C65" s="47">
        <f>B65+cout_salle+cout_pub+cout_cadeau</f>
        <v>24087.5</v>
      </c>
      <c r="D65" s="47">
        <f t="shared" si="0"/>
        <v>40000</v>
      </c>
      <c r="E65" s="47">
        <f t="shared" si="1"/>
        <v>15912.5</v>
      </c>
      <c r="F65" s="48" t="str">
        <f t="shared" si="2"/>
        <v>rentable</v>
      </c>
    </row>
  </sheetData>
  <mergeCells count="2">
    <mergeCell ref="A4:I4"/>
    <mergeCell ref="A6:I6"/>
  </mergeCells>
  <conditionalFormatting sqref="B14:F14">
    <cfRule type="containsText" dxfId="3" priority="5" operator="containsText" text="Valeurs exactes">
      <formula>NOT(ISERROR(SEARCH("Valeurs exactes",B14)))</formula>
    </cfRule>
    <cfRule type="containsText" dxfId="2" priority="6" operator="containsText" text="Valeurs erronées">
      <formula>NOT(ISERROR(SEARCH("Valeurs erronées",B14)))</formula>
    </cfRule>
  </conditionalFormatting>
  <conditionalFormatting sqref="C11">
    <cfRule type="containsText" dxfId="1" priority="1" operator="containsText" text="valeur exa">
      <formula>NOT(ISERROR(SEARCH("valeur exa",C11)))</formula>
    </cfRule>
    <cfRule type="containsText" dxfId="0" priority="2" operator="containsText" text="valeur err">
      <formula>NOT(ISERROR(SEARCH("valeur err",C11)))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15" sqref="B15"/>
    </sheetView>
  </sheetViews>
  <sheetFormatPr defaultColWidth="11.42578125" defaultRowHeight="15" x14ac:dyDescent="0.25"/>
  <cols>
    <col min="2" max="2" width="21.28515625" customWidth="1"/>
  </cols>
  <sheetData>
    <row r="1" spans="1:7" x14ac:dyDescent="0.25">
      <c r="A1" t="s">
        <v>39</v>
      </c>
      <c r="B1" t="str">
        <f>IF(AND('Ex1 - Coût prix et cadeaux'!C20=C1,'Ex1 - Coût prix et cadeaux'!D20=D1),"Valeurs exactes","Valeurs erronées")</f>
        <v>Valeurs exactes</v>
      </c>
      <c r="C1">
        <f>SUM('Ex1 - Coût prix et cadeaux'!C10:C19)</f>
        <v>103</v>
      </c>
      <c r="D1">
        <f>SUMPRODUCT('Ex1 - Coût prix et cadeaux'!C10:C19,'Ex1 - Coût prix et cadeaux'!D10:D19)</f>
        <v>587.5</v>
      </c>
    </row>
    <row r="2" spans="1:7" x14ac:dyDescent="0.25">
      <c r="A2" t="s">
        <v>40</v>
      </c>
      <c r="B2" t="str">
        <f>IF('Ex2 - Historique nb. invités'!D8=Verif!C2,"Valeur exacte","Valeur erronée")</f>
        <v>Valeur exacte</v>
      </c>
      <c r="C2" s="11">
        <f>AVERAGE('Ex2 - Historique nb. invités'!C26:C55)</f>
        <v>297.06666666666666</v>
      </c>
    </row>
    <row r="3" spans="1:7" x14ac:dyDescent="0.25">
      <c r="B3" t="str">
        <f>IF('Ex2 - Historique nb. invités'!D9=Verif!C3,"Valeur exacte","Valeur erronée")</f>
        <v>Valeur exacte</v>
      </c>
      <c r="C3" s="11">
        <f>AVERAGE('Ex2 - Historique nb. invités'!D26:D55)</f>
        <v>8</v>
      </c>
    </row>
    <row r="4" spans="1:7" x14ac:dyDescent="0.25">
      <c r="B4" t="str">
        <f>IF('Ex2 - Historique nb. invités'!D14=Verif!C4,"Valeur exacte","Valeur erronée")</f>
        <v>Valeur exacte</v>
      </c>
      <c r="C4" s="11">
        <f>COUNTIF('Ex2 - Historique nb. invités'!D26:D55,"&gt; 8")</f>
        <v>18</v>
      </c>
    </row>
    <row r="5" spans="1:7" x14ac:dyDescent="0.25">
      <c r="B5" t="str">
        <f>IF('Ex2 - Historique nb. invités'!D15=Verif!C5,"Valeur exacte","Valeur erronée")</f>
        <v>Valeur exacte</v>
      </c>
      <c r="C5">
        <f>COUNTIF('Ex2 - Historique nb. invités'!E26:E55,"élevé")</f>
        <v>12</v>
      </c>
    </row>
    <row r="6" spans="1:7" x14ac:dyDescent="0.25">
      <c r="B6" t="str">
        <f>IF('Ex2 - Historique nb. invités'!F19=Verif!C6,IF('Ex2 - Historique nb. invités'!G19=Verif!D6,IF('Ex2 - Historique nb. invités'!H19=Verif!E6,"Valeurs exactes","Valeurs erronées"),"Valeurs erronées"),"Valeurs erronées")</f>
        <v>Valeurs exactes</v>
      </c>
      <c r="C6">
        <v>2013</v>
      </c>
      <c r="D6">
        <v>2011</v>
      </c>
      <c r="E6">
        <v>1999</v>
      </c>
    </row>
    <row r="7" spans="1:7" x14ac:dyDescent="0.25">
      <c r="B7" t="str">
        <f>IF('Ex2 - Historique nb. invités'!F20=Verif!C7,IF('Ex2 - Historique nb. invités'!G20=Verif!D7,IF('Ex2 - Historique nb. invités'!H20=Verif!E7,"Valeurs exactes","Valeurs erronées"),"Valeurs erronées"),"Valeurs erronées")</f>
        <v>Valeurs exactes</v>
      </c>
      <c r="C7">
        <v>1994</v>
      </c>
      <c r="D7">
        <v>1987</v>
      </c>
      <c r="E7">
        <v>1988</v>
      </c>
    </row>
    <row r="8" spans="1:7" x14ac:dyDescent="0.25">
      <c r="A8" t="s">
        <v>37</v>
      </c>
      <c r="B8" t="str">
        <f>IF(AND(SUM('Ex3 - Coût Traiteur'!C16:F65)=C8,'Ex3 - Coût Traiteur'!F65=D8),"Valeurs exactes","Valeurs erronées")</f>
        <v>Valeurs exactes</v>
      </c>
      <c r="C8">
        <f>SUM('Ex3 - Coût Traiteur'!B16:B65)*4*'Ex3 - Coût Traiteur'!C8+SUM('Ex3 - Coût Traiteur'!B16:B65)*'Ex3 - Coût Traiteur'!C9*SUM('Ex3 - Coût Traiteur'!C15:F15)</f>
        <v>1211250</v>
      </c>
      <c r="D8">
        <f>'Ex3 - Coût Traiteur'!C8*'Ex3 - Coût Traiteur'!B65+'Ex3 - Coût Traiteur'!C9*'Ex3 - Coût Traiteur'!F15*'Ex3 - Coût Traiteur'!B65</f>
        <v>13000</v>
      </c>
    </row>
    <row r="11" spans="1:7" x14ac:dyDescent="0.25">
      <c r="A11" t="s">
        <v>41</v>
      </c>
      <c r="C11" t="str">
        <f>IF(C12=C13,"Valeurs exactes","Valeurs erronées")</f>
        <v>Valeurs exactes</v>
      </c>
      <c r="D11" t="str">
        <f t="shared" ref="D11:G11" si="0">IF(D12=D13,"Valeurs exactes","Valeurs erronées")</f>
        <v>Valeurs exactes</v>
      </c>
      <c r="E11" t="str">
        <f t="shared" si="0"/>
        <v>Valeurs exactes</v>
      </c>
      <c r="F11" t="str">
        <f t="shared" si="0"/>
        <v>Valeurs exactes</v>
      </c>
      <c r="G11" t="str">
        <f t="shared" si="0"/>
        <v>Valeurs exactes</v>
      </c>
    </row>
    <row r="12" spans="1:7" x14ac:dyDescent="0.25">
      <c r="B12" t="str">
        <f>IF(PRODUCT(B13:B19)=1,"Bravo! Exercice résolu!","Exercice non résolu!")</f>
        <v>Exercice non résolu!</v>
      </c>
      <c r="C12">
        <f>SUM('Ex4 - Analyse du profit'!B16:B65)</f>
        <v>293250</v>
      </c>
      <c r="D12">
        <f>SUM('Ex4 - Analyse du profit'!C16:C65)</f>
        <v>922625</v>
      </c>
      <c r="E12">
        <f>SUM('Ex4 - Analyse du profit'!D16:D65)</f>
        <v>1020000</v>
      </c>
      <c r="F12">
        <f>SUM('Ex4 - Analyse du profit'!E16:E65)</f>
        <v>97375</v>
      </c>
      <c r="G12">
        <f>COUNTIF('Ex4 - Analyse du profit'!F16:F65,"Rentable")</f>
        <v>28</v>
      </c>
    </row>
    <row r="13" spans="1:7" x14ac:dyDescent="0.25">
      <c r="B13" t="str">
        <f>IF('Ex4 - Analyse du profit'!B65=Verif!C13,"Bravo! Colonne réussie!","")</f>
        <v/>
      </c>
      <c r="C13">
        <f>'Ex3 - Coût Traiteur'!C8*SUM('Ex4 - Analyse du profit'!A16:A65)+'Ex3 - Coût Traiteur'!C9*2*SUM('Ex4 - Analyse du profit'!A16:A65)</f>
        <v>293250</v>
      </c>
      <c r="D13">
        <f>'Ex4 - Analyse du profit'!A65*SUM('Ex4 - Analyse du profit'!B8:B9,'Ex4 - Analyse du profit'!B11)+C13</f>
        <v>922625</v>
      </c>
      <c r="E13">
        <f>8*'Ex4 - Analyse du profit'!B10*SUM('Ex4 - Analyse du profit'!A16:A65)</f>
        <v>1020000</v>
      </c>
      <c r="F13">
        <f>E13-D13</f>
        <v>97375</v>
      </c>
      <c r="G13">
        <v>28</v>
      </c>
    </row>
    <row r="15" spans="1:7" x14ac:dyDescent="0.25">
      <c r="B15" t="str">
        <f>IF('Ex4 - Analyse du profit'!B11=Verif!D1,"Valeur exacte","Valeur erronée")</f>
        <v>Valeur exacte</v>
      </c>
      <c r="C15"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Directives</vt:lpstr>
      <vt:lpstr>Ex1 - Coût prix et cadeaux</vt:lpstr>
      <vt:lpstr>Ex2 - Historique nb. invités</vt:lpstr>
      <vt:lpstr>Ex3 - Coût Traiteur</vt:lpstr>
      <vt:lpstr>Ex4 - Analyse du profit</vt:lpstr>
      <vt:lpstr>Verif</vt:lpstr>
      <vt:lpstr>cout_cadeau</vt:lpstr>
      <vt:lpstr>cout_pub</vt:lpstr>
      <vt:lpstr>cout_salle</vt:lpstr>
      <vt:lpstr>prix_billet</vt:lpstr>
      <vt:lpstr>prix_repas</vt:lpstr>
      <vt:lpstr>prix_table</vt:lpstr>
      <vt:lpstr>prix_vin</vt:lpstr>
    </vt:vector>
  </TitlesOfParts>
  <Company>HEC Montréal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loic seguin-charbonneau</dc:creator>
  <cp:lastModifiedBy>Bouchard, Alexandre</cp:lastModifiedBy>
  <dcterms:created xsi:type="dcterms:W3CDTF">2015-12-04T17:04:18Z</dcterms:created>
  <dcterms:modified xsi:type="dcterms:W3CDTF">2020-01-08T21:04:53Z</dcterms:modified>
</cp:coreProperties>
</file>