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xr:revisionPtr revIDLastSave="0" documentId="13_ncr:1_{F24F68B8-1E89-45F0-AA2E-99916DA1CA24}" xr6:coauthVersionLast="45" xr6:coauthVersionMax="45" xr10:uidLastSave="{00000000-0000-0000-0000-000000000000}"/>
  <bookViews>
    <workbookView xWindow="29610" yWindow="870" windowWidth="25200" windowHeight="14220" xr2:uid="{00000000-000D-0000-FFFF-FFFF00000000}"/>
  </bookViews>
  <sheets>
    <sheet name="Calc" sheetId="17" r:id="rId1"/>
    <sheet name="Arabic" sheetId="19" r:id="rId2"/>
    <sheet name="English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2" i="18" l="1"/>
  <c r="G382" i="19"/>
  <c r="E32" i="18" l="1"/>
  <c r="D354" i="18" l="1"/>
  <c r="C386" i="18"/>
  <c r="C382" i="18"/>
  <c r="C377" i="18"/>
  <c r="C343" i="18"/>
  <c r="C339" i="18"/>
  <c r="C334" i="18"/>
  <c r="I311" i="18"/>
  <c r="D311" i="18"/>
  <c r="C300" i="18"/>
  <c r="C296" i="18"/>
  <c r="C291" i="18"/>
  <c r="D268" i="18"/>
  <c r="C257" i="18"/>
  <c r="C253" i="18"/>
  <c r="C248" i="18"/>
  <c r="D225" i="18"/>
  <c r="D182" i="18"/>
  <c r="C214" i="18"/>
  <c r="C210" i="18"/>
  <c r="C205" i="18"/>
  <c r="C171" i="18"/>
  <c r="C167" i="18"/>
  <c r="C162" i="18"/>
  <c r="C128" i="18"/>
  <c r="C124" i="18"/>
  <c r="C119" i="18"/>
  <c r="I96" i="18"/>
  <c r="D96" i="18"/>
  <c r="C85" i="18"/>
  <c r="C81" i="18"/>
  <c r="C76" i="18"/>
  <c r="I53" i="18"/>
  <c r="D53" i="18"/>
  <c r="G391" i="19"/>
  <c r="E391" i="19"/>
  <c r="C391" i="19"/>
  <c r="G389" i="19"/>
  <c r="E389" i="19"/>
  <c r="C389" i="19"/>
  <c r="G386" i="19"/>
  <c r="G354" i="19"/>
  <c r="G348" i="19"/>
  <c r="E348" i="19"/>
  <c r="C348" i="19"/>
  <c r="G346" i="19"/>
  <c r="E346" i="19"/>
  <c r="C346" i="19"/>
  <c r="G343" i="19"/>
  <c r="G339" i="19"/>
  <c r="G311" i="19"/>
  <c r="G305" i="19"/>
  <c r="E305" i="19"/>
  <c r="C305" i="19"/>
  <c r="G303" i="19"/>
  <c r="E303" i="19"/>
  <c r="C303" i="19"/>
  <c r="G300" i="19"/>
  <c r="G296" i="19"/>
  <c r="G268" i="19"/>
  <c r="G262" i="19"/>
  <c r="E262" i="19"/>
  <c r="C262" i="19"/>
  <c r="G260" i="19"/>
  <c r="E260" i="19"/>
  <c r="C260" i="19"/>
  <c r="G257" i="19"/>
  <c r="G253" i="19"/>
  <c r="G225" i="19"/>
  <c r="G219" i="19"/>
  <c r="E219" i="19"/>
  <c r="C219" i="19"/>
  <c r="G217" i="19"/>
  <c r="E217" i="19"/>
  <c r="C217" i="19"/>
  <c r="G214" i="19"/>
  <c r="G210" i="19"/>
  <c r="G182" i="19"/>
  <c r="G176" i="19"/>
  <c r="E176" i="19"/>
  <c r="C176" i="19"/>
  <c r="G174" i="19"/>
  <c r="E174" i="19"/>
  <c r="C174" i="19"/>
  <c r="G171" i="19"/>
  <c r="G167" i="19"/>
  <c r="G139" i="19"/>
  <c r="G133" i="19"/>
  <c r="E133" i="19"/>
  <c r="C133" i="19"/>
  <c r="G131" i="19"/>
  <c r="E131" i="19"/>
  <c r="C131" i="19"/>
  <c r="G128" i="19"/>
  <c r="G124" i="19"/>
  <c r="G96" i="19"/>
  <c r="G90" i="19"/>
  <c r="E90" i="19"/>
  <c r="C90" i="19"/>
  <c r="G88" i="19"/>
  <c r="E88" i="19"/>
  <c r="C88" i="19"/>
  <c r="G85" i="19"/>
  <c r="G81" i="19"/>
  <c r="G53" i="19"/>
  <c r="G32" i="19"/>
  <c r="E32" i="19"/>
  <c r="S20" i="17" l="1"/>
  <c r="Q20" i="17"/>
  <c r="O20" i="17"/>
  <c r="M20" i="17"/>
  <c r="I268" i="18" l="1"/>
  <c r="C268" i="19"/>
  <c r="C311" i="19"/>
  <c r="K20" i="17"/>
  <c r="I225" i="18" l="1"/>
  <c r="C225" i="19"/>
  <c r="K6" i="17"/>
  <c r="E253" i="18" l="1"/>
  <c r="E257" i="18"/>
  <c r="G6" i="17"/>
  <c r="C6" i="17"/>
  <c r="E167" i="18" l="1"/>
  <c r="E171" i="18"/>
  <c r="D139" i="18"/>
  <c r="E85" i="18"/>
  <c r="E81" i="18"/>
  <c r="C20" i="17"/>
  <c r="C53" i="19" l="1"/>
  <c r="G20" i="17"/>
  <c r="I139" i="18" l="1"/>
  <c r="C139" i="19"/>
  <c r="Q6" i="17"/>
  <c r="S6" i="17" l="1"/>
  <c r="E339" i="18" l="1"/>
  <c r="E343" i="18"/>
  <c r="S10" i="17" l="1"/>
  <c r="Q10" i="17"/>
  <c r="O10" i="17"/>
  <c r="M10" i="17"/>
  <c r="K10" i="17"/>
  <c r="I20" i="17"/>
  <c r="C182" i="19" s="1"/>
  <c r="G10" i="17"/>
  <c r="E20" i="17"/>
  <c r="C96" i="19" s="1"/>
  <c r="C10" i="17"/>
  <c r="S7" i="17"/>
  <c r="E346" i="18" s="1"/>
  <c r="Q8" i="17"/>
  <c r="O6" i="17"/>
  <c r="M6" i="17"/>
  <c r="K7" i="17"/>
  <c r="E260" i="18" s="1"/>
  <c r="I6" i="17"/>
  <c r="G9" i="17"/>
  <c r="I174" i="18" s="1"/>
  <c r="E6" i="17"/>
  <c r="C7" i="17"/>
  <c r="E88" i="18" s="1"/>
  <c r="C85" i="19" l="1"/>
  <c r="C81" i="19"/>
  <c r="H85" i="19"/>
  <c r="I81" i="19"/>
  <c r="I76" i="19"/>
  <c r="E85" i="19"/>
  <c r="E81" i="19"/>
  <c r="C257" i="19"/>
  <c r="C253" i="19"/>
  <c r="H257" i="19"/>
  <c r="H253" i="19"/>
  <c r="H248" i="19"/>
  <c r="E257" i="19"/>
  <c r="E253" i="19"/>
  <c r="E343" i="19"/>
  <c r="E339" i="19"/>
  <c r="C343" i="19"/>
  <c r="C339" i="19"/>
  <c r="H343" i="19"/>
  <c r="H339" i="19"/>
  <c r="H334" i="19"/>
  <c r="H300" i="19"/>
  <c r="H296" i="19"/>
  <c r="H291" i="19"/>
  <c r="E300" i="19"/>
  <c r="E296" i="19"/>
  <c r="C300" i="19"/>
  <c r="C296" i="19"/>
  <c r="E171" i="19"/>
  <c r="E167" i="19"/>
  <c r="C171" i="19"/>
  <c r="C167" i="19"/>
  <c r="H171" i="19"/>
  <c r="H167" i="19"/>
  <c r="H162" i="19"/>
  <c r="E386" i="19"/>
  <c r="E382" i="19"/>
  <c r="C354" i="19"/>
  <c r="C386" i="19"/>
  <c r="C382" i="19"/>
  <c r="H386" i="19"/>
  <c r="H382" i="19"/>
  <c r="H377" i="19"/>
  <c r="E128" i="18"/>
  <c r="E124" i="18"/>
  <c r="E300" i="18"/>
  <c r="E296" i="18"/>
  <c r="E386" i="18"/>
  <c r="I8" i="17"/>
  <c r="G217" i="18" s="1"/>
  <c r="E214" i="18"/>
  <c r="E210" i="18"/>
  <c r="I10" i="17"/>
  <c r="I182" i="18"/>
  <c r="E10" i="17"/>
  <c r="I167" i="18"/>
  <c r="G171" i="18"/>
  <c r="G167" i="18"/>
  <c r="I171" i="18"/>
  <c r="I253" i="18"/>
  <c r="I257" i="18"/>
  <c r="G257" i="18"/>
  <c r="G253" i="18"/>
  <c r="G300" i="18"/>
  <c r="I300" i="18"/>
  <c r="G296" i="18"/>
  <c r="I296" i="18"/>
  <c r="G386" i="18"/>
  <c r="I354" i="18"/>
  <c r="I386" i="18"/>
  <c r="G382" i="18"/>
  <c r="I382" i="18"/>
  <c r="I85" i="18"/>
  <c r="G81" i="18"/>
  <c r="I81" i="18"/>
  <c r="G85" i="18"/>
  <c r="G343" i="18"/>
  <c r="I343" i="18"/>
  <c r="G339" i="18"/>
  <c r="I339" i="18"/>
  <c r="O9" i="17"/>
  <c r="M9" i="17"/>
  <c r="I303" i="18" s="1"/>
  <c r="M3" i="17"/>
  <c r="I305" i="18" s="1"/>
  <c r="E9" i="17"/>
  <c r="S9" i="17"/>
  <c r="I346" i="18" s="1"/>
  <c r="S4" i="17"/>
  <c r="G348" i="18" s="1"/>
  <c r="S5" i="17"/>
  <c r="E348" i="18" s="1"/>
  <c r="S8" i="17"/>
  <c r="G346" i="18" s="1"/>
  <c r="Q5" i="17"/>
  <c r="Q9" i="17"/>
  <c r="M7" i="17"/>
  <c r="E303" i="18" s="1"/>
  <c r="M4" i="17"/>
  <c r="G305" i="18" s="1"/>
  <c r="M5" i="17"/>
  <c r="E305" i="18" s="1"/>
  <c r="M8" i="17"/>
  <c r="G303" i="18" s="1"/>
  <c r="K5" i="17"/>
  <c r="E262" i="18" s="1"/>
  <c r="K4" i="17"/>
  <c r="G262" i="18" s="1"/>
  <c r="K8" i="17"/>
  <c r="G260" i="18" s="1"/>
  <c r="K9" i="17"/>
  <c r="I260" i="18" s="1"/>
  <c r="I5" i="17"/>
  <c r="E219" i="18" s="1"/>
  <c r="I9" i="17"/>
  <c r="I217" i="18" s="1"/>
  <c r="E4" i="17"/>
  <c r="E5" i="17"/>
  <c r="E7" i="17"/>
  <c r="E8" i="17"/>
  <c r="E3" i="17"/>
  <c r="C9" i="17"/>
  <c r="I88" i="18" s="1"/>
  <c r="C5" i="17"/>
  <c r="E90" i="18" s="1"/>
  <c r="C4" i="17"/>
  <c r="G90" i="18" s="1"/>
  <c r="C8" i="17"/>
  <c r="G88" i="18" s="1"/>
  <c r="G3" i="17"/>
  <c r="I176" i="18" s="1"/>
  <c r="G7" i="17"/>
  <c r="E174" i="18" s="1"/>
  <c r="O7" i="17"/>
  <c r="I3" i="17"/>
  <c r="I219" i="18" s="1"/>
  <c r="G4" i="17"/>
  <c r="G176" i="18" s="1"/>
  <c r="I7" i="17"/>
  <c r="E217" i="18" s="1"/>
  <c r="Q7" i="17"/>
  <c r="G8" i="17"/>
  <c r="G174" i="18" s="1"/>
  <c r="O8" i="17"/>
  <c r="O3" i="17"/>
  <c r="Q3" i="17"/>
  <c r="O4" i="17"/>
  <c r="C3" i="17"/>
  <c r="I90" i="18" s="1"/>
  <c r="K3" i="17"/>
  <c r="I262" i="18" s="1"/>
  <c r="S3" i="17"/>
  <c r="I348" i="18" s="1"/>
  <c r="I4" i="17"/>
  <c r="G219" i="18" s="1"/>
  <c r="Q4" i="17"/>
  <c r="G5" i="17"/>
  <c r="E176" i="18" s="1"/>
  <c r="O5" i="17"/>
  <c r="H128" i="19" l="1"/>
  <c r="H124" i="19"/>
  <c r="H119" i="19"/>
  <c r="E128" i="19"/>
  <c r="E124" i="19"/>
  <c r="C128" i="19"/>
  <c r="C124" i="19"/>
  <c r="E214" i="19"/>
  <c r="E210" i="19"/>
  <c r="C214" i="19"/>
  <c r="C210" i="19"/>
  <c r="H214" i="19"/>
  <c r="H210" i="19"/>
  <c r="H205" i="19"/>
  <c r="G391" i="18"/>
  <c r="E133" i="18"/>
  <c r="E391" i="18"/>
  <c r="E389" i="18"/>
  <c r="I133" i="18"/>
  <c r="G133" i="18"/>
  <c r="I391" i="18"/>
  <c r="G131" i="18"/>
  <c r="I131" i="18"/>
  <c r="G389" i="18"/>
  <c r="E131" i="18"/>
  <c r="I389" i="18"/>
  <c r="G210" i="18"/>
  <c r="I210" i="18"/>
  <c r="G214" i="18"/>
  <c r="I214" i="18"/>
  <c r="G124" i="18"/>
  <c r="I124" i="18"/>
  <c r="G128" i="18"/>
  <c r="I128" i="18"/>
</calcChain>
</file>

<file path=xl/sharedStrings.xml><?xml version="1.0" encoding="utf-8"?>
<sst xmlns="http://schemas.openxmlformats.org/spreadsheetml/2006/main" count="384" uniqueCount="78">
  <si>
    <t>S1</t>
  </si>
  <si>
    <t>S2</t>
  </si>
  <si>
    <t>S3</t>
  </si>
  <si>
    <t>R1</t>
  </si>
  <si>
    <t>R2</t>
  </si>
  <si>
    <t>R3</t>
  </si>
  <si>
    <t>WTI</t>
  </si>
  <si>
    <t>EUR</t>
  </si>
  <si>
    <t>JPY</t>
  </si>
  <si>
    <t>GBP</t>
  </si>
  <si>
    <t>XAU</t>
  </si>
  <si>
    <t>XAG</t>
  </si>
  <si>
    <t>PP</t>
  </si>
  <si>
    <t>NQ</t>
  </si>
  <si>
    <t>Pivot</t>
  </si>
  <si>
    <t>SP</t>
  </si>
  <si>
    <t>DJ</t>
  </si>
  <si>
    <t>محور الإرتكاز</t>
  </si>
  <si>
    <t>السيناريو المفضل</t>
  </si>
  <si>
    <t xml:space="preserve">و الهدف </t>
  </si>
  <si>
    <t>السيناريو البديل</t>
  </si>
  <si>
    <t>و الهدف</t>
  </si>
  <si>
    <t>و</t>
  </si>
  <si>
    <t xml:space="preserve">مستويات الدعم </t>
  </si>
  <si>
    <t>مستويات المقاومة</t>
  </si>
  <si>
    <t>،</t>
  </si>
  <si>
    <t>Last</t>
  </si>
  <si>
    <t>Open</t>
  </si>
  <si>
    <t>High</t>
  </si>
  <si>
    <t>Low</t>
  </si>
  <si>
    <t>Close</t>
  </si>
  <si>
    <t>الشراء فوق مستوى</t>
  </si>
  <si>
    <t>البيع تحت مستوى</t>
  </si>
  <si>
    <t>آخر سعر</t>
  </si>
  <si>
    <t>الفضة</t>
  </si>
  <si>
    <t>(Silver)</t>
  </si>
  <si>
    <t>(Gold)</t>
  </si>
  <si>
    <t>(USDJPY)</t>
  </si>
  <si>
    <t>(GBPUSD)</t>
  </si>
  <si>
    <t xml:space="preserve">اليورو / الدولار الأمريكي </t>
  </si>
  <si>
    <t xml:space="preserve">الجنية الإسترليني/الدولار الأمريكي </t>
  </si>
  <si>
    <t>مؤشر داو جونز الصناعي (DJIA)</t>
  </si>
  <si>
    <t>(EURUSD)</t>
  </si>
  <si>
    <t xml:space="preserve">الذهب </t>
  </si>
  <si>
    <t xml:space="preserve">التحليل الفني للعقود الفورية و المؤجلات </t>
  </si>
  <si>
    <t>في الأسواق المالية العالمية</t>
  </si>
  <si>
    <t>تعليق</t>
  </si>
  <si>
    <t>مستويات الدعم</t>
  </si>
  <si>
    <t>الدولار الأمريكي/ الين الياباني</t>
  </si>
  <si>
    <t>الإتجاه هبوطي</t>
  </si>
  <si>
    <t>الإتجاه صعودي</t>
  </si>
  <si>
    <t xml:space="preserve"> Powered by</t>
  </si>
  <si>
    <t xml:space="preserve">نفط تكساس المتوسط  </t>
  </si>
  <si>
    <t>(WTI)</t>
  </si>
  <si>
    <t>مؤشر ناسداك 100 (NASDAQ100)</t>
  </si>
  <si>
    <t>Last Price</t>
  </si>
  <si>
    <t>EURUSD</t>
  </si>
  <si>
    <t>Comment</t>
  </si>
  <si>
    <t>Bearish</t>
  </si>
  <si>
    <t>Long positions above</t>
  </si>
  <si>
    <t>Bullish</t>
  </si>
  <si>
    <t>Preferred Scenario</t>
  </si>
  <si>
    <t xml:space="preserve">and </t>
  </si>
  <si>
    <t>targetting</t>
  </si>
  <si>
    <t>Alternative Scenario</t>
  </si>
  <si>
    <t xml:space="preserve">  If extended</t>
  </si>
  <si>
    <t>Support Levels</t>
  </si>
  <si>
    <t>Resistance Levels</t>
  </si>
  <si>
    <t>,</t>
  </si>
  <si>
    <t>GBPUSD</t>
  </si>
  <si>
    <t>USDJPY</t>
  </si>
  <si>
    <t>Gold</t>
  </si>
  <si>
    <t>Silver</t>
  </si>
  <si>
    <t>Short positions below</t>
  </si>
  <si>
    <t>Dow Jones</t>
  </si>
  <si>
    <t>Nasdaq 100</t>
  </si>
  <si>
    <t xml:space="preserve">       Technical Analysis of Major Spot &amp; Futures</t>
  </si>
  <si>
    <t xml:space="preserve">            Contracts in International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</si>
</sst>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"/>
    <numFmt numFmtId="166" formatCode="yyyy\-mm\-dd;@"/>
    <numFmt numFmtId="167" formatCode="[$-1000000]h:mm:ss;@"/>
    <numFmt numFmtId="168" formatCode="d/mmm/yyyy\ \ \ \ \ \ h:mm\ AM/PM"/>
  </numFmts>
  <fonts count="3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2D050"/>
      <name val="Arial"/>
      <family val="2"/>
    </font>
    <font>
      <b/>
      <sz val="12"/>
      <color rgb="FF92D050"/>
      <name val="Arial"/>
      <family val="2"/>
    </font>
    <font>
      <b/>
      <sz val="14"/>
      <color theme="0"/>
      <name val="Arial"/>
      <family val="2"/>
    </font>
    <font>
      <b/>
      <sz val="11"/>
      <color rgb="FFFFC000"/>
      <name val="Arial"/>
      <family val="2"/>
    </font>
    <font>
      <b/>
      <sz val="12"/>
      <color rgb="FFFFC000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CCFF"/>
      <name val="Arial"/>
      <family val="2"/>
    </font>
    <font>
      <b/>
      <sz val="14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b/>
      <sz val="17"/>
      <color theme="1"/>
      <name val="Arial"/>
      <family val="2"/>
    </font>
    <font>
      <b/>
      <sz val="28"/>
      <color theme="1"/>
      <name val="Arial"/>
      <family val="2"/>
    </font>
    <font>
      <sz val="14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theme="4"/>
      </left>
      <right/>
      <top style="dotted">
        <color theme="4"/>
      </top>
      <bottom/>
      <diagonal/>
    </border>
    <border>
      <left/>
      <right/>
      <top style="dotted">
        <color theme="4"/>
      </top>
      <bottom/>
      <diagonal/>
    </border>
    <border>
      <left/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/>
      <bottom/>
      <diagonal/>
    </border>
    <border>
      <left/>
      <right style="dotted">
        <color theme="4"/>
      </right>
      <top/>
      <bottom/>
      <diagonal/>
    </border>
    <border>
      <left style="dotted">
        <color theme="4"/>
      </left>
      <right/>
      <top/>
      <bottom style="dotted">
        <color theme="4"/>
      </bottom>
      <diagonal/>
    </border>
    <border>
      <left/>
      <right/>
      <top/>
      <bottom style="dotted">
        <color theme="4"/>
      </bottom>
      <diagonal/>
    </border>
    <border>
      <left/>
      <right style="dotted">
        <color theme="4"/>
      </right>
      <top/>
      <bottom style="dotted">
        <color theme="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4" fillId="0" borderId="0" xfId="0" applyFont="1" applyAlignment="1">
      <alignment horizontal="right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/>
    <xf numFmtId="0" fontId="0" fillId="0" borderId="8" xfId="0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0" fontId="6" fillId="2" borderId="3" xfId="0" applyFont="1" applyFill="1" applyBorder="1" applyAlignment="1">
      <alignment horizontal="center" vertical="center" wrapText="1"/>
    </xf>
    <xf numFmtId="165" fontId="7" fillId="2" borderId="4" xfId="0" applyNumberFormat="1" applyFont="1" applyFill="1" applyBorder="1" applyAlignment="1">
      <alignment horizontal="center" vertical="center"/>
    </xf>
    <xf numFmtId="2" fontId="7" fillId="2" borderId="4" xfId="0" applyNumberFormat="1" applyFont="1" applyFill="1" applyBorder="1" applyAlignment="1">
      <alignment horizontal="center" vertical="center"/>
    </xf>
    <xf numFmtId="1" fontId="7" fillId="2" borderId="4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165" fontId="13" fillId="2" borderId="4" xfId="0" applyNumberFormat="1" applyFont="1" applyFill="1" applyBorder="1" applyAlignment="1">
      <alignment horizontal="center" vertical="center"/>
    </xf>
    <xf numFmtId="2" fontId="13" fillId="2" borderId="4" xfId="0" applyNumberFormat="1" applyFont="1" applyFill="1" applyBorder="1" applyAlignment="1">
      <alignment horizontal="center" vertical="center"/>
    </xf>
    <xf numFmtId="1" fontId="13" fillId="2" borderId="4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65" fontId="10" fillId="2" borderId="4" xfId="0" applyNumberFormat="1" applyFont="1" applyFill="1" applyBorder="1" applyAlignment="1">
      <alignment horizontal="center" vertical="center"/>
    </xf>
    <xf numFmtId="2" fontId="10" fillId="2" borderId="4" xfId="0" applyNumberFormat="1" applyFont="1" applyFill="1" applyBorder="1" applyAlignment="1">
      <alignment horizontal="center" vertical="center"/>
    </xf>
    <xf numFmtId="1" fontId="10" fillId="2" borderId="4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165" fontId="10" fillId="2" borderId="5" xfId="0" applyNumberFormat="1" applyFont="1" applyFill="1" applyBorder="1" applyAlignment="1">
      <alignment horizontal="center" vertical="center"/>
    </xf>
    <xf numFmtId="2" fontId="10" fillId="2" borderId="5" xfId="0" applyNumberFormat="1" applyFont="1" applyFill="1" applyBorder="1" applyAlignment="1">
      <alignment horizontal="center" vertical="center"/>
    </xf>
    <xf numFmtId="1" fontId="10" fillId="2" borderId="8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5" fontId="0" fillId="0" borderId="0" xfId="0" applyNumberFormat="1"/>
    <xf numFmtId="0" fontId="12" fillId="0" borderId="0" xfId="0" applyFont="1"/>
    <xf numFmtId="0" fontId="4" fillId="0" borderId="0" xfId="0" applyFont="1"/>
    <xf numFmtId="165" fontId="12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5" fillId="0" borderId="0" xfId="0" applyFont="1"/>
    <xf numFmtId="0" fontId="4" fillId="3" borderId="0" xfId="0" applyFont="1" applyFill="1" applyAlignment="1">
      <alignment horizontal="center"/>
    </xf>
    <xf numFmtId="2" fontId="14" fillId="3" borderId="0" xfId="0" applyNumberFormat="1" applyFont="1" applyFill="1" applyAlignment="1">
      <alignment horizontal="center"/>
    </xf>
    <xf numFmtId="165" fontId="14" fillId="3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1" fontId="14" fillId="3" borderId="0" xfId="0" applyNumberFormat="1" applyFont="1" applyFill="1" applyAlignment="1">
      <alignment horizontal="center"/>
    </xf>
    <xf numFmtId="0" fontId="16" fillId="0" borderId="0" xfId="0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1" fontId="1" fillId="0" borderId="0" xfId="0" applyNumberFormat="1" applyFont="1"/>
    <xf numFmtId="0" fontId="17" fillId="0" borderId="0" xfId="0" applyFont="1" applyAlignment="1">
      <alignment vertical="center" readingOrder="2"/>
    </xf>
    <xf numFmtId="0" fontId="12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66" fontId="17" fillId="0" borderId="0" xfId="0" applyNumberFormat="1" applyFont="1" applyAlignment="1">
      <alignment horizontal="center" vertical="center"/>
    </xf>
    <xf numFmtId="0" fontId="12" fillId="0" borderId="0" xfId="0" applyFont="1" applyBorder="1"/>
    <xf numFmtId="0" fontId="22" fillId="0" borderId="0" xfId="0" applyFont="1" applyBorder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12" fillId="0" borderId="0" xfId="0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12" fillId="0" borderId="9" xfId="0" applyFont="1" applyFill="1" applyBorder="1"/>
    <xf numFmtId="0" fontId="12" fillId="0" borderId="10" xfId="0" applyFont="1" applyFill="1" applyBorder="1"/>
    <xf numFmtId="0" fontId="12" fillId="0" borderId="11" xfId="0" applyFont="1" applyFill="1" applyBorder="1"/>
    <xf numFmtId="0" fontId="12" fillId="0" borderId="12" xfId="0" applyFont="1" applyFill="1" applyBorder="1"/>
    <xf numFmtId="0" fontId="12" fillId="0" borderId="13" xfId="0" applyFont="1" applyFill="1" applyBorder="1"/>
    <xf numFmtId="0" fontId="1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2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12" fillId="0" borderId="13" xfId="0" applyFont="1" applyBorder="1"/>
    <xf numFmtId="0" fontId="12" fillId="0" borderId="14" xfId="0" applyFont="1" applyBorder="1"/>
    <xf numFmtId="0" fontId="12" fillId="0" borderId="15" xfId="0" applyFont="1" applyBorder="1"/>
    <xf numFmtId="2" fontId="1" fillId="0" borderId="0" xfId="0" applyNumberFormat="1" applyFont="1" applyBorder="1"/>
    <xf numFmtId="0" fontId="1" fillId="0" borderId="0" xfId="0" applyFont="1" applyBorder="1"/>
    <xf numFmtId="0" fontId="3" fillId="0" borderId="0" xfId="0" applyFont="1" applyBorder="1"/>
    <xf numFmtId="0" fontId="0" fillId="0" borderId="12" xfId="0" applyBorder="1"/>
    <xf numFmtId="2" fontId="1" fillId="0" borderId="14" xfId="0" applyNumberFormat="1" applyFont="1" applyBorder="1"/>
    <xf numFmtId="0" fontId="1" fillId="0" borderId="15" xfId="0" applyFont="1" applyBorder="1"/>
    <xf numFmtId="0" fontId="3" fillId="0" borderId="15" xfId="0" applyFont="1" applyBorder="1"/>
    <xf numFmtId="2" fontId="1" fillId="0" borderId="15" xfId="0" applyNumberFormat="1" applyFont="1" applyBorder="1"/>
    <xf numFmtId="0" fontId="3" fillId="0" borderId="15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22" fillId="0" borderId="9" xfId="0" applyFont="1" applyBorder="1"/>
    <xf numFmtId="0" fontId="22" fillId="0" borderId="10" xfId="0" applyFont="1" applyBorder="1"/>
    <xf numFmtId="0" fontId="22" fillId="0" borderId="11" xfId="0" applyFont="1" applyBorder="1"/>
    <xf numFmtId="0" fontId="22" fillId="0" borderId="12" xfId="0" applyFont="1" applyBorder="1"/>
    <xf numFmtId="0" fontId="22" fillId="0" borderId="13" xfId="0" applyFont="1" applyBorder="1"/>
    <xf numFmtId="165" fontId="26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7" fontId="1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7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Alignment="1"/>
    <xf numFmtId="0" fontId="29" fillId="0" borderId="0" xfId="0" applyFont="1"/>
    <xf numFmtId="0" fontId="30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right"/>
    </xf>
    <xf numFmtId="165" fontId="26" fillId="0" borderId="0" xfId="0" applyNumberFormat="1" applyFont="1" applyAlignment="1">
      <alignment horizontal="left"/>
    </xf>
    <xf numFmtId="0" fontId="1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17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167" fontId="17" fillId="0" borderId="0" xfId="0" applyNumberFormat="1" applyFont="1" applyAlignment="1">
      <alignment horizontal="center" vertical="center"/>
    </xf>
    <xf numFmtId="166" fontId="17" fillId="0" borderId="0" xfId="0" applyNumberFormat="1" applyFont="1" applyAlignment="1">
      <alignment horizontal="left" vertical="center"/>
    </xf>
    <xf numFmtId="0" fontId="28" fillId="0" borderId="0" xfId="0" applyFont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46996</xdr:rowOff>
    </xdr:from>
    <xdr:to>
      <xdr:col>3</xdr:col>
      <xdr:colOff>27296</xdr:colOff>
      <xdr:row>50</xdr:row>
      <xdr:rowOff>206596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655DFF-2FCF-4ABD-B44E-06323224A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610096"/>
          <a:ext cx="875021" cy="6168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91</xdr:row>
      <xdr:rowOff>47625</xdr:rowOff>
    </xdr:from>
    <xdr:to>
      <xdr:col>3</xdr:col>
      <xdr:colOff>17771</xdr:colOff>
      <xdr:row>93</xdr:row>
      <xdr:rowOff>207226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7F7BFD-9A6F-486E-9AEF-169DA24D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19050000"/>
          <a:ext cx="875021" cy="616801"/>
        </a:xfrm>
        <a:prstGeom prst="rect">
          <a:avLst/>
        </a:prstGeom>
      </xdr:spPr>
    </xdr:pic>
    <xdr:clientData/>
  </xdr:twoCellAnchor>
  <xdr:twoCellAnchor editAs="oneCell">
    <xdr:from>
      <xdr:col>2</xdr:col>
      <xdr:colOff>1466</xdr:colOff>
      <xdr:row>134</xdr:row>
      <xdr:rowOff>58616</xdr:rowOff>
    </xdr:from>
    <xdr:to>
      <xdr:col>3</xdr:col>
      <xdr:colOff>25831</xdr:colOff>
      <xdr:row>136</xdr:row>
      <xdr:rowOff>218216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21262A-C9F3-4F2D-80C0-4993C19F1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991" y="28490741"/>
          <a:ext cx="872090" cy="6168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177</xdr:row>
      <xdr:rowOff>47625</xdr:rowOff>
    </xdr:from>
    <xdr:to>
      <xdr:col>3</xdr:col>
      <xdr:colOff>46346</xdr:colOff>
      <xdr:row>179</xdr:row>
      <xdr:rowOff>207225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0EA05-7707-4F3C-957D-F6C79A5CA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7909500"/>
          <a:ext cx="875021" cy="6168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220</xdr:row>
      <xdr:rowOff>47625</xdr:rowOff>
    </xdr:from>
    <xdr:to>
      <xdr:col>3</xdr:col>
      <xdr:colOff>46346</xdr:colOff>
      <xdr:row>222</xdr:row>
      <xdr:rowOff>207225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693097-91FF-4E5B-AB76-377ABD45B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47339250"/>
          <a:ext cx="875021" cy="6168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263</xdr:row>
      <xdr:rowOff>26502</xdr:rowOff>
    </xdr:from>
    <xdr:to>
      <xdr:col>3</xdr:col>
      <xdr:colOff>36821</xdr:colOff>
      <xdr:row>265</xdr:row>
      <xdr:rowOff>189415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517BD7-01E9-4268-922A-A41F6866C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56747877"/>
          <a:ext cx="875021" cy="62011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306</xdr:row>
      <xdr:rowOff>76200</xdr:rowOff>
    </xdr:from>
    <xdr:to>
      <xdr:col>3</xdr:col>
      <xdr:colOff>46346</xdr:colOff>
      <xdr:row>309</xdr:row>
      <xdr:rowOff>7201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0D1698-7F49-4597-BB28-A730D2D6E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66227325"/>
          <a:ext cx="875021" cy="61680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</xdr:row>
      <xdr:rowOff>123825</xdr:rowOff>
    </xdr:from>
    <xdr:to>
      <xdr:col>9</xdr:col>
      <xdr:colOff>217832</xdr:colOff>
      <xdr:row>24</xdr:row>
      <xdr:rowOff>74295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6A0CBE-9B95-480B-BC31-125A5C80C504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504825"/>
          <a:ext cx="5856632" cy="41414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36</xdr:row>
      <xdr:rowOff>9525</xdr:rowOff>
    </xdr:from>
    <xdr:to>
      <xdr:col>9</xdr:col>
      <xdr:colOff>362216</xdr:colOff>
      <xdr:row>42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962B31-BD53-4DDE-A02E-7B2CD43D8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" y="7181850"/>
          <a:ext cx="6105791" cy="14097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71</xdr:row>
      <xdr:rowOff>215900</xdr:rowOff>
    </xdr:from>
    <xdr:to>
      <xdr:col>4</xdr:col>
      <xdr:colOff>387350</xdr:colOff>
      <xdr:row>73</xdr:row>
      <xdr:rowOff>19920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ECFB5F4-E4A9-47AB-92F5-A7F938570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1" y="15046325"/>
          <a:ext cx="1054099" cy="261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4</xdr:col>
      <xdr:colOff>387349</xdr:colOff>
      <xdr:row>116</xdr:row>
      <xdr:rowOff>32620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AE3909A-56D5-4BF3-85EC-B6AA4F5B2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24488775"/>
          <a:ext cx="1054099" cy="261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4</xdr:col>
      <xdr:colOff>387349</xdr:colOff>
      <xdr:row>159</xdr:row>
      <xdr:rowOff>32620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50C657C-FC57-42BD-B7BB-299049938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33918525"/>
          <a:ext cx="1054099" cy="261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4</xdr:col>
      <xdr:colOff>387349</xdr:colOff>
      <xdr:row>202</xdr:row>
      <xdr:rowOff>32620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5B5915E-AC07-4F66-8B43-245C5FBA0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43348275"/>
          <a:ext cx="1054099" cy="261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4</xdr:col>
      <xdr:colOff>387349</xdr:colOff>
      <xdr:row>245</xdr:row>
      <xdr:rowOff>32620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9CE86BB-72B3-418C-98DC-BDB60FA75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52778025"/>
          <a:ext cx="1054099" cy="261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4</xdr:col>
      <xdr:colOff>387349</xdr:colOff>
      <xdr:row>288</xdr:row>
      <xdr:rowOff>32620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174183-9BC0-48E1-9F35-3FAB67C18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62207775"/>
          <a:ext cx="1054099" cy="261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330</xdr:row>
      <xdr:rowOff>0</xdr:rowOff>
    </xdr:from>
    <xdr:to>
      <xdr:col>4</xdr:col>
      <xdr:colOff>387349</xdr:colOff>
      <xdr:row>331</xdr:row>
      <xdr:rowOff>32620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CD2CC66-3F2B-42A3-8CC1-D1D0448E5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71637525"/>
          <a:ext cx="1054099" cy="261220"/>
        </a:xfrm>
        <a:prstGeom prst="rect">
          <a:avLst/>
        </a:prstGeom>
      </xdr:spPr>
    </xdr:pic>
    <xdr:clientData/>
  </xdr:twoCellAnchor>
  <xdr:oneCellAnchor>
    <xdr:from>
      <xdr:col>2</xdr:col>
      <xdr:colOff>19050</xdr:colOff>
      <xdr:row>349</xdr:row>
      <xdr:rowOff>76200</xdr:rowOff>
    </xdr:from>
    <xdr:ext cx="875021" cy="616801"/>
    <xdr:pic>
      <xdr:nvPicPr>
        <xdr:cNvPr id="18" name="Picture 17">
          <a:extLst>
            <a:ext uri="{FF2B5EF4-FFF2-40B4-BE49-F238E27FC236}">
              <a16:creationId xmlns:a16="http://schemas.microsoft.com/office/drawing/2014/main" id="{4EE62E8D-2A69-40EA-90A2-5A9630486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75657075"/>
          <a:ext cx="875021" cy="616801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373</xdr:row>
      <xdr:rowOff>0</xdr:rowOff>
    </xdr:from>
    <xdr:ext cx="1054099" cy="261220"/>
    <xdr:pic>
      <xdr:nvPicPr>
        <xdr:cNvPr id="19" name="Picture 18">
          <a:extLst>
            <a:ext uri="{FF2B5EF4-FFF2-40B4-BE49-F238E27FC236}">
              <a16:creationId xmlns:a16="http://schemas.microsoft.com/office/drawing/2014/main" id="{A86EBD9E-64A6-4634-B16D-A472DB6C6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" y="81067275"/>
          <a:ext cx="1054099" cy="261220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53</xdr:row>
      <xdr:rowOff>219075</xdr:rowOff>
    </xdr:from>
    <xdr:to>
      <xdr:col>9</xdr:col>
      <xdr:colOff>237399</xdr:colOff>
      <xdr:row>71</xdr:row>
      <xdr:rowOff>94750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BA520A-F054-45B4-A809-2D4319DF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525" y="10925175"/>
          <a:ext cx="5809524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96</xdr:row>
      <xdr:rowOff>219075</xdr:rowOff>
    </xdr:from>
    <xdr:to>
      <xdr:col>9</xdr:col>
      <xdr:colOff>389779</xdr:colOff>
      <xdr:row>114</xdr:row>
      <xdr:rowOff>9037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56F8464-29EC-4044-AFEE-4D8DE0788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0" y="20364450"/>
          <a:ext cx="5971429" cy="3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139</xdr:row>
      <xdr:rowOff>200025</xdr:rowOff>
    </xdr:from>
    <xdr:to>
      <xdr:col>9</xdr:col>
      <xdr:colOff>85019</xdr:colOff>
      <xdr:row>157</xdr:row>
      <xdr:rowOff>75701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D4F408C-7F89-46BD-BEE6-F9802B348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050" y="29775150"/>
          <a:ext cx="5647619" cy="3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182</xdr:row>
      <xdr:rowOff>219075</xdr:rowOff>
    </xdr:from>
    <xdr:to>
      <xdr:col>9</xdr:col>
      <xdr:colOff>65969</xdr:colOff>
      <xdr:row>200</xdr:row>
      <xdr:rowOff>28084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5768366-094C-4340-9C3D-DC226E4A6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000" y="39223950"/>
          <a:ext cx="5647619" cy="39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225</xdr:row>
      <xdr:rowOff>219075</xdr:rowOff>
    </xdr:from>
    <xdr:to>
      <xdr:col>9</xdr:col>
      <xdr:colOff>38100</xdr:colOff>
      <xdr:row>243</xdr:row>
      <xdr:rowOff>37608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03F3CF7-7A12-4267-B18B-E49DABE33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0525" y="48653700"/>
          <a:ext cx="5610225" cy="3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268</xdr:row>
      <xdr:rowOff>200025</xdr:rowOff>
    </xdr:from>
    <xdr:to>
      <xdr:col>9</xdr:col>
      <xdr:colOff>18351</xdr:colOff>
      <xdr:row>286</xdr:row>
      <xdr:rowOff>18558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A2323E-60F2-4501-98E3-15B4496EF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0525" y="58064400"/>
          <a:ext cx="5590476" cy="3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312</xdr:row>
      <xdr:rowOff>0</xdr:rowOff>
    </xdr:from>
    <xdr:to>
      <xdr:col>9</xdr:col>
      <xdr:colOff>8826</xdr:colOff>
      <xdr:row>329</xdr:row>
      <xdr:rowOff>9038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B9044DF-BD1D-4E14-8B3B-72C8EB204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1000" y="67522725"/>
          <a:ext cx="5590476" cy="3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354</xdr:row>
      <xdr:rowOff>219075</xdr:rowOff>
    </xdr:from>
    <xdr:to>
      <xdr:col>9</xdr:col>
      <xdr:colOff>47625</xdr:colOff>
      <xdr:row>372</xdr:row>
      <xdr:rowOff>47625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1424E21-FE52-4263-A832-1150A40ED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0525" y="76942950"/>
          <a:ext cx="5619750" cy="3943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48</xdr:row>
      <xdr:rowOff>18421</xdr:rowOff>
    </xdr:from>
    <xdr:to>
      <xdr:col>8</xdr:col>
      <xdr:colOff>884546</xdr:colOff>
      <xdr:row>50</xdr:row>
      <xdr:rowOff>178021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62A3E7-93DD-4E48-9FCE-53CB3640F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9581521"/>
          <a:ext cx="875021" cy="6168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</xdr:row>
      <xdr:rowOff>123825</xdr:rowOff>
    </xdr:from>
    <xdr:to>
      <xdr:col>9</xdr:col>
      <xdr:colOff>589307</xdr:colOff>
      <xdr:row>24</xdr:row>
      <xdr:rowOff>74295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01BF63-261F-4C5C-96B0-D8F7BB162BB2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504825"/>
          <a:ext cx="5856632" cy="41414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</xdr:colOff>
      <xdr:row>71</xdr:row>
      <xdr:rowOff>206375</xdr:rowOff>
    </xdr:from>
    <xdr:to>
      <xdr:col>8</xdr:col>
      <xdr:colOff>673100</xdr:colOff>
      <xdr:row>73</xdr:row>
      <xdr:rowOff>10395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1041002-CF5B-473C-8477-0EB54233A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1" y="15036800"/>
          <a:ext cx="1054099" cy="261220"/>
        </a:xfrm>
        <a:prstGeom prst="rect">
          <a:avLst/>
        </a:prstGeom>
      </xdr:spPr>
    </xdr:pic>
    <xdr:clientData/>
  </xdr:twoCellAnchor>
  <xdr:twoCellAnchor editAs="oneCell">
    <xdr:from>
      <xdr:col>6</xdr:col>
      <xdr:colOff>809625</xdr:colOff>
      <xdr:row>114</xdr:row>
      <xdr:rowOff>219075</xdr:rowOff>
    </xdr:from>
    <xdr:to>
      <xdr:col>8</xdr:col>
      <xdr:colOff>568324</xdr:colOff>
      <xdr:row>116</xdr:row>
      <xdr:rowOff>23095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6D05633-E6BE-436B-8353-8C44A6998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4479250"/>
          <a:ext cx="1054099" cy="261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219075</xdr:rowOff>
    </xdr:from>
    <xdr:to>
      <xdr:col>9</xdr:col>
      <xdr:colOff>570774</xdr:colOff>
      <xdr:row>71</xdr:row>
      <xdr:rowOff>94750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B8DF78-9AE8-4A84-A76C-C37655156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10925175"/>
          <a:ext cx="5809524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96</xdr:row>
      <xdr:rowOff>219075</xdr:rowOff>
    </xdr:from>
    <xdr:to>
      <xdr:col>9</xdr:col>
      <xdr:colOff>732679</xdr:colOff>
      <xdr:row>114</xdr:row>
      <xdr:rowOff>9037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DAAED6F-58BB-44BB-A1BF-3910FB67F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20364450"/>
          <a:ext cx="5971429" cy="3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139</xdr:row>
      <xdr:rowOff>200025</xdr:rowOff>
    </xdr:from>
    <xdr:to>
      <xdr:col>9</xdr:col>
      <xdr:colOff>418394</xdr:colOff>
      <xdr:row>157</xdr:row>
      <xdr:rowOff>75701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79EDBAE-EF7E-4FFA-9AF5-5A5817573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0050" y="29775150"/>
          <a:ext cx="5647619" cy="3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182</xdr:row>
      <xdr:rowOff>219075</xdr:rowOff>
    </xdr:from>
    <xdr:to>
      <xdr:col>9</xdr:col>
      <xdr:colOff>408869</xdr:colOff>
      <xdr:row>200</xdr:row>
      <xdr:rowOff>28084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CCF59A6-19A6-4816-A998-1CEB37BDF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39223950"/>
          <a:ext cx="5647619" cy="39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225</xdr:row>
      <xdr:rowOff>219075</xdr:rowOff>
    </xdr:from>
    <xdr:to>
      <xdr:col>9</xdr:col>
      <xdr:colOff>371475</xdr:colOff>
      <xdr:row>243</xdr:row>
      <xdr:rowOff>37608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E45F35C-56B3-4A07-AB18-10BFDC7B2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0525" y="48653700"/>
          <a:ext cx="5610225" cy="3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268</xdr:row>
      <xdr:rowOff>200025</xdr:rowOff>
    </xdr:from>
    <xdr:to>
      <xdr:col>9</xdr:col>
      <xdr:colOff>351726</xdr:colOff>
      <xdr:row>286</xdr:row>
      <xdr:rowOff>18558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CFC0BECB-780D-4442-A93A-D31F7000A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0525" y="58064400"/>
          <a:ext cx="5590476" cy="3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312</xdr:row>
      <xdr:rowOff>0</xdr:rowOff>
    </xdr:from>
    <xdr:to>
      <xdr:col>9</xdr:col>
      <xdr:colOff>351726</xdr:colOff>
      <xdr:row>329</xdr:row>
      <xdr:rowOff>9038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D4072DF-0C93-4777-97BA-E41C41EDE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1000" y="67522725"/>
          <a:ext cx="5590476" cy="3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354</xdr:row>
      <xdr:rowOff>219075</xdr:rowOff>
    </xdr:from>
    <xdr:to>
      <xdr:col>9</xdr:col>
      <xdr:colOff>381000</xdr:colOff>
      <xdr:row>372</xdr:row>
      <xdr:rowOff>47625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D780266-5838-4A72-A224-DD64D53F5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0525" y="76942950"/>
          <a:ext cx="5619750" cy="3943350"/>
        </a:xfrm>
        <a:prstGeom prst="rect">
          <a:avLst/>
        </a:prstGeom>
      </xdr:spPr>
    </xdr:pic>
    <xdr:clientData/>
  </xdr:twoCellAnchor>
  <xdr:oneCellAnchor>
    <xdr:from>
      <xdr:col>8</xdr:col>
      <xdr:colOff>28575</xdr:colOff>
      <xdr:row>91</xdr:row>
      <xdr:rowOff>56521</xdr:rowOff>
    </xdr:from>
    <xdr:ext cx="875021" cy="616800"/>
    <xdr:pic>
      <xdr:nvPicPr>
        <xdr:cNvPr id="29" name="Picture 28">
          <a:extLst>
            <a:ext uri="{FF2B5EF4-FFF2-40B4-BE49-F238E27FC236}">
              <a16:creationId xmlns:a16="http://schemas.microsoft.com/office/drawing/2014/main" id="{6E66FD72-E022-42C1-9C5F-EDC9F125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19058896"/>
          <a:ext cx="875021" cy="616800"/>
        </a:xfrm>
        <a:prstGeom prst="rect">
          <a:avLst/>
        </a:prstGeom>
      </xdr:spPr>
    </xdr:pic>
    <xdr:clientData/>
  </xdr:oneCellAnchor>
  <xdr:oneCellAnchor>
    <xdr:from>
      <xdr:col>8</xdr:col>
      <xdr:colOff>28575</xdr:colOff>
      <xdr:row>134</xdr:row>
      <xdr:rowOff>56521</xdr:rowOff>
    </xdr:from>
    <xdr:ext cx="875021" cy="616800"/>
    <xdr:pic>
      <xdr:nvPicPr>
        <xdr:cNvPr id="37" name="Picture 36">
          <a:extLst>
            <a:ext uri="{FF2B5EF4-FFF2-40B4-BE49-F238E27FC236}">
              <a16:creationId xmlns:a16="http://schemas.microsoft.com/office/drawing/2014/main" id="{30D3BB85-15DA-4C14-8BD4-2859B3AC3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19058896"/>
          <a:ext cx="875021" cy="616800"/>
        </a:xfrm>
        <a:prstGeom prst="rect">
          <a:avLst/>
        </a:prstGeom>
      </xdr:spPr>
    </xdr:pic>
    <xdr:clientData/>
  </xdr:oneCellAnchor>
  <xdr:oneCellAnchor>
    <xdr:from>
      <xdr:col>6</xdr:col>
      <xdr:colOff>809625</xdr:colOff>
      <xdr:row>157</xdr:row>
      <xdr:rowOff>219075</xdr:rowOff>
    </xdr:from>
    <xdr:ext cx="1054099" cy="261220"/>
    <xdr:pic>
      <xdr:nvPicPr>
        <xdr:cNvPr id="39" name="Picture 38">
          <a:extLst>
            <a:ext uri="{FF2B5EF4-FFF2-40B4-BE49-F238E27FC236}">
              <a16:creationId xmlns:a16="http://schemas.microsoft.com/office/drawing/2014/main" id="{15B64D2F-15EC-4A30-8268-3B2A26B9B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4479250"/>
          <a:ext cx="1054099" cy="261220"/>
        </a:xfrm>
        <a:prstGeom prst="rect">
          <a:avLst/>
        </a:prstGeom>
      </xdr:spPr>
    </xdr:pic>
    <xdr:clientData/>
  </xdr:oneCellAnchor>
  <xdr:oneCellAnchor>
    <xdr:from>
      <xdr:col>8</xdr:col>
      <xdr:colOff>28575</xdr:colOff>
      <xdr:row>177</xdr:row>
      <xdr:rowOff>56521</xdr:rowOff>
    </xdr:from>
    <xdr:ext cx="875021" cy="616800"/>
    <xdr:pic>
      <xdr:nvPicPr>
        <xdr:cNvPr id="40" name="Picture 39">
          <a:extLst>
            <a:ext uri="{FF2B5EF4-FFF2-40B4-BE49-F238E27FC236}">
              <a16:creationId xmlns:a16="http://schemas.microsoft.com/office/drawing/2014/main" id="{4110B794-27FE-43E7-9F40-F3280EF2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28488646"/>
          <a:ext cx="875021" cy="616800"/>
        </a:xfrm>
        <a:prstGeom prst="rect">
          <a:avLst/>
        </a:prstGeom>
      </xdr:spPr>
    </xdr:pic>
    <xdr:clientData/>
  </xdr:oneCellAnchor>
  <xdr:oneCellAnchor>
    <xdr:from>
      <xdr:col>6</xdr:col>
      <xdr:colOff>809625</xdr:colOff>
      <xdr:row>200</xdr:row>
      <xdr:rowOff>219075</xdr:rowOff>
    </xdr:from>
    <xdr:ext cx="1054099" cy="261220"/>
    <xdr:pic>
      <xdr:nvPicPr>
        <xdr:cNvPr id="41" name="Picture 40">
          <a:extLst>
            <a:ext uri="{FF2B5EF4-FFF2-40B4-BE49-F238E27FC236}">
              <a16:creationId xmlns:a16="http://schemas.microsoft.com/office/drawing/2014/main" id="{F077A159-1411-4262-B036-E05006C55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33909000"/>
          <a:ext cx="1054099" cy="261220"/>
        </a:xfrm>
        <a:prstGeom prst="rect">
          <a:avLst/>
        </a:prstGeom>
      </xdr:spPr>
    </xdr:pic>
    <xdr:clientData/>
  </xdr:oneCellAnchor>
  <xdr:oneCellAnchor>
    <xdr:from>
      <xdr:col>8</xdr:col>
      <xdr:colOff>28575</xdr:colOff>
      <xdr:row>220</xdr:row>
      <xdr:rowOff>56521</xdr:rowOff>
    </xdr:from>
    <xdr:ext cx="875021" cy="616800"/>
    <xdr:pic>
      <xdr:nvPicPr>
        <xdr:cNvPr id="42" name="Picture 41">
          <a:extLst>
            <a:ext uri="{FF2B5EF4-FFF2-40B4-BE49-F238E27FC236}">
              <a16:creationId xmlns:a16="http://schemas.microsoft.com/office/drawing/2014/main" id="{87B5C7F2-052D-4F86-8263-8871E0324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37918396"/>
          <a:ext cx="875021" cy="616800"/>
        </a:xfrm>
        <a:prstGeom prst="rect">
          <a:avLst/>
        </a:prstGeom>
      </xdr:spPr>
    </xdr:pic>
    <xdr:clientData/>
  </xdr:oneCellAnchor>
  <xdr:oneCellAnchor>
    <xdr:from>
      <xdr:col>6</xdr:col>
      <xdr:colOff>809625</xdr:colOff>
      <xdr:row>243</xdr:row>
      <xdr:rowOff>219075</xdr:rowOff>
    </xdr:from>
    <xdr:ext cx="1054099" cy="261220"/>
    <xdr:pic>
      <xdr:nvPicPr>
        <xdr:cNvPr id="43" name="Picture 42">
          <a:extLst>
            <a:ext uri="{FF2B5EF4-FFF2-40B4-BE49-F238E27FC236}">
              <a16:creationId xmlns:a16="http://schemas.microsoft.com/office/drawing/2014/main" id="{3653C8BF-B1B6-4080-9ECD-FA5B1739D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43338750"/>
          <a:ext cx="1054099" cy="261220"/>
        </a:xfrm>
        <a:prstGeom prst="rect">
          <a:avLst/>
        </a:prstGeom>
      </xdr:spPr>
    </xdr:pic>
    <xdr:clientData/>
  </xdr:oneCellAnchor>
  <xdr:oneCellAnchor>
    <xdr:from>
      <xdr:col>8</xdr:col>
      <xdr:colOff>28575</xdr:colOff>
      <xdr:row>263</xdr:row>
      <xdr:rowOff>56521</xdr:rowOff>
    </xdr:from>
    <xdr:ext cx="875021" cy="616800"/>
    <xdr:pic>
      <xdr:nvPicPr>
        <xdr:cNvPr id="44" name="Picture 43">
          <a:extLst>
            <a:ext uri="{FF2B5EF4-FFF2-40B4-BE49-F238E27FC236}">
              <a16:creationId xmlns:a16="http://schemas.microsoft.com/office/drawing/2014/main" id="{176734D5-F1B1-42BA-A822-D95AF52FD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47348146"/>
          <a:ext cx="875021" cy="616800"/>
        </a:xfrm>
        <a:prstGeom prst="rect">
          <a:avLst/>
        </a:prstGeom>
      </xdr:spPr>
    </xdr:pic>
    <xdr:clientData/>
  </xdr:oneCellAnchor>
  <xdr:oneCellAnchor>
    <xdr:from>
      <xdr:col>6</xdr:col>
      <xdr:colOff>809625</xdr:colOff>
      <xdr:row>286</xdr:row>
      <xdr:rowOff>219075</xdr:rowOff>
    </xdr:from>
    <xdr:ext cx="1054099" cy="261220"/>
    <xdr:pic>
      <xdr:nvPicPr>
        <xdr:cNvPr id="45" name="Picture 44">
          <a:extLst>
            <a:ext uri="{FF2B5EF4-FFF2-40B4-BE49-F238E27FC236}">
              <a16:creationId xmlns:a16="http://schemas.microsoft.com/office/drawing/2014/main" id="{12EBE362-8894-4604-B200-0594512AC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52768500"/>
          <a:ext cx="1054099" cy="261220"/>
        </a:xfrm>
        <a:prstGeom prst="rect">
          <a:avLst/>
        </a:prstGeom>
      </xdr:spPr>
    </xdr:pic>
    <xdr:clientData/>
  </xdr:oneCellAnchor>
  <xdr:oneCellAnchor>
    <xdr:from>
      <xdr:col>8</xdr:col>
      <xdr:colOff>28575</xdr:colOff>
      <xdr:row>306</xdr:row>
      <xdr:rowOff>56521</xdr:rowOff>
    </xdr:from>
    <xdr:ext cx="875021" cy="616800"/>
    <xdr:pic>
      <xdr:nvPicPr>
        <xdr:cNvPr id="46" name="Picture 45">
          <a:extLst>
            <a:ext uri="{FF2B5EF4-FFF2-40B4-BE49-F238E27FC236}">
              <a16:creationId xmlns:a16="http://schemas.microsoft.com/office/drawing/2014/main" id="{4A86A909-B6BB-497C-9A15-BA388F1A8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56777896"/>
          <a:ext cx="875021" cy="616800"/>
        </a:xfrm>
        <a:prstGeom prst="rect">
          <a:avLst/>
        </a:prstGeom>
      </xdr:spPr>
    </xdr:pic>
    <xdr:clientData/>
  </xdr:oneCellAnchor>
  <xdr:oneCellAnchor>
    <xdr:from>
      <xdr:col>6</xdr:col>
      <xdr:colOff>809625</xdr:colOff>
      <xdr:row>329</xdr:row>
      <xdr:rowOff>219075</xdr:rowOff>
    </xdr:from>
    <xdr:ext cx="1054099" cy="261220"/>
    <xdr:pic>
      <xdr:nvPicPr>
        <xdr:cNvPr id="47" name="Picture 46">
          <a:extLst>
            <a:ext uri="{FF2B5EF4-FFF2-40B4-BE49-F238E27FC236}">
              <a16:creationId xmlns:a16="http://schemas.microsoft.com/office/drawing/2014/main" id="{8A3D1307-1861-4020-B7D9-5422F124A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62198250"/>
          <a:ext cx="1054099" cy="261220"/>
        </a:xfrm>
        <a:prstGeom prst="rect">
          <a:avLst/>
        </a:prstGeom>
      </xdr:spPr>
    </xdr:pic>
    <xdr:clientData/>
  </xdr:oneCellAnchor>
  <xdr:oneCellAnchor>
    <xdr:from>
      <xdr:col>8</xdr:col>
      <xdr:colOff>28575</xdr:colOff>
      <xdr:row>349</xdr:row>
      <xdr:rowOff>56521</xdr:rowOff>
    </xdr:from>
    <xdr:ext cx="875021" cy="616800"/>
    <xdr:pic>
      <xdr:nvPicPr>
        <xdr:cNvPr id="48" name="Picture 47">
          <a:extLst>
            <a:ext uri="{FF2B5EF4-FFF2-40B4-BE49-F238E27FC236}">
              <a16:creationId xmlns:a16="http://schemas.microsoft.com/office/drawing/2014/main" id="{F528BCBD-5E2B-45D8-9BED-6A1984FEB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66207646"/>
          <a:ext cx="875021" cy="616800"/>
        </a:xfrm>
        <a:prstGeom prst="rect">
          <a:avLst/>
        </a:prstGeom>
      </xdr:spPr>
    </xdr:pic>
    <xdr:clientData/>
  </xdr:oneCellAnchor>
  <xdr:oneCellAnchor>
    <xdr:from>
      <xdr:col>6</xdr:col>
      <xdr:colOff>809625</xdr:colOff>
      <xdr:row>372</xdr:row>
      <xdr:rowOff>219075</xdr:rowOff>
    </xdr:from>
    <xdr:ext cx="1054099" cy="261220"/>
    <xdr:pic>
      <xdr:nvPicPr>
        <xdr:cNvPr id="49" name="Picture 48">
          <a:extLst>
            <a:ext uri="{FF2B5EF4-FFF2-40B4-BE49-F238E27FC236}">
              <a16:creationId xmlns:a16="http://schemas.microsoft.com/office/drawing/2014/main" id="{8E358536-AC4D-43CF-A51E-2EBDAAA2A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71628000"/>
          <a:ext cx="1054099" cy="261220"/>
        </a:xfrm>
        <a:prstGeom prst="rect">
          <a:avLst/>
        </a:prstGeom>
      </xdr:spPr>
    </xdr:pic>
    <xdr:clientData/>
  </xdr:oneCellAnchor>
  <xdr:twoCellAnchor editAs="oneCell">
    <xdr:from>
      <xdr:col>0</xdr:col>
      <xdr:colOff>200025</xdr:colOff>
      <xdr:row>35</xdr:row>
      <xdr:rowOff>9525</xdr:rowOff>
    </xdr:from>
    <xdr:to>
      <xdr:col>9</xdr:col>
      <xdr:colOff>770755</xdr:colOff>
      <xdr:row>44</xdr:row>
      <xdr:rowOff>56904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43D14EC-7FC7-4DDF-AF26-09732295F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025" y="6886575"/>
          <a:ext cx="6161905" cy="1971429"/>
        </a:xfrm>
        <a:prstGeom prst="rect">
          <a:avLst/>
        </a:prstGeom>
      </xdr:spPr>
    </xdr:pic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T4" ddeTopic="BID">
    <ddeItems>
      <ddeItem name="@CL21G" advise="1">
        <values>
          <value>
            <val>53.55</val>
          </value>
        </values>
      </ddeItem>
      <ddeItem name="@ES21H" advise="1">
        <values>
          <value>
            <val>3798.86</val>
          </value>
        </values>
      </ddeItem>
      <ddeItem name="@NQ21H" advise="1">
        <values>
          <value>
            <val>12918</val>
          </value>
        </values>
      </ddeItem>
      <ddeItem name="EURUSD" advise="1">
        <values>
          <value>
            <val>1.22146</val>
          </value>
        </values>
      </ddeItem>
      <ddeItem name="GBPUSD" advise="1">
        <values>
          <value>
            <val>1.3684400000000001</val>
          </value>
        </values>
      </ddeItem>
      <ddeItem name="Silver" advise="1">
        <values>
          <value>
            <val>25.532</val>
          </value>
        </values>
      </ddeItem>
      <ddeItem name="StdDocumentName" ole="1" advise="1"/>
      <ddeItem name="USDJPY" advise="1">
        <values>
          <value>
            <val>103.66200000000001</val>
          </value>
        </values>
      </ddeItem>
      <ddeItem name="XAU_Cash" advise="1">
        <values>
          <value>
            <val>1859.43</val>
          </value>
        </values>
      </ddeItem>
      <ddeItem name="YM21H" advise="1">
        <values>
          <value>
            <val>31014.5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8F01-C178-4F17-8980-9E07428E147F}">
  <dimension ref="A1:W20"/>
  <sheetViews>
    <sheetView tabSelected="1" workbookViewId="0">
      <selection activeCell="W5" sqref="W5"/>
    </sheetView>
  </sheetViews>
  <sheetFormatPr defaultRowHeight="15" x14ac:dyDescent="0.25"/>
  <cols>
    <col min="3" max="3" width="11" customWidth="1"/>
    <col min="5" max="5" width="11.5703125" customWidth="1"/>
    <col min="7" max="7" width="14" customWidth="1"/>
    <col min="9" max="9" width="13.28515625" customWidth="1"/>
    <col min="11" max="11" width="10.5703125" customWidth="1"/>
    <col min="15" max="15" width="18" customWidth="1"/>
    <col min="17" max="17" width="13.140625" customWidth="1"/>
    <col min="19" max="19" width="14" customWidth="1"/>
    <col min="20" max="21" width="9.140625" style="66"/>
    <col min="22" max="22" width="17.7109375" style="66" customWidth="1"/>
    <col min="23" max="23" width="21.7109375" style="66" customWidth="1"/>
  </cols>
  <sheetData>
    <row r="1" spans="1:23" ht="21" thickBot="1" x14ac:dyDescent="0.35">
      <c r="A1" s="2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V1" s="51" t="s">
        <v>31</v>
      </c>
      <c r="W1" s="52" t="s">
        <v>32</v>
      </c>
    </row>
    <row r="2" spans="1:23" ht="20.25" x14ac:dyDescent="0.3">
      <c r="A2" s="21"/>
      <c r="B2" s="122" t="s">
        <v>7</v>
      </c>
      <c r="C2" s="123"/>
      <c r="D2" s="122" t="s">
        <v>9</v>
      </c>
      <c r="E2" s="123"/>
      <c r="F2" s="122" t="s">
        <v>8</v>
      </c>
      <c r="G2" s="123"/>
      <c r="H2" s="122" t="s">
        <v>10</v>
      </c>
      <c r="I2" s="123"/>
      <c r="J2" s="122" t="s">
        <v>11</v>
      </c>
      <c r="K2" s="123"/>
      <c r="L2" s="44"/>
      <c r="M2" s="43" t="s">
        <v>6</v>
      </c>
      <c r="N2" s="44"/>
      <c r="O2" s="43" t="s">
        <v>13</v>
      </c>
      <c r="P2" s="44"/>
      <c r="Q2" s="43" t="s">
        <v>15</v>
      </c>
      <c r="R2" s="122" t="s">
        <v>16</v>
      </c>
      <c r="S2" s="123"/>
      <c r="V2" s="52" t="s">
        <v>50</v>
      </c>
      <c r="W2" s="51" t="s">
        <v>49</v>
      </c>
    </row>
    <row r="3" spans="1:23" ht="15.75" x14ac:dyDescent="0.25">
      <c r="A3" s="21"/>
      <c r="B3" s="22" t="s">
        <v>5</v>
      </c>
      <c r="C3" s="23">
        <f>MROUND(C6+(1*(C17-C18)),0.0005)</f>
        <v>1.226</v>
      </c>
      <c r="D3" s="22" t="s">
        <v>5</v>
      </c>
      <c r="E3" s="23">
        <f>MROUND(E6+(1*(E17-E18)),0.0005)</f>
        <v>1.3780000000000001</v>
      </c>
      <c r="F3" s="22" t="s">
        <v>5</v>
      </c>
      <c r="G3" s="24">
        <f>MROUND(G6+(1*(G17-G18)),0.05)</f>
        <v>104.55000000000001</v>
      </c>
      <c r="H3" s="22" t="s">
        <v>5</v>
      </c>
      <c r="I3" s="24">
        <f>MROUND(I6+(1*(I17-I18)),0.05)</f>
        <v>1878.2</v>
      </c>
      <c r="J3" s="22" t="s">
        <v>5</v>
      </c>
      <c r="K3" s="24">
        <f>MROUND(K6+(1*(K17-K18)),0.05)</f>
        <v>26.05</v>
      </c>
      <c r="L3" s="22" t="s">
        <v>5</v>
      </c>
      <c r="M3" s="24">
        <f>MROUND(M6+(1*(M17-M18)),0.05)</f>
        <v>54.25</v>
      </c>
      <c r="N3" s="22" t="s">
        <v>5</v>
      </c>
      <c r="O3" s="24">
        <f>MROUND(O6+(1*(O17-O18)),0.05)</f>
        <v>13059.900000000001</v>
      </c>
      <c r="P3" s="22" t="s">
        <v>5</v>
      </c>
      <c r="Q3" s="24">
        <f>MROUND(Q6+(1*(Q17-Q18)),0.05)</f>
        <v>3747.4500000000003</v>
      </c>
      <c r="R3" s="22" t="s">
        <v>5</v>
      </c>
      <c r="S3" s="25">
        <f>MROUND(S6+(1*(S17-S18)),5)</f>
        <v>31155</v>
      </c>
    </row>
    <row r="4" spans="1:23" ht="15.75" x14ac:dyDescent="0.25">
      <c r="A4" s="21"/>
      <c r="B4" s="22" t="s">
        <v>4</v>
      </c>
      <c r="C4" s="23">
        <f>MROUND(C6+(0.618*(C17-C18)),0.0005)</f>
        <v>1.2230000000000001</v>
      </c>
      <c r="D4" s="22" t="s">
        <v>4</v>
      </c>
      <c r="E4" s="23">
        <f>MROUND(E6+(0.618*(E17-E18)),0.0005)</f>
        <v>1.3714999999999999</v>
      </c>
      <c r="F4" s="22" t="s">
        <v>4</v>
      </c>
      <c r="G4" s="24">
        <f>MROUND(G6+(0.618*(G17-G18)),0.05)</f>
        <v>104.35000000000001</v>
      </c>
      <c r="H4" s="22" t="s">
        <v>4</v>
      </c>
      <c r="I4" s="24">
        <f>MROUND(I6+(0.618*(I17-I18)),0.05)</f>
        <v>1868.1000000000001</v>
      </c>
      <c r="J4" s="22" t="s">
        <v>4</v>
      </c>
      <c r="K4" s="24">
        <f>MROUND(K6+(0.618*(K17-K18)),0.05)</f>
        <v>25.8</v>
      </c>
      <c r="L4" s="22" t="s">
        <v>4</v>
      </c>
      <c r="M4" s="24">
        <f>MROUND(M6+(0.618*(M17-M18)),0.05)</f>
        <v>53.75</v>
      </c>
      <c r="N4" s="22" t="s">
        <v>4</v>
      </c>
      <c r="O4" s="24">
        <f>MROUND(O6+(0.618*(O17-O18)),0.05)</f>
        <v>12986.7</v>
      </c>
      <c r="P4" s="22" t="s">
        <v>4</v>
      </c>
      <c r="Q4" s="24">
        <f>MROUND(Q6+(0.618*(Q17-Q18)),0.05)</f>
        <v>3739.2000000000003</v>
      </c>
      <c r="R4" s="22" t="s">
        <v>4</v>
      </c>
      <c r="S4" s="25">
        <f>MROUND(S6+(0.618*(S17-S18)),5)</f>
        <v>31065</v>
      </c>
      <c r="V4" s="66" t="s">
        <v>59</v>
      </c>
      <c r="W4" s="66" t="s">
        <v>73</v>
      </c>
    </row>
    <row r="5" spans="1:23" ht="15.75" x14ac:dyDescent="0.25">
      <c r="A5" s="21"/>
      <c r="B5" s="22" t="s">
        <v>3</v>
      </c>
      <c r="C5" s="23">
        <f>MROUND(C6+(0.382*(C17-C18)),0.0005)</f>
        <v>1.2215</v>
      </c>
      <c r="D5" s="22" t="s">
        <v>3</v>
      </c>
      <c r="E5" s="23">
        <f>MROUND(E6+(0.382*(E17-E18)),0.0005)</f>
        <v>1.3674999999999999</v>
      </c>
      <c r="F5" s="22" t="s">
        <v>3</v>
      </c>
      <c r="G5" s="24">
        <f>MROUND(G6+(0.382*(G17-G18)),0.05)</f>
        <v>104.2</v>
      </c>
      <c r="H5" s="22" t="s">
        <v>3</v>
      </c>
      <c r="I5" s="24">
        <f>MROUND(I6+(0.382*(I17-I18)),0.05)</f>
        <v>1861.9</v>
      </c>
      <c r="J5" s="22" t="s">
        <v>3</v>
      </c>
      <c r="K5" s="24">
        <f>MROUND(K6+(0.382*(K17-K18)),0.05)</f>
        <v>25.6</v>
      </c>
      <c r="L5" s="22" t="s">
        <v>3</v>
      </c>
      <c r="M5" s="24">
        <f>MROUND(M6+(0.382*(M17-M18)),0.05)</f>
        <v>53.400000000000006</v>
      </c>
      <c r="N5" s="22" t="s">
        <v>3</v>
      </c>
      <c r="O5" s="24">
        <f>MROUND(O6+(0.382*(O17-O18)),0.05)</f>
        <v>12941.45</v>
      </c>
      <c r="P5" s="22" t="s">
        <v>3</v>
      </c>
      <c r="Q5" s="24">
        <f>MROUND(Q6+(0.382*(Q17-Q18)),0.05)</f>
        <v>3734.1000000000004</v>
      </c>
      <c r="R5" s="22" t="s">
        <v>3</v>
      </c>
      <c r="S5" s="25">
        <f>MROUND(S6+(0.382*(S17-S18)),5)</f>
        <v>31010</v>
      </c>
      <c r="V5" s="66" t="s">
        <v>60</v>
      </c>
      <c r="W5" s="66" t="s">
        <v>58</v>
      </c>
    </row>
    <row r="6" spans="1:23" ht="20.25" x14ac:dyDescent="0.25">
      <c r="A6" s="21"/>
      <c r="B6" s="26" t="s">
        <v>12</v>
      </c>
      <c r="C6" s="27">
        <f>MROUND(((C17+C18+C19)/3),0.0005)</f>
        <v>1.2184999999999999</v>
      </c>
      <c r="D6" s="26" t="s">
        <v>12</v>
      </c>
      <c r="E6" s="27">
        <f>MROUND(((E17+E18+E19)/3),0.0005)</f>
        <v>1.361</v>
      </c>
      <c r="F6" s="26" t="s">
        <v>12</v>
      </c>
      <c r="G6" s="28">
        <f>MROUND(((G17+G18+G19)/3),0.05)</f>
        <v>103.95</v>
      </c>
      <c r="H6" s="26" t="s">
        <v>12</v>
      </c>
      <c r="I6" s="28">
        <f>MROUND(((I17+I18+I19)/3),0.05)</f>
        <v>1851.8000000000002</v>
      </c>
      <c r="J6" s="26" t="s">
        <v>12</v>
      </c>
      <c r="K6" s="28">
        <f>MROUND(((K17+K18+K19)/3),0.05)</f>
        <v>25.35</v>
      </c>
      <c r="L6" s="26" t="s">
        <v>12</v>
      </c>
      <c r="M6" s="28">
        <f>MROUND(((M17+M18+M19)/3),0.05)</f>
        <v>52.900000000000006</v>
      </c>
      <c r="N6" s="26" t="s">
        <v>12</v>
      </c>
      <c r="O6" s="28">
        <f>MROUND(((O17+O18+O19)/3),0.05)</f>
        <v>12868.25</v>
      </c>
      <c r="P6" s="26" t="s">
        <v>12</v>
      </c>
      <c r="Q6" s="28">
        <f>MROUND(((Q17+Q18+Q19)/3),0.05)</f>
        <v>3725.8500000000004</v>
      </c>
      <c r="R6" s="26" t="s">
        <v>12</v>
      </c>
      <c r="S6" s="29">
        <f>MROUND(((S17+S18+S19)/3),5)</f>
        <v>30920</v>
      </c>
    </row>
    <row r="7" spans="1:23" ht="15.75" x14ac:dyDescent="0.25">
      <c r="A7" s="21"/>
      <c r="B7" s="30" t="s">
        <v>0</v>
      </c>
      <c r="C7" s="31">
        <f>MROUND(C6-(0.382*(C17-C18)),0.0005)</f>
        <v>1.2155</v>
      </c>
      <c r="D7" s="30" t="s">
        <v>0</v>
      </c>
      <c r="E7" s="31">
        <f>MROUND(E6-(0.382*(E17-E18)),0.0005)</f>
        <v>1.3545</v>
      </c>
      <c r="F7" s="30" t="s">
        <v>0</v>
      </c>
      <c r="G7" s="32">
        <f>MROUND(G6-(0.382*(G17-G18)),0.05)</f>
        <v>103.7</v>
      </c>
      <c r="H7" s="30" t="s">
        <v>0</v>
      </c>
      <c r="I7" s="32">
        <f>MROUND(I6-(0.382*(I17-I18)),0.05)</f>
        <v>1841.7</v>
      </c>
      <c r="J7" s="30" t="s">
        <v>0</v>
      </c>
      <c r="K7" s="32">
        <f>MROUND(K6-(0.382*(K17-K18)),0.05)</f>
        <v>25.1</v>
      </c>
      <c r="L7" s="30" t="s">
        <v>0</v>
      </c>
      <c r="M7" s="32">
        <f>MROUND(M6-(0.382*(M17-M18)),0.05)</f>
        <v>52.400000000000006</v>
      </c>
      <c r="N7" s="30" t="s">
        <v>0</v>
      </c>
      <c r="O7" s="32">
        <f>MROUND(O6-(0.382*(O17-O18)),0.05)</f>
        <v>12795.050000000001</v>
      </c>
      <c r="P7" s="30" t="s">
        <v>0</v>
      </c>
      <c r="Q7" s="32">
        <f>MROUND(Q6-(0.382*(Q17-Q18)),0.05)</f>
        <v>3717.6000000000004</v>
      </c>
      <c r="R7" s="30" t="s">
        <v>0</v>
      </c>
      <c r="S7" s="33">
        <f>MROUND(S6-(0.382*(S17-S18)),5)</f>
        <v>30830</v>
      </c>
    </row>
    <row r="8" spans="1:23" ht="15.75" x14ac:dyDescent="0.25">
      <c r="A8" s="21"/>
      <c r="B8" s="30" t="s">
        <v>1</v>
      </c>
      <c r="C8" s="31">
        <f>MROUND(C6-(0.618*(C17-C18)),0.0005)</f>
        <v>1.214</v>
      </c>
      <c r="D8" s="30" t="s">
        <v>1</v>
      </c>
      <c r="E8" s="31">
        <f>MROUND(E6-(0.618*(E17-E18)),0.0005)</f>
        <v>1.3505</v>
      </c>
      <c r="F8" s="30" t="s">
        <v>1</v>
      </c>
      <c r="G8" s="32">
        <f>MROUND(G6-(0.618*(G17-G18)),0.05)</f>
        <v>103.55000000000001</v>
      </c>
      <c r="H8" s="30" t="s">
        <v>1</v>
      </c>
      <c r="I8" s="32">
        <f>MROUND(I6-(0.618*(I17-I18)),0.05)</f>
        <v>1835.5</v>
      </c>
      <c r="J8" s="30" t="s">
        <v>1</v>
      </c>
      <c r="K8" s="32">
        <f>MROUND(K6-(0.618*(K17-K18)),0.05)</f>
        <v>24.900000000000002</v>
      </c>
      <c r="L8" s="30" t="s">
        <v>1</v>
      </c>
      <c r="M8" s="32">
        <f>MROUND(M6-(0.618*(M17-M18)),0.05)</f>
        <v>52.050000000000004</v>
      </c>
      <c r="N8" s="30" t="s">
        <v>1</v>
      </c>
      <c r="O8" s="32">
        <f>MROUND(O6-(0.618*(O17-O18)),0.05)</f>
        <v>12749.800000000001</v>
      </c>
      <c r="P8" s="30" t="s">
        <v>1</v>
      </c>
      <c r="Q8" s="32">
        <f>MROUND(Q6-(0.618*(Q17-Q18)),0.05)</f>
        <v>3712.5</v>
      </c>
      <c r="R8" s="30" t="s">
        <v>1</v>
      </c>
      <c r="S8" s="33">
        <f>MROUND(S6-(0.618*(S17-S18)),5)</f>
        <v>30775</v>
      </c>
    </row>
    <row r="9" spans="1:23" ht="16.5" thickBot="1" x14ac:dyDescent="0.3">
      <c r="A9" s="21"/>
      <c r="B9" s="34" t="s">
        <v>2</v>
      </c>
      <c r="C9" s="35">
        <f>MROUND(C6-(1*(C17-C18)),0.0005)</f>
        <v>1.2110000000000001</v>
      </c>
      <c r="D9" s="34" t="s">
        <v>2</v>
      </c>
      <c r="E9" s="35">
        <f>MROUND(E6-(1*(E17-E18)),0.0005)</f>
        <v>1.3440000000000001</v>
      </c>
      <c r="F9" s="34" t="s">
        <v>2</v>
      </c>
      <c r="G9" s="36">
        <f>MROUND(G6-(1*(G17-G18)),0.05)</f>
        <v>103.35000000000001</v>
      </c>
      <c r="H9" s="34" t="s">
        <v>2</v>
      </c>
      <c r="I9" s="36">
        <f>MROUND(I6-(1*(I17-I18)),0.05)</f>
        <v>1825.4</v>
      </c>
      <c r="J9" s="34" t="s">
        <v>2</v>
      </c>
      <c r="K9" s="36">
        <f>MROUND(K6-(1*(K17-K18)),0.05)</f>
        <v>24.650000000000002</v>
      </c>
      <c r="L9" s="34" t="s">
        <v>2</v>
      </c>
      <c r="M9" s="36">
        <f>MROUND(M6-(1*(M17-M18)),0.05)</f>
        <v>51.550000000000004</v>
      </c>
      <c r="N9" s="34" t="s">
        <v>2</v>
      </c>
      <c r="O9" s="36">
        <f>MROUND(O6-(1*(O17-O18)),0.05)</f>
        <v>12676.6</v>
      </c>
      <c r="P9" s="34" t="s">
        <v>2</v>
      </c>
      <c r="Q9" s="36">
        <f>MROUND(Q6-(1*(Q17-Q18)),0.05)</f>
        <v>3704.25</v>
      </c>
      <c r="R9" s="34" t="s">
        <v>2</v>
      </c>
      <c r="S9" s="37">
        <f>MROUND(S6-(1*(S17-S18)),5)</f>
        <v>30685</v>
      </c>
    </row>
    <row r="10" spans="1:23" ht="18.75" x14ac:dyDescent="0.3">
      <c r="A10" s="21"/>
      <c r="B10" s="46"/>
      <c r="C10" s="48">
        <f>C20</f>
        <v>1.22146</v>
      </c>
      <c r="D10" s="46"/>
      <c r="E10" s="48">
        <f>E20</f>
        <v>1.3684400000000001</v>
      </c>
      <c r="F10" s="46"/>
      <c r="G10" s="47">
        <f>G20</f>
        <v>103.66200000000001</v>
      </c>
      <c r="H10" s="46"/>
      <c r="I10" s="47">
        <f>I20</f>
        <v>1859.43</v>
      </c>
      <c r="J10" s="49"/>
      <c r="K10" s="47">
        <f>K20</f>
        <v>25.532</v>
      </c>
      <c r="L10" s="49"/>
      <c r="M10" s="47">
        <f>M20</f>
        <v>53.55</v>
      </c>
      <c r="N10" s="49"/>
      <c r="O10" s="47">
        <f>O20</f>
        <v>12918</v>
      </c>
      <c r="P10" s="49"/>
      <c r="Q10" s="47">
        <f>Q20</f>
        <v>3798.86</v>
      </c>
      <c r="R10" s="46"/>
      <c r="S10" s="50">
        <f>S20</f>
        <v>31014.5</v>
      </c>
    </row>
    <row r="11" spans="1:23" x14ac:dyDescent="0.25">
      <c r="A11" s="18"/>
      <c r="B11" s="19"/>
      <c r="C11" s="2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8"/>
      <c r="S11" s="19"/>
    </row>
    <row r="12" spans="1:23" x14ac:dyDescent="0.25">
      <c r="A12" s="18"/>
      <c r="B12" s="19"/>
      <c r="C12" s="2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8"/>
      <c r="S12" s="19"/>
    </row>
    <row r="13" spans="1:23" x14ac:dyDescent="0.25">
      <c r="B13" s="1"/>
      <c r="C13" s="9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1"/>
    </row>
    <row r="14" spans="1:23" ht="15.75" thickBot="1" x14ac:dyDescent="0.3">
      <c r="B14" s="1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1"/>
    </row>
    <row r="15" spans="1:23" ht="18" x14ac:dyDescent="0.25">
      <c r="B15" s="120" t="s">
        <v>7</v>
      </c>
      <c r="C15" s="121"/>
      <c r="D15" s="120" t="s">
        <v>9</v>
      </c>
      <c r="E15" s="121"/>
      <c r="F15" s="120" t="s">
        <v>8</v>
      </c>
      <c r="G15" s="121"/>
      <c r="H15" s="120" t="s">
        <v>10</v>
      </c>
      <c r="I15" s="121"/>
      <c r="J15" s="38"/>
      <c r="K15" s="38" t="s">
        <v>11</v>
      </c>
      <c r="L15" s="120" t="s">
        <v>6</v>
      </c>
      <c r="M15" s="121"/>
      <c r="N15" s="120" t="s">
        <v>13</v>
      </c>
      <c r="O15" s="121"/>
      <c r="P15" s="120" t="s">
        <v>15</v>
      </c>
      <c r="Q15" s="121"/>
      <c r="R15" s="120" t="s">
        <v>16</v>
      </c>
      <c r="S15" s="121"/>
    </row>
    <row r="16" spans="1:23" ht="18.75" x14ac:dyDescent="0.3">
      <c r="A16" s="3" t="s">
        <v>27</v>
      </c>
      <c r="B16" s="7"/>
      <c r="C16" s="10">
        <v>1.2150399999999999</v>
      </c>
      <c r="D16" s="7"/>
      <c r="E16" s="4">
        <v>1.351</v>
      </c>
      <c r="F16" s="7"/>
      <c r="G16" s="4">
        <v>104.23699999999999</v>
      </c>
      <c r="H16" s="7"/>
      <c r="I16" s="4">
        <v>1844.69</v>
      </c>
      <c r="J16" s="17"/>
      <c r="K16" s="17">
        <v>24.945</v>
      </c>
      <c r="L16" s="7"/>
      <c r="M16" s="17">
        <v>52.19</v>
      </c>
      <c r="N16" s="7"/>
      <c r="O16" s="4">
        <v>12908.74</v>
      </c>
      <c r="P16" s="7"/>
      <c r="Q16" s="4">
        <v>3724.36</v>
      </c>
      <c r="R16" s="2"/>
      <c r="S16" s="4">
        <v>30908.5</v>
      </c>
    </row>
    <row r="17" spans="1:19" ht="18.75" x14ac:dyDescent="0.3">
      <c r="A17" s="3" t="s">
        <v>28</v>
      </c>
      <c r="B17" s="7"/>
      <c r="C17" s="10">
        <v>1.2209399999999999</v>
      </c>
      <c r="D17" s="7"/>
      <c r="E17" s="4">
        <v>1.3670100000000001</v>
      </c>
      <c r="F17" s="7"/>
      <c r="G17" s="4">
        <v>104.33199999999999</v>
      </c>
      <c r="H17" s="7"/>
      <c r="I17" s="4">
        <v>1863.68</v>
      </c>
      <c r="J17" s="17"/>
      <c r="K17" s="17">
        <v>25.634</v>
      </c>
      <c r="L17" s="7"/>
      <c r="M17" s="17">
        <v>53.43</v>
      </c>
      <c r="N17" s="7"/>
      <c r="O17" s="4">
        <v>12958</v>
      </c>
      <c r="P17" s="7"/>
      <c r="Q17" s="4">
        <v>3737.62</v>
      </c>
      <c r="R17" s="2"/>
      <c r="S17" s="4">
        <v>31010.5</v>
      </c>
    </row>
    <row r="18" spans="1:19" ht="18.75" x14ac:dyDescent="0.3">
      <c r="A18" s="3" t="s">
        <v>29</v>
      </c>
      <c r="B18" s="7"/>
      <c r="C18" s="10">
        <v>1.2136800000000001</v>
      </c>
      <c r="D18" s="7"/>
      <c r="E18" s="4">
        <v>1.35025</v>
      </c>
      <c r="F18" s="7"/>
      <c r="G18" s="4">
        <v>103.718</v>
      </c>
      <c r="H18" s="7"/>
      <c r="I18" s="4">
        <v>1837.28</v>
      </c>
      <c r="J18" s="17"/>
      <c r="K18" s="17">
        <v>24.931999999999999</v>
      </c>
      <c r="L18" s="7"/>
      <c r="M18" s="17">
        <v>52.07</v>
      </c>
      <c r="N18" s="7"/>
      <c r="O18" s="4">
        <v>12766.36</v>
      </c>
      <c r="P18" s="7"/>
      <c r="Q18" s="4">
        <v>3716</v>
      </c>
      <c r="R18" s="2"/>
      <c r="S18" s="4">
        <v>30776.5</v>
      </c>
    </row>
    <row r="19" spans="1:19" ht="19.5" thickBot="1" x14ac:dyDescent="0.35">
      <c r="A19" s="3" t="s">
        <v>30</v>
      </c>
      <c r="B19" s="8"/>
      <c r="C19" s="11">
        <v>1.2205699999999999</v>
      </c>
      <c r="D19" s="8"/>
      <c r="E19" s="6">
        <v>1.3660300000000001</v>
      </c>
      <c r="F19" s="8"/>
      <c r="G19" s="6">
        <v>103.749</v>
      </c>
      <c r="H19" s="8"/>
      <c r="I19" s="6">
        <v>1854.42</v>
      </c>
      <c r="J19" s="13"/>
      <c r="K19" s="13">
        <v>25.538</v>
      </c>
      <c r="L19" s="8"/>
      <c r="M19" s="13">
        <v>53.27</v>
      </c>
      <c r="N19" s="8"/>
      <c r="O19" s="6">
        <v>12880.36</v>
      </c>
      <c r="P19" s="8"/>
      <c r="Q19" s="6">
        <v>3723.86</v>
      </c>
      <c r="R19" s="5"/>
      <c r="S19" s="6">
        <v>30967</v>
      </c>
    </row>
    <row r="20" spans="1:19" ht="19.5" thickBot="1" x14ac:dyDescent="0.35">
      <c r="A20" s="15" t="s">
        <v>26</v>
      </c>
      <c r="B20" s="8"/>
      <c r="C20" s="11">
        <f>[1]!EURUSD</f>
        <v>1.22146</v>
      </c>
      <c r="D20" s="8"/>
      <c r="E20" s="11">
        <f>[1]!GBPUSD</f>
        <v>1.3684400000000001</v>
      </c>
      <c r="F20" s="8"/>
      <c r="G20" s="11">
        <f>[1]!USDJPY</f>
        <v>103.66200000000001</v>
      </c>
      <c r="H20" s="8"/>
      <c r="I20" s="11">
        <f>[1]!XAU_Cash</f>
        <v>1859.43</v>
      </c>
      <c r="J20" s="13"/>
      <c r="K20" s="11">
        <f>[1]!Silver</f>
        <v>25.532</v>
      </c>
      <c r="L20" s="8"/>
      <c r="M20" s="11">
        <f>[1]!'@CL21G'</f>
        <v>53.55</v>
      </c>
      <c r="N20" s="8"/>
      <c r="O20" s="11">
        <f>[1]!'@NQ21H'</f>
        <v>12918</v>
      </c>
      <c r="P20" s="8"/>
      <c r="Q20" s="11">
        <f>[1]!'@ES21H'</f>
        <v>3798.86</v>
      </c>
      <c r="R20" s="5"/>
      <c r="S20" s="11">
        <f>[1]!YM21H</f>
        <v>31014.5</v>
      </c>
    </row>
  </sheetData>
  <mergeCells count="14">
    <mergeCell ref="R2:S2"/>
    <mergeCell ref="B2:C2"/>
    <mergeCell ref="D2:E2"/>
    <mergeCell ref="F2:G2"/>
    <mergeCell ref="H2:I2"/>
    <mergeCell ref="J2:K2"/>
    <mergeCell ref="P15:Q15"/>
    <mergeCell ref="R15:S15"/>
    <mergeCell ref="B15:C15"/>
    <mergeCell ref="D15:E15"/>
    <mergeCell ref="F15:G15"/>
    <mergeCell ref="H15:I15"/>
    <mergeCell ref="L15:M15"/>
    <mergeCell ref="N15:O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12FA-5C24-4B4E-B84D-618A9781C518}">
  <dimension ref="A26:V456"/>
  <sheetViews>
    <sheetView topLeftCell="A259" zoomScaleNormal="100" workbookViewId="0">
      <selection activeCell="O364" sqref="O364"/>
    </sheetView>
  </sheetViews>
  <sheetFormatPr defaultRowHeight="15" x14ac:dyDescent="0.25"/>
  <cols>
    <col min="1" max="1" width="3.28515625" style="64" customWidth="1"/>
    <col min="2" max="2" width="2.5703125" customWidth="1"/>
    <col min="3" max="3" width="12.7109375" customWidth="1"/>
    <col min="4" max="4" width="10" customWidth="1"/>
    <col min="5" max="5" width="12.7109375" customWidth="1"/>
    <col min="6" max="6" width="9.7109375" customWidth="1"/>
    <col min="7" max="7" width="12.7109375" customWidth="1"/>
    <col min="8" max="8" width="10.42578125" bestFit="1" customWidth="1"/>
    <col min="9" max="9" width="15.28515625" customWidth="1"/>
    <col min="10" max="17" width="9.140625" customWidth="1"/>
    <col min="19" max="19" width="9.140625" customWidth="1"/>
    <col min="21" max="21" width="9.140625" customWidth="1"/>
    <col min="23" max="23" width="9.140625" customWidth="1"/>
    <col min="25" max="25" width="9.140625" customWidth="1"/>
    <col min="31" max="31" width="15.42578125" customWidth="1"/>
    <col min="33" max="33" width="13.140625" customWidth="1"/>
    <col min="35" max="35" width="13.140625" customWidth="1"/>
  </cols>
  <sheetData>
    <row r="26" spans="3:9" x14ac:dyDescent="0.25">
      <c r="D26" s="128" t="s">
        <v>44</v>
      </c>
      <c r="E26" s="128"/>
      <c r="F26" s="128"/>
      <c r="G26" s="128"/>
      <c r="H26" s="128"/>
    </row>
    <row r="27" spans="3:9" ht="15" customHeight="1" x14ac:dyDescent="0.25">
      <c r="D27" s="128"/>
      <c r="E27" s="128"/>
      <c r="F27" s="128"/>
      <c r="G27" s="128"/>
      <c r="H27" s="128"/>
      <c r="I27" s="60"/>
    </row>
    <row r="28" spans="3:9" ht="15" customHeight="1" x14ac:dyDescent="0.25">
      <c r="C28" s="60"/>
      <c r="D28" s="128" t="s">
        <v>45</v>
      </c>
      <c r="E28" s="128"/>
      <c r="F28" s="128"/>
      <c r="G28" s="128"/>
      <c r="H28" s="128"/>
      <c r="I28" s="60"/>
    </row>
    <row r="29" spans="3:9" x14ac:dyDescent="0.25">
      <c r="D29" s="128"/>
      <c r="E29" s="128"/>
      <c r="F29" s="128"/>
      <c r="G29" s="128"/>
      <c r="H29" s="128"/>
    </row>
    <row r="32" spans="3:9" x14ac:dyDescent="0.25">
      <c r="E32" s="141">
        <f ca="1">NOW()</f>
        <v>44228.559029745367</v>
      </c>
      <c r="F32" s="141"/>
      <c r="G32" s="142">
        <f ca="1">TODAY()</f>
        <v>44228</v>
      </c>
      <c r="H32" s="142"/>
    </row>
    <row r="33" spans="5:8" x14ac:dyDescent="0.25">
      <c r="E33" s="141"/>
      <c r="F33" s="141"/>
      <c r="G33" s="142"/>
      <c r="H33" s="142"/>
    </row>
    <row r="34" spans="5:8" ht="23.25" x14ac:dyDescent="0.25">
      <c r="E34" s="110"/>
      <c r="F34" s="110"/>
      <c r="G34" s="61"/>
      <c r="H34" s="61"/>
    </row>
    <row r="35" spans="5:8" ht="23.25" x14ac:dyDescent="0.25">
      <c r="E35" s="110"/>
      <c r="F35" s="110"/>
      <c r="G35" s="61"/>
      <c r="H35" s="61"/>
    </row>
    <row r="36" spans="5:8" ht="23.25" x14ac:dyDescent="0.25">
      <c r="E36" s="110"/>
      <c r="F36" s="110"/>
      <c r="G36" s="61"/>
      <c r="H36" s="61"/>
    </row>
    <row r="37" spans="5:8" ht="23.25" x14ac:dyDescent="0.25">
      <c r="E37" s="110"/>
      <c r="F37" s="110"/>
      <c r="G37" s="61"/>
      <c r="H37" s="61"/>
    </row>
    <row r="49" spans="1:16" ht="18" customHeight="1" x14ac:dyDescent="0.3">
      <c r="A49" s="65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O49" s="40"/>
      <c r="P49" s="40"/>
    </row>
    <row r="50" spans="1:16" ht="18" customHeight="1" x14ac:dyDescent="0.3">
      <c r="A50" s="65"/>
      <c r="B50" s="40"/>
      <c r="D50" s="40"/>
      <c r="E50" s="132" t="s">
        <v>42</v>
      </c>
      <c r="F50" s="40"/>
      <c r="G50" s="139" t="s">
        <v>39</v>
      </c>
      <c r="H50" s="139"/>
      <c r="I50" s="139"/>
      <c r="J50" s="40"/>
      <c r="K50" s="40"/>
      <c r="L50" s="40"/>
      <c r="M50" s="40"/>
      <c r="N50" s="40"/>
      <c r="O50" s="40"/>
      <c r="P50" s="40"/>
    </row>
    <row r="51" spans="1:16" ht="18" customHeight="1" x14ac:dyDescent="0.3">
      <c r="A51" s="65"/>
      <c r="B51" s="40"/>
      <c r="C51" s="40"/>
      <c r="D51" s="40"/>
      <c r="E51" s="132"/>
      <c r="F51" s="40"/>
      <c r="G51" s="139"/>
      <c r="H51" s="139"/>
      <c r="I51" s="139"/>
      <c r="J51" s="40"/>
      <c r="K51" s="40"/>
      <c r="L51" s="40"/>
      <c r="M51" s="40"/>
      <c r="N51" s="40"/>
      <c r="O51" s="40"/>
      <c r="P51" s="40"/>
    </row>
    <row r="52" spans="1:16" ht="18" customHeight="1" x14ac:dyDescent="0.3">
      <c r="A52" s="65"/>
      <c r="B52" s="40"/>
      <c r="C52" s="69"/>
      <c r="D52" s="69"/>
      <c r="E52" s="69"/>
      <c r="F52" s="69"/>
      <c r="G52" s="69"/>
      <c r="H52" s="69"/>
      <c r="I52" s="69"/>
      <c r="J52" s="40"/>
      <c r="K52" s="40"/>
      <c r="L52" s="40"/>
      <c r="M52" s="40"/>
      <c r="N52" s="40"/>
      <c r="O52" s="40"/>
      <c r="P52" s="40"/>
    </row>
    <row r="53" spans="1:16" ht="18" customHeight="1" x14ac:dyDescent="0.3">
      <c r="A53" s="65"/>
      <c r="B53" s="40"/>
      <c r="C53" s="70">
        <f>Calc!C20</f>
        <v>1.22146</v>
      </c>
      <c r="D53" s="71"/>
      <c r="E53" s="72" t="s">
        <v>33</v>
      </c>
      <c r="F53" s="71"/>
      <c r="G53" s="70">
        <f>Calc!C6</f>
        <v>1.2184999999999999</v>
      </c>
      <c r="H53" s="140" t="s">
        <v>17</v>
      </c>
      <c r="I53" s="140"/>
      <c r="J53" s="40"/>
      <c r="K53" s="40"/>
      <c r="L53" s="40"/>
      <c r="M53" s="40"/>
      <c r="N53" s="40"/>
      <c r="O53" s="40"/>
      <c r="P53" s="40"/>
    </row>
    <row r="54" spans="1:16" ht="18" customHeight="1" x14ac:dyDescent="0.3">
      <c r="A54" s="65"/>
      <c r="B54" s="40"/>
      <c r="C54" s="69"/>
      <c r="D54" s="69"/>
      <c r="E54" s="69"/>
      <c r="F54" s="69"/>
      <c r="G54" s="69"/>
      <c r="H54" s="69"/>
      <c r="I54" s="69"/>
      <c r="J54" s="40"/>
      <c r="K54" s="40"/>
      <c r="L54" s="40"/>
      <c r="M54" s="40"/>
      <c r="N54" s="40"/>
      <c r="O54" s="40"/>
      <c r="P54" s="40"/>
    </row>
    <row r="55" spans="1:16" ht="18" customHeight="1" x14ac:dyDescent="0.3">
      <c r="A55" s="65"/>
      <c r="B55" s="40"/>
      <c r="C55" s="73"/>
      <c r="D55" s="74"/>
      <c r="E55" s="74"/>
      <c r="F55" s="74"/>
      <c r="G55" s="74"/>
      <c r="H55" s="74"/>
      <c r="I55" s="75"/>
      <c r="J55" s="40"/>
      <c r="K55" s="40"/>
      <c r="L55" s="40"/>
      <c r="M55" s="40"/>
      <c r="N55" s="40"/>
      <c r="O55" s="40"/>
      <c r="P55" s="40"/>
    </row>
    <row r="56" spans="1:16" ht="18" customHeight="1" x14ac:dyDescent="0.3">
      <c r="A56" s="65"/>
      <c r="B56" s="40"/>
      <c r="C56" s="76"/>
      <c r="D56" s="69"/>
      <c r="E56" s="69"/>
      <c r="F56" s="69"/>
      <c r="G56" s="69"/>
      <c r="H56" s="69"/>
      <c r="I56" s="77"/>
      <c r="J56" s="40"/>
      <c r="K56" s="40"/>
      <c r="L56" s="40"/>
      <c r="M56" s="40"/>
      <c r="N56" s="40"/>
      <c r="O56" s="40"/>
      <c r="P56" s="40"/>
    </row>
    <row r="57" spans="1:16" ht="18" customHeight="1" x14ac:dyDescent="0.3">
      <c r="A57" s="65"/>
      <c r="B57" s="40"/>
      <c r="C57" s="76"/>
      <c r="D57" s="69"/>
      <c r="E57" s="69"/>
      <c r="F57" s="69"/>
      <c r="G57" s="69"/>
      <c r="H57" s="69"/>
      <c r="I57" s="77"/>
      <c r="J57" s="40"/>
      <c r="K57" s="40"/>
      <c r="L57" s="40"/>
      <c r="M57" s="40"/>
      <c r="N57" s="40"/>
      <c r="O57" s="40"/>
      <c r="P57" s="40"/>
    </row>
    <row r="58" spans="1:16" ht="18" customHeight="1" x14ac:dyDescent="0.3">
      <c r="A58" s="65"/>
      <c r="B58" s="40"/>
      <c r="C58" s="76"/>
      <c r="D58" s="69"/>
      <c r="E58" s="69"/>
      <c r="F58" s="69"/>
      <c r="G58" s="69"/>
      <c r="H58" s="69"/>
      <c r="I58" s="77"/>
      <c r="J58" s="62"/>
      <c r="K58" s="40"/>
      <c r="L58" s="40"/>
      <c r="O58" s="40"/>
      <c r="P58" s="40"/>
    </row>
    <row r="59" spans="1:16" ht="18" customHeight="1" x14ac:dyDescent="0.3">
      <c r="A59" s="65"/>
      <c r="B59" s="40"/>
      <c r="C59" s="76"/>
      <c r="D59" s="69"/>
      <c r="E59" s="69"/>
      <c r="F59" s="69"/>
      <c r="G59" s="69"/>
      <c r="H59" s="69"/>
      <c r="I59" s="77"/>
      <c r="J59" s="40"/>
      <c r="K59" s="40"/>
      <c r="L59" s="40"/>
      <c r="M59" s="40"/>
      <c r="N59" s="40"/>
      <c r="O59" s="40"/>
      <c r="P59" s="40"/>
    </row>
    <row r="60" spans="1:16" ht="18" customHeight="1" x14ac:dyDescent="0.3">
      <c r="A60" s="65"/>
      <c r="B60" s="40"/>
      <c r="C60" s="76"/>
      <c r="D60" s="69"/>
      <c r="E60" s="69"/>
      <c r="F60" s="69"/>
      <c r="G60" s="69"/>
      <c r="H60" s="69"/>
      <c r="I60" s="77"/>
      <c r="J60" s="40"/>
      <c r="K60" s="40"/>
      <c r="L60" s="40"/>
      <c r="M60" s="40"/>
      <c r="N60" s="40"/>
      <c r="O60" s="40"/>
      <c r="P60" s="40"/>
    </row>
    <row r="61" spans="1:16" ht="18" customHeight="1" x14ac:dyDescent="0.3">
      <c r="A61" s="65"/>
      <c r="B61" s="40"/>
      <c r="C61" s="76"/>
      <c r="D61" s="69"/>
      <c r="E61" s="69"/>
      <c r="F61" s="69"/>
      <c r="G61" s="69"/>
      <c r="H61" s="69"/>
      <c r="I61" s="77"/>
      <c r="J61" s="40"/>
      <c r="K61" s="40"/>
      <c r="L61" s="40"/>
      <c r="M61" s="40"/>
      <c r="N61" s="40"/>
      <c r="O61" s="40"/>
      <c r="P61" s="40"/>
    </row>
    <row r="62" spans="1:16" ht="18" customHeight="1" x14ac:dyDescent="0.3">
      <c r="A62" s="65"/>
      <c r="B62" s="40"/>
      <c r="C62" s="76"/>
      <c r="D62" s="69"/>
      <c r="E62" s="69"/>
      <c r="F62" s="69"/>
      <c r="G62" s="69"/>
      <c r="H62" s="69"/>
      <c r="I62" s="77"/>
      <c r="J62" s="40"/>
      <c r="K62" s="40"/>
      <c r="L62" s="40"/>
      <c r="M62" s="40"/>
      <c r="N62" s="40"/>
      <c r="O62" s="40"/>
      <c r="P62" s="40"/>
    </row>
    <row r="63" spans="1:16" ht="18" customHeight="1" x14ac:dyDescent="0.3">
      <c r="A63" s="65"/>
      <c r="B63" s="40"/>
      <c r="C63" s="76"/>
      <c r="D63" s="69"/>
      <c r="E63" s="69"/>
      <c r="F63" s="69"/>
      <c r="G63" s="69"/>
      <c r="H63" s="69"/>
      <c r="I63" s="77"/>
      <c r="J63" s="40"/>
      <c r="K63" s="40"/>
      <c r="L63" s="40"/>
      <c r="M63" s="40"/>
      <c r="N63" s="40"/>
      <c r="O63" s="40"/>
      <c r="P63" s="40"/>
    </row>
    <row r="64" spans="1:16" ht="18" customHeight="1" x14ac:dyDescent="0.3">
      <c r="A64" s="65"/>
      <c r="B64" s="40"/>
      <c r="C64" s="76"/>
      <c r="D64" s="69"/>
      <c r="E64" s="69"/>
      <c r="F64" s="69"/>
      <c r="G64" s="69"/>
      <c r="H64" s="69"/>
      <c r="I64" s="77"/>
      <c r="J64" s="40"/>
      <c r="K64" s="40"/>
      <c r="L64" s="40"/>
      <c r="M64" s="40"/>
      <c r="N64" s="40"/>
      <c r="O64" s="40"/>
      <c r="P64" s="40"/>
    </row>
    <row r="65" spans="1:22" ht="18" customHeight="1" x14ac:dyDescent="0.3">
      <c r="A65" s="65"/>
      <c r="B65" s="40"/>
      <c r="C65" s="76"/>
      <c r="D65" s="69"/>
      <c r="E65" s="69"/>
      <c r="F65" s="69"/>
      <c r="G65" s="69"/>
      <c r="H65" s="69"/>
      <c r="I65" s="77"/>
      <c r="J65" s="40"/>
      <c r="K65" s="40"/>
      <c r="L65" s="40"/>
      <c r="M65" s="40"/>
      <c r="N65" s="40"/>
      <c r="O65" s="40"/>
      <c r="P65" s="40"/>
    </row>
    <row r="66" spans="1:22" ht="18" customHeight="1" x14ac:dyDescent="0.3">
      <c r="A66" s="65"/>
      <c r="B66" s="40"/>
      <c r="C66" s="76"/>
      <c r="D66" s="69"/>
      <c r="E66" s="69"/>
      <c r="F66" s="69"/>
      <c r="G66" s="69"/>
      <c r="H66" s="69"/>
      <c r="I66" s="77"/>
      <c r="J66" s="40"/>
      <c r="K66" s="40"/>
      <c r="L66" s="40"/>
      <c r="M66" s="40"/>
      <c r="N66" s="40"/>
      <c r="O66" s="40"/>
      <c r="P66" s="40"/>
    </row>
    <row r="67" spans="1:22" ht="18" customHeight="1" x14ac:dyDescent="0.3">
      <c r="A67" s="65"/>
      <c r="B67" s="40"/>
      <c r="C67" s="76"/>
      <c r="D67" s="69"/>
      <c r="E67" s="69"/>
      <c r="F67" s="69"/>
      <c r="G67" s="69"/>
      <c r="H67" s="69"/>
      <c r="I67" s="77"/>
      <c r="J67" s="40"/>
      <c r="K67" s="40"/>
      <c r="L67" s="40"/>
      <c r="M67" s="40"/>
      <c r="N67" s="40"/>
      <c r="O67" s="40"/>
      <c r="P67" s="40"/>
    </row>
    <row r="68" spans="1:22" ht="18.75" x14ac:dyDescent="0.3">
      <c r="A68" s="65"/>
      <c r="B68" s="40"/>
      <c r="C68" s="76"/>
      <c r="D68" s="69"/>
      <c r="E68" s="69"/>
      <c r="F68" s="69"/>
      <c r="G68" s="69"/>
      <c r="H68" s="69"/>
      <c r="I68" s="77"/>
      <c r="J68" s="40"/>
      <c r="K68" s="40"/>
      <c r="L68" s="40"/>
      <c r="M68" s="40"/>
      <c r="N68" s="40"/>
      <c r="O68" s="40"/>
      <c r="P68" s="40"/>
    </row>
    <row r="69" spans="1:22" ht="18" customHeight="1" x14ac:dyDescent="0.3">
      <c r="A69" s="65"/>
      <c r="B69" s="40"/>
      <c r="C69" s="78"/>
      <c r="D69" s="62"/>
      <c r="E69" s="62"/>
      <c r="F69" s="62"/>
      <c r="G69" s="62"/>
      <c r="H69" s="62"/>
      <c r="I69" s="79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1"/>
      <c r="U69" s="40"/>
      <c r="V69" s="40"/>
    </row>
    <row r="70" spans="1:22" ht="18" customHeight="1" x14ac:dyDescent="0.3">
      <c r="A70" s="65"/>
      <c r="B70" s="40"/>
      <c r="C70" s="78"/>
      <c r="D70" s="62"/>
      <c r="E70" s="62"/>
      <c r="F70" s="62"/>
      <c r="G70" s="62"/>
      <c r="H70" s="62"/>
      <c r="I70" s="79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1"/>
      <c r="U70" s="40"/>
      <c r="V70" s="40"/>
    </row>
    <row r="71" spans="1:22" ht="18" customHeight="1" x14ac:dyDescent="0.3">
      <c r="A71" s="65"/>
      <c r="B71" s="40"/>
      <c r="C71" s="80"/>
      <c r="D71" s="81"/>
      <c r="E71" s="81"/>
      <c r="F71" s="81"/>
      <c r="G71" s="81"/>
      <c r="H71" s="81"/>
      <c r="I71" s="82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</row>
    <row r="72" spans="1:22" ht="18" customHeight="1" x14ac:dyDescent="0.3">
      <c r="A72" s="65"/>
      <c r="B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</row>
    <row r="73" spans="1:22" ht="18" customHeight="1" x14ac:dyDescent="0.3">
      <c r="A73" s="65"/>
      <c r="B73" s="40"/>
      <c r="C73" s="104" t="s">
        <v>51</v>
      </c>
      <c r="D73" s="52"/>
      <c r="E73" s="54"/>
      <c r="F73" s="52"/>
      <c r="G73" s="53"/>
      <c r="H73" s="108"/>
      <c r="I73" s="108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</row>
    <row r="74" spans="1:22" ht="18" customHeight="1" x14ac:dyDescent="0.3">
      <c r="A74" s="65"/>
      <c r="B74" s="40"/>
      <c r="C74" s="53"/>
      <c r="D74" s="52"/>
      <c r="E74" s="54"/>
      <c r="F74" s="52"/>
      <c r="G74" s="53"/>
      <c r="H74" s="108"/>
      <c r="I74" s="54" t="s">
        <v>46</v>
      </c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</row>
    <row r="75" spans="1:22" ht="8.1" customHeight="1" x14ac:dyDescent="0.3">
      <c r="A75" s="65"/>
      <c r="B75" s="40"/>
      <c r="C75" s="53"/>
      <c r="D75" s="52"/>
      <c r="E75" s="54"/>
      <c r="F75" s="52"/>
      <c r="G75" s="53"/>
      <c r="H75" s="108"/>
      <c r="I75" s="54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</row>
    <row r="76" spans="1:22" ht="18" customHeight="1" x14ac:dyDescent="0.3">
      <c r="A76" s="65"/>
      <c r="B76" s="40"/>
      <c r="C76" s="52"/>
      <c r="D76" s="52"/>
      <c r="E76" s="52"/>
      <c r="F76" s="52"/>
      <c r="G76" s="52"/>
      <c r="H76" s="52"/>
      <c r="I76" s="52" t="str">
        <f>IF(Calc!C10&gt;Calc!C6,Calc!V2,Calc!W2)</f>
        <v>الإتجاه صعودي</v>
      </c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</row>
    <row r="77" spans="1:22" ht="18" customHeight="1" x14ac:dyDescent="0.3">
      <c r="A77" s="65"/>
      <c r="B77" s="40"/>
      <c r="C77" s="52"/>
      <c r="D77" s="52"/>
      <c r="E77" s="52"/>
      <c r="F77" s="52"/>
      <c r="G77" s="52"/>
      <c r="H77" s="52"/>
      <c r="I77" s="52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</row>
    <row r="78" spans="1:22" ht="18" customHeight="1" x14ac:dyDescent="0.3">
      <c r="A78" s="65"/>
      <c r="B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1"/>
      <c r="U78" s="40"/>
      <c r="V78" s="40"/>
    </row>
    <row r="79" spans="1:22" ht="18" customHeight="1" x14ac:dyDescent="0.3">
      <c r="A79" s="65"/>
      <c r="B79" s="40"/>
      <c r="C79" s="52"/>
      <c r="D79" s="52"/>
      <c r="E79" s="52"/>
      <c r="F79" s="52"/>
      <c r="G79" s="52"/>
      <c r="H79" s="126" t="s">
        <v>18</v>
      </c>
      <c r="I79" s="126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</row>
    <row r="80" spans="1:22" ht="8.1" customHeight="1" x14ac:dyDescent="0.3">
      <c r="A80" s="65"/>
      <c r="B80" s="40"/>
      <c r="C80" s="52"/>
      <c r="D80" s="52"/>
      <c r="E80" s="52"/>
      <c r="F80" s="52"/>
      <c r="G80" s="52"/>
      <c r="H80" s="52"/>
      <c r="I80" s="52"/>
      <c r="J80" s="40"/>
      <c r="K80" s="40"/>
      <c r="L80" s="40"/>
      <c r="M80" s="40"/>
      <c r="N80" s="42"/>
      <c r="O80" s="14"/>
      <c r="P80" s="42"/>
      <c r="Q80" s="40"/>
      <c r="R80" s="42"/>
      <c r="S80" s="40"/>
      <c r="T80" s="40"/>
      <c r="U80" s="40"/>
      <c r="V80" s="40"/>
    </row>
    <row r="81" spans="1:22" ht="18" customHeight="1" x14ac:dyDescent="0.3">
      <c r="A81" s="65"/>
      <c r="B81" s="40"/>
      <c r="C81" s="53">
        <f>IF(Calc!C10&gt;Calc!C6,Calc!C4,Calc!C8)</f>
        <v>1.2230000000000001</v>
      </c>
      <c r="D81" s="55" t="s">
        <v>22</v>
      </c>
      <c r="E81" s="53">
        <f>IF(Calc!C10&gt;Calc!C6,Calc!C5,Calc!C7)</f>
        <v>1.2215</v>
      </c>
      <c r="F81" s="52" t="s">
        <v>19</v>
      </c>
      <c r="G81" s="53">
        <f>Calc!C6</f>
        <v>1.2184999999999999</v>
      </c>
      <c r="H81" s="52"/>
      <c r="I81" s="52" t="str">
        <f>IF(Calc!C10&gt;Calc!C6,Calc!V1,Calc!W1)</f>
        <v>الشراء فوق مستوى</v>
      </c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ht="18" customHeight="1" x14ac:dyDescent="0.3">
      <c r="A82" s="65"/>
      <c r="B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</row>
    <row r="83" spans="1:22" ht="18" customHeight="1" x14ac:dyDescent="0.3">
      <c r="A83" s="65"/>
      <c r="B83" s="40"/>
      <c r="C83" s="52"/>
      <c r="D83" s="52"/>
      <c r="E83" s="52"/>
      <c r="F83" s="52"/>
      <c r="G83" s="52"/>
      <c r="H83" s="126" t="s">
        <v>20</v>
      </c>
      <c r="I83" s="126"/>
      <c r="J83" s="40"/>
      <c r="K83" s="40"/>
      <c r="L83" s="40"/>
      <c r="M83" s="40"/>
      <c r="N83" s="42"/>
      <c r="O83" s="14"/>
      <c r="P83" s="42"/>
      <c r="Q83" s="40"/>
      <c r="R83" s="42"/>
      <c r="S83" s="40"/>
      <c r="T83" s="40"/>
      <c r="U83" s="40"/>
      <c r="V83" s="40"/>
    </row>
    <row r="84" spans="1:22" ht="8.1" customHeight="1" x14ac:dyDescent="0.3">
      <c r="A84" s="65"/>
      <c r="B84" s="40"/>
      <c r="C84" s="52"/>
      <c r="D84" s="52"/>
      <c r="E84" s="52"/>
      <c r="F84" s="52"/>
      <c r="G84" s="52"/>
      <c r="H84" s="52"/>
      <c r="I84" s="52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</row>
    <row r="85" spans="1:22" ht="18" customHeight="1" x14ac:dyDescent="0.3">
      <c r="A85" s="65"/>
      <c r="B85" s="40"/>
      <c r="C85" s="53">
        <f>IF(Calc!C10&lt;Calc!C6,Calc!C4,Calc!C8)</f>
        <v>1.214</v>
      </c>
      <c r="D85" s="55" t="s">
        <v>22</v>
      </c>
      <c r="E85" s="53">
        <f>IF(Calc!C10&lt;Calc!C6,Calc!C5,Calc!C7)</f>
        <v>1.2155</v>
      </c>
      <c r="F85" s="52" t="s">
        <v>21</v>
      </c>
      <c r="G85" s="53">
        <f>Calc!C6</f>
        <v>1.2184999999999999</v>
      </c>
      <c r="H85" s="125" t="str">
        <f>IF(Calc!C10&lt;Calc!C6,Calc!V1,Calc!W1)</f>
        <v>البيع تحت مستوى</v>
      </c>
      <c r="I85" s="125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1"/>
      <c r="U85" s="40"/>
      <c r="V85" s="40"/>
    </row>
    <row r="86" spans="1:22" ht="18" customHeight="1" x14ac:dyDescent="0.3">
      <c r="A86" s="65"/>
      <c r="B86" s="40"/>
      <c r="C86" s="53"/>
      <c r="D86" s="55"/>
      <c r="E86" s="53"/>
      <c r="F86" s="52"/>
      <c r="G86" s="53"/>
      <c r="H86" s="109"/>
      <c r="I86" s="109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1"/>
      <c r="U86" s="40"/>
      <c r="V86" s="40"/>
    </row>
    <row r="87" spans="1:22" ht="18" customHeight="1" x14ac:dyDescent="0.3">
      <c r="A87" s="65"/>
      <c r="B87" s="40"/>
      <c r="C87" s="52"/>
      <c r="D87" s="52"/>
      <c r="E87" s="52"/>
      <c r="F87" s="52"/>
      <c r="G87" s="52"/>
      <c r="H87" s="52"/>
      <c r="I87" s="52"/>
      <c r="J87" s="40"/>
      <c r="K87" s="40"/>
      <c r="L87" s="40"/>
      <c r="M87" s="40"/>
      <c r="N87" s="40"/>
      <c r="O87" s="40"/>
      <c r="P87" s="42"/>
      <c r="Q87" s="14"/>
      <c r="R87" s="42"/>
      <c r="S87" s="14"/>
      <c r="T87" s="42"/>
      <c r="U87" s="40"/>
      <c r="V87" s="40"/>
    </row>
    <row r="88" spans="1:22" ht="18" customHeight="1" x14ac:dyDescent="0.3">
      <c r="A88" s="65"/>
      <c r="B88" s="40"/>
      <c r="C88" s="53">
        <f>Calc!C9</f>
        <v>1.2110000000000001</v>
      </c>
      <c r="D88" s="55" t="s">
        <v>25</v>
      </c>
      <c r="E88" s="53">
        <f>Calc!C8</f>
        <v>1.214</v>
      </c>
      <c r="F88" s="55" t="s">
        <v>25</v>
      </c>
      <c r="G88" s="53">
        <f>Calc!C7</f>
        <v>1.2155</v>
      </c>
      <c r="H88" s="126" t="s">
        <v>47</v>
      </c>
      <c r="I88" s="126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 ht="18" customHeight="1" x14ac:dyDescent="0.3">
      <c r="A89" s="65"/>
      <c r="B89" s="40"/>
      <c r="C89" s="52"/>
      <c r="D89" s="52"/>
      <c r="E89" s="52"/>
      <c r="F89" s="52"/>
      <c r="G89" s="52"/>
      <c r="H89" s="52"/>
      <c r="I89" s="52"/>
      <c r="J89" s="40"/>
      <c r="K89" s="40"/>
      <c r="L89" s="40"/>
      <c r="M89" s="40"/>
      <c r="N89" s="40"/>
      <c r="O89" s="40"/>
      <c r="P89" s="42"/>
      <c r="Q89" s="14"/>
      <c r="R89" s="42"/>
      <c r="S89" s="14"/>
      <c r="T89" s="42"/>
      <c r="U89" s="40"/>
      <c r="V89" s="40"/>
    </row>
    <row r="90" spans="1:22" ht="18" customHeight="1" x14ac:dyDescent="0.3">
      <c r="A90" s="65"/>
      <c r="B90" s="40"/>
      <c r="C90" s="53">
        <f>Calc!C3</f>
        <v>1.226</v>
      </c>
      <c r="D90" s="55" t="s">
        <v>25</v>
      </c>
      <c r="E90" s="53">
        <f>Calc!C4</f>
        <v>1.2230000000000001</v>
      </c>
      <c r="F90" s="55" t="s">
        <v>25</v>
      </c>
      <c r="G90" s="53">
        <f>Calc!C5</f>
        <v>1.2215</v>
      </c>
      <c r="H90" s="126" t="s">
        <v>24</v>
      </c>
      <c r="I90" s="126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</row>
    <row r="91" spans="1:22" ht="18" customHeight="1" x14ac:dyDescent="0.3">
      <c r="A91" s="65"/>
      <c r="B91" s="40"/>
      <c r="C91" s="52"/>
      <c r="D91" s="52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</row>
    <row r="92" spans="1:22" ht="18" customHeight="1" x14ac:dyDescent="0.3">
      <c r="A92" s="65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</row>
    <row r="93" spans="1:22" ht="18" customHeight="1" x14ac:dyDescent="0.3">
      <c r="A93" s="65"/>
      <c r="B93" s="40"/>
      <c r="D93" s="40"/>
      <c r="E93" s="138" t="s">
        <v>38</v>
      </c>
      <c r="F93" s="40"/>
      <c r="G93" s="137" t="s">
        <v>40</v>
      </c>
      <c r="H93" s="137"/>
      <c r="I93" s="137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 ht="18" customHeight="1" x14ac:dyDescent="0.3">
      <c r="A94" s="65"/>
      <c r="B94" s="40"/>
      <c r="C94" s="40"/>
      <c r="D94" s="40"/>
      <c r="E94" s="138"/>
      <c r="F94" s="40"/>
      <c r="G94" s="137"/>
      <c r="H94" s="137"/>
      <c r="I94" s="137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</row>
    <row r="95" spans="1:22" ht="18" customHeight="1" x14ac:dyDescent="0.3">
      <c r="A95" s="65"/>
      <c r="B95" s="40"/>
      <c r="C95" s="62"/>
      <c r="D95" s="62"/>
      <c r="E95" s="62"/>
      <c r="F95" s="62"/>
      <c r="G95" s="62"/>
      <c r="H95" s="62"/>
      <c r="I95" s="62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 ht="18" customHeight="1" x14ac:dyDescent="0.3">
      <c r="A96" s="65"/>
      <c r="B96" s="40"/>
      <c r="C96" s="53">
        <f>Calc!E20</f>
        <v>1.3684400000000001</v>
      </c>
      <c r="D96" s="52"/>
      <c r="E96" s="54" t="s">
        <v>33</v>
      </c>
      <c r="F96" s="52"/>
      <c r="G96" s="53">
        <f>Calc!E6</f>
        <v>1.361</v>
      </c>
      <c r="H96" s="126" t="s">
        <v>17</v>
      </c>
      <c r="I96" s="126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</row>
    <row r="97" spans="1:22" ht="18" customHeight="1" x14ac:dyDescent="0.3">
      <c r="A97" s="65"/>
      <c r="B97" s="40"/>
      <c r="C97" s="62"/>
      <c r="D97" s="62"/>
      <c r="E97" s="62"/>
      <c r="F97" s="62"/>
      <c r="G97" s="62"/>
      <c r="H97" s="62"/>
      <c r="I97" s="62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</row>
    <row r="98" spans="1:22" ht="18" customHeight="1" x14ac:dyDescent="0.3">
      <c r="A98" s="65"/>
      <c r="B98" s="40"/>
      <c r="C98" s="83"/>
      <c r="D98" s="84"/>
      <c r="E98" s="84"/>
      <c r="F98" s="84"/>
      <c r="G98" s="84"/>
      <c r="H98" s="84"/>
      <c r="I98" s="85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</row>
    <row r="99" spans="1:22" ht="18" customHeight="1" x14ac:dyDescent="0.3">
      <c r="A99" s="65"/>
      <c r="B99" s="40"/>
      <c r="C99" s="78"/>
      <c r="D99" s="62"/>
      <c r="E99" s="62"/>
      <c r="F99" s="62"/>
      <c r="G99" s="62"/>
      <c r="H99" s="62"/>
      <c r="I99" s="86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</row>
    <row r="100" spans="1:22" ht="18" customHeight="1" x14ac:dyDescent="0.3">
      <c r="A100" s="65"/>
      <c r="B100" s="40"/>
      <c r="C100" s="78"/>
      <c r="D100" s="62"/>
      <c r="E100" s="62"/>
      <c r="F100" s="62"/>
      <c r="G100" s="62"/>
      <c r="H100" s="62"/>
      <c r="I100" s="86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</row>
    <row r="101" spans="1:22" ht="18" customHeight="1" x14ac:dyDescent="0.3">
      <c r="A101" s="65"/>
      <c r="B101" s="40"/>
      <c r="C101" s="78"/>
      <c r="D101" s="62"/>
      <c r="E101" s="62"/>
      <c r="F101" s="62"/>
      <c r="G101" s="62"/>
      <c r="H101" s="62"/>
      <c r="I101" s="86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 ht="18" customHeight="1" x14ac:dyDescent="0.3">
      <c r="A102" s="65"/>
      <c r="B102" s="40"/>
      <c r="C102" s="78"/>
      <c r="D102" s="62"/>
      <c r="E102" s="62"/>
      <c r="F102" s="62"/>
      <c r="G102" s="62"/>
      <c r="H102" s="62"/>
      <c r="I102" s="86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</row>
    <row r="103" spans="1:22" ht="18" customHeight="1" x14ac:dyDescent="0.3">
      <c r="A103" s="65"/>
      <c r="B103" s="40"/>
      <c r="C103" s="78"/>
      <c r="D103" s="62"/>
      <c r="E103" s="62"/>
      <c r="F103" s="62"/>
      <c r="G103" s="62"/>
      <c r="H103" s="62"/>
      <c r="I103" s="86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 ht="18" customHeight="1" x14ac:dyDescent="0.3">
      <c r="A104" s="65"/>
      <c r="B104" s="40"/>
      <c r="C104" s="78"/>
      <c r="D104" s="62"/>
      <c r="E104" s="62"/>
      <c r="F104" s="62"/>
      <c r="G104" s="62"/>
      <c r="H104" s="62"/>
      <c r="I104" s="86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</row>
    <row r="105" spans="1:22" ht="18" customHeight="1" x14ac:dyDescent="0.3">
      <c r="A105" s="65"/>
      <c r="B105" s="40"/>
      <c r="C105" s="78"/>
      <c r="D105" s="62"/>
      <c r="E105" s="62"/>
      <c r="F105" s="62"/>
      <c r="G105" s="62"/>
      <c r="H105" s="62"/>
      <c r="I105" s="86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</row>
    <row r="106" spans="1:22" ht="18" customHeight="1" x14ac:dyDescent="0.3">
      <c r="A106" s="65"/>
      <c r="B106" s="40"/>
      <c r="C106" s="78"/>
      <c r="D106" s="62"/>
      <c r="E106" s="62"/>
      <c r="F106" s="62"/>
      <c r="G106" s="62"/>
      <c r="H106" s="62"/>
      <c r="I106" s="86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</row>
    <row r="107" spans="1:22" ht="18" customHeight="1" x14ac:dyDescent="0.3">
      <c r="A107" s="65"/>
      <c r="B107" s="40"/>
      <c r="C107" s="78"/>
      <c r="D107" s="62"/>
      <c r="E107" s="62"/>
      <c r="F107" s="62"/>
      <c r="G107" s="62"/>
      <c r="H107" s="62"/>
      <c r="I107" s="86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</row>
    <row r="108" spans="1:22" ht="18" customHeight="1" x14ac:dyDescent="0.3">
      <c r="A108" s="65"/>
      <c r="B108" s="40"/>
      <c r="C108" s="78"/>
      <c r="D108" s="62"/>
      <c r="E108" s="62"/>
      <c r="F108" s="62"/>
      <c r="G108" s="62"/>
      <c r="H108" s="62"/>
      <c r="I108" s="86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ht="18" customHeight="1" x14ac:dyDescent="0.3">
      <c r="A109" s="65"/>
      <c r="B109" s="40"/>
      <c r="C109" s="78"/>
      <c r="D109" s="62"/>
      <c r="E109" s="62"/>
      <c r="F109" s="62"/>
      <c r="G109" s="62"/>
      <c r="H109" s="62"/>
      <c r="I109" s="86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22" ht="18" customHeight="1" x14ac:dyDescent="0.3">
      <c r="A110" s="65"/>
      <c r="B110" s="40"/>
      <c r="C110" s="78"/>
      <c r="D110" s="62"/>
      <c r="E110" s="62"/>
      <c r="F110" s="62"/>
      <c r="G110" s="62"/>
      <c r="H110" s="62"/>
      <c r="I110" s="86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1"/>
      <c r="U110" s="40"/>
      <c r="V110" s="40"/>
    </row>
    <row r="111" spans="1:22" ht="18" customHeight="1" x14ac:dyDescent="0.3">
      <c r="A111" s="65"/>
      <c r="B111" s="40"/>
      <c r="C111" s="78"/>
      <c r="D111" s="62"/>
      <c r="E111" s="62"/>
      <c r="F111" s="62"/>
      <c r="G111" s="62"/>
      <c r="H111" s="62"/>
      <c r="I111" s="86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</row>
    <row r="112" spans="1:22" ht="18" customHeight="1" x14ac:dyDescent="0.3">
      <c r="A112" s="65"/>
      <c r="B112" s="40"/>
      <c r="C112" s="78"/>
      <c r="D112" s="62"/>
      <c r="E112" s="62"/>
      <c r="F112" s="62"/>
      <c r="G112" s="62"/>
      <c r="H112" s="62"/>
      <c r="I112" s="86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</row>
    <row r="113" spans="1:22" ht="18" customHeight="1" x14ac:dyDescent="0.3">
      <c r="A113" s="65"/>
      <c r="B113" s="40"/>
      <c r="C113" s="78"/>
      <c r="D113" s="62"/>
      <c r="E113" s="62"/>
      <c r="F113" s="62"/>
      <c r="G113" s="62"/>
      <c r="H113" s="62"/>
      <c r="I113" s="86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</row>
    <row r="114" spans="1:22" ht="18" customHeight="1" x14ac:dyDescent="0.3">
      <c r="A114" s="65"/>
      <c r="B114" s="40"/>
      <c r="C114" s="87"/>
      <c r="D114" s="88"/>
      <c r="E114" s="88"/>
      <c r="F114" s="88"/>
      <c r="G114" s="88"/>
      <c r="H114" s="88"/>
      <c r="I114" s="82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2"/>
      <c r="U114" s="40"/>
      <c r="V114" s="40"/>
    </row>
    <row r="115" spans="1:22" ht="18" customHeight="1" x14ac:dyDescent="0.3">
      <c r="A115" s="65"/>
      <c r="B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ht="18" customHeight="1" x14ac:dyDescent="0.3">
      <c r="A116" s="65"/>
      <c r="B116" s="40"/>
      <c r="C116" s="104" t="s">
        <v>51</v>
      </c>
      <c r="D116" s="52"/>
      <c r="E116" s="54"/>
      <c r="F116" s="52"/>
      <c r="G116" s="53"/>
      <c r="H116" s="108"/>
      <c r="I116" s="108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</row>
    <row r="117" spans="1:22" ht="18" customHeight="1" x14ac:dyDescent="0.3">
      <c r="A117" s="65"/>
      <c r="B117" s="40"/>
      <c r="C117" s="53"/>
      <c r="D117" s="52"/>
      <c r="E117" s="54"/>
      <c r="F117" s="52"/>
      <c r="G117" s="53"/>
      <c r="H117" s="108"/>
      <c r="I117" s="54" t="s">
        <v>46</v>
      </c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ht="8.1" customHeight="1" x14ac:dyDescent="0.3">
      <c r="A118" s="65"/>
      <c r="B118" s="40"/>
      <c r="C118" s="53"/>
      <c r="D118" s="52"/>
      <c r="E118" s="54"/>
      <c r="F118" s="52"/>
      <c r="G118" s="53"/>
      <c r="H118" s="108"/>
      <c r="I118" s="108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</row>
    <row r="119" spans="1:22" ht="18" customHeight="1" x14ac:dyDescent="0.3">
      <c r="A119" s="65"/>
      <c r="B119" s="40"/>
      <c r="C119" s="53"/>
      <c r="D119" s="52"/>
      <c r="E119" s="54"/>
      <c r="F119" s="52"/>
      <c r="G119" s="53"/>
      <c r="H119" s="125" t="str">
        <f>IF(Calc!E10&gt;Calc!E6,Calc!V2,Calc!W2)</f>
        <v>الإتجاه صعودي</v>
      </c>
      <c r="I119" s="125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</row>
    <row r="120" spans="1:22" ht="18" customHeight="1" x14ac:dyDescent="0.3">
      <c r="A120" s="65"/>
      <c r="B120" s="40"/>
      <c r="C120" s="52"/>
      <c r="D120" s="52"/>
      <c r="E120" s="52"/>
      <c r="F120" s="52"/>
      <c r="G120" s="52"/>
      <c r="H120" s="52"/>
      <c r="I120" s="52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1"/>
      <c r="U120" s="40"/>
      <c r="V120" s="40"/>
    </row>
    <row r="121" spans="1:22" ht="18" customHeight="1" x14ac:dyDescent="0.3">
      <c r="A121" s="65"/>
      <c r="B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</row>
    <row r="122" spans="1:22" ht="18" customHeight="1" x14ac:dyDescent="0.3">
      <c r="A122" s="65"/>
      <c r="B122" s="40"/>
      <c r="C122" s="52"/>
      <c r="D122" s="52"/>
      <c r="E122" s="52"/>
      <c r="F122" s="52"/>
      <c r="G122" s="52"/>
      <c r="H122" s="126" t="s">
        <v>18</v>
      </c>
      <c r="I122" s="126"/>
      <c r="J122" s="40"/>
      <c r="K122" s="40"/>
      <c r="L122" s="40"/>
      <c r="M122" s="40"/>
      <c r="N122" s="42"/>
      <c r="O122" s="14"/>
      <c r="P122" s="42"/>
      <c r="Q122" s="40"/>
      <c r="R122" s="42"/>
      <c r="S122" s="40"/>
      <c r="T122" s="40"/>
      <c r="U122" s="40"/>
      <c r="V122" s="40"/>
    </row>
    <row r="123" spans="1:22" ht="8.1" customHeight="1" x14ac:dyDescent="0.3">
      <c r="A123" s="65"/>
      <c r="B123" s="40"/>
      <c r="C123" s="52"/>
      <c r="D123" s="52"/>
      <c r="E123" s="52"/>
      <c r="F123" s="52"/>
      <c r="G123" s="52"/>
      <c r="H123" s="52"/>
      <c r="I123" s="52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 ht="18" customHeight="1" x14ac:dyDescent="0.3">
      <c r="A124" s="65"/>
      <c r="B124" s="40"/>
      <c r="C124" s="53">
        <f>IF(Calc!E10&gt;Calc!E6,Calc!E4,Calc!E8)</f>
        <v>1.3714999999999999</v>
      </c>
      <c r="D124" s="55" t="s">
        <v>22</v>
      </c>
      <c r="E124" s="53">
        <f>IF(Calc!E10&gt;Calc!E6,Calc!E5,Calc!E7)</f>
        <v>1.3674999999999999</v>
      </c>
      <c r="F124" s="52" t="s">
        <v>19</v>
      </c>
      <c r="G124" s="53">
        <f>Calc!E6</f>
        <v>1.361</v>
      </c>
      <c r="H124" s="125" t="str">
        <f>IF(Calc!E10&gt;Calc!E6,Calc!V1,Calc!W1)</f>
        <v>الشراء فوق مستوى</v>
      </c>
      <c r="I124" s="125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1"/>
      <c r="U124" s="40"/>
      <c r="V124" s="40"/>
    </row>
    <row r="125" spans="1:22" ht="18" customHeight="1" x14ac:dyDescent="0.3">
      <c r="A125" s="65"/>
      <c r="B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</row>
    <row r="126" spans="1:22" ht="18" customHeight="1" x14ac:dyDescent="0.3">
      <c r="A126" s="65"/>
      <c r="B126" s="40"/>
      <c r="C126" s="52"/>
      <c r="D126" s="52"/>
      <c r="E126" s="52"/>
      <c r="F126" s="52"/>
      <c r="G126" s="52"/>
      <c r="H126" s="126" t="s">
        <v>20</v>
      </c>
      <c r="I126" s="126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</row>
    <row r="127" spans="1:22" ht="8.1" customHeight="1" x14ac:dyDescent="0.3">
      <c r="A127" s="65"/>
      <c r="B127" s="40"/>
      <c r="C127" s="52"/>
      <c r="D127" s="52"/>
      <c r="E127" s="52"/>
      <c r="F127" s="52"/>
      <c r="G127" s="52"/>
      <c r="H127" s="52"/>
      <c r="I127" s="52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1"/>
      <c r="U127" s="40"/>
      <c r="V127" s="40"/>
    </row>
    <row r="128" spans="1:22" ht="18" customHeight="1" x14ac:dyDescent="0.3">
      <c r="A128" s="65"/>
      <c r="B128" s="40"/>
      <c r="C128" s="53">
        <f>IF(Calc!E10&lt;Calc!E6,Calc!E4,Calc!E8)</f>
        <v>1.3505</v>
      </c>
      <c r="D128" s="55" t="s">
        <v>22</v>
      </c>
      <c r="E128" s="53">
        <f>IF(Calc!E10&lt;Calc!E6,Calc!E5,Calc!E7)</f>
        <v>1.3545</v>
      </c>
      <c r="F128" s="52" t="s">
        <v>21</v>
      </c>
      <c r="G128" s="53">
        <f>Calc!E6</f>
        <v>1.361</v>
      </c>
      <c r="H128" s="125" t="str">
        <f>IF(Calc!E10&lt;Calc!E6,Calc!V1,Calc!W1)</f>
        <v>البيع تحت مستوى</v>
      </c>
      <c r="I128" s="125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</row>
    <row r="129" spans="1:22" ht="18" customHeight="1" x14ac:dyDescent="0.3">
      <c r="A129" s="65"/>
      <c r="B129" s="40"/>
      <c r="C129" s="53"/>
      <c r="D129" s="55"/>
      <c r="E129" s="53"/>
      <c r="F129" s="52"/>
      <c r="G129" s="53"/>
      <c r="H129" s="109"/>
      <c r="I129" s="109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</row>
    <row r="130" spans="1:22" ht="18" customHeight="1" x14ac:dyDescent="0.3">
      <c r="A130" s="65"/>
      <c r="B130" s="40"/>
      <c r="J130" s="40"/>
      <c r="K130" s="40"/>
      <c r="L130" s="40"/>
      <c r="M130" s="40"/>
      <c r="N130" s="40"/>
      <c r="O130" s="40"/>
      <c r="P130" s="42"/>
      <c r="Q130" s="14"/>
      <c r="R130" s="42"/>
      <c r="S130" s="14"/>
      <c r="T130" s="42"/>
      <c r="U130" s="40"/>
      <c r="V130" s="40"/>
    </row>
    <row r="131" spans="1:22" ht="18" customHeight="1" x14ac:dyDescent="0.3">
      <c r="A131" s="65"/>
      <c r="B131" s="40"/>
      <c r="C131" s="53">
        <f>Calc!E9</f>
        <v>1.3440000000000001</v>
      </c>
      <c r="D131" s="55" t="s">
        <v>25</v>
      </c>
      <c r="E131" s="53">
        <f>Calc!E8</f>
        <v>1.3505</v>
      </c>
      <c r="F131" s="55" t="s">
        <v>25</v>
      </c>
      <c r="G131" s="53">
        <f>Calc!E7</f>
        <v>1.3545</v>
      </c>
      <c r="H131" s="126" t="s">
        <v>23</v>
      </c>
      <c r="I131" s="126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1"/>
      <c r="U131" s="40"/>
      <c r="V131" s="40"/>
    </row>
    <row r="132" spans="1:22" ht="18" customHeight="1" x14ac:dyDescent="0.3">
      <c r="A132" s="65"/>
      <c r="B132" s="40"/>
      <c r="C132" s="52"/>
      <c r="D132" s="52"/>
      <c r="E132" s="52"/>
      <c r="F132" s="52"/>
      <c r="G132" s="52"/>
      <c r="H132" s="52"/>
      <c r="I132" s="52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</row>
    <row r="133" spans="1:22" ht="18" customHeight="1" x14ac:dyDescent="0.3">
      <c r="A133" s="65"/>
      <c r="B133" s="40"/>
      <c r="C133" s="53">
        <f>Calc!E3</f>
        <v>1.3780000000000001</v>
      </c>
      <c r="D133" s="55" t="s">
        <v>25</v>
      </c>
      <c r="E133" s="53">
        <f>Calc!E4</f>
        <v>1.3714999999999999</v>
      </c>
      <c r="F133" s="55" t="s">
        <v>25</v>
      </c>
      <c r="G133" s="53">
        <f>Calc!E5</f>
        <v>1.3674999999999999</v>
      </c>
      <c r="H133" s="126" t="s">
        <v>24</v>
      </c>
      <c r="I133" s="126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</row>
    <row r="134" spans="1:22" ht="18" customHeight="1" x14ac:dyDescent="0.3">
      <c r="A134" s="65"/>
      <c r="B134" s="40"/>
      <c r="C134" s="52"/>
      <c r="D134" s="52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</row>
    <row r="135" spans="1:22" ht="18" customHeight="1" x14ac:dyDescent="0.3">
      <c r="A135" s="65"/>
      <c r="B135" s="40"/>
      <c r="C135" s="52"/>
      <c r="D135" s="52"/>
      <c r="E135" s="53"/>
      <c r="F135" s="55"/>
      <c r="G135" s="53"/>
      <c r="H135" s="55"/>
      <c r="I135" s="53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 ht="18" customHeight="1" x14ac:dyDescent="0.3">
      <c r="A136" s="65"/>
      <c r="B136" s="40"/>
      <c r="C136" s="52"/>
      <c r="D136" s="52"/>
      <c r="E136" s="130" t="s">
        <v>37</v>
      </c>
      <c r="F136" s="55"/>
      <c r="G136" s="128" t="s">
        <v>48</v>
      </c>
      <c r="H136" s="128"/>
      <c r="I136" s="128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</row>
    <row r="137" spans="1:22" ht="18" customHeight="1" x14ac:dyDescent="0.3">
      <c r="A137" s="65"/>
      <c r="B137" s="40"/>
      <c r="C137" s="40"/>
      <c r="D137" s="40"/>
      <c r="E137" s="131"/>
      <c r="F137" s="40"/>
      <c r="G137" s="129"/>
      <c r="H137" s="129"/>
      <c r="I137" s="129"/>
      <c r="J137" s="40"/>
    </row>
    <row r="138" spans="1:22" ht="18" customHeight="1" x14ac:dyDescent="0.3">
      <c r="A138" s="65"/>
      <c r="B138" s="40"/>
      <c r="C138" s="16"/>
      <c r="D138" s="16"/>
      <c r="E138" s="16"/>
      <c r="F138" s="16"/>
      <c r="G138" s="16"/>
      <c r="H138" s="16"/>
      <c r="I138" s="16"/>
      <c r="J138" s="40"/>
      <c r="T138" s="12"/>
    </row>
    <row r="139" spans="1:22" ht="18" customHeight="1" x14ac:dyDescent="0.3">
      <c r="A139" s="65"/>
      <c r="B139" s="40"/>
      <c r="C139" s="89">
        <f>Calc!G20</f>
        <v>103.66200000000001</v>
      </c>
      <c r="D139" s="90"/>
      <c r="E139" s="91" t="s">
        <v>33</v>
      </c>
      <c r="F139" s="90"/>
      <c r="G139" s="89">
        <f>Calc!G6</f>
        <v>103.95</v>
      </c>
      <c r="H139" s="127" t="s">
        <v>17</v>
      </c>
      <c r="I139" s="127"/>
      <c r="J139" s="40"/>
    </row>
    <row r="140" spans="1:22" ht="18" customHeight="1" x14ac:dyDescent="0.3">
      <c r="A140" s="65"/>
      <c r="B140" s="40"/>
      <c r="C140" s="62"/>
      <c r="D140" s="62"/>
      <c r="E140" s="62"/>
      <c r="F140" s="62"/>
      <c r="G140" s="62"/>
      <c r="H140" s="62"/>
      <c r="I140" s="62"/>
      <c r="J140" s="40"/>
      <c r="P140" s="39"/>
      <c r="Q140" s="1"/>
      <c r="R140" s="39"/>
      <c r="S140" s="1"/>
      <c r="T140" s="39"/>
    </row>
    <row r="141" spans="1:22" ht="18" customHeight="1" x14ac:dyDescent="0.3">
      <c r="A141" s="65"/>
      <c r="B141" s="40"/>
      <c r="C141" s="83"/>
      <c r="D141" s="84"/>
      <c r="E141" s="84"/>
      <c r="F141" s="84"/>
      <c r="G141" s="84"/>
      <c r="H141" s="84"/>
      <c r="I141" s="85"/>
      <c r="J141" s="40"/>
    </row>
    <row r="142" spans="1:22" ht="18" customHeight="1" x14ac:dyDescent="0.3">
      <c r="A142" s="65"/>
      <c r="B142" s="40"/>
      <c r="C142" s="78"/>
      <c r="D142" s="62"/>
      <c r="E142" s="62"/>
      <c r="F142" s="62"/>
      <c r="G142" s="62"/>
      <c r="H142" s="62"/>
      <c r="I142" s="86"/>
      <c r="J142" s="40"/>
      <c r="T142" s="12"/>
    </row>
    <row r="143" spans="1:22" ht="18" customHeight="1" x14ac:dyDescent="0.3">
      <c r="A143" s="65"/>
      <c r="B143" s="40"/>
      <c r="C143" s="78"/>
      <c r="D143" s="62"/>
      <c r="E143" s="62"/>
      <c r="F143" s="62"/>
      <c r="G143" s="62"/>
      <c r="H143" s="62"/>
      <c r="I143" s="86"/>
      <c r="J143" s="40"/>
    </row>
    <row r="144" spans="1:22" ht="18" customHeight="1" x14ac:dyDescent="0.3">
      <c r="A144" s="65"/>
      <c r="B144" s="40"/>
      <c r="C144" s="78"/>
      <c r="D144" s="62"/>
      <c r="E144" s="62"/>
      <c r="F144" s="62"/>
      <c r="G144" s="62"/>
      <c r="H144" s="62"/>
      <c r="I144" s="86"/>
      <c r="J144" s="40"/>
      <c r="P144" s="39"/>
      <c r="Q144" s="1"/>
      <c r="R144" s="39"/>
      <c r="S144" s="1"/>
      <c r="T144" s="39"/>
    </row>
    <row r="145" spans="1:10" ht="18" customHeight="1" x14ac:dyDescent="0.3">
      <c r="A145" s="65"/>
      <c r="B145" s="40"/>
      <c r="C145" s="78"/>
      <c r="D145" s="62"/>
      <c r="E145" s="62"/>
      <c r="F145" s="62"/>
      <c r="G145" s="62"/>
      <c r="H145" s="62"/>
      <c r="I145" s="86"/>
      <c r="J145" s="40"/>
    </row>
    <row r="146" spans="1:10" ht="18" customHeight="1" x14ac:dyDescent="0.3">
      <c r="A146" s="65"/>
      <c r="B146" s="40"/>
      <c r="C146" s="78"/>
      <c r="D146" s="62"/>
      <c r="E146" s="62"/>
      <c r="F146" s="62"/>
      <c r="G146" s="62"/>
      <c r="H146" s="62"/>
      <c r="I146" s="86"/>
      <c r="J146" s="40"/>
    </row>
    <row r="147" spans="1:10" ht="18" customHeight="1" x14ac:dyDescent="0.3">
      <c r="A147" s="65"/>
      <c r="B147" s="40"/>
      <c r="C147" s="78"/>
      <c r="D147" s="62"/>
      <c r="E147" s="62"/>
      <c r="F147" s="62"/>
      <c r="G147" s="62"/>
      <c r="H147" s="62"/>
      <c r="I147" s="86"/>
      <c r="J147" s="40"/>
    </row>
    <row r="148" spans="1:10" ht="18" customHeight="1" x14ac:dyDescent="0.3">
      <c r="A148" s="65"/>
      <c r="B148" s="40"/>
      <c r="C148" s="78"/>
      <c r="D148" s="62"/>
      <c r="E148" s="62"/>
      <c r="F148" s="62"/>
      <c r="G148" s="62"/>
      <c r="H148" s="62"/>
      <c r="I148" s="86"/>
      <c r="J148" s="40"/>
    </row>
    <row r="149" spans="1:10" ht="18" customHeight="1" x14ac:dyDescent="0.3">
      <c r="A149" s="65"/>
      <c r="B149" s="40"/>
      <c r="C149" s="78"/>
      <c r="D149" s="62"/>
      <c r="E149" s="62"/>
      <c r="F149" s="62"/>
      <c r="G149" s="62"/>
      <c r="H149" s="62"/>
      <c r="I149" s="86"/>
      <c r="J149" s="40"/>
    </row>
    <row r="150" spans="1:10" ht="18" customHeight="1" x14ac:dyDescent="0.3">
      <c r="A150" s="65"/>
      <c r="B150" s="40"/>
      <c r="C150" s="78"/>
      <c r="D150" s="62"/>
      <c r="E150" s="62"/>
      <c r="F150" s="62"/>
      <c r="G150" s="62"/>
      <c r="H150" s="62"/>
      <c r="I150" s="86"/>
      <c r="J150" s="40"/>
    </row>
    <row r="151" spans="1:10" ht="18" customHeight="1" x14ac:dyDescent="0.3">
      <c r="A151" s="65"/>
      <c r="B151" s="40"/>
      <c r="C151" s="78"/>
      <c r="D151" s="62"/>
      <c r="E151" s="62"/>
      <c r="F151" s="62"/>
      <c r="G151" s="62"/>
      <c r="H151" s="62"/>
      <c r="I151" s="86"/>
      <c r="J151" s="40"/>
    </row>
    <row r="152" spans="1:10" ht="18" customHeight="1" x14ac:dyDescent="0.3">
      <c r="A152" s="65"/>
      <c r="B152" s="40"/>
      <c r="C152" s="78"/>
      <c r="D152" s="62"/>
      <c r="E152" s="62"/>
      <c r="F152" s="62"/>
      <c r="G152" s="62"/>
      <c r="H152" s="62"/>
      <c r="I152" s="86"/>
      <c r="J152" s="40"/>
    </row>
    <row r="153" spans="1:10" ht="18" customHeight="1" x14ac:dyDescent="0.3">
      <c r="A153" s="65"/>
      <c r="B153" s="40"/>
      <c r="C153" s="78"/>
      <c r="D153" s="62"/>
      <c r="E153" s="62"/>
      <c r="F153" s="62"/>
      <c r="G153" s="62"/>
      <c r="H153" s="62"/>
      <c r="I153" s="86"/>
      <c r="J153" s="40"/>
    </row>
    <row r="154" spans="1:10" ht="18" customHeight="1" x14ac:dyDescent="0.3">
      <c r="A154" s="65"/>
      <c r="B154" s="40"/>
      <c r="C154" s="78"/>
      <c r="D154" s="62"/>
      <c r="E154" s="62"/>
      <c r="F154" s="62"/>
      <c r="G154" s="62"/>
      <c r="H154" s="62"/>
      <c r="I154" s="86"/>
      <c r="J154" s="40"/>
    </row>
    <row r="155" spans="1:10" ht="18" customHeight="1" x14ac:dyDescent="0.3">
      <c r="A155" s="65"/>
      <c r="B155" s="40"/>
      <c r="C155" s="78"/>
      <c r="D155" s="62"/>
      <c r="E155" s="62"/>
      <c r="F155" s="62"/>
      <c r="G155" s="62"/>
      <c r="H155" s="62"/>
      <c r="I155" s="79"/>
      <c r="J155" s="40"/>
    </row>
    <row r="156" spans="1:10" ht="18" customHeight="1" x14ac:dyDescent="0.3">
      <c r="A156" s="65"/>
      <c r="B156" s="40"/>
      <c r="C156" s="92"/>
      <c r="D156" s="16"/>
      <c r="E156" s="16"/>
      <c r="F156" s="16"/>
      <c r="G156" s="16"/>
      <c r="H156" s="16"/>
      <c r="I156" s="79"/>
      <c r="J156" s="40"/>
    </row>
    <row r="157" spans="1:10" ht="18" customHeight="1" x14ac:dyDescent="0.3">
      <c r="A157" s="65"/>
      <c r="B157" s="40"/>
      <c r="C157" s="93"/>
      <c r="D157" s="94"/>
      <c r="E157" s="95"/>
      <c r="F157" s="94"/>
      <c r="G157" s="96"/>
      <c r="H157" s="97"/>
      <c r="I157" s="98"/>
      <c r="J157" s="40"/>
    </row>
    <row r="158" spans="1:10" ht="18" customHeight="1" x14ac:dyDescent="0.3">
      <c r="A158" s="65"/>
      <c r="B158" s="40"/>
      <c r="C158" s="56"/>
      <c r="D158" s="52"/>
      <c r="E158" s="54"/>
      <c r="F158" s="52"/>
      <c r="G158" s="56"/>
      <c r="H158" s="108"/>
      <c r="I158" s="108"/>
      <c r="J158" s="40"/>
    </row>
    <row r="159" spans="1:10" ht="18" customHeight="1" x14ac:dyDescent="0.3">
      <c r="A159" s="65"/>
      <c r="B159" s="40"/>
      <c r="C159" s="104" t="s">
        <v>51</v>
      </c>
      <c r="D159" s="52"/>
      <c r="E159" s="54"/>
      <c r="F159" s="52"/>
      <c r="G159" s="56"/>
      <c r="H159" s="108"/>
      <c r="I159" s="108"/>
      <c r="J159" s="40"/>
    </row>
    <row r="160" spans="1:10" ht="18" customHeight="1" x14ac:dyDescent="0.3">
      <c r="A160" s="65"/>
      <c r="B160" s="40"/>
      <c r="C160" s="56"/>
      <c r="D160" s="52"/>
      <c r="E160" s="54"/>
      <c r="F160" s="52"/>
      <c r="G160" s="56"/>
      <c r="H160" s="108"/>
      <c r="I160" s="54" t="s">
        <v>46</v>
      </c>
      <c r="J160" s="40"/>
    </row>
    <row r="161" spans="1:10" ht="8.1" customHeight="1" x14ac:dyDescent="0.3">
      <c r="A161" s="65"/>
      <c r="B161" s="40"/>
      <c r="C161" s="56"/>
      <c r="D161" s="52"/>
      <c r="E161" s="54"/>
      <c r="F161" s="52"/>
      <c r="G161" s="56"/>
      <c r="H161" s="108"/>
      <c r="I161" s="108"/>
      <c r="J161" s="40"/>
    </row>
    <row r="162" spans="1:10" ht="18" customHeight="1" x14ac:dyDescent="0.3">
      <c r="A162" s="65"/>
      <c r="B162" s="40"/>
      <c r="C162" s="56"/>
      <c r="D162" s="52"/>
      <c r="E162" s="54"/>
      <c r="F162" s="52"/>
      <c r="G162" s="56"/>
      <c r="H162" s="125" t="str">
        <f>IF(Calc!G10&gt;Calc!G6,Calc!V2,Calc!W2)</f>
        <v>الإتجاه هبوطي</v>
      </c>
      <c r="I162" s="125"/>
      <c r="J162" s="40"/>
    </row>
    <row r="163" spans="1:10" ht="18" customHeight="1" x14ac:dyDescent="0.3">
      <c r="A163" s="65"/>
      <c r="B163" s="40"/>
      <c r="C163" s="52"/>
      <c r="D163" s="52"/>
      <c r="E163" s="52"/>
      <c r="F163" s="52"/>
      <c r="G163" s="52"/>
      <c r="H163" s="52"/>
      <c r="I163" s="52"/>
      <c r="J163" s="40"/>
    </row>
    <row r="164" spans="1:10" ht="18" customHeight="1" x14ac:dyDescent="0.3">
      <c r="A164" s="65"/>
      <c r="B164" s="40"/>
      <c r="J164" s="40"/>
    </row>
    <row r="165" spans="1:10" ht="18" customHeight="1" x14ac:dyDescent="0.3">
      <c r="A165" s="65"/>
      <c r="B165" s="40"/>
      <c r="C165" s="52"/>
      <c r="D165" s="52"/>
      <c r="E165" s="52"/>
      <c r="F165" s="52"/>
      <c r="G165" s="52"/>
      <c r="H165" s="126" t="s">
        <v>18</v>
      </c>
      <c r="I165" s="126"/>
      <c r="J165" s="40"/>
    </row>
    <row r="166" spans="1:10" ht="8.1" customHeight="1" x14ac:dyDescent="0.3">
      <c r="A166" s="65"/>
      <c r="B166" s="40"/>
      <c r="C166" s="52"/>
      <c r="D166" s="52"/>
      <c r="E166" s="52"/>
      <c r="F166" s="52"/>
      <c r="G166" s="52"/>
      <c r="H166" s="52"/>
      <c r="I166" s="52"/>
      <c r="J166" s="40"/>
    </row>
    <row r="167" spans="1:10" ht="18" customHeight="1" x14ac:dyDescent="0.3">
      <c r="A167" s="65"/>
      <c r="B167" s="40"/>
      <c r="C167" s="56">
        <f>IF(Calc!G10&gt;Calc!G6,Calc!G4,Calc!G8)</f>
        <v>103.55000000000001</v>
      </c>
      <c r="D167" s="55" t="s">
        <v>22</v>
      </c>
      <c r="E167" s="56">
        <f>IF(Calc!G10&gt;Calc!G6,Calc!G5,Calc!G7)</f>
        <v>103.7</v>
      </c>
      <c r="F167" s="52" t="s">
        <v>19</v>
      </c>
      <c r="G167" s="56">
        <f>Calc!G6</f>
        <v>103.95</v>
      </c>
      <c r="H167" s="125" t="str">
        <f>IF(Calc!G10&gt;Calc!G6,Calc!V1,Calc!W1)</f>
        <v>البيع تحت مستوى</v>
      </c>
      <c r="I167" s="125"/>
      <c r="J167" s="40"/>
    </row>
    <row r="168" spans="1:10" ht="18" customHeight="1" x14ac:dyDescent="0.3">
      <c r="A168" s="65"/>
      <c r="B168" s="40"/>
      <c r="J168" s="40"/>
    </row>
    <row r="169" spans="1:10" ht="18" customHeight="1" x14ac:dyDescent="0.3">
      <c r="A169" s="65"/>
      <c r="B169" s="40"/>
      <c r="C169" s="52"/>
      <c r="D169" s="52"/>
      <c r="E169" s="52"/>
      <c r="F169" s="52"/>
      <c r="G169" s="52"/>
      <c r="H169" s="126" t="s">
        <v>20</v>
      </c>
      <c r="I169" s="126"/>
      <c r="J169" s="40"/>
    </row>
    <row r="170" spans="1:10" ht="8.1" customHeight="1" x14ac:dyDescent="0.3">
      <c r="A170" s="65"/>
      <c r="B170" s="40"/>
      <c r="C170" s="52"/>
      <c r="D170" s="52"/>
      <c r="E170" s="52"/>
      <c r="F170" s="52"/>
      <c r="G170" s="52"/>
      <c r="H170" s="52"/>
      <c r="I170" s="52"/>
      <c r="J170" s="40"/>
    </row>
    <row r="171" spans="1:10" ht="18" customHeight="1" x14ac:dyDescent="0.3">
      <c r="A171" s="65"/>
      <c r="B171" s="40"/>
      <c r="C171" s="56">
        <f>IF(Calc!G10&lt;Calc!G6,Calc!G4,Calc!G8)</f>
        <v>104.35000000000001</v>
      </c>
      <c r="D171" s="55" t="s">
        <v>22</v>
      </c>
      <c r="E171" s="56">
        <f>IF(Calc!G10&lt;Calc!G6,Calc!G5,Calc!G7)</f>
        <v>104.2</v>
      </c>
      <c r="F171" s="52" t="s">
        <v>21</v>
      </c>
      <c r="G171" s="56">
        <f>Calc!G6</f>
        <v>103.95</v>
      </c>
      <c r="H171" s="125" t="str">
        <f>IF(Calc!G10&lt;Calc!G6,Calc!V1,Calc!W1)</f>
        <v>الشراء فوق مستوى</v>
      </c>
      <c r="I171" s="125"/>
      <c r="J171" s="40"/>
    </row>
    <row r="172" spans="1:10" ht="18" customHeight="1" x14ac:dyDescent="0.3">
      <c r="A172" s="65"/>
      <c r="B172" s="40"/>
      <c r="C172" s="56"/>
      <c r="D172" s="55"/>
      <c r="E172" s="56"/>
      <c r="F172" s="52"/>
      <c r="G172" s="56"/>
      <c r="H172" s="109"/>
      <c r="I172" s="109"/>
      <c r="J172" s="40"/>
    </row>
    <row r="173" spans="1:10" ht="18" customHeight="1" x14ac:dyDescent="0.3">
      <c r="A173" s="65"/>
      <c r="B173" s="40"/>
      <c r="C173" s="52"/>
      <c r="D173" s="52"/>
      <c r="J173" s="40"/>
    </row>
    <row r="174" spans="1:10" ht="18" customHeight="1" x14ac:dyDescent="0.3">
      <c r="A174" s="65"/>
      <c r="B174" s="40"/>
      <c r="C174" s="56">
        <f>Calc!G9</f>
        <v>103.35000000000001</v>
      </c>
      <c r="D174" s="55" t="s">
        <v>25</v>
      </c>
      <c r="E174" s="56">
        <f>Calc!G8</f>
        <v>103.55000000000001</v>
      </c>
      <c r="F174" s="55" t="s">
        <v>25</v>
      </c>
      <c r="G174" s="56">
        <f>Calc!G7</f>
        <v>103.7</v>
      </c>
      <c r="H174" s="126" t="s">
        <v>23</v>
      </c>
      <c r="I174" s="126"/>
      <c r="J174" s="40"/>
    </row>
    <row r="175" spans="1:10" ht="18" customHeight="1" x14ac:dyDescent="0.3">
      <c r="A175" s="65"/>
      <c r="B175" s="40"/>
      <c r="C175" s="52"/>
      <c r="D175" s="52"/>
      <c r="J175" s="40"/>
    </row>
    <row r="176" spans="1:10" ht="18" customHeight="1" x14ac:dyDescent="0.3">
      <c r="A176" s="65"/>
      <c r="B176" s="40"/>
      <c r="C176" s="56">
        <f>Calc!G3</f>
        <v>104.55000000000001</v>
      </c>
      <c r="D176" s="55" t="s">
        <v>25</v>
      </c>
      <c r="E176" s="56">
        <f>Calc!G4</f>
        <v>104.35000000000001</v>
      </c>
      <c r="F176" s="55" t="s">
        <v>25</v>
      </c>
      <c r="G176" s="56">
        <f>Calc!G5</f>
        <v>104.2</v>
      </c>
      <c r="H176" s="126" t="s">
        <v>24</v>
      </c>
      <c r="I176" s="126"/>
      <c r="J176" s="40"/>
    </row>
    <row r="177" spans="1:20" ht="18" customHeight="1" x14ac:dyDescent="0.3">
      <c r="A177" s="65"/>
      <c r="B177" s="40"/>
      <c r="C177" s="40"/>
      <c r="D177" s="40"/>
      <c r="E177" s="52"/>
      <c r="F177" s="52"/>
      <c r="G177" s="52"/>
      <c r="J177" s="40"/>
    </row>
    <row r="178" spans="1:20" ht="18" customHeight="1" x14ac:dyDescent="0.3">
      <c r="A178" s="65"/>
      <c r="B178" s="40"/>
      <c r="C178" s="40"/>
      <c r="D178" s="40"/>
      <c r="E178" s="40"/>
      <c r="F178" s="40"/>
      <c r="G178" s="40"/>
      <c r="H178" s="40"/>
      <c r="I178" s="40"/>
      <c r="J178" s="40"/>
    </row>
    <row r="179" spans="1:20" ht="18" customHeight="1" x14ac:dyDescent="0.3">
      <c r="A179" s="65"/>
      <c r="B179" s="40"/>
      <c r="D179" s="40"/>
      <c r="E179" s="40"/>
      <c r="F179" s="40"/>
      <c r="G179" s="40"/>
      <c r="H179" s="135" t="s">
        <v>36</v>
      </c>
      <c r="I179" s="134" t="s">
        <v>43</v>
      </c>
      <c r="J179" s="40"/>
    </row>
    <row r="180" spans="1:20" ht="18" customHeight="1" x14ac:dyDescent="0.3">
      <c r="A180" s="65"/>
      <c r="B180" s="40"/>
      <c r="C180" s="40"/>
      <c r="D180" s="40"/>
      <c r="E180" s="40"/>
      <c r="F180" s="40"/>
      <c r="G180" s="40"/>
      <c r="H180" s="135"/>
      <c r="I180" s="134"/>
      <c r="J180" s="40"/>
    </row>
    <row r="181" spans="1:20" ht="18" customHeight="1" x14ac:dyDescent="0.3">
      <c r="A181" s="65"/>
      <c r="B181" s="40"/>
      <c r="C181" s="62"/>
      <c r="D181" s="62"/>
      <c r="E181" s="62"/>
      <c r="F181" s="62"/>
      <c r="G181" s="62"/>
      <c r="H181" s="62"/>
      <c r="I181" s="62"/>
      <c r="J181" s="40"/>
      <c r="T181" s="12"/>
    </row>
    <row r="182" spans="1:20" ht="18" customHeight="1" x14ac:dyDescent="0.3">
      <c r="A182" s="65"/>
      <c r="B182" s="40"/>
      <c r="C182" s="56">
        <f>Calc!I20</f>
        <v>1859.43</v>
      </c>
      <c r="D182" s="52"/>
      <c r="E182" s="54" t="s">
        <v>33</v>
      </c>
      <c r="F182" s="52"/>
      <c r="G182" s="56">
        <f>Calc!I6</f>
        <v>1851.8000000000002</v>
      </c>
      <c r="H182" s="126" t="s">
        <v>17</v>
      </c>
      <c r="I182" s="126"/>
      <c r="J182" s="40"/>
    </row>
    <row r="183" spans="1:20" ht="18" customHeight="1" x14ac:dyDescent="0.3">
      <c r="A183" s="65"/>
      <c r="B183" s="40"/>
      <c r="C183" s="62"/>
      <c r="D183" s="62"/>
      <c r="E183" s="62"/>
      <c r="F183" s="62"/>
      <c r="G183" s="62"/>
      <c r="H183" s="62"/>
      <c r="I183" s="62"/>
      <c r="J183" s="40"/>
      <c r="N183" s="39"/>
      <c r="P183" s="39"/>
      <c r="R183" s="39"/>
    </row>
    <row r="184" spans="1:20" ht="18" customHeight="1" x14ac:dyDescent="0.3">
      <c r="A184" s="65"/>
      <c r="B184" s="40"/>
      <c r="C184" s="83"/>
      <c r="D184" s="84"/>
      <c r="E184" s="84"/>
      <c r="F184" s="84"/>
      <c r="G184" s="84"/>
      <c r="H184" s="84"/>
      <c r="I184" s="85"/>
      <c r="J184" s="40"/>
    </row>
    <row r="185" spans="1:20" ht="18" customHeight="1" x14ac:dyDescent="0.3">
      <c r="A185" s="65"/>
      <c r="B185" s="40"/>
      <c r="C185" s="78"/>
      <c r="D185" s="62"/>
      <c r="E185" s="62"/>
      <c r="F185" s="62"/>
      <c r="G185" s="62"/>
      <c r="H185" s="62"/>
      <c r="I185" s="86"/>
      <c r="J185" s="40"/>
      <c r="T185" s="12"/>
    </row>
    <row r="186" spans="1:20" ht="18" customHeight="1" x14ac:dyDescent="0.3">
      <c r="A186" s="65"/>
      <c r="B186" s="40"/>
      <c r="C186" s="78"/>
      <c r="D186" s="62"/>
      <c r="E186" s="62"/>
      <c r="F186" s="62"/>
      <c r="G186" s="62"/>
      <c r="H186" s="62"/>
      <c r="I186" s="86"/>
      <c r="J186" s="40"/>
    </row>
    <row r="187" spans="1:20" ht="18" customHeight="1" x14ac:dyDescent="0.3">
      <c r="A187" s="65"/>
      <c r="B187" s="40"/>
      <c r="C187" s="78"/>
      <c r="D187" s="62"/>
      <c r="E187" s="62"/>
      <c r="F187" s="62"/>
      <c r="G187" s="62"/>
      <c r="H187" s="62"/>
      <c r="I187" s="86"/>
      <c r="J187" s="40"/>
      <c r="N187" s="39"/>
      <c r="P187" s="39"/>
    </row>
    <row r="188" spans="1:20" ht="18" customHeight="1" x14ac:dyDescent="0.3">
      <c r="A188" s="65"/>
      <c r="B188" s="40"/>
      <c r="C188" s="78"/>
      <c r="D188" s="62"/>
      <c r="E188" s="62"/>
      <c r="F188" s="62"/>
      <c r="G188" s="62"/>
      <c r="H188" s="62"/>
      <c r="I188" s="86"/>
      <c r="J188" s="40"/>
    </row>
    <row r="189" spans="1:20" ht="18" customHeight="1" x14ac:dyDescent="0.3">
      <c r="A189" s="65"/>
      <c r="B189" s="40"/>
      <c r="C189" s="78"/>
      <c r="D189" s="62"/>
      <c r="E189" s="62"/>
      <c r="F189" s="62"/>
      <c r="G189" s="62"/>
      <c r="H189" s="62"/>
      <c r="I189" s="86"/>
      <c r="J189" s="40"/>
      <c r="T189" s="12"/>
    </row>
    <row r="190" spans="1:20" ht="18" customHeight="1" x14ac:dyDescent="0.3">
      <c r="A190" s="65"/>
      <c r="B190" s="40"/>
      <c r="C190" s="78"/>
      <c r="D190" s="62"/>
      <c r="E190" s="62"/>
      <c r="F190" s="62"/>
      <c r="G190" s="62"/>
      <c r="H190" s="62"/>
      <c r="I190" s="86"/>
      <c r="J190" s="40"/>
    </row>
    <row r="191" spans="1:20" ht="18" customHeight="1" x14ac:dyDescent="0.3">
      <c r="A191" s="65"/>
      <c r="B191" s="40"/>
      <c r="C191" s="78"/>
      <c r="D191" s="62"/>
      <c r="E191" s="62"/>
      <c r="F191" s="62"/>
      <c r="G191" s="62"/>
      <c r="H191" s="62"/>
      <c r="I191" s="86"/>
      <c r="J191" s="40"/>
      <c r="P191" s="39"/>
      <c r="Q191" s="1"/>
      <c r="R191" s="39"/>
      <c r="S191" s="1"/>
      <c r="T191" s="39"/>
    </row>
    <row r="192" spans="1:20" ht="18" customHeight="1" x14ac:dyDescent="0.3">
      <c r="A192" s="65"/>
      <c r="B192" s="40"/>
      <c r="C192" s="78"/>
      <c r="D192" s="62"/>
      <c r="E192" s="62"/>
      <c r="F192" s="62"/>
      <c r="G192" s="62"/>
      <c r="H192" s="62"/>
      <c r="I192" s="86"/>
      <c r="J192" s="40"/>
    </row>
    <row r="193" spans="1:20" ht="18" customHeight="1" x14ac:dyDescent="0.3">
      <c r="A193" s="65"/>
      <c r="B193" s="40"/>
      <c r="C193" s="78"/>
      <c r="D193" s="62"/>
      <c r="E193" s="62"/>
      <c r="F193" s="62"/>
      <c r="G193" s="62"/>
      <c r="H193" s="62"/>
      <c r="I193" s="86"/>
      <c r="J193" s="40"/>
      <c r="T193" s="12"/>
    </row>
    <row r="194" spans="1:20" ht="18" customHeight="1" x14ac:dyDescent="0.3">
      <c r="A194" s="65"/>
      <c r="B194" s="40"/>
      <c r="C194" s="78"/>
      <c r="D194" s="62"/>
      <c r="E194" s="62"/>
      <c r="F194" s="62"/>
      <c r="G194" s="62"/>
      <c r="H194" s="62"/>
      <c r="I194" s="86"/>
      <c r="J194" s="40"/>
    </row>
    <row r="195" spans="1:20" ht="18" customHeight="1" x14ac:dyDescent="0.3">
      <c r="A195" s="65"/>
      <c r="B195" s="40"/>
      <c r="C195" s="78"/>
      <c r="D195" s="62"/>
      <c r="E195" s="62"/>
      <c r="F195" s="62"/>
      <c r="G195" s="62"/>
      <c r="H195" s="62"/>
      <c r="I195" s="86"/>
      <c r="J195" s="40"/>
      <c r="P195" s="39"/>
      <c r="Q195" s="1"/>
      <c r="R195" s="39"/>
      <c r="S195" s="1"/>
      <c r="T195" s="39"/>
    </row>
    <row r="196" spans="1:20" ht="18" customHeight="1" x14ac:dyDescent="0.3">
      <c r="A196" s="65"/>
      <c r="B196" s="40"/>
      <c r="C196" s="78"/>
      <c r="D196" s="62"/>
      <c r="E196" s="62"/>
      <c r="F196" s="62"/>
      <c r="G196" s="62"/>
      <c r="H196" s="62"/>
      <c r="I196" s="86"/>
      <c r="J196" s="40"/>
    </row>
    <row r="197" spans="1:20" ht="18" customHeight="1" x14ac:dyDescent="0.3">
      <c r="A197" s="65"/>
      <c r="B197" s="40"/>
      <c r="C197" s="78"/>
      <c r="D197" s="62"/>
      <c r="E197" s="62"/>
      <c r="F197" s="62"/>
      <c r="G197" s="62"/>
      <c r="H197" s="62"/>
      <c r="I197" s="86"/>
      <c r="J197" s="40"/>
    </row>
    <row r="198" spans="1:20" ht="18" customHeight="1" x14ac:dyDescent="0.3">
      <c r="A198" s="65"/>
      <c r="B198" s="40"/>
      <c r="C198" s="78"/>
      <c r="D198" s="62"/>
      <c r="E198" s="62"/>
      <c r="F198" s="62"/>
      <c r="G198" s="62"/>
      <c r="H198" s="62"/>
      <c r="I198" s="86"/>
      <c r="J198" s="40"/>
    </row>
    <row r="199" spans="1:20" ht="18" customHeight="1" x14ac:dyDescent="0.3">
      <c r="A199" s="65"/>
      <c r="B199" s="40"/>
      <c r="C199" s="78"/>
      <c r="D199" s="62"/>
      <c r="E199" s="62"/>
      <c r="F199" s="62"/>
      <c r="G199" s="62"/>
      <c r="H199" s="62"/>
      <c r="I199" s="86"/>
      <c r="J199" s="40"/>
    </row>
    <row r="200" spans="1:20" ht="18" customHeight="1" x14ac:dyDescent="0.3">
      <c r="A200" s="65"/>
      <c r="B200" s="40"/>
      <c r="C200" s="87"/>
      <c r="D200" s="88"/>
      <c r="E200" s="88"/>
      <c r="F200" s="88"/>
      <c r="G200" s="88"/>
      <c r="H200" s="88"/>
      <c r="I200" s="82"/>
      <c r="J200" s="40"/>
    </row>
    <row r="201" spans="1:20" ht="18" customHeight="1" x14ac:dyDescent="0.3">
      <c r="A201" s="65"/>
      <c r="B201" s="40"/>
      <c r="J201" s="40"/>
    </row>
    <row r="202" spans="1:20" ht="18" customHeight="1" x14ac:dyDescent="0.3">
      <c r="A202" s="65"/>
      <c r="B202" s="40"/>
      <c r="C202" s="104" t="s">
        <v>51</v>
      </c>
      <c r="D202" s="52"/>
      <c r="E202" s="54"/>
      <c r="F202" s="52"/>
      <c r="G202" s="56"/>
      <c r="H202" s="108"/>
      <c r="I202" s="108"/>
      <c r="J202" s="40"/>
    </row>
    <row r="203" spans="1:20" ht="18" customHeight="1" x14ac:dyDescent="0.3">
      <c r="A203" s="65"/>
      <c r="B203" s="40"/>
      <c r="C203" s="56"/>
      <c r="D203" s="52"/>
      <c r="E203" s="54"/>
      <c r="F203" s="52"/>
      <c r="G203" s="56"/>
      <c r="H203" s="108"/>
      <c r="I203" s="54" t="s">
        <v>46</v>
      </c>
      <c r="J203" s="40"/>
    </row>
    <row r="204" spans="1:20" ht="8.1" customHeight="1" x14ac:dyDescent="0.3">
      <c r="A204" s="65"/>
      <c r="B204" s="40"/>
      <c r="C204" s="56"/>
      <c r="D204" s="52"/>
      <c r="E204" s="54"/>
      <c r="F204" s="52"/>
      <c r="G204" s="56"/>
      <c r="H204" s="108"/>
      <c r="I204" s="108"/>
      <c r="J204" s="40"/>
    </row>
    <row r="205" spans="1:20" ht="18" customHeight="1" x14ac:dyDescent="0.3">
      <c r="A205" s="65"/>
      <c r="B205" s="40"/>
      <c r="C205" s="56"/>
      <c r="D205" s="52"/>
      <c r="F205" s="68"/>
      <c r="G205" s="68"/>
      <c r="H205" s="125" t="str">
        <f>IF(Calc!I10&gt;Calc!I6,Calc!V2,Calc!W2)</f>
        <v>الإتجاه صعودي</v>
      </c>
      <c r="I205" s="125"/>
      <c r="J205" s="40"/>
    </row>
    <row r="206" spans="1:20" ht="18" customHeight="1" x14ac:dyDescent="0.3">
      <c r="A206" s="65"/>
      <c r="B206" s="40"/>
      <c r="C206" s="52"/>
      <c r="D206" s="52"/>
      <c r="E206" s="52"/>
      <c r="F206" s="52"/>
      <c r="G206" s="56"/>
      <c r="H206" s="52"/>
      <c r="I206" s="52"/>
      <c r="J206" s="40"/>
    </row>
    <row r="207" spans="1:20" ht="18" customHeight="1" x14ac:dyDescent="0.3">
      <c r="A207" s="65"/>
      <c r="B207" s="40"/>
      <c r="J207" s="40"/>
    </row>
    <row r="208" spans="1:20" ht="18" customHeight="1" x14ac:dyDescent="0.3">
      <c r="A208" s="65"/>
      <c r="B208" s="40"/>
      <c r="C208" s="52"/>
      <c r="D208" s="52"/>
      <c r="E208" s="52"/>
      <c r="F208" s="52"/>
      <c r="G208" s="56"/>
      <c r="H208" s="126" t="s">
        <v>18</v>
      </c>
      <c r="I208" s="126"/>
      <c r="J208" s="40"/>
    </row>
    <row r="209" spans="1:10" ht="8.1" customHeight="1" x14ac:dyDescent="0.3">
      <c r="A209" s="65"/>
      <c r="B209" s="40"/>
      <c r="C209" s="52"/>
      <c r="D209" s="52"/>
      <c r="E209" s="52"/>
      <c r="F209" s="52"/>
      <c r="G209" s="56"/>
      <c r="H209" s="52"/>
      <c r="I209" s="52"/>
      <c r="J209" s="40"/>
    </row>
    <row r="210" spans="1:10" ht="18" customHeight="1" x14ac:dyDescent="0.3">
      <c r="A210" s="65"/>
      <c r="B210" s="40"/>
      <c r="C210" s="56">
        <f>IF(Calc!I10&gt;Calc!I6,Calc!I4,Calc!I8)</f>
        <v>1868.1000000000001</v>
      </c>
      <c r="D210" s="55" t="s">
        <v>22</v>
      </c>
      <c r="E210" s="56">
        <f>IF(Calc!I10&gt;Calc!I6,Calc!I5,Calc!I7)</f>
        <v>1861.9</v>
      </c>
      <c r="F210" s="52" t="s">
        <v>19</v>
      </c>
      <c r="G210" s="56">
        <f>Calc!I6</f>
        <v>1851.8000000000002</v>
      </c>
      <c r="H210" s="125" t="str">
        <f>IF(Calc!I10&gt;Calc!I6,Calc!V1,Calc!W1)</f>
        <v>الشراء فوق مستوى</v>
      </c>
      <c r="I210" s="125"/>
      <c r="J210" s="40"/>
    </row>
    <row r="211" spans="1:10" ht="18" customHeight="1" x14ac:dyDescent="0.3">
      <c r="A211" s="65"/>
      <c r="B211" s="40"/>
      <c r="C211" s="56"/>
      <c r="D211" s="52"/>
      <c r="E211" s="56"/>
      <c r="F211" s="52"/>
      <c r="G211" s="56"/>
      <c r="H211" s="52"/>
      <c r="I211" s="52"/>
      <c r="J211" s="40"/>
    </row>
    <row r="212" spans="1:10" ht="18" customHeight="1" x14ac:dyDescent="0.3">
      <c r="A212" s="65"/>
      <c r="B212" s="40"/>
      <c r="C212" s="56"/>
      <c r="D212" s="52"/>
      <c r="E212" s="56"/>
      <c r="F212" s="52"/>
      <c r="G212" s="56"/>
      <c r="H212" s="126" t="s">
        <v>20</v>
      </c>
      <c r="I212" s="126"/>
      <c r="J212" s="40"/>
    </row>
    <row r="213" spans="1:10" ht="8.1" customHeight="1" x14ac:dyDescent="0.3">
      <c r="A213" s="65"/>
      <c r="B213" s="40"/>
      <c r="C213" s="56"/>
      <c r="D213" s="52"/>
      <c r="E213" s="56"/>
      <c r="F213" s="52"/>
      <c r="G213" s="56"/>
      <c r="H213" s="52"/>
      <c r="I213" s="52"/>
      <c r="J213" s="40"/>
    </row>
    <row r="214" spans="1:10" ht="18" customHeight="1" x14ac:dyDescent="0.3">
      <c r="A214" s="65"/>
      <c r="B214" s="40"/>
      <c r="C214" s="56">
        <f>IF(Calc!I10&lt;Calc!I6,Calc!I4,Calc!I8)</f>
        <v>1835.5</v>
      </c>
      <c r="D214" s="55" t="s">
        <v>22</v>
      </c>
      <c r="E214" s="56">
        <f>IF(Calc!I10&lt;Calc!I6,Calc!I5,Calc!I7)</f>
        <v>1841.7</v>
      </c>
      <c r="F214" s="52" t="s">
        <v>21</v>
      </c>
      <c r="G214" s="56">
        <f>Calc!I6</f>
        <v>1851.8000000000002</v>
      </c>
      <c r="H214" s="125" t="str">
        <f>IF(Calc!I10&lt;Calc!I6,Calc!V1,Calc!W1)</f>
        <v>البيع تحت مستوى</v>
      </c>
      <c r="I214" s="125"/>
      <c r="J214" s="40"/>
    </row>
    <row r="215" spans="1:10" ht="18" customHeight="1" x14ac:dyDescent="0.3">
      <c r="A215" s="65"/>
      <c r="B215" s="40"/>
      <c r="C215" s="56"/>
      <c r="D215" s="55"/>
      <c r="E215" s="56"/>
      <c r="F215" s="52"/>
      <c r="G215" s="56"/>
      <c r="H215" s="109"/>
      <c r="I215" s="109"/>
      <c r="J215" s="40"/>
    </row>
    <row r="216" spans="1:10" ht="18" customHeight="1" x14ac:dyDescent="0.3">
      <c r="A216" s="65"/>
      <c r="B216" s="40"/>
      <c r="C216" s="52"/>
      <c r="D216" s="52"/>
      <c r="E216" s="56"/>
      <c r="F216" s="52"/>
      <c r="G216" s="56"/>
      <c r="H216" s="52"/>
      <c r="I216" s="52"/>
      <c r="J216" s="40"/>
    </row>
    <row r="217" spans="1:10" ht="18" customHeight="1" x14ac:dyDescent="0.3">
      <c r="A217" s="65"/>
      <c r="B217" s="40"/>
      <c r="C217" s="56">
        <f>Calc!I9</f>
        <v>1825.4</v>
      </c>
      <c r="D217" s="55" t="s">
        <v>25</v>
      </c>
      <c r="E217" s="56">
        <f>Calc!I8</f>
        <v>1835.5</v>
      </c>
      <c r="F217" s="55" t="s">
        <v>25</v>
      </c>
      <c r="G217" s="56">
        <f>Calc!I7</f>
        <v>1841.7</v>
      </c>
      <c r="H217" s="126" t="s">
        <v>23</v>
      </c>
      <c r="I217" s="126"/>
      <c r="J217" s="40"/>
    </row>
    <row r="218" spans="1:10" ht="18" customHeight="1" x14ac:dyDescent="0.3">
      <c r="A218" s="65"/>
      <c r="B218" s="40"/>
      <c r="H218" s="52"/>
      <c r="I218" s="52"/>
      <c r="J218" s="40"/>
    </row>
    <row r="219" spans="1:10" ht="18" customHeight="1" x14ac:dyDescent="0.3">
      <c r="A219" s="65"/>
      <c r="B219" s="40"/>
      <c r="C219" s="56">
        <f>Calc!I3</f>
        <v>1878.2</v>
      </c>
      <c r="D219" s="55" t="s">
        <v>25</v>
      </c>
      <c r="E219" s="56">
        <f>Calc!I4</f>
        <v>1868.1000000000001</v>
      </c>
      <c r="F219" s="55" t="s">
        <v>25</v>
      </c>
      <c r="G219" s="56">
        <f>Calc!I5</f>
        <v>1861.9</v>
      </c>
      <c r="H219" s="126" t="s">
        <v>24</v>
      </c>
      <c r="I219" s="126"/>
      <c r="J219" s="40"/>
    </row>
    <row r="220" spans="1:10" ht="18" customHeight="1" x14ac:dyDescent="0.3">
      <c r="A220" s="65"/>
      <c r="B220" s="40"/>
      <c r="C220" s="40"/>
      <c r="D220" s="40"/>
      <c r="E220" s="40"/>
      <c r="F220" s="40"/>
      <c r="G220" s="40"/>
      <c r="H220" s="40"/>
      <c r="I220" s="40"/>
      <c r="J220" s="40"/>
    </row>
    <row r="221" spans="1:10" ht="18" customHeight="1" x14ac:dyDescent="0.3">
      <c r="A221" s="65"/>
      <c r="B221" s="40"/>
      <c r="C221" s="40"/>
      <c r="D221" s="40"/>
      <c r="E221" s="40"/>
      <c r="F221" s="40"/>
      <c r="G221" s="40"/>
      <c r="H221" s="40"/>
      <c r="I221" s="40"/>
      <c r="J221" s="40"/>
    </row>
    <row r="222" spans="1:10" ht="18" customHeight="1" x14ac:dyDescent="0.3">
      <c r="A222" s="65"/>
      <c r="B222" s="40"/>
      <c r="D222" s="40"/>
      <c r="E222" s="40"/>
      <c r="F222" s="40"/>
      <c r="G222" s="40"/>
      <c r="H222" s="136" t="s">
        <v>35</v>
      </c>
      <c r="I222" s="133" t="s">
        <v>34</v>
      </c>
      <c r="J222" s="40"/>
    </row>
    <row r="223" spans="1:10" ht="18" customHeight="1" x14ac:dyDescent="0.3">
      <c r="A223" s="65"/>
      <c r="B223" s="40"/>
      <c r="C223" s="40"/>
      <c r="D223" s="40"/>
      <c r="E223" s="40"/>
      <c r="F223" s="40"/>
      <c r="G223" s="40"/>
      <c r="H223" s="136"/>
      <c r="I223" s="133"/>
      <c r="J223" s="40"/>
    </row>
    <row r="224" spans="1:10" ht="18" customHeight="1" x14ac:dyDescent="0.3">
      <c r="A224" s="65"/>
      <c r="B224" s="40"/>
      <c r="C224" s="62"/>
      <c r="D224" s="62"/>
      <c r="E224" s="62"/>
      <c r="F224" s="62"/>
      <c r="G224" s="62"/>
      <c r="H224" s="62"/>
      <c r="I224" s="62"/>
      <c r="J224" s="40"/>
    </row>
    <row r="225" spans="1:20" ht="18" customHeight="1" x14ac:dyDescent="0.3">
      <c r="A225" s="65"/>
      <c r="B225" s="40"/>
      <c r="C225" s="56">
        <f>Calc!K20</f>
        <v>25.532</v>
      </c>
      <c r="D225" s="52"/>
      <c r="E225" s="54" t="s">
        <v>33</v>
      </c>
      <c r="F225" s="52"/>
      <c r="G225" s="56">
        <f>Calc!K6</f>
        <v>25.35</v>
      </c>
      <c r="H225" s="126" t="s">
        <v>17</v>
      </c>
      <c r="I225" s="126"/>
      <c r="J225" s="40"/>
    </row>
    <row r="226" spans="1:20" ht="18" customHeight="1" x14ac:dyDescent="0.3">
      <c r="A226" s="65"/>
      <c r="B226" s="40"/>
      <c r="C226" s="62"/>
      <c r="D226" s="62"/>
      <c r="E226" s="62"/>
      <c r="F226" s="62"/>
      <c r="G226" s="62"/>
      <c r="H226" s="62"/>
      <c r="I226" s="62"/>
      <c r="J226" s="40"/>
    </row>
    <row r="227" spans="1:20" ht="18" customHeight="1" x14ac:dyDescent="0.3">
      <c r="A227" s="65"/>
      <c r="B227" s="40"/>
      <c r="C227" s="83"/>
      <c r="D227" s="84"/>
      <c r="E227" s="84"/>
      <c r="F227" s="84"/>
      <c r="G227" s="84"/>
      <c r="H227" s="84"/>
      <c r="I227" s="85"/>
      <c r="J227" s="40"/>
    </row>
    <row r="228" spans="1:20" ht="18" customHeight="1" x14ac:dyDescent="0.3">
      <c r="A228" s="65"/>
      <c r="B228" s="40"/>
      <c r="C228" s="78"/>
      <c r="D228" s="62"/>
      <c r="E228" s="62"/>
      <c r="F228" s="62"/>
      <c r="G228" s="62"/>
      <c r="H228" s="62"/>
      <c r="I228" s="86"/>
      <c r="J228" s="40"/>
      <c r="T228" s="12"/>
    </row>
    <row r="229" spans="1:20" ht="18" customHeight="1" x14ac:dyDescent="0.3">
      <c r="A229" s="65"/>
      <c r="B229" s="40"/>
      <c r="C229" s="78"/>
      <c r="D229" s="62"/>
      <c r="E229" s="62"/>
      <c r="F229" s="62"/>
      <c r="G229" s="62"/>
      <c r="H229" s="62"/>
      <c r="I229" s="86"/>
      <c r="J229" s="40"/>
    </row>
    <row r="230" spans="1:20" ht="18" customHeight="1" x14ac:dyDescent="0.3">
      <c r="A230" s="65"/>
      <c r="B230" s="40"/>
      <c r="C230" s="78"/>
      <c r="D230" s="62"/>
      <c r="E230" s="62"/>
      <c r="F230" s="62"/>
      <c r="G230" s="62"/>
      <c r="H230" s="62"/>
      <c r="I230" s="86"/>
      <c r="J230" s="40"/>
    </row>
    <row r="231" spans="1:20" ht="18" customHeight="1" x14ac:dyDescent="0.3">
      <c r="A231" s="65"/>
      <c r="B231" s="40"/>
      <c r="C231" s="78"/>
      <c r="D231" s="62"/>
      <c r="E231" s="62"/>
      <c r="F231" s="62"/>
      <c r="G231" s="62"/>
      <c r="H231" s="62"/>
      <c r="I231" s="86"/>
      <c r="J231" s="40"/>
    </row>
    <row r="232" spans="1:20" ht="18" customHeight="1" x14ac:dyDescent="0.3">
      <c r="A232" s="65"/>
      <c r="B232" s="40"/>
      <c r="C232" s="78"/>
      <c r="D232" s="62"/>
      <c r="E232" s="62"/>
      <c r="F232" s="62"/>
      <c r="G232" s="62"/>
      <c r="H232" s="62"/>
      <c r="I232" s="86"/>
      <c r="J232" s="40"/>
      <c r="T232" s="12"/>
    </row>
    <row r="233" spans="1:20" ht="18" customHeight="1" x14ac:dyDescent="0.3">
      <c r="A233" s="65"/>
      <c r="B233" s="40"/>
      <c r="C233" s="78"/>
      <c r="D233" s="62"/>
      <c r="E233" s="62"/>
      <c r="F233" s="62"/>
      <c r="G233" s="62"/>
      <c r="H233" s="62"/>
      <c r="I233" s="86"/>
      <c r="J233" s="40"/>
    </row>
    <row r="234" spans="1:20" ht="18" customHeight="1" x14ac:dyDescent="0.3">
      <c r="A234" s="65"/>
      <c r="B234" s="40"/>
      <c r="C234" s="78"/>
      <c r="D234" s="62"/>
      <c r="E234" s="62"/>
      <c r="F234" s="62"/>
      <c r="G234" s="62"/>
      <c r="H234" s="62"/>
      <c r="I234" s="86"/>
      <c r="J234" s="40"/>
      <c r="N234" s="39"/>
      <c r="P234" s="39"/>
      <c r="R234" s="39"/>
    </row>
    <row r="235" spans="1:20" ht="18" customHeight="1" x14ac:dyDescent="0.3">
      <c r="A235" s="65"/>
      <c r="B235" s="40"/>
      <c r="C235" s="78"/>
      <c r="D235" s="62"/>
      <c r="E235" s="62"/>
      <c r="F235" s="62"/>
      <c r="G235" s="62"/>
      <c r="H235" s="62"/>
      <c r="I235" s="86"/>
      <c r="J235" s="40"/>
    </row>
    <row r="236" spans="1:20" ht="18" customHeight="1" x14ac:dyDescent="0.3">
      <c r="A236" s="65"/>
      <c r="B236" s="40"/>
      <c r="C236" s="78"/>
      <c r="D236" s="62"/>
      <c r="E236" s="62"/>
      <c r="F236" s="62"/>
      <c r="G236" s="62"/>
      <c r="H236" s="62"/>
      <c r="I236" s="86"/>
      <c r="J236" s="40"/>
      <c r="T236" s="12"/>
    </row>
    <row r="237" spans="1:20" ht="18" customHeight="1" x14ac:dyDescent="0.3">
      <c r="A237" s="65"/>
      <c r="B237" s="40"/>
      <c r="C237" s="78"/>
      <c r="D237" s="62"/>
      <c r="E237" s="62"/>
      <c r="F237" s="62"/>
      <c r="G237" s="62"/>
      <c r="H237" s="62"/>
      <c r="I237" s="86"/>
      <c r="J237" s="40"/>
    </row>
    <row r="238" spans="1:20" ht="18" customHeight="1" x14ac:dyDescent="0.3">
      <c r="A238" s="65"/>
      <c r="B238" s="40"/>
      <c r="C238" s="78"/>
      <c r="D238" s="62"/>
      <c r="E238" s="62"/>
      <c r="F238" s="62"/>
      <c r="G238" s="62"/>
      <c r="H238" s="62"/>
      <c r="I238" s="86"/>
      <c r="J238" s="40"/>
      <c r="N238" s="39"/>
      <c r="P238" s="39"/>
    </row>
    <row r="239" spans="1:20" ht="18" customHeight="1" x14ac:dyDescent="0.3">
      <c r="A239" s="65"/>
      <c r="B239" s="40"/>
      <c r="C239" s="78"/>
      <c r="D239" s="62"/>
      <c r="E239" s="62"/>
      <c r="F239" s="62"/>
      <c r="G239" s="62"/>
      <c r="H239" s="62"/>
      <c r="I239" s="86"/>
      <c r="J239" s="40"/>
    </row>
    <row r="240" spans="1:20" ht="18" customHeight="1" x14ac:dyDescent="0.3">
      <c r="A240" s="65"/>
      <c r="B240" s="40"/>
      <c r="C240" s="78"/>
      <c r="D240" s="62"/>
      <c r="E240" s="62"/>
      <c r="F240" s="62"/>
      <c r="G240" s="62"/>
      <c r="H240" s="62"/>
      <c r="I240" s="86"/>
      <c r="J240" s="40"/>
      <c r="T240" s="12"/>
    </row>
    <row r="241" spans="1:20" ht="18" customHeight="1" x14ac:dyDescent="0.3">
      <c r="A241" s="65"/>
      <c r="B241" s="40"/>
      <c r="C241" s="78"/>
      <c r="D241" s="62"/>
      <c r="E241" s="62"/>
      <c r="F241" s="62"/>
      <c r="G241" s="62"/>
      <c r="H241" s="62"/>
      <c r="I241" s="79"/>
      <c r="J241" s="40"/>
    </row>
    <row r="242" spans="1:20" ht="18" customHeight="1" x14ac:dyDescent="0.3">
      <c r="A242" s="65"/>
      <c r="B242" s="40"/>
      <c r="C242" s="78"/>
      <c r="D242" s="62"/>
      <c r="E242" s="62"/>
      <c r="F242" s="62"/>
      <c r="G242" s="62"/>
      <c r="H242" s="62"/>
      <c r="I242" s="79"/>
      <c r="J242" s="40"/>
    </row>
    <row r="243" spans="1:20" ht="18" customHeight="1" x14ac:dyDescent="0.3">
      <c r="A243" s="65"/>
      <c r="B243" s="40"/>
      <c r="C243" s="87"/>
      <c r="D243" s="88"/>
      <c r="E243" s="88"/>
      <c r="F243" s="88"/>
      <c r="G243" s="88"/>
      <c r="H243" s="88"/>
      <c r="I243" s="82"/>
      <c r="J243" s="40"/>
    </row>
    <row r="244" spans="1:20" ht="18" customHeight="1" x14ac:dyDescent="0.3">
      <c r="A244" s="65"/>
      <c r="B244" s="40"/>
      <c r="J244" s="40"/>
      <c r="P244" s="39"/>
      <c r="Q244" s="1"/>
      <c r="R244" s="39"/>
      <c r="S244" s="1"/>
      <c r="T244" s="39"/>
    </row>
    <row r="245" spans="1:20" ht="18" customHeight="1" x14ac:dyDescent="0.3">
      <c r="A245" s="65"/>
      <c r="B245" s="40"/>
      <c r="C245" s="104" t="s">
        <v>51</v>
      </c>
      <c r="D245" s="52"/>
      <c r="E245" s="54"/>
      <c r="F245" s="52"/>
      <c r="G245" s="56"/>
      <c r="H245" s="108"/>
      <c r="I245" s="108"/>
      <c r="J245" s="40"/>
      <c r="P245" s="39"/>
      <c r="Q245" s="1"/>
      <c r="R245" s="39"/>
      <c r="S245" s="1"/>
      <c r="T245" s="39"/>
    </row>
    <row r="246" spans="1:20" ht="18" customHeight="1" x14ac:dyDescent="0.3">
      <c r="A246" s="65"/>
      <c r="B246" s="40"/>
      <c r="C246" s="56"/>
      <c r="D246" s="52"/>
      <c r="E246" s="54"/>
      <c r="F246" s="52"/>
      <c r="G246" s="56"/>
      <c r="H246" s="108"/>
      <c r="I246" s="54" t="s">
        <v>46</v>
      </c>
      <c r="J246" s="40"/>
      <c r="P246" s="39"/>
      <c r="Q246" s="1"/>
      <c r="R246" s="39"/>
      <c r="S246" s="1"/>
      <c r="T246" s="39"/>
    </row>
    <row r="247" spans="1:20" ht="8.1" customHeight="1" x14ac:dyDescent="0.3">
      <c r="A247" s="65"/>
      <c r="B247" s="40"/>
      <c r="C247" s="56"/>
      <c r="D247" s="52"/>
      <c r="E247" s="54"/>
      <c r="F247" s="52"/>
      <c r="G247" s="56"/>
      <c r="H247" s="108"/>
      <c r="I247" s="108"/>
      <c r="J247" s="40"/>
      <c r="P247" s="39"/>
      <c r="Q247" s="1"/>
      <c r="R247" s="39"/>
      <c r="S247" s="1"/>
      <c r="T247" s="39"/>
    </row>
    <row r="248" spans="1:20" ht="18" customHeight="1" x14ac:dyDescent="0.3">
      <c r="A248" s="65"/>
      <c r="B248" s="40"/>
      <c r="C248" s="56"/>
      <c r="D248" s="52"/>
      <c r="E248" s="67"/>
      <c r="F248" s="67"/>
      <c r="G248" s="67"/>
      <c r="H248" s="125" t="str">
        <f>IF(Calc!K10&gt;Calc!K6,Calc!V2,Calc!W2)</f>
        <v>الإتجاه صعودي</v>
      </c>
      <c r="I248" s="125"/>
      <c r="J248" s="40"/>
      <c r="P248" s="39"/>
      <c r="Q248" s="1"/>
      <c r="R248" s="39"/>
      <c r="S248" s="1"/>
      <c r="T248" s="39"/>
    </row>
    <row r="249" spans="1:20" ht="18" customHeight="1" x14ac:dyDescent="0.3">
      <c r="A249" s="65"/>
      <c r="B249" s="40"/>
      <c r="C249" s="52"/>
      <c r="D249" s="52"/>
      <c r="E249" s="52"/>
      <c r="F249" s="52"/>
      <c r="G249" s="56"/>
      <c r="H249" s="52"/>
      <c r="I249" s="52"/>
      <c r="J249" s="40"/>
    </row>
    <row r="250" spans="1:20" ht="18" customHeight="1" x14ac:dyDescent="0.3">
      <c r="A250" s="65"/>
      <c r="B250" s="40"/>
      <c r="J250" s="40"/>
      <c r="T250" s="12"/>
    </row>
    <row r="251" spans="1:20" ht="18" customHeight="1" x14ac:dyDescent="0.3">
      <c r="A251" s="65"/>
      <c r="B251" s="40"/>
      <c r="C251" s="52"/>
      <c r="D251" s="52"/>
      <c r="E251" s="52"/>
      <c r="F251" s="52"/>
      <c r="G251" s="56"/>
      <c r="H251" s="126" t="s">
        <v>18</v>
      </c>
      <c r="I251" s="126"/>
      <c r="J251" s="40"/>
    </row>
    <row r="252" spans="1:20" ht="8.1" customHeight="1" x14ac:dyDescent="0.3">
      <c r="A252" s="65"/>
      <c r="B252" s="40"/>
      <c r="C252" s="52"/>
      <c r="D252" s="52"/>
      <c r="E252" s="52"/>
      <c r="F252" s="52"/>
      <c r="G252" s="56"/>
      <c r="H252" s="52"/>
      <c r="I252" s="52"/>
      <c r="J252" s="40"/>
      <c r="P252" s="39"/>
      <c r="Q252" s="1"/>
      <c r="R252" s="39"/>
      <c r="S252" s="1"/>
      <c r="T252" s="39"/>
    </row>
    <row r="253" spans="1:20" ht="18" customHeight="1" x14ac:dyDescent="0.3">
      <c r="A253" s="65"/>
      <c r="B253" s="40"/>
      <c r="C253" s="56">
        <f>IF(Calc!K10&gt;Calc!K6,Calc!K4,Calc!K8)</f>
        <v>25.8</v>
      </c>
      <c r="D253" s="55" t="s">
        <v>22</v>
      </c>
      <c r="E253" s="56">
        <f>IF(Calc!K10&gt;Calc!K6,Calc!K5,Calc!K7)</f>
        <v>25.6</v>
      </c>
      <c r="F253" s="52" t="s">
        <v>19</v>
      </c>
      <c r="G253" s="56">
        <f>Calc!K6</f>
        <v>25.35</v>
      </c>
      <c r="H253" s="125" t="str">
        <f>IF(Calc!K10&gt;Calc!K6,Calc!V1,Calc!W1)</f>
        <v>الشراء فوق مستوى</v>
      </c>
      <c r="I253" s="125"/>
      <c r="J253" s="40"/>
    </row>
    <row r="254" spans="1:20" ht="18" customHeight="1" x14ac:dyDescent="0.3">
      <c r="A254" s="65"/>
      <c r="B254" s="40"/>
      <c r="J254" s="40"/>
    </row>
    <row r="255" spans="1:20" ht="18" customHeight="1" x14ac:dyDescent="0.3">
      <c r="A255" s="65"/>
      <c r="B255" s="40"/>
      <c r="C255" s="56"/>
      <c r="D255" s="52"/>
      <c r="E255" s="56"/>
      <c r="F255" s="52"/>
      <c r="G255" s="56"/>
      <c r="H255" s="126" t="s">
        <v>20</v>
      </c>
      <c r="I255" s="126"/>
      <c r="J255" s="40"/>
    </row>
    <row r="256" spans="1:20" ht="8.1" customHeight="1" x14ac:dyDescent="0.3">
      <c r="A256" s="65"/>
      <c r="B256" s="40"/>
      <c r="C256" s="56"/>
      <c r="D256" s="52"/>
      <c r="E256" s="56"/>
      <c r="F256" s="52"/>
      <c r="G256" s="56"/>
      <c r="H256" s="52"/>
      <c r="I256" s="52"/>
      <c r="J256" s="40"/>
    </row>
    <row r="257" spans="1:10" ht="18" customHeight="1" x14ac:dyDescent="0.3">
      <c r="A257" s="65"/>
      <c r="B257" s="40"/>
      <c r="C257" s="56">
        <f>IF(Calc!K10&lt;Calc!K6,Calc!K4,Calc!K8)</f>
        <v>24.900000000000002</v>
      </c>
      <c r="D257" s="55" t="s">
        <v>22</v>
      </c>
      <c r="E257" s="56">
        <f>IF(Calc!K10&lt;Calc!K6,Calc!K5,Calc!K7)</f>
        <v>25.1</v>
      </c>
      <c r="F257" s="52" t="s">
        <v>21</v>
      </c>
      <c r="G257" s="56">
        <f>Calc!K6</f>
        <v>25.35</v>
      </c>
      <c r="H257" s="125" t="str">
        <f>IF(Calc!K10&lt;Calc!K6,Calc!V1,Calc!W1)</f>
        <v>البيع تحت مستوى</v>
      </c>
      <c r="I257" s="125"/>
      <c r="J257" s="40"/>
    </row>
    <row r="258" spans="1:10" ht="18" customHeight="1" x14ac:dyDescent="0.3">
      <c r="A258" s="65"/>
      <c r="B258" s="40"/>
      <c r="C258" s="56"/>
      <c r="D258" s="55"/>
      <c r="E258" s="56"/>
      <c r="F258" s="52"/>
      <c r="G258" s="56"/>
      <c r="H258" s="109"/>
      <c r="I258" s="109"/>
      <c r="J258" s="40"/>
    </row>
    <row r="259" spans="1:10" ht="18" customHeight="1" x14ac:dyDescent="0.3">
      <c r="A259" s="65"/>
      <c r="B259" s="40"/>
      <c r="J259" s="40"/>
    </row>
    <row r="260" spans="1:10" ht="18" customHeight="1" x14ac:dyDescent="0.3">
      <c r="A260" s="65"/>
      <c r="B260" s="40"/>
      <c r="C260" s="56">
        <f>Calc!K9</f>
        <v>24.650000000000002</v>
      </c>
      <c r="D260" s="55" t="s">
        <v>25</v>
      </c>
      <c r="E260" s="56">
        <f>Calc!K8</f>
        <v>24.900000000000002</v>
      </c>
      <c r="F260" s="55" t="s">
        <v>25</v>
      </c>
      <c r="G260" s="56">
        <f>Calc!K7</f>
        <v>25.1</v>
      </c>
      <c r="H260" s="126" t="s">
        <v>23</v>
      </c>
      <c r="I260" s="126"/>
      <c r="J260" s="40"/>
    </row>
    <row r="261" spans="1:10" ht="18" customHeight="1" x14ac:dyDescent="0.3">
      <c r="A261" s="65"/>
      <c r="B261" s="40"/>
      <c r="C261" s="52"/>
      <c r="D261" s="52"/>
      <c r="E261" s="56"/>
      <c r="F261" s="52"/>
      <c r="G261" s="56"/>
      <c r="H261" s="52"/>
      <c r="I261" s="52"/>
      <c r="J261" s="40"/>
    </row>
    <row r="262" spans="1:10" ht="18" customHeight="1" x14ac:dyDescent="0.3">
      <c r="A262" s="65"/>
      <c r="B262" s="40"/>
      <c r="C262" s="56">
        <f>Calc!K3</f>
        <v>26.05</v>
      </c>
      <c r="D262" s="55" t="s">
        <v>25</v>
      </c>
      <c r="E262" s="56">
        <f>Calc!K4</f>
        <v>25.8</v>
      </c>
      <c r="F262" s="55" t="s">
        <v>25</v>
      </c>
      <c r="G262" s="56">
        <f>Calc!K5</f>
        <v>25.6</v>
      </c>
      <c r="H262" s="126" t="s">
        <v>24</v>
      </c>
      <c r="I262" s="126"/>
      <c r="J262" s="40"/>
    </row>
    <row r="263" spans="1:10" ht="18" customHeight="1" x14ac:dyDescent="0.3">
      <c r="A263" s="65"/>
      <c r="B263" s="40"/>
      <c r="C263" s="52"/>
      <c r="D263" s="52"/>
      <c r="J263" s="40"/>
    </row>
    <row r="264" spans="1:10" ht="18" customHeight="1" x14ac:dyDescent="0.3">
      <c r="A264" s="65"/>
      <c r="B264" s="40"/>
      <c r="C264" s="40"/>
      <c r="D264" s="40"/>
      <c r="E264" s="40"/>
      <c r="F264" s="40"/>
      <c r="G264" s="40"/>
      <c r="H264" s="40"/>
      <c r="I264" s="40"/>
      <c r="J264" s="40"/>
    </row>
    <row r="265" spans="1:10" ht="18" customHeight="1" x14ac:dyDescent="0.3">
      <c r="A265" s="65"/>
      <c r="B265" s="40"/>
      <c r="D265" s="40"/>
      <c r="E265" s="40"/>
      <c r="F265" s="132" t="s">
        <v>53</v>
      </c>
      <c r="G265" s="128" t="s">
        <v>52</v>
      </c>
      <c r="H265" s="128"/>
      <c r="I265" s="128"/>
      <c r="J265" s="40"/>
    </row>
    <row r="266" spans="1:10" ht="18" customHeight="1" x14ac:dyDescent="0.3">
      <c r="A266" s="65"/>
      <c r="B266" s="40"/>
      <c r="C266" s="40"/>
      <c r="D266" s="40"/>
      <c r="E266" s="40"/>
      <c r="F266" s="132"/>
      <c r="G266" s="128"/>
      <c r="H266" s="128"/>
      <c r="I266" s="128"/>
      <c r="J266" s="40"/>
    </row>
    <row r="267" spans="1:10" ht="18" customHeight="1" x14ac:dyDescent="0.3">
      <c r="A267" s="65"/>
      <c r="B267" s="40"/>
      <c r="C267" s="62"/>
      <c r="D267" s="62"/>
      <c r="E267" s="62"/>
      <c r="F267" s="62"/>
      <c r="G267" s="62"/>
      <c r="H267" s="62"/>
      <c r="I267" s="62"/>
      <c r="J267" s="40"/>
    </row>
    <row r="268" spans="1:10" ht="18" customHeight="1" x14ac:dyDescent="0.3">
      <c r="A268" s="65"/>
      <c r="B268" s="40"/>
      <c r="C268" s="90">
        <f>Calc!M20</f>
        <v>53.55</v>
      </c>
      <c r="D268" s="90"/>
      <c r="E268" s="91" t="s">
        <v>33</v>
      </c>
      <c r="F268" s="90"/>
      <c r="G268" s="89">
        <f>Calc!M6</f>
        <v>52.900000000000006</v>
      </c>
      <c r="H268" s="127" t="s">
        <v>17</v>
      </c>
      <c r="I268" s="127"/>
      <c r="J268" s="40"/>
    </row>
    <row r="269" spans="1:10" ht="18" customHeight="1" x14ac:dyDescent="0.3">
      <c r="A269" s="65"/>
      <c r="B269" s="40"/>
      <c r="C269" s="62"/>
      <c r="D269" s="62"/>
      <c r="E269" s="62"/>
      <c r="F269" s="62"/>
      <c r="G269" s="62"/>
      <c r="H269" s="62"/>
      <c r="I269" s="62"/>
      <c r="J269" s="40"/>
    </row>
    <row r="270" spans="1:10" ht="18" customHeight="1" x14ac:dyDescent="0.3">
      <c r="A270" s="65"/>
      <c r="B270" s="40"/>
      <c r="C270" s="83"/>
      <c r="D270" s="84"/>
      <c r="E270" s="84"/>
      <c r="F270" s="84"/>
      <c r="G270" s="84"/>
      <c r="H270" s="84"/>
      <c r="I270" s="85"/>
      <c r="J270" s="40"/>
    </row>
    <row r="271" spans="1:10" ht="18" customHeight="1" x14ac:dyDescent="0.3">
      <c r="A271" s="65"/>
      <c r="B271" s="40"/>
      <c r="C271" s="78"/>
      <c r="D271" s="62"/>
      <c r="E271" s="62"/>
      <c r="F271" s="62"/>
      <c r="G271" s="62"/>
      <c r="H271" s="62"/>
      <c r="I271" s="86"/>
      <c r="J271" s="40"/>
    </row>
    <row r="272" spans="1:10" ht="18" customHeight="1" x14ac:dyDescent="0.3">
      <c r="A272" s="65"/>
      <c r="B272" s="40"/>
      <c r="C272" s="78"/>
      <c r="D272" s="62"/>
      <c r="E272" s="62"/>
      <c r="F272" s="62"/>
      <c r="G272" s="62"/>
      <c r="H272" s="62"/>
      <c r="I272" s="86"/>
      <c r="J272" s="40"/>
    </row>
    <row r="273" spans="1:10" ht="18" customHeight="1" x14ac:dyDescent="0.3">
      <c r="A273" s="65"/>
      <c r="B273" s="40"/>
      <c r="C273" s="78"/>
      <c r="D273" s="62"/>
      <c r="E273" s="62"/>
      <c r="F273" s="62"/>
      <c r="G273" s="62"/>
      <c r="H273" s="62"/>
      <c r="I273" s="86"/>
      <c r="J273" s="40"/>
    </row>
    <row r="274" spans="1:10" ht="18" customHeight="1" x14ac:dyDescent="0.3">
      <c r="A274" s="65"/>
      <c r="B274" s="40"/>
      <c r="C274" s="78"/>
      <c r="D274" s="62"/>
      <c r="E274" s="62"/>
      <c r="F274" s="62"/>
      <c r="G274" s="62"/>
      <c r="H274" s="62"/>
      <c r="I274" s="86"/>
      <c r="J274" s="40"/>
    </row>
    <row r="275" spans="1:10" ht="18" customHeight="1" x14ac:dyDescent="0.3">
      <c r="A275" s="65"/>
      <c r="B275" s="40"/>
      <c r="C275" s="78"/>
      <c r="D275" s="62"/>
      <c r="E275" s="62"/>
      <c r="F275" s="62"/>
      <c r="G275" s="62"/>
      <c r="H275" s="62"/>
      <c r="I275" s="86"/>
      <c r="J275" s="40"/>
    </row>
    <row r="276" spans="1:10" ht="18" customHeight="1" x14ac:dyDescent="0.3">
      <c r="A276" s="65"/>
      <c r="B276" s="40"/>
      <c r="C276" s="78"/>
      <c r="D276" s="62"/>
      <c r="E276" s="62"/>
      <c r="F276" s="62"/>
      <c r="G276" s="62"/>
      <c r="H276" s="62"/>
      <c r="I276" s="86"/>
      <c r="J276" s="40"/>
    </row>
    <row r="277" spans="1:10" ht="18" customHeight="1" x14ac:dyDescent="0.3">
      <c r="A277" s="65"/>
      <c r="B277" s="40"/>
      <c r="C277" s="78"/>
      <c r="D277" s="62"/>
      <c r="E277" s="62"/>
      <c r="F277" s="62"/>
      <c r="G277" s="62"/>
      <c r="H277" s="62"/>
      <c r="I277" s="86"/>
      <c r="J277" s="40"/>
    </row>
    <row r="278" spans="1:10" ht="18" customHeight="1" x14ac:dyDescent="0.3">
      <c r="A278" s="65"/>
      <c r="B278" s="40"/>
      <c r="C278" s="78"/>
      <c r="D278" s="62"/>
      <c r="E278" s="62"/>
      <c r="F278" s="62"/>
      <c r="G278" s="62"/>
      <c r="H278" s="62"/>
      <c r="I278" s="86"/>
      <c r="J278" s="40"/>
    </row>
    <row r="279" spans="1:10" ht="18" customHeight="1" x14ac:dyDescent="0.3">
      <c r="A279" s="65"/>
      <c r="B279" s="40"/>
      <c r="C279" s="78"/>
      <c r="D279" s="62"/>
      <c r="E279" s="62"/>
      <c r="F279" s="62"/>
      <c r="G279" s="62"/>
      <c r="H279" s="62"/>
      <c r="I279" s="86"/>
      <c r="J279" s="40"/>
    </row>
    <row r="280" spans="1:10" ht="18" customHeight="1" x14ac:dyDescent="0.3">
      <c r="A280" s="65"/>
      <c r="B280" s="40"/>
      <c r="C280" s="78"/>
      <c r="D280" s="62"/>
      <c r="E280" s="62"/>
      <c r="F280" s="62"/>
      <c r="G280" s="62"/>
      <c r="H280" s="62"/>
      <c r="I280" s="86"/>
      <c r="J280" s="40"/>
    </row>
    <row r="281" spans="1:10" ht="18" customHeight="1" x14ac:dyDescent="0.3">
      <c r="A281" s="65"/>
      <c r="B281" s="40"/>
      <c r="C281" s="78"/>
      <c r="D281" s="62"/>
      <c r="E281" s="62"/>
      <c r="F281" s="62"/>
      <c r="G281" s="62"/>
      <c r="H281" s="62"/>
      <c r="I281" s="86"/>
      <c r="J281" s="40"/>
    </row>
    <row r="282" spans="1:10" ht="18" customHeight="1" x14ac:dyDescent="0.3">
      <c r="A282" s="65"/>
      <c r="B282" s="40"/>
      <c r="C282" s="78"/>
      <c r="D282" s="62"/>
      <c r="E282" s="62"/>
      <c r="F282" s="62"/>
      <c r="G282" s="62"/>
      <c r="H282" s="62"/>
      <c r="I282" s="86"/>
      <c r="J282" s="40"/>
    </row>
    <row r="283" spans="1:10" ht="18" customHeight="1" x14ac:dyDescent="0.3">
      <c r="A283" s="65"/>
      <c r="B283" s="40"/>
      <c r="C283" s="78"/>
      <c r="D283" s="62"/>
      <c r="E283" s="62"/>
      <c r="F283" s="62"/>
      <c r="G283" s="62"/>
      <c r="H283" s="62"/>
      <c r="I283" s="86"/>
      <c r="J283" s="40"/>
    </row>
    <row r="284" spans="1:10" ht="18" customHeight="1" x14ac:dyDescent="0.3">
      <c r="A284" s="65"/>
      <c r="B284" s="40"/>
      <c r="C284" s="78"/>
      <c r="D284" s="62"/>
      <c r="E284" s="62"/>
      <c r="F284" s="62"/>
      <c r="G284" s="62"/>
      <c r="H284" s="62"/>
      <c r="I284" s="86"/>
      <c r="J284" s="40"/>
    </row>
    <row r="285" spans="1:10" ht="18" customHeight="1" x14ac:dyDescent="0.3">
      <c r="A285" s="65"/>
      <c r="B285" s="40"/>
      <c r="C285" s="78"/>
      <c r="D285" s="62"/>
      <c r="E285" s="62"/>
      <c r="F285" s="62"/>
      <c r="G285" s="62"/>
      <c r="H285" s="62"/>
      <c r="I285" s="86"/>
      <c r="J285" s="40"/>
    </row>
    <row r="286" spans="1:10" ht="18" customHeight="1" x14ac:dyDescent="0.3">
      <c r="A286" s="65"/>
      <c r="B286" s="40"/>
      <c r="C286" s="87"/>
      <c r="D286" s="88"/>
      <c r="E286" s="88"/>
      <c r="F286" s="88"/>
      <c r="G286" s="88"/>
      <c r="H286" s="88"/>
      <c r="I286" s="82"/>
      <c r="J286" s="40"/>
    </row>
    <row r="287" spans="1:10" ht="18" customHeight="1" x14ac:dyDescent="0.3">
      <c r="A287" s="65"/>
      <c r="B287" s="52"/>
      <c r="J287" s="40"/>
    </row>
    <row r="288" spans="1:10" ht="18" customHeight="1" x14ac:dyDescent="0.3">
      <c r="A288" s="65"/>
      <c r="B288" s="52"/>
      <c r="C288" s="104" t="s">
        <v>51</v>
      </c>
      <c r="D288" s="52"/>
      <c r="E288" s="54"/>
      <c r="F288" s="52"/>
      <c r="G288" s="56"/>
      <c r="H288" s="108"/>
      <c r="I288" s="108"/>
      <c r="J288" s="40"/>
    </row>
    <row r="289" spans="1:10" ht="18" customHeight="1" x14ac:dyDescent="0.3">
      <c r="A289" s="65"/>
      <c r="B289" s="52"/>
      <c r="C289" s="52"/>
      <c r="D289" s="52"/>
      <c r="E289" s="54"/>
      <c r="F289" s="52"/>
      <c r="G289" s="56"/>
      <c r="H289" s="108"/>
      <c r="I289" s="54" t="s">
        <v>46</v>
      </c>
      <c r="J289" s="40"/>
    </row>
    <row r="290" spans="1:10" ht="8.1" customHeight="1" x14ac:dyDescent="0.3">
      <c r="A290" s="65"/>
      <c r="B290" s="52"/>
      <c r="C290" s="52"/>
      <c r="D290" s="52"/>
      <c r="E290" s="54"/>
      <c r="F290" s="52"/>
      <c r="G290" s="56"/>
      <c r="H290" s="108"/>
      <c r="I290" s="108"/>
      <c r="J290" s="40"/>
    </row>
    <row r="291" spans="1:10" ht="18" customHeight="1" x14ac:dyDescent="0.3">
      <c r="A291" s="65"/>
      <c r="B291" s="52"/>
      <c r="C291" s="52"/>
      <c r="D291" s="52"/>
      <c r="E291" s="54"/>
      <c r="F291" s="52"/>
      <c r="G291" s="56"/>
      <c r="H291" s="125" t="str">
        <f>IF(Calc!M10&gt;Calc!M6,Calc!V2,Calc!W2)</f>
        <v>الإتجاه صعودي</v>
      </c>
      <c r="I291" s="125"/>
      <c r="J291" s="40"/>
    </row>
    <row r="292" spans="1:10" ht="18" customHeight="1" x14ac:dyDescent="0.3">
      <c r="A292" s="65"/>
      <c r="B292" s="52"/>
      <c r="C292" s="52"/>
      <c r="D292" s="52"/>
      <c r="E292" s="52"/>
      <c r="F292" s="52"/>
      <c r="G292" s="56"/>
      <c r="H292" s="52"/>
      <c r="I292" s="52"/>
      <c r="J292" s="40"/>
    </row>
    <row r="293" spans="1:10" ht="18" customHeight="1" x14ac:dyDescent="0.3">
      <c r="A293" s="65"/>
      <c r="B293" s="52"/>
      <c r="J293" s="40"/>
    </row>
    <row r="294" spans="1:10" ht="18" customHeight="1" x14ac:dyDescent="0.3">
      <c r="A294" s="65"/>
      <c r="B294" s="52"/>
      <c r="C294" s="52"/>
      <c r="D294" s="52"/>
      <c r="E294" s="52"/>
      <c r="F294" s="52"/>
      <c r="G294" s="56"/>
      <c r="H294" s="126" t="s">
        <v>18</v>
      </c>
      <c r="I294" s="126"/>
      <c r="J294" s="40"/>
    </row>
    <row r="295" spans="1:10" ht="8.1" customHeight="1" x14ac:dyDescent="0.3">
      <c r="A295" s="65"/>
      <c r="B295" s="52"/>
      <c r="C295" s="52"/>
      <c r="D295" s="52"/>
      <c r="E295" s="52"/>
      <c r="F295" s="52"/>
      <c r="G295" s="56"/>
      <c r="H295" s="52"/>
      <c r="I295" s="52"/>
      <c r="J295" s="40"/>
    </row>
    <row r="296" spans="1:10" ht="18" customHeight="1" x14ac:dyDescent="0.3">
      <c r="A296" s="65"/>
      <c r="B296" s="52"/>
      <c r="C296" s="56">
        <f>IF(Calc!M10&gt;Calc!M6,Calc!M4,Calc!M8)</f>
        <v>53.75</v>
      </c>
      <c r="D296" s="55" t="s">
        <v>22</v>
      </c>
      <c r="E296" s="56">
        <f>IF(Calc!M10&gt;Calc!M6,Calc!M5,Calc!M7)</f>
        <v>53.400000000000006</v>
      </c>
      <c r="F296" s="52" t="s">
        <v>19</v>
      </c>
      <c r="G296" s="56">
        <f>Calc!M6</f>
        <v>52.900000000000006</v>
      </c>
      <c r="H296" s="125" t="str">
        <f>IF(Calc!M10&gt;Calc!M6,Calc!V1,Calc!W1)</f>
        <v>الشراء فوق مستوى</v>
      </c>
      <c r="I296" s="125"/>
      <c r="J296" s="40"/>
    </row>
    <row r="297" spans="1:10" ht="18" customHeight="1" x14ac:dyDescent="0.3">
      <c r="A297" s="65"/>
      <c r="B297" s="52"/>
      <c r="J297" s="40"/>
    </row>
    <row r="298" spans="1:10" ht="18" customHeight="1" x14ac:dyDescent="0.3">
      <c r="A298" s="65"/>
      <c r="B298" s="52"/>
      <c r="C298" s="56"/>
      <c r="D298" s="52"/>
      <c r="E298" s="56"/>
      <c r="F298" s="52"/>
      <c r="G298" s="56"/>
      <c r="H298" s="126" t="s">
        <v>20</v>
      </c>
      <c r="I298" s="126"/>
      <c r="J298" s="40"/>
    </row>
    <row r="299" spans="1:10" ht="8.1" customHeight="1" x14ac:dyDescent="0.3">
      <c r="A299" s="65"/>
      <c r="B299" s="52"/>
      <c r="C299" s="56"/>
      <c r="D299" s="52"/>
      <c r="E299" s="56"/>
      <c r="F299" s="52"/>
      <c r="G299" s="56"/>
      <c r="H299" s="52"/>
      <c r="I299" s="52"/>
      <c r="J299" s="40"/>
    </row>
    <row r="300" spans="1:10" ht="18" customHeight="1" x14ac:dyDescent="0.3">
      <c r="A300" s="65"/>
      <c r="B300" s="52"/>
      <c r="C300" s="56">
        <f>IF(Calc!M10&lt;Calc!M6,Calc!M4,Calc!M8)</f>
        <v>52.050000000000004</v>
      </c>
      <c r="D300" s="55" t="s">
        <v>22</v>
      </c>
      <c r="E300" s="56">
        <f>IF(Calc!M10&lt;Calc!M6,Calc!M5,Calc!M7)</f>
        <v>52.400000000000006</v>
      </c>
      <c r="F300" s="52" t="s">
        <v>21</v>
      </c>
      <c r="G300" s="56">
        <f>Calc!M6</f>
        <v>52.900000000000006</v>
      </c>
      <c r="H300" s="125" t="str">
        <f>IF(Calc!M10&lt;Calc!M6,Calc!V1,Calc!W1)</f>
        <v>البيع تحت مستوى</v>
      </c>
      <c r="I300" s="125"/>
      <c r="J300" s="40"/>
    </row>
    <row r="301" spans="1:10" ht="18" customHeight="1" x14ac:dyDescent="0.3">
      <c r="A301" s="65"/>
      <c r="B301" s="52"/>
      <c r="C301" s="56"/>
      <c r="D301" s="55"/>
      <c r="E301" s="56"/>
      <c r="F301" s="52"/>
      <c r="G301" s="56"/>
      <c r="H301" s="109"/>
      <c r="I301" s="109"/>
      <c r="J301" s="40"/>
    </row>
    <row r="302" spans="1:10" ht="18" customHeight="1" x14ac:dyDescent="0.3">
      <c r="A302" s="65"/>
      <c r="B302" s="52"/>
      <c r="C302" s="52"/>
      <c r="D302" s="52"/>
      <c r="E302" s="56"/>
      <c r="F302" s="52"/>
      <c r="G302" s="56"/>
      <c r="H302" s="52"/>
      <c r="I302" s="52"/>
      <c r="J302" s="40"/>
    </row>
    <row r="303" spans="1:10" ht="18" customHeight="1" x14ac:dyDescent="0.3">
      <c r="A303" s="65"/>
      <c r="B303" s="52"/>
      <c r="C303" s="56">
        <f>Calc!M9</f>
        <v>51.550000000000004</v>
      </c>
      <c r="D303" s="55" t="s">
        <v>25</v>
      </c>
      <c r="E303" s="56">
        <f>Calc!M8</f>
        <v>52.050000000000004</v>
      </c>
      <c r="F303" s="55" t="s">
        <v>25</v>
      </c>
      <c r="G303" s="56">
        <f>Calc!M7</f>
        <v>52.400000000000006</v>
      </c>
      <c r="H303" s="126" t="s">
        <v>23</v>
      </c>
      <c r="I303" s="126"/>
      <c r="J303" s="40"/>
    </row>
    <row r="304" spans="1:10" ht="18" customHeight="1" x14ac:dyDescent="0.3">
      <c r="A304" s="65"/>
      <c r="B304" s="52"/>
      <c r="C304" s="52"/>
      <c r="D304" s="52"/>
      <c r="E304" s="56"/>
      <c r="F304" s="52"/>
      <c r="G304" s="52"/>
      <c r="H304" s="52"/>
      <c r="I304" s="52"/>
      <c r="J304" s="40"/>
    </row>
    <row r="305" spans="1:10" ht="18" customHeight="1" x14ac:dyDescent="0.3">
      <c r="A305" s="65"/>
      <c r="B305" s="52"/>
      <c r="C305" s="56">
        <f>Calc!M3</f>
        <v>54.25</v>
      </c>
      <c r="D305" s="55" t="s">
        <v>25</v>
      </c>
      <c r="E305" s="56">
        <f>Calc!M4</f>
        <v>53.75</v>
      </c>
      <c r="F305" s="55" t="s">
        <v>25</v>
      </c>
      <c r="G305" s="56">
        <f>Calc!M5</f>
        <v>53.400000000000006</v>
      </c>
      <c r="H305" s="126" t="s">
        <v>24</v>
      </c>
      <c r="I305" s="126"/>
      <c r="J305" s="40"/>
    </row>
    <row r="306" spans="1:10" ht="18" customHeight="1" x14ac:dyDescent="0.3">
      <c r="A306" s="65"/>
      <c r="B306" s="40"/>
      <c r="C306" s="52"/>
      <c r="D306" s="52"/>
      <c r="J306" s="40"/>
    </row>
    <row r="307" spans="1:10" ht="18" customHeight="1" x14ac:dyDescent="0.3">
      <c r="A307" s="65"/>
      <c r="B307" s="40"/>
      <c r="C307" s="40"/>
      <c r="D307" s="40"/>
      <c r="E307" s="40"/>
      <c r="F307" s="40"/>
      <c r="G307" s="40"/>
      <c r="H307" s="40"/>
      <c r="I307" s="40"/>
      <c r="J307" s="40"/>
    </row>
    <row r="308" spans="1:10" ht="18" customHeight="1" x14ac:dyDescent="0.35">
      <c r="A308" s="65"/>
      <c r="B308" s="40"/>
      <c r="C308" s="45"/>
      <c r="F308" s="124" t="s">
        <v>41</v>
      </c>
      <c r="G308" s="124"/>
      <c r="H308" s="124"/>
      <c r="I308" s="124"/>
      <c r="J308" s="40"/>
    </row>
    <row r="309" spans="1:10" ht="18" customHeight="1" x14ac:dyDescent="0.3">
      <c r="A309" s="65"/>
      <c r="B309" s="40"/>
      <c r="C309" s="40"/>
      <c r="F309" s="40"/>
      <c r="G309" s="40"/>
      <c r="H309" s="59"/>
      <c r="I309" s="58"/>
      <c r="J309" s="40"/>
    </row>
    <row r="310" spans="1:10" ht="18" customHeight="1" x14ac:dyDescent="0.3">
      <c r="A310" s="65"/>
      <c r="B310" s="40"/>
      <c r="J310" s="40"/>
    </row>
    <row r="311" spans="1:10" ht="18" customHeight="1" x14ac:dyDescent="0.3">
      <c r="A311" s="65"/>
      <c r="B311" s="40"/>
      <c r="C311" s="52">
        <f>Calc!S20</f>
        <v>31014.5</v>
      </c>
      <c r="D311" s="52"/>
      <c r="E311" s="54" t="s">
        <v>33</v>
      </c>
      <c r="F311" s="52"/>
      <c r="G311" s="57">
        <f>Calc!S6</f>
        <v>30920</v>
      </c>
      <c r="H311" s="126" t="s">
        <v>17</v>
      </c>
      <c r="I311" s="126"/>
      <c r="J311" s="40"/>
    </row>
    <row r="312" spans="1:10" ht="18" customHeight="1" x14ac:dyDescent="0.3">
      <c r="A312" s="65"/>
      <c r="B312" s="40"/>
      <c r="C312" s="63"/>
      <c r="D312" s="63"/>
      <c r="E312" s="63"/>
      <c r="F312" s="63"/>
      <c r="G312" s="63"/>
      <c r="H312" s="63"/>
      <c r="I312" s="63"/>
      <c r="J312" s="40"/>
    </row>
    <row r="313" spans="1:10" ht="18" customHeight="1" x14ac:dyDescent="0.3">
      <c r="A313" s="65"/>
      <c r="B313" s="40"/>
      <c r="C313" s="99"/>
      <c r="D313" s="100"/>
      <c r="E313" s="100"/>
      <c r="F313" s="100"/>
      <c r="G313" s="100"/>
      <c r="H313" s="100"/>
      <c r="I313" s="101"/>
      <c r="J313" s="40"/>
    </row>
    <row r="314" spans="1:10" ht="18" customHeight="1" x14ac:dyDescent="0.3">
      <c r="A314" s="65"/>
      <c r="B314" s="40"/>
      <c r="C314" s="102"/>
      <c r="D314" s="63"/>
      <c r="E314" s="63"/>
      <c r="F314" s="63"/>
      <c r="G314" s="63"/>
      <c r="H314" s="63"/>
      <c r="I314" s="103"/>
      <c r="J314" s="40"/>
    </row>
    <row r="315" spans="1:10" ht="18" customHeight="1" x14ac:dyDescent="0.3">
      <c r="A315" s="65"/>
      <c r="B315" s="40"/>
      <c r="C315" s="102"/>
      <c r="D315" s="63"/>
      <c r="E315" s="63"/>
      <c r="F315" s="63"/>
      <c r="G315" s="63"/>
      <c r="H315" s="63"/>
      <c r="I315" s="103"/>
      <c r="J315" s="40"/>
    </row>
    <row r="316" spans="1:10" ht="18" customHeight="1" x14ac:dyDescent="0.3">
      <c r="A316" s="65"/>
      <c r="B316" s="40"/>
      <c r="C316" s="102"/>
      <c r="D316" s="63"/>
      <c r="E316" s="63"/>
      <c r="F316" s="63"/>
      <c r="G316" s="63"/>
      <c r="H316" s="63"/>
      <c r="I316" s="103"/>
      <c r="J316" s="40"/>
    </row>
    <row r="317" spans="1:10" ht="18" customHeight="1" x14ac:dyDescent="0.3">
      <c r="A317" s="65"/>
      <c r="B317" s="40"/>
      <c r="C317" s="102"/>
      <c r="D317" s="63"/>
      <c r="E317" s="63"/>
      <c r="F317" s="63"/>
      <c r="G317" s="63"/>
      <c r="H317" s="63"/>
      <c r="I317" s="103"/>
      <c r="J317" s="40"/>
    </row>
    <row r="318" spans="1:10" ht="18" customHeight="1" x14ac:dyDescent="0.3">
      <c r="A318" s="65"/>
      <c r="B318" s="40"/>
      <c r="C318" s="102"/>
      <c r="D318" s="63"/>
      <c r="E318" s="63"/>
      <c r="F318" s="63"/>
      <c r="G318" s="63"/>
      <c r="H318" s="63"/>
      <c r="I318" s="103"/>
      <c r="J318" s="40"/>
    </row>
    <row r="319" spans="1:10" ht="18" customHeight="1" x14ac:dyDescent="0.3">
      <c r="A319" s="65"/>
      <c r="B319" s="40"/>
      <c r="C319" s="102"/>
      <c r="D319" s="63"/>
      <c r="E319" s="63"/>
      <c r="F319" s="63"/>
      <c r="G319" s="63"/>
      <c r="H319" s="63"/>
      <c r="I319" s="103"/>
      <c r="J319" s="40"/>
    </row>
    <row r="320" spans="1:10" ht="18" customHeight="1" x14ac:dyDescent="0.3">
      <c r="A320" s="65"/>
      <c r="B320" s="40"/>
      <c r="C320" s="102"/>
      <c r="D320" s="63"/>
      <c r="E320" s="63"/>
      <c r="F320" s="63"/>
      <c r="G320" s="63"/>
      <c r="H320" s="63"/>
      <c r="I320" s="103"/>
      <c r="J320" s="40"/>
    </row>
    <row r="321" spans="1:10" ht="18" customHeight="1" x14ac:dyDescent="0.3">
      <c r="A321" s="65"/>
      <c r="B321" s="40"/>
      <c r="C321" s="102"/>
      <c r="D321" s="63"/>
      <c r="E321" s="63"/>
      <c r="F321" s="63"/>
      <c r="G321" s="63"/>
      <c r="H321" s="63"/>
      <c r="I321" s="103"/>
      <c r="J321" s="40"/>
    </row>
    <row r="322" spans="1:10" ht="18" customHeight="1" x14ac:dyDescent="0.3">
      <c r="A322" s="65"/>
      <c r="B322" s="40"/>
      <c r="C322" s="102"/>
      <c r="D322" s="63"/>
      <c r="E322" s="63"/>
      <c r="F322" s="63"/>
      <c r="G322" s="63"/>
      <c r="H322" s="63"/>
      <c r="I322" s="103"/>
      <c r="J322" s="40"/>
    </row>
    <row r="323" spans="1:10" ht="18" customHeight="1" x14ac:dyDescent="0.3">
      <c r="A323" s="65"/>
      <c r="B323" s="40"/>
      <c r="C323" s="102"/>
      <c r="D323" s="63"/>
      <c r="E323" s="63"/>
      <c r="F323" s="63"/>
      <c r="G323" s="63"/>
      <c r="H323" s="63"/>
      <c r="I323" s="103"/>
      <c r="J323" s="40"/>
    </row>
    <row r="324" spans="1:10" ht="18" customHeight="1" x14ac:dyDescent="0.3">
      <c r="A324" s="65"/>
      <c r="B324" s="40"/>
      <c r="C324" s="102"/>
      <c r="D324" s="63"/>
      <c r="E324" s="63"/>
      <c r="F324" s="63"/>
      <c r="G324" s="63"/>
      <c r="H324" s="63"/>
      <c r="I324" s="103"/>
      <c r="J324" s="40"/>
    </row>
    <row r="325" spans="1:10" ht="18" customHeight="1" x14ac:dyDescent="0.3">
      <c r="A325" s="65"/>
      <c r="B325" s="40"/>
      <c r="C325" s="102"/>
      <c r="D325" s="63"/>
      <c r="E325" s="63"/>
      <c r="F325" s="63"/>
      <c r="G325" s="63"/>
      <c r="H325" s="63"/>
      <c r="I325" s="103"/>
      <c r="J325" s="40"/>
    </row>
    <row r="326" spans="1:10" ht="18" customHeight="1" x14ac:dyDescent="0.3">
      <c r="A326" s="65"/>
      <c r="B326" s="40"/>
      <c r="C326" s="102"/>
      <c r="D326" s="63"/>
      <c r="E326" s="63"/>
      <c r="F326" s="63"/>
      <c r="G326" s="63"/>
      <c r="H326" s="63"/>
      <c r="I326" s="103"/>
      <c r="J326" s="40"/>
    </row>
    <row r="327" spans="1:10" ht="18" customHeight="1" x14ac:dyDescent="0.3">
      <c r="A327" s="65"/>
      <c r="B327" s="40"/>
      <c r="C327" s="102"/>
      <c r="D327" s="63"/>
      <c r="E327" s="63"/>
      <c r="F327" s="63"/>
      <c r="G327" s="63"/>
      <c r="H327" s="63"/>
      <c r="I327" s="103"/>
      <c r="J327" s="40"/>
    </row>
    <row r="328" spans="1:10" ht="18" customHeight="1" x14ac:dyDescent="0.3">
      <c r="A328" s="65"/>
      <c r="B328" s="40"/>
      <c r="C328" s="102"/>
      <c r="D328" s="63"/>
      <c r="E328" s="63"/>
      <c r="F328" s="63"/>
      <c r="G328" s="63"/>
      <c r="H328" s="63"/>
      <c r="I328" s="103"/>
      <c r="J328" s="40"/>
    </row>
    <row r="329" spans="1:10" ht="18" customHeight="1" x14ac:dyDescent="0.3">
      <c r="A329" s="65"/>
      <c r="B329" s="40"/>
      <c r="C329" s="87"/>
      <c r="D329" s="88"/>
      <c r="E329" s="88"/>
      <c r="F329" s="88"/>
      <c r="G329" s="88"/>
      <c r="H329" s="88"/>
      <c r="I329" s="82"/>
      <c r="J329" s="40"/>
    </row>
    <row r="330" spans="1:10" ht="18" customHeight="1" x14ac:dyDescent="0.3">
      <c r="A330" s="65"/>
      <c r="B330" s="40"/>
      <c r="J330" s="40"/>
    </row>
    <row r="331" spans="1:10" ht="18" customHeight="1" x14ac:dyDescent="0.3">
      <c r="A331" s="65"/>
      <c r="B331" s="40"/>
      <c r="C331" s="104" t="s">
        <v>51</v>
      </c>
      <c r="D331" s="52"/>
      <c r="E331" s="54"/>
      <c r="F331" s="52"/>
      <c r="G331" s="57"/>
      <c r="H331" s="108"/>
      <c r="I331" s="108"/>
      <c r="J331" s="40"/>
    </row>
    <row r="332" spans="1:10" ht="18" customHeight="1" x14ac:dyDescent="0.3">
      <c r="A332" s="65"/>
      <c r="B332" s="40"/>
      <c r="C332" s="52"/>
      <c r="D332" s="52"/>
      <c r="E332" s="54"/>
      <c r="F332" s="52"/>
      <c r="G332" s="57"/>
      <c r="H332" s="108"/>
      <c r="I332" s="54" t="s">
        <v>46</v>
      </c>
      <c r="J332" s="40"/>
    </row>
    <row r="333" spans="1:10" ht="8.1" customHeight="1" x14ac:dyDescent="0.3">
      <c r="A333" s="65"/>
      <c r="B333" s="40"/>
      <c r="C333" s="52"/>
      <c r="D333" s="52"/>
      <c r="E333" s="54"/>
      <c r="F333" s="52"/>
      <c r="G333" s="57"/>
      <c r="H333" s="108"/>
      <c r="I333" s="108"/>
      <c r="J333" s="40"/>
    </row>
    <row r="334" spans="1:10" ht="18" customHeight="1" x14ac:dyDescent="0.3">
      <c r="A334" s="65"/>
      <c r="B334" s="40"/>
      <c r="C334" s="52"/>
      <c r="D334" s="52"/>
      <c r="E334" s="54"/>
      <c r="F334" s="52"/>
      <c r="G334" s="57"/>
      <c r="H334" s="125" t="str">
        <f>IF(Calc!S10&gt;Calc!S6,Calc!V2,Calc!W2)</f>
        <v>الإتجاه صعودي</v>
      </c>
      <c r="I334" s="125"/>
      <c r="J334" s="40"/>
    </row>
    <row r="335" spans="1:10" ht="18" customHeight="1" x14ac:dyDescent="0.3">
      <c r="A335" s="65"/>
      <c r="B335" s="40"/>
      <c r="C335" s="52"/>
      <c r="D335" s="52"/>
      <c r="E335" s="54"/>
      <c r="F335" s="52"/>
      <c r="G335" s="57"/>
      <c r="H335" s="108"/>
      <c r="I335" s="109"/>
      <c r="J335" s="40"/>
    </row>
    <row r="336" spans="1:10" ht="18" customHeight="1" x14ac:dyDescent="0.3">
      <c r="A336" s="65"/>
      <c r="B336" s="40"/>
      <c r="J336" s="40"/>
    </row>
    <row r="337" spans="1:10" ht="18" customHeight="1" x14ac:dyDescent="0.3">
      <c r="A337" s="65"/>
      <c r="B337" s="40"/>
      <c r="H337" s="126" t="s">
        <v>18</v>
      </c>
      <c r="I337" s="126"/>
      <c r="J337" s="40"/>
    </row>
    <row r="338" spans="1:10" ht="8.1" customHeight="1" x14ac:dyDescent="0.3">
      <c r="A338" s="65"/>
      <c r="B338" s="40"/>
      <c r="C338" s="52"/>
      <c r="D338" s="52"/>
      <c r="E338" s="52"/>
      <c r="F338" s="52"/>
      <c r="G338" s="57"/>
      <c r="H338" s="126"/>
      <c r="I338" s="126"/>
      <c r="J338" s="40"/>
    </row>
    <row r="339" spans="1:10" ht="18" customHeight="1" x14ac:dyDescent="0.3">
      <c r="A339" s="65"/>
      <c r="B339" s="40"/>
      <c r="C339" s="57">
        <f>IF(Calc!S10&gt;Calc!S6,Calc!S4,Calc!S8)</f>
        <v>31065</v>
      </c>
      <c r="D339" s="55" t="s">
        <v>22</v>
      </c>
      <c r="E339" s="57">
        <f>IF(Calc!S10&gt;Calc!S6,Calc!S5,Calc!S7)</f>
        <v>31010</v>
      </c>
      <c r="F339" s="52" t="s">
        <v>19</v>
      </c>
      <c r="G339" s="57">
        <f>Calc!S6</f>
        <v>30920</v>
      </c>
      <c r="H339" s="125" t="str">
        <f>IF(Calc!S10&gt;Calc!S6,Calc!V1,Calc!W1)</f>
        <v>الشراء فوق مستوى</v>
      </c>
      <c r="I339" s="125"/>
      <c r="J339" s="40"/>
    </row>
    <row r="340" spans="1:10" ht="18" customHeight="1" x14ac:dyDescent="0.3">
      <c r="A340" s="65"/>
      <c r="B340" s="40"/>
      <c r="J340" s="40"/>
    </row>
    <row r="341" spans="1:10" ht="18" customHeight="1" x14ac:dyDescent="0.3">
      <c r="A341" s="65"/>
      <c r="B341" s="40"/>
      <c r="H341" s="126" t="s">
        <v>20</v>
      </c>
      <c r="I341" s="126"/>
      <c r="J341" s="40"/>
    </row>
    <row r="342" spans="1:10" ht="8.1" customHeight="1" x14ac:dyDescent="0.3">
      <c r="A342" s="65"/>
      <c r="B342" s="40"/>
      <c r="J342" s="40"/>
    </row>
    <row r="343" spans="1:10" ht="18" customHeight="1" x14ac:dyDescent="0.3">
      <c r="A343" s="65"/>
      <c r="B343" s="40"/>
      <c r="C343" s="57">
        <f>IF(Calc!S10&lt;Calc!S6,Calc!S4,Calc!S8)</f>
        <v>30775</v>
      </c>
      <c r="D343" s="55" t="s">
        <v>22</v>
      </c>
      <c r="E343" s="57">
        <f>IF(Calc!S10&lt;Calc!S6,Calc!S5,Calc!S7)</f>
        <v>30830</v>
      </c>
      <c r="F343" s="52" t="s">
        <v>21</v>
      </c>
      <c r="G343" s="57">
        <f>Calc!S6</f>
        <v>30920</v>
      </c>
      <c r="H343" s="125" t="str">
        <f>IF(Calc!S10&lt;Calc!S6,Calc!V1,Calc!W1)</f>
        <v>البيع تحت مستوى</v>
      </c>
      <c r="I343" s="125"/>
      <c r="J343" s="40"/>
    </row>
    <row r="344" spans="1:10" ht="18" customHeight="1" x14ac:dyDescent="0.3">
      <c r="A344" s="65"/>
      <c r="B344" s="40"/>
      <c r="C344" s="57"/>
      <c r="D344" s="55"/>
      <c r="E344" s="57"/>
      <c r="F344" s="52"/>
      <c r="G344" s="57"/>
      <c r="H344" s="109"/>
      <c r="I344" s="109"/>
      <c r="J344" s="40"/>
    </row>
    <row r="345" spans="1:10" ht="18" customHeight="1" x14ac:dyDescent="0.3">
      <c r="A345" s="65"/>
      <c r="B345" s="40"/>
      <c r="C345" s="57"/>
      <c r="D345" s="52"/>
      <c r="E345" s="57"/>
      <c r="F345" s="52"/>
      <c r="G345" s="57"/>
      <c r="H345" s="52"/>
      <c r="I345" s="52"/>
      <c r="J345" s="40"/>
    </row>
    <row r="346" spans="1:10" ht="18" customHeight="1" x14ac:dyDescent="0.3">
      <c r="A346" s="65"/>
      <c r="B346" s="40"/>
      <c r="C346" s="57">
        <f>Calc!S9</f>
        <v>30685</v>
      </c>
      <c r="D346" s="55" t="s">
        <v>25</v>
      </c>
      <c r="E346" s="57">
        <f>Calc!S8</f>
        <v>30775</v>
      </c>
      <c r="F346" s="55" t="s">
        <v>25</v>
      </c>
      <c r="G346" s="57">
        <f>Calc!S7</f>
        <v>30830</v>
      </c>
      <c r="H346" s="126" t="s">
        <v>23</v>
      </c>
      <c r="I346" s="126"/>
      <c r="J346" s="40"/>
    </row>
    <row r="347" spans="1:10" ht="18" customHeight="1" x14ac:dyDescent="0.3">
      <c r="A347" s="65"/>
      <c r="B347" s="40"/>
      <c r="C347" s="52"/>
      <c r="D347" s="52"/>
      <c r="E347" s="57"/>
      <c r="F347" s="52"/>
      <c r="G347" s="57"/>
      <c r="H347" s="126"/>
      <c r="I347" s="126"/>
      <c r="J347" s="40"/>
    </row>
    <row r="348" spans="1:10" ht="18" customHeight="1" x14ac:dyDescent="0.3">
      <c r="A348" s="65"/>
      <c r="B348" s="40"/>
      <c r="C348" s="57">
        <f>Calc!S3</f>
        <v>31155</v>
      </c>
      <c r="D348" s="55" t="s">
        <v>25</v>
      </c>
      <c r="E348" s="57">
        <f>Calc!S4</f>
        <v>31065</v>
      </c>
      <c r="F348" s="55" t="s">
        <v>25</v>
      </c>
      <c r="G348" s="57">
        <f>Calc!S5</f>
        <v>31010</v>
      </c>
      <c r="H348" s="126" t="s">
        <v>24</v>
      </c>
      <c r="I348" s="126"/>
      <c r="J348" s="40"/>
    </row>
    <row r="349" spans="1:10" ht="18" customHeight="1" x14ac:dyDescent="0.3">
      <c r="A349" s="65"/>
      <c r="B349" s="40"/>
      <c r="C349" s="52"/>
      <c r="D349" s="52"/>
      <c r="J349" s="40"/>
    </row>
    <row r="350" spans="1:10" ht="18" customHeight="1" x14ac:dyDescent="0.3">
      <c r="A350" s="65"/>
      <c r="B350" s="40"/>
      <c r="C350" s="40"/>
      <c r="D350" s="40"/>
      <c r="E350" s="40"/>
      <c r="F350" s="40"/>
      <c r="G350" s="40"/>
      <c r="H350" s="40"/>
      <c r="I350" s="40"/>
      <c r="J350" s="40"/>
    </row>
    <row r="351" spans="1:10" ht="18" customHeight="1" x14ac:dyDescent="0.35">
      <c r="A351" s="65"/>
      <c r="B351" s="40"/>
      <c r="C351" s="45"/>
      <c r="F351" s="124" t="s">
        <v>54</v>
      </c>
      <c r="G351" s="124"/>
      <c r="H351" s="124"/>
      <c r="I351" s="124"/>
      <c r="J351" s="40"/>
    </row>
    <row r="352" spans="1:10" ht="18" customHeight="1" x14ac:dyDescent="0.3">
      <c r="A352" s="65"/>
      <c r="B352" s="40"/>
      <c r="C352" s="40"/>
      <c r="F352" s="40"/>
      <c r="G352" s="40"/>
      <c r="H352" s="59"/>
      <c r="I352" s="58"/>
      <c r="J352" s="40"/>
    </row>
    <row r="353" spans="1:10" ht="18" customHeight="1" x14ac:dyDescent="0.3">
      <c r="A353" s="65"/>
      <c r="B353" s="40"/>
      <c r="J353" s="40"/>
    </row>
    <row r="354" spans="1:10" ht="18" customHeight="1" x14ac:dyDescent="0.3">
      <c r="A354" s="65"/>
      <c r="B354" s="40"/>
      <c r="C354" s="56">
        <f>Calc!O10</f>
        <v>12918</v>
      </c>
      <c r="D354" s="52"/>
      <c r="E354" s="54" t="s">
        <v>33</v>
      </c>
      <c r="F354" s="52"/>
      <c r="G354" s="57">
        <f>Calc!O6</f>
        <v>12868.25</v>
      </c>
      <c r="H354" s="126" t="s">
        <v>17</v>
      </c>
      <c r="I354" s="126"/>
      <c r="J354" s="40"/>
    </row>
    <row r="355" spans="1:10" ht="18" customHeight="1" x14ac:dyDescent="0.3">
      <c r="A355" s="65"/>
      <c r="B355" s="40"/>
      <c r="C355" s="63"/>
      <c r="D355" s="63"/>
      <c r="E355" s="63"/>
      <c r="F355" s="63"/>
      <c r="G355" s="63"/>
      <c r="H355" s="63"/>
      <c r="I355" s="63"/>
      <c r="J355" s="40"/>
    </row>
    <row r="356" spans="1:10" ht="18" customHeight="1" x14ac:dyDescent="0.3">
      <c r="A356" s="65"/>
      <c r="B356" s="40"/>
      <c r="C356" s="99"/>
      <c r="D356" s="100"/>
      <c r="E356" s="100"/>
      <c r="F356" s="100"/>
      <c r="G356" s="100"/>
      <c r="H356" s="100"/>
      <c r="I356" s="101"/>
      <c r="J356" s="40"/>
    </row>
    <row r="357" spans="1:10" ht="18" customHeight="1" x14ac:dyDescent="0.3">
      <c r="A357" s="65"/>
      <c r="B357" s="40"/>
      <c r="C357" s="102"/>
      <c r="D357" s="63"/>
      <c r="E357" s="63"/>
      <c r="F357" s="63"/>
      <c r="G357" s="63"/>
      <c r="H357" s="63"/>
      <c r="I357" s="103"/>
      <c r="J357" s="40"/>
    </row>
    <row r="358" spans="1:10" ht="18" customHeight="1" x14ac:dyDescent="0.3">
      <c r="A358" s="65"/>
      <c r="B358" s="40"/>
      <c r="C358" s="102"/>
      <c r="D358" s="63"/>
      <c r="E358" s="63"/>
      <c r="F358" s="63"/>
      <c r="G358" s="63"/>
      <c r="H358" s="63"/>
      <c r="I358" s="103"/>
      <c r="J358" s="40"/>
    </row>
    <row r="359" spans="1:10" ht="18" customHeight="1" x14ac:dyDescent="0.3">
      <c r="A359" s="65"/>
      <c r="B359" s="40"/>
      <c r="C359" s="102"/>
      <c r="D359" s="63"/>
      <c r="E359" s="63"/>
      <c r="F359" s="63"/>
      <c r="G359" s="63"/>
      <c r="H359" s="63"/>
      <c r="I359" s="103"/>
      <c r="J359" s="40"/>
    </row>
    <row r="360" spans="1:10" ht="18" customHeight="1" x14ac:dyDescent="0.3">
      <c r="A360" s="65"/>
      <c r="B360" s="40"/>
      <c r="C360" s="102"/>
      <c r="D360" s="63"/>
      <c r="E360" s="63"/>
      <c r="F360" s="63"/>
      <c r="G360" s="63"/>
      <c r="H360" s="63"/>
      <c r="I360" s="103"/>
      <c r="J360" s="40"/>
    </row>
    <row r="361" spans="1:10" ht="18" customHeight="1" x14ac:dyDescent="0.3">
      <c r="A361" s="65"/>
      <c r="B361" s="40"/>
      <c r="C361" s="102"/>
      <c r="D361" s="63"/>
      <c r="E361" s="63"/>
      <c r="F361" s="63"/>
      <c r="G361" s="63"/>
      <c r="H361" s="63"/>
      <c r="I361" s="103"/>
      <c r="J361" s="40"/>
    </row>
    <row r="362" spans="1:10" ht="18" customHeight="1" x14ac:dyDescent="0.3">
      <c r="A362" s="65"/>
      <c r="B362" s="40"/>
      <c r="C362" s="102"/>
      <c r="D362" s="63"/>
      <c r="E362" s="63"/>
      <c r="F362" s="63"/>
      <c r="G362" s="63"/>
      <c r="H362" s="63"/>
      <c r="I362" s="103"/>
      <c r="J362" s="40"/>
    </row>
    <row r="363" spans="1:10" ht="18" customHeight="1" x14ac:dyDescent="0.3">
      <c r="A363" s="65"/>
      <c r="B363" s="40"/>
      <c r="C363" s="102"/>
      <c r="D363" s="63"/>
      <c r="E363" s="63"/>
      <c r="F363" s="63"/>
      <c r="G363" s="63"/>
      <c r="H363" s="63"/>
      <c r="I363" s="103"/>
      <c r="J363" s="40"/>
    </row>
    <row r="364" spans="1:10" ht="18" customHeight="1" x14ac:dyDescent="0.3">
      <c r="A364" s="65"/>
      <c r="B364" s="40"/>
      <c r="C364" s="102"/>
      <c r="D364" s="63"/>
      <c r="E364" s="63"/>
      <c r="F364" s="63"/>
      <c r="G364" s="63"/>
      <c r="H364" s="63"/>
      <c r="I364" s="103"/>
      <c r="J364" s="40"/>
    </row>
    <row r="365" spans="1:10" ht="18" customHeight="1" x14ac:dyDescent="0.3">
      <c r="A365" s="65"/>
      <c r="B365" s="40"/>
      <c r="C365" s="102"/>
      <c r="D365" s="63"/>
      <c r="E365" s="63"/>
      <c r="F365" s="63"/>
      <c r="G365" s="63"/>
      <c r="H365" s="63"/>
      <c r="I365" s="103"/>
      <c r="J365" s="40"/>
    </row>
    <row r="366" spans="1:10" ht="18" customHeight="1" x14ac:dyDescent="0.3">
      <c r="A366" s="65"/>
      <c r="B366" s="40"/>
      <c r="C366" s="102"/>
      <c r="D366" s="63"/>
      <c r="E366" s="63"/>
      <c r="F366" s="63"/>
      <c r="G366" s="63"/>
      <c r="H366" s="63"/>
      <c r="I366" s="103"/>
      <c r="J366" s="40"/>
    </row>
    <row r="367" spans="1:10" ht="18" customHeight="1" x14ac:dyDescent="0.3">
      <c r="A367" s="65"/>
      <c r="B367" s="40"/>
      <c r="C367" s="102"/>
      <c r="D367" s="63"/>
      <c r="E367" s="63"/>
      <c r="F367" s="63"/>
      <c r="G367" s="63"/>
      <c r="H367" s="63"/>
      <c r="I367" s="103"/>
      <c r="J367" s="40"/>
    </row>
    <row r="368" spans="1:10" ht="18" customHeight="1" x14ac:dyDescent="0.3">
      <c r="A368" s="65"/>
      <c r="B368" s="40"/>
      <c r="C368" s="102"/>
      <c r="D368" s="63"/>
      <c r="E368" s="63"/>
      <c r="F368" s="63"/>
      <c r="G368" s="63"/>
      <c r="H368" s="63"/>
      <c r="I368" s="103"/>
      <c r="J368" s="40"/>
    </row>
    <row r="369" spans="1:10" ht="18" customHeight="1" x14ac:dyDescent="0.3">
      <c r="A369" s="65"/>
      <c r="B369" s="40"/>
      <c r="C369" s="102"/>
      <c r="D369" s="63"/>
      <c r="E369" s="63"/>
      <c r="F369" s="63"/>
      <c r="G369" s="63"/>
      <c r="H369" s="63"/>
      <c r="I369" s="103"/>
      <c r="J369" s="40"/>
    </row>
    <row r="370" spans="1:10" ht="18" customHeight="1" x14ac:dyDescent="0.3">
      <c r="A370" s="65"/>
      <c r="B370" s="40"/>
      <c r="C370" s="102"/>
      <c r="D370" s="63"/>
      <c r="E370" s="63"/>
      <c r="F370" s="63"/>
      <c r="G370" s="63"/>
      <c r="H370" s="63"/>
      <c r="I370" s="103"/>
      <c r="J370" s="40"/>
    </row>
    <row r="371" spans="1:10" ht="18" customHeight="1" x14ac:dyDescent="0.3">
      <c r="A371" s="65"/>
      <c r="B371" s="40"/>
      <c r="C371" s="102"/>
      <c r="D371" s="63"/>
      <c r="E371" s="63"/>
      <c r="F371" s="63"/>
      <c r="G371" s="63"/>
      <c r="H371" s="63"/>
      <c r="I371" s="103"/>
      <c r="J371" s="40"/>
    </row>
    <row r="372" spans="1:10" ht="18" customHeight="1" x14ac:dyDescent="0.3">
      <c r="A372" s="65"/>
      <c r="B372" s="40"/>
      <c r="C372" s="87"/>
      <c r="D372" s="88"/>
      <c r="E372" s="88"/>
      <c r="F372" s="88"/>
      <c r="G372" s="88"/>
      <c r="H372" s="88"/>
      <c r="I372" s="82"/>
      <c r="J372" s="40"/>
    </row>
    <row r="373" spans="1:10" ht="18" customHeight="1" x14ac:dyDescent="0.3">
      <c r="A373" s="65"/>
      <c r="B373" s="40"/>
      <c r="J373" s="40"/>
    </row>
    <row r="374" spans="1:10" ht="18" customHeight="1" x14ac:dyDescent="0.3">
      <c r="A374" s="65"/>
      <c r="B374" s="40"/>
      <c r="C374" s="104" t="s">
        <v>51</v>
      </c>
      <c r="D374" s="52"/>
      <c r="E374" s="54"/>
      <c r="F374" s="52"/>
      <c r="G374" s="57"/>
      <c r="H374" s="108"/>
      <c r="I374" s="108"/>
      <c r="J374" s="40"/>
    </row>
    <row r="375" spans="1:10" ht="18" customHeight="1" x14ac:dyDescent="0.3">
      <c r="A375" s="65"/>
      <c r="B375" s="40"/>
      <c r="C375" s="52"/>
      <c r="D375" s="52"/>
      <c r="E375" s="54"/>
      <c r="F375" s="52"/>
      <c r="G375" s="57"/>
      <c r="H375" s="108"/>
      <c r="I375" s="54" t="s">
        <v>46</v>
      </c>
      <c r="J375" s="40"/>
    </row>
    <row r="376" spans="1:10" ht="8.1" customHeight="1" x14ac:dyDescent="0.3">
      <c r="A376" s="65"/>
      <c r="B376" s="40"/>
      <c r="C376" s="52"/>
      <c r="D376" s="52"/>
      <c r="E376" s="54"/>
      <c r="F376" s="52"/>
      <c r="G376" s="57"/>
      <c r="H376" s="108"/>
      <c r="I376" s="108"/>
      <c r="J376" s="40"/>
    </row>
    <row r="377" spans="1:10" ht="18" customHeight="1" x14ac:dyDescent="0.3">
      <c r="A377" s="65"/>
      <c r="B377" s="40"/>
      <c r="C377" s="52"/>
      <c r="D377" s="52"/>
      <c r="E377" s="54"/>
      <c r="F377" s="52"/>
      <c r="G377" s="57"/>
      <c r="H377" s="125" t="str">
        <f>IF(Calc!O10&gt;Calc!O6,Calc!V2,Calc!W2)</f>
        <v>الإتجاه صعودي</v>
      </c>
      <c r="I377" s="125"/>
      <c r="J377" s="40"/>
    </row>
    <row r="378" spans="1:10" ht="18" customHeight="1" x14ac:dyDescent="0.3">
      <c r="A378" s="65"/>
      <c r="B378" s="40"/>
      <c r="C378" s="52"/>
      <c r="D378" s="52"/>
      <c r="E378" s="54"/>
      <c r="F378" s="52"/>
      <c r="G378" s="57"/>
      <c r="H378" s="108"/>
      <c r="I378" s="109"/>
      <c r="J378" s="40"/>
    </row>
    <row r="379" spans="1:10" ht="18" customHeight="1" x14ac:dyDescent="0.3">
      <c r="A379" s="65"/>
      <c r="B379" s="40"/>
      <c r="J379" s="40"/>
    </row>
    <row r="380" spans="1:10" ht="18" customHeight="1" x14ac:dyDescent="0.3">
      <c r="A380" s="65"/>
      <c r="B380" s="40"/>
      <c r="H380" s="126" t="s">
        <v>18</v>
      </c>
      <c r="I380" s="126"/>
      <c r="J380" s="40"/>
    </row>
    <row r="381" spans="1:10" ht="8.1" customHeight="1" x14ac:dyDescent="0.3">
      <c r="A381" s="65"/>
      <c r="B381" s="40"/>
      <c r="C381" s="52"/>
      <c r="D381" s="52"/>
      <c r="E381" s="52"/>
      <c r="F381" s="52"/>
      <c r="G381" s="57"/>
      <c r="H381" s="126"/>
      <c r="I381" s="126"/>
      <c r="J381" s="40"/>
    </row>
    <row r="382" spans="1:10" ht="18" customHeight="1" x14ac:dyDescent="0.3">
      <c r="A382" s="65"/>
      <c r="B382" s="40"/>
      <c r="C382" s="57">
        <f>IF(Calc!O10&gt;Calc!O6,Calc!O4,Calc!O8)</f>
        <v>12986.7</v>
      </c>
      <c r="D382" s="55" t="s">
        <v>22</v>
      </c>
      <c r="E382" s="57">
        <f>IF(Calc!O10&gt;Calc!O6,Calc!O5,Calc!O7)</f>
        <v>12941.45</v>
      </c>
      <c r="F382" s="52" t="s">
        <v>19</v>
      </c>
      <c r="G382" s="57">
        <f>Calc!O6</f>
        <v>12868.25</v>
      </c>
      <c r="H382" s="125" t="str">
        <f>IF(Calc!O10&gt;Calc!O6,Calc!V1,Calc!W1)</f>
        <v>الشراء فوق مستوى</v>
      </c>
      <c r="I382" s="125"/>
      <c r="J382" s="40"/>
    </row>
    <row r="383" spans="1:10" ht="18" customHeight="1" x14ac:dyDescent="0.3">
      <c r="A383" s="65"/>
      <c r="B383" s="40"/>
      <c r="J383" s="40"/>
    </row>
    <row r="384" spans="1:10" ht="18" customHeight="1" x14ac:dyDescent="0.3">
      <c r="A384" s="65"/>
      <c r="B384" s="40"/>
      <c r="H384" s="126" t="s">
        <v>20</v>
      </c>
      <c r="I384" s="126"/>
      <c r="J384" s="40"/>
    </row>
    <row r="385" spans="1:10" ht="8.1" customHeight="1" x14ac:dyDescent="0.3">
      <c r="A385" s="65"/>
      <c r="B385" s="40"/>
      <c r="J385" s="40"/>
    </row>
    <row r="386" spans="1:10" ht="18" customHeight="1" x14ac:dyDescent="0.3">
      <c r="A386" s="65"/>
      <c r="B386" s="40"/>
      <c r="C386" s="57">
        <f>IF(Calc!O10&lt;Calc!O6,Calc!O4,Calc!O8)</f>
        <v>12749.800000000001</v>
      </c>
      <c r="D386" s="55" t="s">
        <v>22</v>
      </c>
      <c r="E386" s="57">
        <f>IF(Calc!O10&lt;Calc!O6,Calc!O5,Calc!O7)</f>
        <v>12795.050000000001</v>
      </c>
      <c r="F386" s="52" t="s">
        <v>21</v>
      </c>
      <c r="G386" s="57">
        <f>Calc!O6</f>
        <v>12868.25</v>
      </c>
      <c r="H386" s="125" t="str">
        <f>IF(Calc!O10&lt;Calc!O6,Calc!V1,Calc!W1)</f>
        <v>البيع تحت مستوى</v>
      </c>
      <c r="I386" s="125"/>
      <c r="J386" s="40"/>
    </row>
    <row r="387" spans="1:10" ht="18" customHeight="1" x14ac:dyDescent="0.3">
      <c r="A387" s="65"/>
      <c r="B387" s="40"/>
      <c r="C387" s="57"/>
      <c r="D387" s="55"/>
      <c r="E387" s="57"/>
      <c r="F387" s="52"/>
      <c r="G387" s="57"/>
      <c r="H387" s="109"/>
      <c r="I387" s="109"/>
      <c r="J387" s="40"/>
    </row>
    <row r="388" spans="1:10" ht="18" customHeight="1" x14ac:dyDescent="0.3">
      <c r="A388" s="65"/>
      <c r="B388" s="40"/>
      <c r="C388" s="57"/>
      <c r="D388" s="52"/>
      <c r="E388" s="57"/>
      <c r="F388" s="52"/>
      <c r="G388" s="57"/>
      <c r="H388" s="52"/>
      <c r="I388" s="52"/>
      <c r="J388" s="40"/>
    </row>
    <row r="389" spans="1:10" ht="18" customHeight="1" x14ac:dyDescent="0.3">
      <c r="A389" s="65"/>
      <c r="B389" s="40"/>
      <c r="C389" s="57">
        <f>Calc!O9</f>
        <v>12676.6</v>
      </c>
      <c r="D389" s="55" t="s">
        <v>25</v>
      </c>
      <c r="E389" s="57">
        <f>Calc!O8</f>
        <v>12749.800000000001</v>
      </c>
      <c r="F389" s="55" t="s">
        <v>25</v>
      </c>
      <c r="G389" s="57">
        <f>Calc!O7</f>
        <v>12795.050000000001</v>
      </c>
      <c r="H389" s="126" t="s">
        <v>23</v>
      </c>
      <c r="I389" s="126"/>
      <c r="J389" s="40"/>
    </row>
    <row r="390" spans="1:10" ht="18" customHeight="1" x14ac:dyDescent="0.3">
      <c r="A390" s="65"/>
      <c r="B390" s="40"/>
      <c r="C390" s="52"/>
      <c r="D390" s="52"/>
      <c r="E390" s="57"/>
      <c r="F390" s="52"/>
      <c r="G390" s="57"/>
      <c r="H390" s="126"/>
      <c r="I390" s="126"/>
      <c r="J390" s="40"/>
    </row>
    <row r="391" spans="1:10" ht="18" customHeight="1" x14ac:dyDescent="0.3">
      <c r="A391" s="65"/>
      <c r="B391" s="40"/>
      <c r="C391" s="57">
        <f>Calc!O3</f>
        <v>13059.900000000001</v>
      </c>
      <c r="D391" s="55" t="s">
        <v>25</v>
      </c>
      <c r="E391" s="57">
        <f>Calc!O4</f>
        <v>12986.7</v>
      </c>
      <c r="F391" s="55" t="s">
        <v>25</v>
      </c>
      <c r="G391" s="57">
        <f>Calc!O5</f>
        <v>12941.45</v>
      </c>
      <c r="H391" s="126" t="s">
        <v>24</v>
      </c>
      <c r="I391" s="126"/>
      <c r="J391" s="40"/>
    </row>
    <row r="392" spans="1:10" ht="18" customHeight="1" x14ac:dyDescent="0.3">
      <c r="A392" s="65"/>
      <c r="B392" s="40"/>
      <c r="C392" s="52"/>
      <c r="D392" s="52"/>
      <c r="J392" s="40"/>
    </row>
    <row r="393" spans="1:10" ht="18" customHeight="1" x14ac:dyDescent="0.3">
      <c r="A393" s="65"/>
      <c r="B393" s="40"/>
      <c r="C393" s="52"/>
      <c r="D393" s="52"/>
      <c r="E393" s="57"/>
      <c r="F393" s="52"/>
      <c r="G393" s="57"/>
      <c r="H393" s="108"/>
      <c r="I393" s="108"/>
      <c r="J393" s="40"/>
    </row>
    <row r="394" spans="1:10" ht="18" customHeight="1" x14ac:dyDescent="0.25"/>
    <row r="395" spans="1:10" ht="18" customHeight="1" x14ac:dyDescent="0.25"/>
    <row r="396" spans="1:10" ht="18" customHeight="1" x14ac:dyDescent="0.25"/>
    <row r="397" spans="1:10" ht="18" customHeight="1" x14ac:dyDescent="0.25"/>
    <row r="398" spans="1:10" ht="18" customHeight="1" x14ac:dyDescent="0.25"/>
    <row r="399" spans="1:10" ht="18" customHeight="1" x14ac:dyDescent="0.25"/>
    <row r="400" spans="1:1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</sheetData>
  <mergeCells count="84">
    <mergeCell ref="H391:I391"/>
    <mergeCell ref="H348:I348"/>
    <mergeCell ref="F351:I351"/>
    <mergeCell ref="H354:I354"/>
    <mergeCell ref="H377:I377"/>
    <mergeCell ref="H380:I380"/>
    <mergeCell ref="H381:I381"/>
    <mergeCell ref="H382:I382"/>
    <mergeCell ref="H384:I384"/>
    <mergeCell ref="H386:I386"/>
    <mergeCell ref="H389:I389"/>
    <mergeCell ref="H390:I390"/>
    <mergeCell ref="H347:I347"/>
    <mergeCell ref="H303:I303"/>
    <mergeCell ref="H305:I305"/>
    <mergeCell ref="F308:I308"/>
    <mergeCell ref="H311:I311"/>
    <mergeCell ref="H334:I334"/>
    <mergeCell ref="H337:I337"/>
    <mergeCell ref="H338:I338"/>
    <mergeCell ref="H339:I339"/>
    <mergeCell ref="H341:I341"/>
    <mergeCell ref="H343:I343"/>
    <mergeCell ref="H346:I346"/>
    <mergeCell ref="H300:I300"/>
    <mergeCell ref="H255:I255"/>
    <mergeCell ref="H257:I257"/>
    <mergeCell ref="H260:I260"/>
    <mergeCell ref="H262:I262"/>
    <mergeCell ref="H268:I268"/>
    <mergeCell ref="H291:I291"/>
    <mergeCell ref="H294:I294"/>
    <mergeCell ref="H296:I296"/>
    <mergeCell ref="H298:I298"/>
    <mergeCell ref="F265:F266"/>
    <mergeCell ref="G265:I266"/>
    <mergeCell ref="H222:H223"/>
    <mergeCell ref="I222:I223"/>
    <mergeCell ref="H225:I225"/>
    <mergeCell ref="H248:I248"/>
    <mergeCell ref="H251:I251"/>
    <mergeCell ref="H253:I253"/>
    <mergeCell ref="H219:I219"/>
    <mergeCell ref="H174:I174"/>
    <mergeCell ref="H176:I176"/>
    <mergeCell ref="H179:H180"/>
    <mergeCell ref="I179:I180"/>
    <mergeCell ref="H182:I182"/>
    <mergeCell ref="H205:I205"/>
    <mergeCell ref="H208:I208"/>
    <mergeCell ref="H210:I210"/>
    <mergeCell ref="H212:I212"/>
    <mergeCell ref="H214:I214"/>
    <mergeCell ref="H217:I217"/>
    <mergeCell ref="H171:I171"/>
    <mergeCell ref="H126:I126"/>
    <mergeCell ref="H128:I128"/>
    <mergeCell ref="H131:I131"/>
    <mergeCell ref="H133:I133"/>
    <mergeCell ref="H139:I139"/>
    <mergeCell ref="H162:I162"/>
    <mergeCell ref="H165:I165"/>
    <mergeCell ref="H167:I167"/>
    <mergeCell ref="H169:I169"/>
    <mergeCell ref="E136:E137"/>
    <mergeCell ref="G136:I137"/>
    <mergeCell ref="E93:E94"/>
    <mergeCell ref="G93:I94"/>
    <mergeCell ref="H96:I96"/>
    <mergeCell ref="H119:I119"/>
    <mergeCell ref="H122:I122"/>
    <mergeCell ref="H124:I124"/>
    <mergeCell ref="H90:I90"/>
    <mergeCell ref="D26:H27"/>
    <mergeCell ref="D28:H29"/>
    <mergeCell ref="E32:F33"/>
    <mergeCell ref="G32:H33"/>
    <mergeCell ref="E50:E51"/>
    <mergeCell ref="G50:I51"/>
    <mergeCell ref="H53:I53"/>
    <mergeCell ref="H79:I79"/>
    <mergeCell ref="H83:I83"/>
    <mergeCell ref="H85:I85"/>
    <mergeCell ref="H88:I88"/>
  </mergeCells>
  <pageMargins left="0.25" right="0.25" top="0.75" bottom="0.75" header="0.3" footer="0.3"/>
  <pageSetup paperSize="9" orientation="portrait" r:id="rId1"/>
  <drawing r:id="rId2"/>
  <webPublishItems count="1">
    <webPublishItem id="29422" divId="Technical Analysis Report_29422" sourceType="range" sourceRef="A1:J392" destinationFile="C:\Users\Amin\Desktop\Technical Analysis Report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C20B-5C65-4A40-AF31-1A7A1880789B}">
  <dimension ref="A26:J456"/>
  <sheetViews>
    <sheetView topLeftCell="A367" zoomScaleNormal="100" workbookViewId="0">
      <selection activeCell="E383" sqref="E383"/>
    </sheetView>
  </sheetViews>
  <sheetFormatPr defaultRowHeight="15" x14ac:dyDescent="0.25"/>
  <cols>
    <col min="1" max="1" width="3.28515625" style="64" customWidth="1"/>
    <col min="2" max="2" width="2" customWidth="1"/>
    <col min="3" max="3" width="12.7109375" customWidth="1"/>
    <col min="4" max="4" width="8.7109375" customWidth="1"/>
    <col min="5" max="5" width="13.7109375" customWidth="1"/>
    <col min="6" max="6" width="10.28515625" customWidth="1"/>
    <col min="7" max="7" width="13.7109375" customWidth="1"/>
    <col min="8" max="8" width="5.7109375" customWidth="1"/>
    <col min="9" max="9" width="13.7109375" customWidth="1"/>
    <col min="10" max="10" width="14.28515625" customWidth="1"/>
    <col min="16" max="16" width="15.42578125" customWidth="1"/>
    <col min="18" max="18" width="13.140625" customWidth="1"/>
    <col min="20" max="20" width="13.140625" customWidth="1"/>
  </cols>
  <sheetData>
    <row r="26" spans="3:9" x14ac:dyDescent="0.25">
      <c r="D26" s="143" t="s">
        <v>76</v>
      </c>
      <c r="E26" s="143"/>
      <c r="F26" s="143"/>
      <c r="G26" s="143"/>
      <c r="H26" s="143"/>
    </row>
    <row r="27" spans="3:9" ht="15" customHeight="1" x14ac:dyDescent="0.25">
      <c r="D27" s="143"/>
      <c r="E27" s="143"/>
      <c r="F27" s="143"/>
      <c r="G27" s="143"/>
      <c r="H27" s="143"/>
      <c r="I27" s="60"/>
    </row>
    <row r="28" spans="3:9" ht="15" customHeight="1" x14ac:dyDescent="0.25">
      <c r="C28" s="60"/>
      <c r="D28" s="143" t="s">
        <v>77</v>
      </c>
      <c r="E28" s="143"/>
      <c r="F28" s="143"/>
      <c r="G28" s="143"/>
      <c r="H28" s="143"/>
      <c r="I28" s="60"/>
    </row>
    <row r="29" spans="3:9" x14ac:dyDescent="0.25">
      <c r="D29" s="143"/>
      <c r="E29" s="143"/>
      <c r="F29" s="143"/>
      <c r="G29" s="143"/>
      <c r="H29" s="143"/>
    </row>
    <row r="32" spans="3:9" ht="15" customHeight="1" x14ac:dyDescent="0.25">
      <c r="E32" s="146">
        <f ca="1">NOW()</f>
        <v>44228.559029745367</v>
      </c>
      <c r="F32" s="146"/>
      <c r="G32" s="146"/>
      <c r="H32" s="146"/>
      <c r="I32" s="147"/>
    </row>
    <row r="33" spans="5:9" ht="15" customHeight="1" x14ac:dyDescent="0.25">
      <c r="E33" s="146"/>
      <c r="F33" s="146"/>
      <c r="G33" s="146"/>
      <c r="H33" s="146"/>
      <c r="I33" s="147"/>
    </row>
    <row r="34" spans="5:9" ht="23.25" x14ac:dyDescent="0.25">
      <c r="E34" s="107"/>
      <c r="F34" s="107"/>
      <c r="G34" s="61"/>
      <c r="H34" s="61"/>
    </row>
    <row r="35" spans="5:9" ht="23.25" x14ac:dyDescent="0.25">
      <c r="E35" s="107"/>
      <c r="F35" s="107"/>
      <c r="G35" s="61"/>
      <c r="H35" s="61"/>
    </row>
    <row r="36" spans="5:9" ht="23.25" x14ac:dyDescent="0.25">
      <c r="E36" s="107"/>
      <c r="F36" s="107"/>
      <c r="G36" s="61"/>
      <c r="H36" s="61"/>
    </row>
    <row r="37" spans="5:9" ht="23.25" x14ac:dyDescent="0.25">
      <c r="E37" s="107"/>
      <c r="F37" s="107"/>
      <c r="G37" s="61"/>
      <c r="H37" s="61"/>
    </row>
    <row r="49" spans="1:10" ht="18" customHeight="1" x14ac:dyDescent="0.3">
      <c r="A49" s="65"/>
      <c r="B49" s="40"/>
      <c r="C49" s="40"/>
      <c r="D49" s="40"/>
      <c r="E49" s="40"/>
      <c r="F49" s="40"/>
      <c r="G49" s="40"/>
      <c r="H49" s="40"/>
      <c r="I49" s="40"/>
      <c r="J49" s="40"/>
    </row>
    <row r="50" spans="1:10" ht="18" customHeight="1" x14ac:dyDescent="0.3">
      <c r="A50" s="65"/>
      <c r="B50" s="40"/>
      <c r="C50" s="135" t="s">
        <v>56</v>
      </c>
      <c r="F50" s="40"/>
      <c r="G50" s="111"/>
      <c r="H50" s="111"/>
      <c r="I50" s="111"/>
      <c r="J50" s="40"/>
    </row>
    <row r="51" spans="1:10" ht="18" customHeight="1" x14ac:dyDescent="0.3">
      <c r="A51" s="65"/>
      <c r="B51" s="40"/>
      <c r="C51" s="135"/>
      <c r="F51" s="40"/>
      <c r="G51" s="111"/>
      <c r="H51" s="111"/>
      <c r="I51" s="111"/>
      <c r="J51" s="40"/>
    </row>
    <row r="52" spans="1:10" ht="18" customHeight="1" x14ac:dyDescent="0.3">
      <c r="A52" s="65"/>
      <c r="B52" s="40"/>
      <c r="C52" s="69"/>
      <c r="D52" s="69"/>
      <c r="E52" s="69"/>
      <c r="F52" s="69"/>
      <c r="G52" s="69"/>
      <c r="H52" s="69"/>
      <c r="I52" s="69"/>
      <c r="J52" s="40"/>
    </row>
    <row r="53" spans="1:10" ht="18" customHeight="1" x14ac:dyDescent="0.3">
      <c r="A53" s="65"/>
      <c r="B53" s="40"/>
      <c r="C53" s="3" t="s">
        <v>14</v>
      </c>
      <c r="D53" s="144">
        <f>Calc!C6</f>
        <v>1.2184999999999999</v>
      </c>
      <c r="E53" s="144"/>
      <c r="F53" s="71"/>
      <c r="H53" s="112" t="s">
        <v>55</v>
      </c>
      <c r="I53" s="70">
        <f>Calc!C20</f>
        <v>1.22146</v>
      </c>
      <c r="J53" s="40"/>
    </row>
    <row r="54" spans="1:10" ht="18" customHeight="1" x14ac:dyDescent="0.3">
      <c r="A54" s="65"/>
      <c r="B54" s="40"/>
      <c r="C54" s="69"/>
      <c r="D54" s="69"/>
      <c r="E54" s="69"/>
      <c r="F54" s="69"/>
      <c r="G54" s="69"/>
      <c r="H54" s="69"/>
      <c r="I54" s="69"/>
      <c r="J54" s="40"/>
    </row>
    <row r="55" spans="1:10" ht="18" customHeight="1" x14ac:dyDescent="0.3">
      <c r="A55" s="65"/>
      <c r="B55" s="40"/>
      <c r="C55" s="73"/>
      <c r="D55" s="74"/>
      <c r="E55" s="74"/>
      <c r="F55" s="74"/>
      <c r="G55" s="74"/>
      <c r="H55" s="74"/>
      <c r="I55" s="75"/>
      <c r="J55" s="40"/>
    </row>
    <row r="56" spans="1:10" ht="18" customHeight="1" x14ac:dyDescent="0.3">
      <c r="A56" s="65"/>
      <c r="B56" s="40"/>
      <c r="C56" s="76"/>
      <c r="D56" s="69"/>
      <c r="E56" s="69"/>
      <c r="F56" s="69"/>
      <c r="G56" s="69"/>
      <c r="H56" s="69"/>
      <c r="I56" s="77"/>
      <c r="J56" s="40"/>
    </row>
    <row r="57" spans="1:10" ht="18" customHeight="1" x14ac:dyDescent="0.3">
      <c r="A57" s="65"/>
      <c r="B57" s="40"/>
      <c r="C57" s="76"/>
      <c r="D57" s="69"/>
      <c r="E57" s="69"/>
      <c r="F57" s="69"/>
      <c r="G57" s="69"/>
      <c r="H57" s="69"/>
      <c r="I57" s="77"/>
      <c r="J57" s="40"/>
    </row>
    <row r="58" spans="1:10" ht="18" customHeight="1" x14ac:dyDescent="0.3">
      <c r="A58" s="65"/>
      <c r="B58" s="40"/>
      <c r="C58" s="76"/>
      <c r="D58" s="69"/>
      <c r="E58" s="69"/>
      <c r="F58" s="69"/>
      <c r="G58" s="69"/>
      <c r="H58" s="69"/>
      <c r="I58" s="77"/>
      <c r="J58" s="62"/>
    </row>
    <row r="59" spans="1:10" ht="18" customHeight="1" x14ac:dyDescent="0.3">
      <c r="A59" s="65"/>
      <c r="B59" s="40"/>
      <c r="C59" s="76"/>
      <c r="D59" s="69"/>
      <c r="E59" s="69"/>
      <c r="F59" s="69"/>
      <c r="G59" s="69"/>
      <c r="H59" s="69"/>
      <c r="I59" s="77"/>
      <c r="J59" s="40"/>
    </row>
    <row r="60" spans="1:10" ht="18" customHeight="1" x14ac:dyDescent="0.3">
      <c r="A60" s="65"/>
      <c r="B60" s="40"/>
      <c r="C60" s="76"/>
      <c r="D60" s="69"/>
      <c r="E60" s="69"/>
      <c r="F60" s="69"/>
      <c r="G60" s="69"/>
      <c r="H60" s="69"/>
      <c r="I60" s="77"/>
      <c r="J60" s="40"/>
    </row>
    <row r="61" spans="1:10" ht="18" customHeight="1" x14ac:dyDescent="0.3">
      <c r="A61" s="65"/>
      <c r="B61" s="40"/>
      <c r="C61" s="76"/>
      <c r="D61" s="69"/>
      <c r="E61" s="69"/>
      <c r="F61" s="69"/>
      <c r="G61" s="69"/>
      <c r="H61" s="69"/>
      <c r="I61" s="77"/>
      <c r="J61" s="40"/>
    </row>
    <row r="62" spans="1:10" ht="18" customHeight="1" x14ac:dyDescent="0.3">
      <c r="A62" s="65"/>
      <c r="B62" s="40"/>
      <c r="C62" s="76"/>
      <c r="D62" s="69"/>
      <c r="E62" s="69"/>
      <c r="F62" s="69"/>
      <c r="G62" s="69"/>
      <c r="H62" s="69"/>
      <c r="I62" s="77"/>
      <c r="J62" s="40"/>
    </row>
    <row r="63" spans="1:10" ht="18" customHeight="1" x14ac:dyDescent="0.3">
      <c r="A63" s="65"/>
      <c r="B63" s="40"/>
      <c r="C63" s="76"/>
      <c r="D63" s="69"/>
      <c r="E63" s="69"/>
      <c r="F63" s="69"/>
      <c r="G63" s="69"/>
      <c r="H63" s="69"/>
      <c r="I63" s="77"/>
      <c r="J63" s="40"/>
    </row>
    <row r="64" spans="1:10" ht="18" customHeight="1" x14ac:dyDescent="0.3">
      <c r="A64" s="65"/>
      <c r="B64" s="40"/>
      <c r="C64" s="76"/>
      <c r="D64" s="69"/>
      <c r="E64" s="69"/>
      <c r="F64" s="69"/>
      <c r="G64" s="69"/>
      <c r="H64" s="69"/>
      <c r="I64" s="77"/>
      <c r="J64" s="40"/>
    </row>
    <row r="65" spans="1:10" ht="18" customHeight="1" x14ac:dyDescent="0.3">
      <c r="A65" s="65"/>
      <c r="B65" s="40"/>
      <c r="C65" s="76"/>
      <c r="D65" s="69"/>
      <c r="E65" s="69"/>
      <c r="F65" s="69"/>
      <c r="G65" s="69"/>
      <c r="H65" s="69"/>
      <c r="I65" s="77"/>
      <c r="J65" s="40"/>
    </row>
    <row r="66" spans="1:10" ht="18" customHeight="1" x14ac:dyDescent="0.3">
      <c r="A66" s="65"/>
      <c r="B66" s="40"/>
      <c r="C66" s="76"/>
      <c r="D66" s="69"/>
      <c r="E66" s="69"/>
      <c r="F66" s="69"/>
      <c r="G66" s="69"/>
      <c r="H66" s="69"/>
      <c r="I66" s="77"/>
      <c r="J66" s="40"/>
    </row>
    <row r="67" spans="1:10" ht="18" customHeight="1" x14ac:dyDescent="0.3">
      <c r="A67" s="65"/>
      <c r="B67" s="40"/>
      <c r="C67" s="76"/>
      <c r="D67" s="69"/>
      <c r="E67" s="69"/>
      <c r="F67" s="69"/>
      <c r="G67" s="69"/>
      <c r="H67" s="69"/>
      <c r="I67" s="77"/>
      <c r="J67" s="40"/>
    </row>
    <row r="68" spans="1:10" ht="18.75" x14ac:dyDescent="0.3">
      <c r="A68" s="65"/>
      <c r="B68" s="40"/>
      <c r="C68" s="76"/>
      <c r="D68" s="69"/>
      <c r="E68" s="69"/>
      <c r="F68" s="69"/>
      <c r="G68" s="69"/>
      <c r="H68" s="69"/>
      <c r="I68" s="77"/>
      <c r="J68" s="40"/>
    </row>
    <row r="69" spans="1:10" ht="18" customHeight="1" x14ac:dyDescent="0.3">
      <c r="A69" s="65"/>
      <c r="B69" s="40"/>
      <c r="C69" s="78"/>
      <c r="D69" s="62"/>
      <c r="E69" s="62"/>
      <c r="F69" s="62"/>
      <c r="G69" s="62"/>
      <c r="H69" s="62"/>
      <c r="I69" s="79"/>
      <c r="J69" s="40"/>
    </row>
    <row r="70" spans="1:10" ht="18" customHeight="1" x14ac:dyDescent="0.3">
      <c r="A70" s="65"/>
      <c r="B70" s="40"/>
      <c r="C70" s="78"/>
      <c r="D70" s="62"/>
      <c r="E70" s="62"/>
      <c r="F70" s="62"/>
      <c r="G70" s="62"/>
      <c r="H70" s="62"/>
      <c r="I70" s="79"/>
      <c r="J70" s="40"/>
    </row>
    <row r="71" spans="1:10" ht="18" customHeight="1" x14ac:dyDescent="0.3">
      <c r="A71" s="65"/>
      <c r="B71" s="40"/>
      <c r="C71" s="80"/>
      <c r="D71" s="81"/>
      <c r="E71" s="81"/>
      <c r="F71" s="81"/>
      <c r="G71" s="81"/>
      <c r="H71" s="81"/>
      <c r="I71" s="82"/>
      <c r="J71" s="40"/>
    </row>
    <row r="72" spans="1:10" ht="18" customHeight="1" x14ac:dyDescent="0.3">
      <c r="A72" s="65"/>
      <c r="B72" s="40"/>
      <c r="J72" s="40"/>
    </row>
    <row r="73" spans="1:10" ht="18" customHeight="1" x14ac:dyDescent="0.3">
      <c r="A73" s="65"/>
      <c r="B73" s="40"/>
      <c r="D73" s="52"/>
      <c r="E73" s="54"/>
      <c r="F73" s="52"/>
      <c r="G73" s="118" t="s">
        <v>51</v>
      </c>
      <c r="I73" s="106"/>
      <c r="J73" s="40"/>
    </row>
    <row r="74" spans="1:10" ht="18" customHeight="1" x14ac:dyDescent="0.3">
      <c r="A74" s="65"/>
      <c r="B74" s="40"/>
      <c r="C74" s="54" t="s">
        <v>57</v>
      </c>
      <c r="D74" s="52"/>
      <c r="E74" s="54"/>
      <c r="F74" s="52"/>
      <c r="G74" s="53"/>
      <c r="H74" s="106"/>
      <c r="J74" s="40"/>
    </row>
    <row r="75" spans="1:10" ht="8.1" customHeight="1" x14ac:dyDescent="0.3">
      <c r="A75" s="65"/>
      <c r="B75" s="40"/>
      <c r="C75" s="53"/>
      <c r="D75" s="52"/>
      <c r="E75" s="54"/>
      <c r="F75" s="52"/>
      <c r="G75" s="53"/>
      <c r="H75" s="106"/>
      <c r="I75" s="54"/>
      <c r="J75" s="40"/>
    </row>
    <row r="76" spans="1:10" ht="18" customHeight="1" x14ac:dyDescent="0.3">
      <c r="A76" s="65"/>
      <c r="B76" s="40"/>
      <c r="C76" s="52" t="str">
        <f>IF(Calc!C10&gt;Calc!C6,Calc!V5,Calc!W5)</f>
        <v>Bullish</v>
      </c>
      <c r="D76" s="52"/>
      <c r="E76" s="52"/>
      <c r="F76" s="52"/>
      <c r="G76" s="52"/>
      <c r="H76" s="52"/>
      <c r="J76" s="40"/>
    </row>
    <row r="77" spans="1:10" ht="18" customHeight="1" x14ac:dyDescent="0.3">
      <c r="A77" s="65"/>
      <c r="B77" s="40"/>
      <c r="C77" s="52"/>
      <c r="D77" s="52"/>
      <c r="E77" s="52"/>
      <c r="F77" s="52"/>
      <c r="G77" s="52"/>
      <c r="H77" s="52"/>
      <c r="J77" s="40"/>
    </row>
    <row r="78" spans="1:10" ht="18" customHeight="1" x14ac:dyDescent="0.3">
      <c r="A78" s="65"/>
      <c r="B78" s="40"/>
      <c r="J78" s="40"/>
    </row>
    <row r="79" spans="1:10" ht="18" customHeight="1" x14ac:dyDescent="0.3">
      <c r="A79" s="65"/>
      <c r="B79" s="40"/>
      <c r="C79" s="113" t="s">
        <v>61</v>
      </c>
      <c r="D79" s="67"/>
      <c r="E79" s="52"/>
      <c r="F79" s="52"/>
      <c r="G79" s="52"/>
      <c r="J79" s="40"/>
    </row>
    <row r="80" spans="1:10" ht="8.1" customHeight="1" x14ac:dyDescent="0.3">
      <c r="A80" s="65"/>
      <c r="B80" s="40"/>
      <c r="C80" s="52"/>
      <c r="D80" s="52"/>
      <c r="E80" s="52"/>
      <c r="F80" s="52"/>
      <c r="G80" s="52"/>
      <c r="H80" s="52"/>
      <c r="I80" s="52"/>
      <c r="J80" s="40"/>
    </row>
    <row r="81" spans="1:10" ht="18" customHeight="1" x14ac:dyDescent="0.3">
      <c r="A81" s="65"/>
      <c r="B81" s="40"/>
      <c r="C81" s="66" t="str">
        <f>IF(Calc!C10&gt;Calc!C6,Calc!V4,Calc!W4)</f>
        <v>Long positions above</v>
      </c>
      <c r="D81" s="116"/>
      <c r="E81" s="53">
        <f>Calc!C6</f>
        <v>1.2184999999999999</v>
      </c>
      <c r="F81" s="117" t="s">
        <v>63</v>
      </c>
      <c r="G81" s="53">
        <f>IF(Calc!C10&gt;Calc!C6,Calc!C5,Calc!C7)</f>
        <v>1.2215</v>
      </c>
      <c r="H81" s="116" t="s">
        <v>62</v>
      </c>
      <c r="I81" s="53">
        <f>IF(Calc!C10&gt;Calc!C6,Calc!C4,Calc!C8)</f>
        <v>1.2230000000000001</v>
      </c>
      <c r="J81" s="115" t="s">
        <v>65</v>
      </c>
    </row>
    <row r="82" spans="1:10" ht="18" customHeight="1" x14ac:dyDescent="0.3">
      <c r="A82" s="65"/>
      <c r="B82" s="40"/>
      <c r="J82" s="40"/>
    </row>
    <row r="83" spans="1:10" ht="18" customHeight="1" x14ac:dyDescent="0.3">
      <c r="A83" s="65"/>
      <c r="B83" s="40"/>
      <c r="C83" s="41" t="s">
        <v>64</v>
      </c>
      <c r="D83" s="52"/>
      <c r="E83" s="52"/>
      <c r="F83" s="52"/>
      <c r="G83" s="52"/>
      <c r="H83" s="126"/>
      <c r="I83" s="126"/>
      <c r="J83" s="40"/>
    </row>
    <row r="84" spans="1:10" ht="8.1" customHeight="1" x14ac:dyDescent="0.3">
      <c r="A84" s="65"/>
      <c r="B84" s="40"/>
      <c r="C84" s="52"/>
      <c r="D84" s="52"/>
      <c r="E84" s="52"/>
      <c r="F84" s="52"/>
      <c r="G84" s="52"/>
      <c r="H84" s="52"/>
      <c r="I84" s="52"/>
      <c r="J84" s="40"/>
    </row>
    <row r="85" spans="1:10" ht="18" customHeight="1" x14ac:dyDescent="0.3">
      <c r="A85" s="65"/>
      <c r="B85" s="40"/>
      <c r="C85" s="66" t="str">
        <f>IF(Calc!C10&lt;Calc!C6,Calc!V4,Calc!W4)</f>
        <v>Short positions below</v>
      </c>
      <c r="E85" s="53">
        <f>Calc!C6</f>
        <v>1.2184999999999999</v>
      </c>
      <c r="F85" s="117" t="s">
        <v>63</v>
      </c>
      <c r="G85" s="53">
        <f>IF(Calc!C10&lt;Calc!C6,Calc!C5,Calc!C7)</f>
        <v>1.2155</v>
      </c>
      <c r="H85" s="116" t="s">
        <v>62</v>
      </c>
      <c r="I85" s="53">
        <f>IF(Calc!C10&lt;Calc!C6,Calc!C4,Calc!C8)</f>
        <v>1.214</v>
      </c>
      <c r="J85" s="115"/>
    </row>
    <row r="86" spans="1:10" ht="18" customHeight="1" x14ac:dyDescent="0.3">
      <c r="A86" s="65"/>
      <c r="B86" s="40"/>
      <c r="C86" s="53"/>
      <c r="D86" s="55"/>
      <c r="E86" s="53"/>
      <c r="F86" s="52"/>
      <c r="G86" s="53"/>
      <c r="H86" s="105"/>
      <c r="I86" s="105"/>
      <c r="J86" s="40"/>
    </row>
    <row r="87" spans="1:10" ht="18" customHeight="1" x14ac:dyDescent="0.3">
      <c r="A87" s="65"/>
      <c r="B87" s="40"/>
      <c r="C87" s="52"/>
      <c r="D87" s="52"/>
      <c r="E87" s="52"/>
      <c r="F87" s="52"/>
      <c r="G87" s="52"/>
      <c r="H87" s="52"/>
      <c r="I87" s="52"/>
      <c r="J87" s="40"/>
    </row>
    <row r="88" spans="1:10" ht="18" customHeight="1" x14ac:dyDescent="0.3">
      <c r="A88" s="65"/>
      <c r="B88" s="40"/>
      <c r="C88" s="114" t="s">
        <v>66</v>
      </c>
      <c r="E88" s="53">
        <f>Calc!C7</f>
        <v>1.2155</v>
      </c>
      <c r="F88" t="s">
        <v>68</v>
      </c>
      <c r="G88" s="53">
        <f>Calc!C8</f>
        <v>1.214</v>
      </c>
      <c r="H88" t="s">
        <v>68</v>
      </c>
      <c r="I88" s="53">
        <f>Calc!C9</f>
        <v>1.2110000000000001</v>
      </c>
      <c r="J88" s="40"/>
    </row>
    <row r="89" spans="1:10" ht="18" customHeight="1" x14ac:dyDescent="0.3">
      <c r="A89" s="65"/>
      <c r="B89" s="40"/>
      <c r="J89" s="40"/>
    </row>
    <row r="90" spans="1:10" ht="18" customHeight="1" x14ac:dyDescent="0.3">
      <c r="A90" s="65"/>
      <c r="B90" s="40"/>
      <c r="C90" s="114" t="s">
        <v>67</v>
      </c>
      <c r="E90" s="53">
        <f>Calc!C5</f>
        <v>1.2215</v>
      </c>
      <c r="F90" t="s">
        <v>68</v>
      </c>
      <c r="G90" s="53">
        <f>Calc!C4</f>
        <v>1.2230000000000001</v>
      </c>
      <c r="H90" t="s">
        <v>68</v>
      </c>
      <c r="I90" s="53">
        <f>Calc!C3</f>
        <v>1.226</v>
      </c>
      <c r="J90" s="40"/>
    </row>
    <row r="91" spans="1:10" ht="18" customHeight="1" x14ac:dyDescent="0.3">
      <c r="A91" s="65"/>
      <c r="B91" s="40"/>
      <c r="C91" s="52"/>
      <c r="D91" s="52"/>
      <c r="J91" s="40"/>
    </row>
    <row r="92" spans="1:10" ht="18" customHeight="1" x14ac:dyDescent="0.3">
      <c r="A92" s="65"/>
      <c r="B92" s="40"/>
      <c r="C92" s="40"/>
      <c r="D92" s="40"/>
      <c r="E92" s="40"/>
      <c r="F92" s="40"/>
      <c r="G92" s="40"/>
      <c r="H92" s="40"/>
      <c r="I92" s="40"/>
      <c r="J92" s="40"/>
    </row>
    <row r="93" spans="1:10" ht="18" customHeight="1" x14ac:dyDescent="0.3">
      <c r="A93" s="65"/>
      <c r="B93" s="40"/>
      <c r="C93" s="135" t="s">
        <v>69</v>
      </c>
      <c r="F93" s="40"/>
      <c r="G93" s="111"/>
      <c r="H93" s="111"/>
      <c r="I93" s="111"/>
      <c r="J93" s="40"/>
    </row>
    <row r="94" spans="1:10" ht="18" customHeight="1" x14ac:dyDescent="0.3">
      <c r="A94" s="65"/>
      <c r="B94" s="40"/>
      <c r="C94" s="135"/>
      <c r="F94" s="40"/>
      <c r="G94" s="111"/>
      <c r="H94" s="111"/>
      <c r="I94" s="111"/>
      <c r="J94" s="40"/>
    </row>
    <row r="95" spans="1:10" ht="18" customHeight="1" x14ac:dyDescent="0.3">
      <c r="A95" s="65"/>
      <c r="B95" s="40"/>
      <c r="C95" s="69"/>
      <c r="D95" s="69"/>
      <c r="E95" s="69"/>
      <c r="F95" s="69"/>
      <c r="G95" s="69"/>
      <c r="H95" s="69"/>
      <c r="I95" s="69"/>
      <c r="J95" s="40"/>
    </row>
    <row r="96" spans="1:10" ht="18" customHeight="1" x14ac:dyDescent="0.3">
      <c r="A96" s="65"/>
      <c r="B96" s="40"/>
      <c r="C96" s="3" t="s">
        <v>14</v>
      </c>
      <c r="D96" s="144">
        <f>Calc!E6</f>
        <v>1.361</v>
      </c>
      <c r="E96" s="144"/>
      <c r="F96" s="71"/>
      <c r="H96" s="112" t="s">
        <v>55</v>
      </c>
      <c r="I96" s="70">
        <f>Calc!E20</f>
        <v>1.3684400000000001</v>
      </c>
      <c r="J96" s="40"/>
    </row>
    <row r="97" spans="1:10" ht="18" customHeight="1" x14ac:dyDescent="0.3">
      <c r="A97" s="65"/>
      <c r="B97" s="40"/>
      <c r="C97" s="62"/>
      <c r="D97" s="62"/>
      <c r="E97" s="62"/>
      <c r="F97" s="62"/>
      <c r="G97" s="62"/>
      <c r="H97" s="62"/>
      <c r="I97" s="62"/>
      <c r="J97" s="40"/>
    </row>
    <row r="98" spans="1:10" ht="18" customHeight="1" x14ac:dyDescent="0.3">
      <c r="A98" s="65"/>
      <c r="B98" s="40"/>
      <c r="C98" s="83"/>
      <c r="D98" s="84"/>
      <c r="E98" s="84"/>
      <c r="F98" s="84"/>
      <c r="G98" s="84"/>
      <c r="H98" s="84"/>
      <c r="I98" s="85"/>
      <c r="J98" s="40"/>
    </row>
    <row r="99" spans="1:10" ht="18" customHeight="1" x14ac:dyDescent="0.3">
      <c r="A99" s="65"/>
      <c r="B99" s="40"/>
      <c r="C99" s="78"/>
      <c r="D99" s="62"/>
      <c r="E99" s="62"/>
      <c r="F99" s="62"/>
      <c r="G99" s="62"/>
      <c r="H99" s="62"/>
      <c r="I99" s="86"/>
      <c r="J99" s="40"/>
    </row>
    <row r="100" spans="1:10" ht="18" customHeight="1" x14ac:dyDescent="0.3">
      <c r="A100" s="65"/>
      <c r="B100" s="40"/>
      <c r="C100" s="78"/>
      <c r="D100" s="62"/>
      <c r="E100" s="62"/>
      <c r="F100" s="62"/>
      <c r="G100" s="62"/>
      <c r="H100" s="62"/>
      <c r="I100" s="86"/>
      <c r="J100" s="40"/>
    </row>
    <row r="101" spans="1:10" ht="18" customHeight="1" x14ac:dyDescent="0.3">
      <c r="A101" s="65"/>
      <c r="B101" s="40"/>
      <c r="C101" s="78"/>
      <c r="D101" s="62"/>
      <c r="E101" s="62"/>
      <c r="F101" s="62"/>
      <c r="G101" s="62"/>
      <c r="H101" s="62"/>
      <c r="I101" s="86"/>
      <c r="J101" s="40"/>
    </row>
    <row r="102" spans="1:10" ht="18" customHeight="1" x14ac:dyDescent="0.3">
      <c r="A102" s="65"/>
      <c r="B102" s="40"/>
      <c r="C102" s="78"/>
      <c r="D102" s="62"/>
      <c r="E102" s="62"/>
      <c r="F102" s="62"/>
      <c r="G102" s="62"/>
      <c r="H102" s="62"/>
      <c r="I102" s="86"/>
      <c r="J102" s="40"/>
    </row>
    <row r="103" spans="1:10" ht="18" customHeight="1" x14ac:dyDescent="0.3">
      <c r="A103" s="65"/>
      <c r="B103" s="40"/>
      <c r="C103" s="78"/>
      <c r="D103" s="62"/>
      <c r="E103" s="62"/>
      <c r="F103" s="62"/>
      <c r="G103" s="62"/>
      <c r="H103" s="62"/>
      <c r="I103" s="86"/>
      <c r="J103" s="40"/>
    </row>
    <row r="104" spans="1:10" ht="18" customHeight="1" x14ac:dyDescent="0.3">
      <c r="A104" s="65"/>
      <c r="B104" s="40"/>
      <c r="C104" s="78"/>
      <c r="D104" s="62"/>
      <c r="E104" s="62"/>
      <c r="F104" s="62"/>
      <c r="G104" s="62"/>
      <c r="H104" s="62"/>
      <c r="I104" s="86"/>
      <c r="J104" s="40"/>
    </row>
    <row r="105" spans="1:10" ht="18" customHeight="1" x14ac:dyDescent="0.3">
      <c r="A105" s="65"/>
      <c r="B105" s="40"/>
      <c r="C105" s="78"/>
      <c r="D105" s="62"/>
      <c r="E105" s="62"/>
      <c r="F105" s="62"/>
      <c r="G105" s="62"/>
      <c r="H105" s="62"/>
      <c r="I105" s="86"/>
      <c r="J105" s="40"/>
    </row>
    <row r="106" spans="1:10" ht="18" customHeight="1" x14ac:dyDescent="0.3">
      <c r="A106" s="65"/>
      <c r="B106" s="40"/>
      <c r="C106" s="78"/>
      <c r="D106" s="62"/>
      <c r="E106" s="62"/>
      <c r="F106" s="62"/>
      <c r="G106" s="62"/>
      <c r="H106" s="62"/>
      <c r="I106" s="86"/>
      <c r="J106" s="40"/>
    </row>
    <row r="107" spans="1:10" ht="18" customHeight="1" x14ac:dyDescent="0.3">
      <c r="A107" s="65"/>
      <c r="B107" s="40"/>
      <c r="C107" s="78"/>
      <c r="D107" s="62"/>
      <c r="E107" s="62"/>
      <c r="F107" s="62"/>
      <c r="G107" s="62"/>
      <c r="H107" s="62"/>
      <c r="I107" s="86"/>
      <c r="J107" s="40"/>
    </row>
    <row r="108" spans="1:10" ht="18" customHeight="1" x14ac:dyDescent="0.3">
      <c r="A108" s="65"/>
      <c r="B108" s="40"/>
      <c r="C108" s="78"/>
      <c r="D108" s="62"/>
      <c r="E108" s="62"/>
      <c r="F108" s="62"/>
      <c r="G108" s="62"/>
      <c r="H108" s="62"/>
      <c r="I108" s="86"/>
      <c r="J108" s="40"/>
    </row>
    <row r="109" spans="1:10" ht="18" customHeight="1" x14ac:dyDescent="0.3">
      <c r="A109" s="65"/>
      <c r="B109" s="40"/>
      <c r="C109" s="78"/>
      <c r="D109" s="62"/>
      <c r="E109" s="62"/>
      <c r="F109" s="62"/>
      <c r="G109" s="62"/>
      <c r="H109" s="62"/>
      <c r="I109" s="86"/>
      <c r="J109" s="40"/>
    </row>
    <row r="110" spans="1:10" ht="18" customHeight="1" x14ac:dyDescent="0.3">
      <c r="A110" s="65"/>
      <c r="B110" s="40"/>
      <c r="C110" s="78"/>
      <c r="D110" s="62"/>
      <c r="E110" s="62"/>
      <c r="F110" s="62"/>
      <c r="G110" s="62"/>
      <c r="H110" s="62"/>
      <c r="I110" s="86"/>
      <c r="J110" s="40"/>
    </row>
    <row r="111" spans="1:10" ht="18" customHeight="1" x14ac:dyDescent="0.3">
      <c r="A111" s="65"/>
      <c r="B111" s="40"/>
      <c r="C111" s="78"/>
      <c r="D111" s="62"/>
      <c r="E111" s="62"/>
      <c r="F111" s="62"/>
      <c r="G111" s="62"/>
      <c r="H111" s="62"/>
      <c r="I111" s="86"/>
      <c r="J111" s="40"/>
    </row>
    <row r="112" spans="1:10" ht="18" customHeight="1" x14ac:dyDescent="0.3">
      <c r="A112" s="65"/>
      <c r="B112" s="40"/>
      <c r="C112" s="78"/>
      <c r="D112" s="62"/>
      <c r="E112" s="62"/>
      <c r="F112" s="62"/>
      <c r="G112" s="62"/>
      <c r="H112" s="62"/>
      <c r="I112" s="86"/>
      <c r="J112" s="40"/>
    </row>
    <row r="113" spans="1:10" ht="18" customHeight="1" x14ac:dyDescent="0.3">
      <c r="A113" s="65"/>
      <c r="B113" s="40"/>
      <c r="C113" s="78"/>
      <c r="D113" s="62"/>
      <c r="E113" s="62"/>
      <c r="F113" s="62"/>
      <c r="G113" s="62"/>
      <c r="H113" s="62"/>
      <c r="I113" s="86"/>
      <c r="J113" s="40"/>
    </row>
    <row r="114" spans="1:10" ht="18" customHeight="1" x14ac:dyDescent="0.3">
      <c r="A114" s="65"/>
      <c r="B114" s="40"/>
      <c r="C114" s="87"/>
      <c r="D114" s="88"/>
      <c r="E114" s="88"/>
      <c r="F114" s="88"/>
      <c r="G114" s="88"/>
      <c r="H114" s="88"/>
      <c r="I114" s="82"/>
      <c r="J114" s="40"/>
    </row>
    <row r="115" spans="1:10" ht="18" customHeight="1" x14ac:dyDescent="0.3">
      <c r="A115" s="65"/>
      <c r="B115" s="40"/>
      <c r="J115" s="40"/>
    </row>
    <row r="116" spans="1:10" ht="18" customHeight="1" x14ac:dyDescent="0.3">
      <c r="A116" s="65"/>
      <c r="B116" s="40"/>
      <c r="D116" s="52"/>
      <c r="E116" s="54"/>
      <c r="F116" s="52"/>
      <c r="G116" s="104" t="s">
        <v>51</v>
      </c>
      <c r="H116" s="106"/>
      <c r="I116" s="106"/>
      <c r="J116" s="40"/>
    </row>
    <row r="117" spans="1:10" ht="18" customHeight="1" x14ac:dyDescent="0.3">
      <c r="A117" s="65"/>
      <c r="B117" s="40"/>
      <c r="C117" s="54" t="s">
        <v>57</v>
      </c>
      <c r="D117" s="52"/>
      <c r="E117" s="54"/>
      <c r="F117" s="52"/>
      <c r="G117" s="53"/>
      <c r="H117" s="108"/>
      <c r="J117" s="40"/>
    </row>
    <row r="118" spans="1:10" ht="8.1" customHeight="1" x14ac:dyDescent="0.3">
      <c r="A118" s="65"/>
      <c r="B118" s="40"/>
      <c r="C118" s="53"/>
      <c r="D118" s="52"/>
      <c r="E118" s="54"/>
      <c r="F118" s="52"/>
      <c r="G118" s="53"/>
      <c r="H118" s="108"/>
      <c r="I118" s="54"/>
      <c r="J118" s="40"/>
    </row>
    <row r="119" spans="1:10" ht="18" customHeight="1" x14ac:dyDescent="0.3">
      <c r="A119" s="65"/>
      <c r="B119" s="40"/>
      <c r="C119" s="52" t="str">
        <f>IF(Calc!E10&gt;Calc!E6,Calc!V5,Calc!W5)</f>
        <v>Bullish</v>
      </c>
      <c r="D119" s="52"/>
      <c r="E119" s="52"/>
      <c r="F119" s="52"/>
      <c r="G119" s="52"/>
      <c r="H119" s="52"/>
      <c r="J119" s="40"/>
    </row>
    <row r="120" spans="1:10" ht="18" customHeight="1" x14ac:dyDescent="0.3">
      <c r="A120" s="65"/>
      <c r="B120" s="40"/>
      <c r="C120" s="52"/>
      <c r="D120" s="52"/>
      <c r="E120" s="52"/>
      <c r="F120" s="52"/>
      <c r="G120" s="52"/>
      <c r="H120" s="52"/>
      <c r="J120" s="40"/>
    </row>
    <row r="121" spans="1:10" ht="18" customHeight="1" x14ac:dyDescent="0.3">
      <c r="A121" s="65"/>
      <c r="B121" s="40"/>
      <c r="J121" s="40"/>
    </row>
    <row r="122" spans="1:10" ht="18" customHeight="1" x14ac:dyDescent="0.3">
      <c r="A122" s="65"/>
      <c r="B122" s="40"/>
      <c r="C122" s="113" t="s">
        <v>61</v>
      </c>
      <c r="D122" s="67"/>
      <c r="E122" s="52"/>
      <c r="F122" s="52"/>
      <c r="G122" s="52"/>
      <c r="J122" s="40"/>
    </row>
    <row r="123" spans="1:10" ht="8.1" customHeight="1" x14ac:dyDescent="0.3">
      <c r="A123" s="65"/>
      <c r="B123" s="40"/>
      <c r="C123" s="52"/>
      <c r="D123" s="52"/>
      <c r="E123" s="52"/>
      <c r="F123" s="52"/>
      <c r="G123" s="52"/>
      <c r="H123" s="52"/>
      <c r="I123" s="52"/>
      <c r="J123" s="40"/>
    </row>
    <row r="124" spans="1:10" ht="18" customHeight="1" x14ac:dyDescent="0.3">
      <c r="A124" s="65"/>
      <c r="B124" s="40"/>
      <c r="C124" s="66" t="str">
        <f>IF(Calc!E10&gt;Calc!E6,Calc!V4,Calc!W4)</f>
        <v>Long positions above</v>
      </c>
      <c r="D124" s="116"/>
      <c r="E124" s="53">
        <f>Calc!E6</f>
        <v>1.361</v>
      </c>
      <c r="F124" s="117" t="s">
        <v>63</v>
      </c>
      <c r="G124" s="53">
        <f>IF(Calc!E10&gt;Calc!E6,Calc!E5,Calc!E7)</f>
        <v>1.3674999999999999</v>
      </c>
      <c r="H124" s="117" t="s">
        <v>62</v>
      </c>
      <c r="I124" s="53">
        <f>IF(Calc!E10&gt;Calc!E6,Calc!E4,Calc!E8)</f>
        <v>1.3714999999999999</v>
      </c>
      <c r="J124" s="115" t="s">
        <v>65</v>
      </c>
    </row>
    <row r="125" spans="1:10" ht="18" customHeight="1" x14ac:dyDescent="0.3">
      <c r="A125" s="65"/>
      <c r="B125" s="40"/>
      <c r="J125" s="40"/>
    </row>
    <row r="126" spans="1:10" ht="18" customHeight="1" x14ac:dyDescent="0.3">
      <c r="A126" s="65"/>
      <c r="B126" s="40"/>
      <c r="C126" s="41" t="s">
        <v>64</v>
      </c>
      <c r="D126" s="52"/>
      <c r="E126" s="52"/>
      <c r="F126" s="52"/>
      <c r="G126" s="52"/>
      <c r="H126" s="126"/>
      <c r="I126" s="126"/>
      <c r="J126" s="40"/>
    </row>
    <row r="127" spans="1:10" ht="8.1" customHeight="1" x14ac:dyDescent="0.3">
      <c r="A127" s="65"/>
      <c r="B127" s="40"/>
      <c r="C127" s="52"/>
      <c r="D127" s="52"/>
      <c r="E127" s="52"/>
      <c r="F127" s="52"/>
      <c r="G127" s="52"/>
      <c r="H127" s="52"/>
      <c r="I127" s="52"/>
      <c r="J127" s="40"/>
    </row>
    <row r="128" spans="1:10" ht="18" customHeight="1" x14ac:dyDescent="0.3">
      <c r="A128" s="65"/>
      <c r="B128" s="40"/>
      <c r="C128" s="66" t="str">
        <f>IF(Calc!E10&lt;Calc!E6,Calc!V4,Calc!W4)</f>
        <v>Short positions below</v>
      </c>
      <c r="E128" s="53">
        <f>Calc!E6</f>
        <v>1.361</v>
      </c>
      <c r="F128" s="117" t="s">
        <v>63</v>
      </c>
      <c r="G128" s="53">
        <f>IF(Calc!E10&lt;Calc!E6,Calc!E5,Calc!E7)</f>
        <v>1.3545</v>
      </c>
      <c r="H128" s="117" t="s">
        <v>62</v>
      </c>
      <c r="I128" s="53">
        <f>IF(Calc!E10&lt;Calc!E6,Calc!E4,Calc!E8)</f>
        <v>1.3505</v>
      </c>
      <c r="J128" s="115"/>
    </row>
    <row r="129" spans="1:10" ht="18" customHeight="1" x14ac:dyDescent="0.3">
      <c r="A129" s="65"/>
      <c r="B129" s="40"/>
      <c r="C129" s="53"/>
      <c r="D129" s="55"/>
      <c r="E129" s="53"/>
      <c r="F129" s="52"/>
      <c r="G129" s="53"/>
      <c r="H129" s="109"/>
      <c r="I129" s="109"/>
      <c r="J129" s="40"/>
    </row>
    <row r="130" spans="1:10" ht="18" customHeight="1" x14ac:dyDescent="0.3">
      <c r="A130" s="65"/>
      <c r="B130" s="40"/>
      <c r="C130" s="52"/>
      <c r="D130" s="52"/>
      <c r="E130" s="52"/>
      <c r="F130" s="52"/>
      <c r="G130" s="52"/>
      <c r="H130" s="52"/>
      <c r="I130" s="52"/>
      <c r="J130" s="40"/>
    </row>
    <row r="131" spans="1:10" ht="18" customHeight="1" x14ac:dyDescent="0.3">
      <c r="A131" s="65"/>
      <c r="B131" s="40"/>
      <c r="C131" s="114" t="s">
        <v>66</v>
      </c>
      <c r="E131" s="53">
        <f>Calc!E7</f>
        <v>1.3545</v>
      </c>
      <c r="F131" t="s">
        <v>68</v>
      </c>
      <c r="G131" s="53">
        <f>Calc!E8</f>
        <v>1.3505</v>
      </c>
      <c r="H131" t="s">
        <v>68</v>
      </c>
      <c r="I131" s="53">
        <f>Calc!E9</f>
        <v>1.3440000000000001</v>
      </c>
      <c r="J131" s="40"/>
    </row>
    <row r="132" spans="1:10" ht="18" customHeight="1" x14ac:dyDescent="0.3">
      <c r="A132" s="65"/>
      <c r="B132" s="40"/>
      <c r="J132" s="40"/>
    </row>
    <row r="133" spans="1:10" ht="18" customHeight="1" x14ac:dyDescent="0.3">
      <c r="A133" s="65"/>
      <c r="B133" s="40"/>
      <c r="C133" s="114" t="s">
        <v>67</v>
      </c>
      <c r="E133" s="53">
        <f>Calc!E5</f>
        <v>1.3674999999999999</v>
      </c>
      <c r="F133" t="s">
        <v>68</v>
      </c>
      <c r="G133" s="53">
        <f>Calc!E4</f>
        <v>1.3714999999999999</v>
      </c>
      <c r="H133" t="s">
        <v>68</v>
      </c>
      <c r="I133" s="53">
        <f>Calc!E3</f>
        <v>1.3780000000000001</v>
      </c>
      <c r="J133" s="40"/>
    </row>
    <row r="134" spans="1:10" ht="18" customHeight="1" x14ac:dyDescent="0.3">
      <c r="A134" s="65"/>
      <c r="B134" s="40"/>
      <c r="C134" s="52"/>
      <c r="D134" s="52"/>
      <c r="J134" s="40"/>
    </row>
    <row r="135" spans="1:10" ht="18" customHeight="1" x14ac:dyDescent="0.3">
      <c r="A135" s="65"/>
      <c r="B135" s="40"/>
      <c r="C135" s="40"/>
      <c r="D135" s="40"/>
      <c r="E135" s="40"/>
      <c r="F135" s="40"/>
      <c r="G135" s="40"/>
      <c r="H135" s="40"/>
      <c r="I135" s="40"/>
      <c r="J135" s="40"/>
    </row>
    <row r="136" spans="1:10" ht="18" customHeight="1" x14ac:dyDescent="0.3">
      <c r="A136" s="65"/>
      <c r="B136" s="40"/>
      <c r="C136" s="135" t="s">
        <v>70</v>
      </c>
      <c r="F136" s="40"/>
      <c r="G136" s="111"/>
      <c r="H136" s="111"/>
      <c r="I136" s="111"/>
      <c r="J136" s="40"/>
    </row>
    <row r="137" spans="1:10" ht="18" customHeight="1" x14ac:dyDescent="0.3">
      <c r="A137" s="65"/>
      <c r="B137" s="40"/>
      <c r="C137" s="135"/>
      <c r="F137" s="40"/>
      <c r="G137" s="111"/>
      <c r="H137" s="111"/>
      <c r="I137" s="111"/>
      <c r="J137" s="40"/>
    </row>
    <row r="138" spans="1:10" ht="18" customHeight="1" x14ac:dyDescent="0.3">
      <c r="A138" s="65"/>
      <c r="B138" s="40"/>
      <c r="C138" s="69"/>
      <c r="D138" s="69"/>
      <c r="E138" s="69"/>
      <c r="F138" s="69"/>
      <c r="G138" s="69"/>
      <c r="H138" s="69"/>
      <c r="I138" s="69"/>
      <c r="J138" s="40"/>
    </row>
    <row r="139" spans="1:10" ht="18" customHeight="1" x14ac:dyDescent="0.3">
      <c r="A139" s="65"/>
      <c r="B139" s="40"/>
      <c r="C139" s="3" t="s">
        <v>14</v>
      </c>
      <c r="D139" s="145">
        <f>Calc!G6</f>
        <v>103.95</v>
      </c>
      <c r="E139" s="145"/>
      <c r="F139" s="71"/>
      <c r="H139" s="112" t="s">
        <v>55</v>
      </c>
      <c r="I139" s="89">
        <f>Calc!G20</f>
        <v>103.66200000000001</v>
      </c>
      <c r="J139" s="40"/>
    </row>
    <row r="140" spans="1:10" ht="18" customHeight="1" x14ac:dyDescent="0.3">
      <c r="A140" s="65"/>
      <c r="B140" s="40"/>
      <c r="C140" s="62"/>
      <c r="D140" s="62"/>
      <c r="E140" s="62"/>
      <c r="F140" s="62"/>
      <c r="G140" s="62"/>
      <c r="H140" s="62"/>
      <c r="I140" s="62"/>
      <c r="J140" s="40"/>
    </row>
    <row r="141" spans="1:10" ht="18" customHeight="1" x14ac:dyDescent="0.3">
      <c r="A141" s="65"/>
      <c r="B141" s="40"/>
      <c r="C141" s="83"/>
      <c r="D141" s="84"/>
      <c r="E141" s="84"/>
      <c r="F141" s="84"/>
      <c r="G141" s="84"/>
      <c r="H141" s="84"/>
      <c r="I141" s="85"/>
      <c r="J141" s="40"/>
    </row>
    <row r="142" spans="1:10" ht="18" customHeight="1" x14ac:dyDescent="0.3">
      <c r="A142" s="65"/>
      <c r="B142" s="40"/>
      <c r="C142" s="78"/>
      <c r="D142" s="62"/>
      <c r="E142" s="62"/>
      <c r="F142" s="62"/>
      <c r="G142" s="62"/>
      <c r="H142" s="62"/>
      <c r="I142" s="86"/>
      <c r="J142" s="40"/>
    </row>
    <row r="143" spans="1:10" ht="18" customHeight="1" x14ac:dyDescent="0.3">
      <c r="A143" s="65"/>
      <c r="B143" s="40"/>
      <c r="C143" s="78"/>
      <c r="D143" s="62"/>
      <c r="E143" s="62"/>
      <c r="F143" s="62"/>
      <c r="G143" s="62"/>
      <c r="H143" s="62"/>
      <c r="I143" s="86"/>
      <c r="J143" s="40"/>
    </row>
    <row r="144" spans="1:10" ht="18" customHeight="1" x14ac:dyDescent="0.3">
      <c r="A144" s="65"/>
      <c r="B144" s="40"/>
      <c r="C144" s="78"/>
      <c r="D144" s="62"/>
      <c r="E144" s="62"/>
      <c r="F144" s="62"/>
      <c r="G144" s="62"/>
      <c r="H144" s="62"/>
      <c r="I144" s="86"/>
      <c r="J144" s="40"/>
    </row>
    <row r="145" spans="1:10" ht="18" customHeight="1" x14ac:dyDescent="0.3">
      <c r="A145" s="65"/>
      <c r="B145" s="40"/>
      <c r="C145" s="78"/>
      <c r="D145" s="62"/>
      <c r="E145" s="62"/>
      <c r="F145" s="62"/>
      <c r="G145" s="62"/>
      <c r="H145" s="62"/>
      <c r="I145" s="86"/>
      <c r="J145" s="40"/>
    </row>
    <row r="146" spans="1:10" ht="18" customHeight="1" x14ac:dyDescent="0.3">
      <c r="A146" s="65"/>
      <c r="B146" s="40"/>
      <c r="C146" s="78"/>
      <c r="D146" s="62"/>
      <c r="E146" s="62"/>
      <c r="F146" s="62"/>
      <c r="G146" s="62"/>
      <c r="H146" s="62"/>
      <c r="I146" s="86"/>
      <c r="J146" s="40"/>
    </row>
    <row r="147" spans="1:10" ht="18" customHeight="1" x14ac:dyDescent="0.3">
      <c r="A147" s="65"/>
      <c r="B147" s="40"/>
      <c r="C147" s="78"/>
      <c r="D147" s="62"/>
      <c r="E147" s="62"/>
      <c r="F147" s="62"/>
      <c r="G147" s="62"/>
      <c r="H147" s="62"/>
      <c r="I147" s="86"/>
      <c r="J147" s="40"/>
    </row>
    <row r="148" spans="1:10" ht="18" customHeight="1" x14ac:dyDescent="0.3">
      <c r="A148" s="65"/>
      <c r="B148" s="40"/>
      <c r="C148" s="78"/>
      <c r="D148" s="62"/>
      <c r="E148" s="62"/>
      <c r="F148" s="62"/>
      <c r="G148" s="62"/>
      <c r="H148" s="62"/>
      <c r="I148" s="86"/>
      <c r="J148" s="40"/>
    </row>
    <row r="149" spans="1:10" ht="18" customHeight="1" x14ac:dyDescent="0.3">
      <c r="A149" s="65"/>
      <c r="B149" s="40"/>
      <c r="C149" s="78"/>
      <c r="D149" s="62"/>
      <c r="E149" s="62"/>
      <c r="F149" s="62"/>
      <c r="G149" s="62"/>
      <c r="H149" s="62"/>
      <c r="I149" s="86"/>
      <c r="J149" s="40"/>
    </row>
    <row r="150" spans="1:10" ht="18" customHeight="1" x14ac:dyDescent="0.3">
      <c r="A150" s="65"/>
      <c r="B150" s="40"/>
      <c r="C150" s="78"/>
      <c r="D150" s="62"/>
      <c r="E150" s="62"/>
      <c r="F150" s="62"/>
      <c r="G150" s="62"/>
      <c r="H150" s="62"/>
      <c r="I150" s="86"/>
      <c r="J150" s="40"/>
    </row>
    <row r="151" spans="1:10" ht="18" customHeight="1" x14ac:dyDescent="0.3">
      <c r="A151" s="65"/>
      <c r="B151" s="40"/>
      <c r="C151" s="78"/>
      <c r="D151" s="62"/>
      <c r="E151" s="62"/>
      <c r="F151" s="62"/>
      <c r="G151" s="62"/>
      <c r="H151" s="62"/>
      <c r="I151" s="86"/>
      <c r="J151" s="40"/>
    </row>
    <row r="152" spans="1:10" ht="18" customHeight="1" x14ac:dyDescent="0.3">
      <c r="A152" s="65"/>
      <c r="B152" s="40"/>
      <c r="C152" s="78"/>
      <c r="D152" s="62"/>
      <c r="E152" s="62"/>
      <c r="F152" s="62"/>
      <c r="G152" s="62"/>
      <c r="H152" s="62"/>
      <c r="I152" s="86"/>
      <c r="J152" s="40"/>
    </row>
    <row r="153" spans="1:10" ht="18" customHeight="1" x14ac:dyDescent="0.3">
      <c r="A153" s="65"/>
      <c r="B153" s="40"/>
      <c r="C153" s="78"/>
      <c r="D153" s="62"/>
      <c r="E153" s="62"/>
      <c r="F153" s="62"/>
      <c r="G153" s="62"/>
      <c r="H153" s="62"/>
      <c r="I153" s="86"/>
      <c r="J153" s="40"/>
    </row>
    <row r="154" spans="1:10" ht="18" customHeight="1" x14ac:dyDescent="0.3">
      <c r="A154" s="65"/>
      <c r="B154" s="40"/>
      <c r="C154" s="78"/>
      <c r="D154" s="62"/>
      <c r="E154" s="62"/>
      <c r="F154" s="62"/>
      <c r="G154" s="62"/>
      <c r="H154" s="62"/>
      <c r="I154" s="86"/>
      <c r="J154" s="40"/>
    </row>
    <row r="155" spans="1:10" ht="18" customHeight="1" x14ac:dyDescent="0.3">
      <c r="A155" s="65"/>
      <c r="B155" s="40"/>
      <c r="C155" s="78"/>
      <c r="D155" s="62"/>
      <c r="E155" s="62"/>
      <c r="F155" s="62"/>
      <c r="G155" s="62"/>
      <c r="H155" s="62"/>
      <c r="I155" s="79"/>
      <c r="J155" s="40"/>
    </row>
    <row r="156" spans="1:10" ht="18" customHeight="1" x14ac:dyDescent="0.3">
      <c r="A156" s="65"/>
      <c r="B156" s="40"/>
      <c r="C156" s="92"/>
      <c r="D156" s="16"/>
      <c r="E156" s="16"/>
      <c r="F156" s="16"/>
      <c r="G156" s="16"/>
      <c r="H156" s="16"/>
      <c r="I156" s="79"/>
      <c r="J156" s="40"/>
    </row>
    <row r="157" spans="1:10" ht="18" customHeight="1" x14ac:dyDescent="0.3">
      <c r="A157" s="65"/>
      <c r="B157" s="40"/>
      <c r="C157" s="93"/>
      <c r="D157" s="94"/>
      <c r="E157" s="95"/>
      <c r="F157" s="94"/>
      <c r="G157" s="96"/>
      <c r="H157" s="97"/>
      <c r="I157" s="98"/>
      <c r="J157" s="40"/>
    </row>
    <row r="158" spans="1:10" ht="18" customHeight="1" x14ac:dyDescent="0.3">
      <c r="A158" s="65"/>
      <c r="B158" s="40"/>
      <c r="C158" s="56"/>
      <c r="D158" s="52"/>
      <c r="E158" s="54"/>
      <c r="F158" s="52"/>
      <c r="G158" s="56"/>
      <c r="H158" s="106"/>
      <c r="I158" s="106"/>
      <c r="J158" s="40"/>
    </row>
    <row r="159" spans="1:10" ht="18" customHeight="1" x14ac:dyDescent="0.3">
      <c r="A159" s="65"/>
      <c r="B159" s="40"/>
      <c r="D159" s="52"/>
      <c r="E159" s="54"/>
      <c r="F159" s="52"/>
      <c r="G159" s="104" t="s">
        <v>51</v>
      </c>
      <c r="H159" s="108"/>
      <c r="I159" s="108"/>
      <c r="J159" s="40"/>
    </row>
    <row r="160" spans="1:10" ht="18" customHeight="1" x14ac:dyDescent="0.3">
      <c r="A160" s="65"/>
      <c r="B160" s="40"/>
      <c r="C160" s="54" t="s">
        <v>57</v>
      </c>
      <c r="D160" s="52"/>
      <c r="E160" s="54"/>
      <c r="F160" s="52"/>
      <c r="G160" s="53"/>
      <c r="H160" s="108"/>
      <c r="J160" s="40"/>
    </row>
    <row r="161" spans="1:10" ht="8.1" customHeight="1" x14ac:dyDescent="0.3">
      <c r="A161" s="65"/>
      <c r="B161" s="40"/>
      <c r="C161" s="53"/>
      <c r="D161" s="52"/>
      <c r="E161" s="54"/>
      <c r="F161" s="52"/>
      <c r="G161" s="53"/>
      <c r="H161" s="108"/>
      <c r="I161" s="54"/>
      <c r="J161" s="40"/>
    </row>
    <row r="162" spans="1:10" ht="18" customHeight="1" x14ac:dyDescent="0.3">
      <c r="A162" s="65"/>
      <c r="B162" s="40"/>
      <c r="C162" s="52" t="str">
        <f>IF(Calc!G10&gt;Calc!G6,Calc!V5,Calc!W5)</f>
        <v>Bearish</v>
      </c>
      <c r="D162" s="52"/>
      <c r="E162" s="52"/>
      <c r="F162" s="52"/>
      <c r="G162" s="52"/>
      <c r="H162" s="52"/>
      <c r="J162" s="40"/>
    </row>
    <row r="163" spans="1:10" ht="18" customHeight="1" x14ac:dyDescent="0.3">
      <c r="A163" s="65"/>
      <c r="B163" s="40"/>
      <c r="C163" s="52"/>
      <c r="D163" s="52"/>
      <c r="E163" s="52"/>
      <c r="F163" s="52"/>
      <c r="G163" s="52"/>
      <c r="H163" s="52"/>
      <c r="J163" s="40"/>
    </row>
    <row r="164" spans="1:10" ht="18" customHeight="1" x14ac:dyDescent="0.3">
      <c r="A164" s="65"/>
      <c r="B164" s="40"/>
      <c r="J164" s="40"/>
    </row>
    <row r="165" spans="1:10" ht="18" customHeight="1" x14ac:dyDescent="0.3">
      <c r="A165" s="65"/>
      <c r="B165" s="40"/>
      <c r="C165" s="113" t="s">
        <v>61</v>
      </c>
      <c r="D165" s="67"/>
      <c r="E165" s="52"/>
      <c r="F165" s="52"/>
      <c r="G165" s="52"/>
      <c r="J165" s="40"/>
    </row>
    <row r="166" spans="1:10" ht="8.1" customHeight="1" x14ac:dyDescent="0.3">
      <c r="A166" s="65"/>
      <c r="B166" s="40"/>
      <c r="C166" s="52"/>
      <c r="D166" s="52"/>
      <c r="E166" s="52"/>
      <c r="F166" s="52"/>
      <c r="G166" s="52"/>
      <c r="H166" s="52"/>
      <c r="I166" s="52"/>
      <c r="J166" s="40"/>
    </row>
    <row r="167" spans="1:10" ht="18" customHeight="1" x14ac:dyDescent="0.3">
      <c r="A167" s="65"/>
      <c r="B167" s="40"/>
      <c r="C167" s="66" t="str">
        <f>IF(Calc!G10&gt;Calc!G6,Calc!V4,Calc!W4)</f>
        <v>Short positions below</v>
      </c>
      <c r="D167" s="116"/>
      <c r="E167" s="56">
        <f>Calc!G6</f>
        <v>103.95</v>
      </c>
      <c r="F167" s="117" t="s">
        <v>63</v>
      </c>
      <c r="G167" s="56">
        <f>IF(Calc!G10&gt;Calc!G6,Calc!G5,Calc!G7)</f>
        <v>103.7</v>
      </c>
      <c r="H167" s="117" t="s">
        <v>62</v>
      </c>
      <c r="I167" s="56">
        <f>IF(Calc!G10&gt;Calc!G6,Calc!G4,Calc!G8)</f>
        <v>103.55000000000001</v>
      </c>
      <c r="J167" s="115" t="s">
        <v>65</v>
      </c>
    </row>
    <row r="168" spans="1:10" ht="18" customHeight="1" x14ac:dyDescent="0.3">
      <c r="A168" s="65"/>
      <c r="B168" s="40"/>
      <c r="J168" s="40"/>
    </row>
    <row r="169" spans="1:10" ht="18" customHeight="1" x14ac:dyDescent="0.3">
      <c r="A169" s="65"/>
      <c r="B169" s="40"/>
      <c r="C169" s="41" t="s">
        <v>64</v>
      </c>
      <c r="D169" s="52"/>
      <c r="E169" s="52"/>
      <c r="F169" s="52"/>
      <c r="G169" s="52"/>
      <c r="H169" s="126"/>
      <c r="I169" s="126"/>
      <c r="J169" s="40"/>
    </row>
    <row r="170" spans="1:10" ht="8.1" customHeight="1" x14ac:dyDescent="0.3">
      <c r="A170" s="65"/>
      <c r="B170" s="40"/>
      <c r="C170" s="52"/>
      <c r="D170" s="52"/>
      <c r="E170" s="52"/>
      <c r="F170" s="52"/>
      <c r="G170" s="52"/>
      <c r="H170" s="52"/>
      <c r="I170" s="52"/>
      <c r="J170" s="40"/>
    </row>
    <row r="171" spans="1:10" ht="18" customHeight="1" x14ac:dyDescent="0.3">
      <c r="A171" s="65"/>
      <c r="B171" s="40"/>
      <c r="C171" s="66" t="str">
        <f>IF(Calc!G10&lt;Calc!G6,Calc!V4,Calc!W4)</f>
        <v>Long positions above</v>
      </c>
      <c r="E171" s="56">
        <f>Calc!G6</f>
        <v>103.95</v>
      </c>
      <c r="F171" s="117" t="s">
        <v>63</v>
      </c>
      <c r="G171" s="56">
        <f>IF(Calc!G10&lt;Calc!G6,Calc!G5,Calc!G7)</f>
        <v>104.2</v>
      </c>
      <c r="H171" s="117" t="s">
        <v>62</v>
      </c>
      <c r="I171" s="56">
        <f>IF(Calc!G10&lt;Calc!G6,Calc!G4,Calc!G8)</f>
        <v>104.35000000000001</v>
      </c>
      <c r="J171" s="115"/>
    </row>
    <row r="172" spans="1:10" ht="18" customHeight="1" x14ac:dyDescent="0.3">
      <c r="A172" s="65"/>
      <c r="B172" s="40"/>
      <c r="C172" s="53"/>
      <c r="D172" s="55"/>
      <c r="E172" s="53"/>
      <c r="F172" s="52"/>
      <c r="G172" s="53"/>
      <c r="H172" s="109"/>
      <c r="I172" s="109"/>
      <c r="J172" s="40"/>
    </row>
    <row r="173" spans="1:10" ht="18" customHeight="1" x14ac:dyDescent="0.3">
      <c r="A173" s="65"/>
      <c r="B173" s="40"/>
      <c r="C173" s="52"/>
      <c r="D173" s="52"/>
      <c r="E173" s="52"/>
      <c r="F173" s="52"/>
      <c r="G173" s="52"/>
      <c r="H173" s="52"/>
      <c r="I173" s="52"/>
      <c r="J173" s="40"/>
    </row>
    <row r="174" spans="1:10" ht="18" customHeight="1" x14ac:dyDescent="0.3">
      <c r="A174" s="65"/>
      <c r="B174" s="40"/>
      <c r="C174" s="114" t="s">
        <v>66</v>
      </c>
      <c r="E174" s="56">
        <f>Calc!G7</f>
        <v>103.7</v>
      </c>
      <c r="F174" t="s">
        <v>68</v>
      </c>
      <c r="G174" s="56">
        <f>Calc!G8</f>
        <v>103.55000000000001</v>
      </c>
      <c r="H174" t="s">
        <v>68</v>
      </c>
      <c r="I174" s="56">
        <f>Calc!G9</f>
        <v>103.35000000000001</v>
      </c>
      <c r="J174" s="40"/>
    </row>
    <row r="175" spans="1:10" ht="18" customHeight="1" x14ac:dyDescent="0.3">
      <c r="A175" s="65"/>
      <c r="B175" s="40"/>
      <c r="J175" s="40"/>
    </row>
    <row r="176" spans="1:10" ht="18" customHeight="1" x14ac:dyDescent="0.3">
      <c r="A176" s="65"/>
      <c r="B176" s="40"/>
      <c r="C176" s="114" t="s">
        <v>67</v>
      </c>
      <c r="E176" s="56">
        <f>Calc!G5</f>
        <v>104.2</v>
      </c>
      <c r="F176" t="s">
        <v>68</v>
      </c>
      <c r="G176" s="56">
        <f>Calc!G4</f>
        <v>104.35000000000001</v>
      </c>
      <c r="H176" t="s">
        <v>68</v>
      </c>
      <c r="I176" s="56">
        <f>Calc!G3</f>
        <v>104.55000000000001</v>
      </c>
      <c r="J176" s="40"/>
    </row>
    <row r="177" spans="1:10" ht="18" customHeight="1" x14ac:dyDescent="0.3">
      <c r="A177" s="65"/>
      <c r="B177" s="40"/>
      <c r="C177" s="52"/>
      <c r="D177" s="52"/>
      <c r="J177" s="40"/>
    </row>
    <row r="178" spans="1:10" ht="18" customHeight="1" x14ac:dyDescent="0.3">
      <c r="A178" s="65"/>
      <c r="B178" s="40"/>
      <c r="C178" s="40"/>
      <c r="D178" s="40"/>
      <c r="E178" s="40"/>
      <c r="F178" s="40"/>
      <c r="G178" s="40"/>
      <c r="H178" s="40"/>
      <c r="I178" s="40"/>
      <c r="J178" s="40"/>
    </row>
    <row r="179" spans="1:10" ht="18" customHeight="1" x14ac:dyDescent="0.3">
      <c r="A179" s="65"/>
      <c r="B179" s="40"/>
      <c r="C179" s="135" t="s">
        <v>71</v>
      </c>
      <c r="F179" s="40"/>
      <c r="G179" s="111"/>
      <c r="H179" s="111"/>
      <c r="I179" s="111"/>
      <c r="J179" s="40"/>
    </row>
    <row r="180" spans="1:10" ht="18" customHeight="1" x14ac:dyDescent="0.3">
      <c r="A180" s="65"/>
      <c r="B180" s="40"/>
      <c r="C180" s="135"/>
      <c r="F180" s="40"/>
      <c r="G180" s="111"/>
      <c r="H180" s="111"/>
      <c r="I180" s="111"/>
      <c r="J180" s="40"/>
    </row>
    <row r="181" spans="1:10" ht="18" customHeight="1" x14ac:dyDescent="0.3">
      <c r="A181" s="65"/>
      <c r="B181" s="40"/>
      <c r="C181" s="69"/>
      <c r="D181" s="69"/>
      <c r="E181" s="69"/>
      <c r="F181" s="69"/>
      <c r="G181" s="69"/>
      <c r="H181" s="69"/>
      <c r="I181" s="69"/>
      <c r="J181" s="40"/>
    </row>
    <row r="182" spans="1:10" ht="18" customHeight="1" x14ac:dyDescent="0.3">
      <c r="A182" s="65"/>
      <c r="B182" s="40"/>
      <c r="C182" s="3" t="s">
        <v>14</v>
      </c>
      <c r="D182" s="145">
        <f>Calc!I6</f>
        <v>1851.8000000000002</v>
      </c>
      <c r="E182" s="145"/>
      <c r="F182" s="71"/>
      <c r="H182" s="112" t="s">
        <v>55</v>
      </c>
      <c r="I182" s="56">
        <f>Calc!I20</f>
        <v>1859.43</v>
      </c>
      <c r="J182" s="40"/>
    </row>
    <row r="183" spans="1:10" ht="18" customHeight="1" x14ac:dyDescent="0.3">
      <c r="A183" s="65"/>
      <c r="B183" s="40"/>
      <c r="C183" s="62"/>
      <c r="D183" s="62"/>
      <c r="E183" s="62"/>
      <c r="F183" s="62"/>
      <c r="G183" s="62"/>
      <c r="H183" s="62"/>
      <c r="I183" s="62"/>
      <c r="J183" s="40"/>
    </row>
    <row r="184" spans="1:10" ht="18" customHeight="1" x14ac:dyDescent="0.3">
      <c r="A184" s="65"/>
      <c r="B184" s="40"/>
      <c r="C184" s="83"/>
      <c r="D184" s="84"/>
      <c r="E184" s="84"/>
      <c r="F184" s="84"/>
      <c r="G184" s="84"/>
      <c r="H184" s="84"/>
      <c r="I184" s="85"/>
      <c r="J184" s="40"/>
    </row>
    <row r="185" spans="1:10" ht="18" customHeight="1" x14ac:dyDescent="0.3">
      <c r="A185" s="65"/>
      <c r="B185" s="40"/>
      <c r="C185" s="78"/>
      <c r="D185" s="62"/>
      <c r="E185" s="62"/>
      <c r="F185" s="62"/>
      <c r="G185" s="62"/>
      <c r="H185" s="62"/>
      <c r="I185" s="86"/>
      <c r="J185" s="40"/>
    </row>
    <row r="186" spans="1:10" ht="18" customHeight="1" x14ac:dyDescent="0.3">
      <c r="A186" s="65"/>
      <c r="B186" s="40"/>
      <c r="C186" s="78"/>
      <c r="D186" s="62"/>
      <c r="E186" s="62"/>
      <c r="F186" s="62"/>
      <c r="G186" s="62"/>
      <c r="H186" s="62"/>
      <c r="I186" s="86"/>
      <c r="J186" s="40"/>
    </row>
    <row r="187" spans="1:10" ht="18" customHeight="1" x14ac:dyDescent="0.3">
      <c r="A187" s="65"/>
      <c r="B187" s="40"/>
      <c r="C187" s="78"/>
      <c r="D187" s="62"/>
      <c r="E187" s="62"/>
      <c r="F187" s="62"/>
      <c r="G187" s="62"/>
      <c r="H187" s="62"/>
      <c r="I187" s="86"/>
      <c r="J187" s="40"/>
    </row>
    <row r="188" spans="1:10" ht="18" customHeight="1" x14ac:dyDescent="0.3">
      <c r="A188" s="65"/>
      <c r="B188" s="40"/>
      <c r="C188" s="78"/>
      <c r="D188" s="62"/>
      <c r="E188" s="62"/>
      <c r="F188" s="62"/>
      <c r="G188" s="62"/>
      <c r="H188" s="62"/>
      <c r="I188" s="86"/>
      <c r="J188" s="40"/>
    </row>
    <row r="189" spans="1:10" ht="18" customHeight="1" x14ac:dyDescent="0.3">
      <c r="A189" s="65"/>
      <c r="B189" s="40"/>
      <c r="C189" s="78"/>
      <c r="D189" s="62"/>
      <c r="E189" s="62"/>
      <c r="F189" s="62"/>
      <c r="G189" s="62"/>
      <c r="H189" s="62"/>
      <c r="I189" s="86"/>
      <c r="J189" s="40"/>
    </row>
    <row r="190" spans="1:10" ht="18" customHeight="1" x14ac:dyDescent="0.3">
      <c r="A190" s="65"/>
      <c r="B190" s="40"/>
      <c r="C190" s="78"/>
      <c r="D190" s="62"/>
      <c r="E190" s="62"/>
      <c r="F190" s="62"/>
      <c r="G190" s="62"/>
      <c r="H190" s="62"/>
      <c r="I190" s="86"/>
      <c r="J190" s="40"/>
    </row>
    <row r="191" spans="1:10" ht="18" customHeight="1" x14ac:dyDescent="0.3">
      <c r="A191" s="65"/>
      <c r="B191" s="40"/>
      <c r="C191" s="78"/>
      <c r="D191" s="62"/>
      <c r="E191" s="62"/>
      <c r="F191" s="62"/>
      <c r="G191" s="62"/>
      <c r="H191" s="62"/>
      <c r="I191" s="86"/>
      <c r="J191" s="40"/>
    </row>
    <row r="192" spans="1:10" ht="18" customHeight="1" x14ac:dyDescent="0.3">
      <c r="A192" s="65"/>
      <c r="B192" s="40"/>
      <c r="C192" s="78"/>
      <c r="D192" s="62"/>
      <c r="E192" s="62"/>
      <c r="F192" s="62"/>
      <c r="G192" s="62"/>
      <c r="H192" s="62"/>
      <c r="I192" s="86"/>
      <c r="J192" s="40"/>
    </row>
    <row r="193" spans="1:10" ht="18" customHeight="1" x14ac:dyDescent="0.3">
      <c r="A193" s="65"/>
      <c r="B193" s="40"/>
      <c r="C193" s="78"/>
      <c r="D193" s="62"/>
      <c r="E193" s="62"/>
      <c r="F193" s="62"/>
      <c r="G193" s="62"/>
      <c r="H193" s="62"/>
      <c r="I193" s="86"/>
      <c r="J193" s="40"/>
    </row>
    <row r="194" spans="1:10" ht="18" customHeight="1" x14ac:dyDescent="0.3">
      <c r="A194" s="65"/>
      <c r="B194" s="40"/>
      <c r="C194" s="78"/>
      <c r="D194" s="62"/>
      <c r="E194" s="62"/>
      <c r="F194" s="62"/>
      <c r="G194" s="62"/>
      <c r="H194" s="62"/>
      <c r="I194" s="86"/>
      <c r="J194" s="40"/>
    </row>
    <row r="195" spans="1:10" ht="18" customHeight="1" x14ac:dyDescent="0.3">
      <c r="A195" s="65"/>
      <c r="B195" s="40"/>
      <c r="C195" s="78"/>
      <c r="D195" s="62"/>
      <c r="E195" s="62"/>
      <c r="F195" s="62"/>
      <c r="G195" s="62"/>
      <c r="H195" s="62"/>
      <c r="I195" s="86"/>
      <c r="J195" s="40"/>
    </row>
    <row r="196" spans="1:10" ht="18" customHeight="1" x14ac:dyDescent="0.3">
      <c r="A196" s="65"/>
      <c r="B196" s="40"/>
      <c r="C196" s="78"/>
      <c r="D196" s="62"/>
      <c r="E196" s="62"/>
      <c r="F196" s="62"/>
      <c r="G196" s="62"/>
      <c r="H196" s="62"/>
      <c r="I196" s="86"/>
      <c r="J196" s="40"/>
    </row>
    <row r="197" spans="1:10" ht="18" customHeight="1" x14ac:dyDescent="0.3">
      <c r="A197" s="65"/>
      <c r="B197" s="40"/>
      <c r="C197" s="78"/>
      <c r="D197" s="62"/>
      <c r="E197" s="62"/>
      <c r="F197" s="62"/>
      <c r="G197" s="62"/>
      <c r="H197" s="62"/>
      <c r="I197" s="86"/>
      <c r="J197" s="40"/>
    </row>
    <row r="198" spans="1:10" ht="18" customHeight="1" x14ac:dyDescent="0.3">
      <c r="A198" s="65"/>
      <c r="B198" s="40"/>
      <c r="C198" s="78"/>
      <c r="D198" s="62"/>
      <c r="E198" s="62"/>
      <c r="F198" s="62"/>
      <c r="G198" s="62"/>
      <c r="H198" s="62"/>
      <c r="I198" s="86"/>
      <c r="J198" s="40"/>
    </row>
    <row r="199" spans="1:10" ht="18" customHeight="1" x14ac:dyDescent="0.3">
      <c r="A199" s="65"/>
      <c r="B199" s="40"/>
      <c r="C199" s="78"/>
      <c r="D199" s="62"/>
      <c r="E199" s="62"/>
      <c r="F199" s="62"/>
      <c r="G199" s="62"/>
      <c r="H199" s="62"/>
      <c r="I199" s="86"/>
      <c r="J199" s="40"/>
    </row>
    <row r="200" spans="1:10" ht="18" customHeight="1" x14ac:dyDescent="0.3">
      <c r="A200" s="65"/>
      <c r="B200" s="40"/>
      <c r="C200" s="87"/>
      <c r="D200" s="88"/>
      <c r="E200" s="88"/>
      <c r="F200" s="88"/>
      <c r="G200" s="88"/>
      <c r="H200" s="88"/>
      <c r="I200" s="82"/>
      <c r="J200" s="40"/>
    </row>
    <row r="201" spans="1:10" ht="18" customHeight="1" x14ac:dyDescent="0.3">
      <c r="A201" s="65"/>
      <c r="B201" s="40"/>
      <c r="J201" s="40"/>
    </row>
    <row r="202" spans="1:10" ht="18" customHeight="1" x14ac:dyDescent="0.3">
      <c r="A202" s="65"/>
      <c r="B202" s="40"/>
      <c r="D202" s="52"/>
      <c r="E202" s="54"/>
      <c r="F202" s="52"/>
      <c r="G202" s="104" t="s">
        <v>51</v>
      </c>
      <c r="H202" s="108"/>
      <c r="I202" s="108"/>
      <c r="J202" s="40"/>
    </row>
    <row r="203" spans="1:10" ht="18" customHeight="1" x14ac:dyDescent="0.3">
      <c r="A203" s="65"/>
      <c r="B203" s="40"/>
      <c r="C203" s="54" t="s">
        <v>57</v>
      </c>
      <c r="D203" s="52"/>
      <c r="E203" s="54"/>
      <c r="F203" s="52"/>
      <c r="G203" s="53"/>
      <c r="H203" s="108"/>
      <c r="J203" s="40"/>
    </row>
    <row r="204" spans="1:10" ht="8.1" customHeight="1" x14ac:dyDescent="0.3">
      <c r="A204" s="65"/>
      <c r="B204" s="40"/>
      <c r="C204" s="53"/>
      <c r="D204" s="52"/>
      <c r="E204" s="54"/>
      <c r="F204" s="52"/>
      <c r="G204" s="53"/>
      <c r="H204" s="108"/>
      <c r="I204" s="54"/>
      <c r="J204" s="40"/>
    </row>
    <row r="205" spans="1:10" ht="18" customHeight="1" x14ac:dyDescent="0.3">
      <c r="A205" s="65"/>
      <c r="B205" s="40"/>
      <c r="C205" s="52" t="str">
        <f>IF(Calc!I10&gt;Calc!I6,Calc!V5,Calc!W5)</f>
        <v>Bullish</v>
      </c>
      <c r="D205" s="52"/>
      <c r="E205" s="52"/>
      <c r="F205" s="52"/>
      <c r="G205" s="52"/>
      <c r="H205" s="52"/>
      <c r="J205" s="40"/>
    </row>
    <row r="206" spans="1:10" ht="18" customHeight="1" x14ac:dyDescent="0.3">
      <c r="A206" s="65"/>
      <c r="B206" s="40"/>
      <c r="C206" s="52"/>
      <c r="D206" s="52"/>
      <c r="E206" s="52"/>
      <c r="F206" s="52"/>
      <c r="G206" s="52"/>
      <c r="H206" s="52"/>
      <c r="J206" s="40"/>
    </row>
    <row r="207" spans="1:10" ht="18" customHeight="1" x14ac:dyDescent="0.3">
      <c r="A207" s="65"/>
      <c r="B207" s="40"/>
      <c r="J207" s="40"/>
    </row>
    <row r="208" spans="1:10" ht="18" customHeight="1" x14ac:dyDescent="0.3">
      <c r="A208" s="65"/>
      <c r="B208" s="40"/>
      <c r="C208" s="113" t="s">
        <v>61</v>
      </c>
      <c r="D208" s="67"/>
      <c r="E208" s="52"/>
      <c r="F208" s="52"/>
      <c r="G208" s="52"/>
      <c r="J208" s="40"/>
    </row>
    <row r="209" spans="1:10" ht="8.1" customHeight="1" x14ac:dyDescent="0.3">
      <c r="A209" s="65"/>
      <c r="B209" s="40"/>
      <c r="C209" s="52"/>
      <c r="D209" s="52"/>
      <c r="E209" s="52"/>
      <c r="F209" s="52"/>
      <c r="G209" s="52"/>
      <c r="H209" s="52"/>
      <c r="I209" s="52"/>
      <c r="J209" s="40"/>
    </row>
    <row r="210" spans="1:10" ht="18" customHeight="1" x14ac:dyDescent="0.3">
      <c r="A210" s="65"/>
      <c r="B210" s="40"/>
      <c r="C210" s="66" t="str">
        <f>IF(Calc!I10&gt;Calc!I6,Calc!V4,Calc!W4)</f>
        <v>Long positions above</v>
      </c>
      <c r="D210" s="116"/>
      <c r="E210" s="56">
        <f>Calc!I6</f>
        <v>1851.8000000000002</v>
      </c>
      <c r="F210" s="117" t="s">
        <v>63</v>
      </c>
      <c r="G210" s="56">
        <f>IF(Calc!I10&gt;Calc!I6,Calc!I5,Calc!I7)</f>
        <v>1861.9</v>
      </c>
      <c r="H210" s="117" t="s">
        <v>62</v>
      </c>
      <c r="I210" s="56">
        <f>IF(Calc!I10&gt;Calc!I6,Calc!I4,Calc!I8)</f>
        <v>1868.1000000000001</v>
      </c>
      <c r="J210" s="115" t="s">
        <v>65</v>
      </c>
    </row>
    <row r="211" spans="1:10" ht="18" customHeight="1" x14ac:dyDescent="0.3">
      <c r="A211" s="65"/>
      <c r="B211" s="40"/>
      <c r="J211" s="40"/>
    </row>
    <row r="212" spans="1:10" ht="18" customHeight="1" x14ac:dyDescent="0.3">
      <c r="A212" s="65"/>
      <c r="B212" s="40"/>
      <c r="C212" s="41" t="s">
        <v>64</v>
      </c>
      <c r="D212" s="52"/>
      <c r="E212" s="52"/>
      <c r="F212" s="52"/>
      <c r="G212" s="52"/>
      <c r="H212" s="126"/>
      <c r="I212" s="126"/>
      <c r="J212" s="40"/>
    </row>
    <row r="213" spans="1:10" ht="8.1" customHeight="1" x14ac:dyDescent="0.3">
      <c r="A213" s="65"/>
      <c r="B213" s="40"/>
      <c r="C213" s="52"/>
      <c r="D213" s="52"/>
      <c r="E213" s="52"/>
      <c r="F213" s="52"/>
      <c r="G213" s="52"/>
      <c r="H213" s="52"/>
      <c r="I213" s="52"/>
      <c r="J213" s="40"/>
    </row>
    <row r="214" spans="1:10" ht="18" customHeight="1" x14ac:dyDescent="0.3">
      <c r="A214" s="65"/>
      <c r="B214" s="40"/>
      <c r="C214" s="66" t="str">
        <f>IF(Calc!I10&lt;Calc!I6,Calc!V4,Calc!W4)</f>
        <v>Short positions below</v>
      </c>
      <c r="E214" s="56">
        <f>Calc!I6</f>
        <v>1851.8000000000002</v>
      </c>
      <c r="F214" s="117" t="s">
        <v>63</v>
      </c>
      <c r="G214" s="56">
        <f>IF(Calc!I10&lt;Calc!I6,Calc!I5,Calc!I7)</f>
        <v>1841.7</v>
      </c>
      <c r="H214" s="117" t="s">
        <v>62</v>
      </c>
      <c r="I214" s="56">
        <f>IF(Calc!I10&lt;Calc!I6,Calc!I4,Calc!I8)</f>
        <v>1835.5</v>
      </c>
      <c r="J214" s="115"/>
    </row>
    <row r="215" spans="1:10" ht="18" customHeight="1" x14ac:dyDescent="0.3">
      <c r="A215" s="65"/>
      <c r="B215" s="40"/>
      <c r="C215" s="53"/>
      <c r="D215" s="55"/>
      <c r="E215" s="53"/>
      <c r="F215" s="52"/>
      <c r="G215" s="53"/>
      <c r="H215" s="109"/>
      <c r="I215" s="109"/>
      <c r="J215" s="40"/>
    </row>
    <row r="216" spans="1:10" ht="18" customHeight="1" x14ac:dyDescent="0.3">
      <c r="A216" s="65"/>
      <c r="B216" s="40"/>
      <c r="C216" s="52"/>
      <c r="D216" s="52"/>
      <c r="E216" s="52"/>
      <c r="F216" s="52"/>
      <c r="G216" s="52"/>
      <c r="H216" s="52"/>
      <c r="I216" s="52"/>
      <c r="J216" s="40"/>
    </row>
    <row r="217" spans="1:10" ht="18" customHeight="1" x14ac:dyDescent="0.3">
      <c r="A217" s="65"/>
      <c r="B217" s="40"/>
      <c r="C217" s="114" t="s">
        <v>66</v>
      </c>
      <c r="E217" s="56">
        <f>Calc!I7</f>
        <v>1841.7</v>
      </c>
      <c r="F217" t="s">
        <v>68</v>
      </c>
      <c r="G217" s="56">
        <f>Calc!I8</f>
        <v>1835.5</v>
      </c>
      <c r="H217" t="s">
        <v>68</v>
      </c>
      <c r="I217" s="56">
        <f>Calc!I9</f>
        <v>1825.4</v>
      </c>
      <c r="J217" s="40"/>
    </row>
    <row r="218" spans="1:10" ht="18" customHeight="1" x14ac:dyDescent="0.3">
      <c r="A218" s="65"/>
      <c r="B218" s="40"/>
      <c r="J218" s="40"/>
    </row>
    <row r="219" spans="1:10" ht="18" customHeight="1" x14ac:dyDescent="0.3">
      <c r="A219" s="65"/>
      <c r="B219" s="40"/>
      <c r="C219" s="114" t="s">
        <v>67</v>
      </c>
      <c r="E219" s="56">
        <f>Calc!I5</f>
        <v>1861.9</v>
      </c>
      <c r="F219" t="s">
        <v>68</v>
      </c>
      <c r="G219" s="56">
        <f>Calc!I4</f>
        <v>1868.1000000000001</v>
      </c>
      <c r="H219" t="s">
        <v>68</v>
      </c>
      <c r="I219" s="56">
        <f>Calc!I3</f>
        <v>1878.2</v>
      </c>
      <c r="J219" s="40"/>
    </row>
    <row r="220" spans="1:10" ht="18" customHeight="1" x14ac:dyDescent="0.3">
      <c r="A220" s="65"/>
      <c r="B220" s="40"/>
      <c r="C220" s="52"/>
      <c r="D220" s="52"/>
      <c r="J220" s="40"/>
    </row>
    <row r="221" spans="1:10" ht="18" customHeight="1" x14ac:dyDescent="0.3">
      <c r="A221" s="65"/>
      <c r="B221" s="40"/>
      <c r="C221" s="40"/>
      <c r="D221" s="40"/>
      <c r="E221" s="40"/>
      <c r="F221" s="40"/>
      <c r="G221" s="40"/>
      <c r="H221" s="40"/>
      <c r="I221" s="40"/>
      <c r="J221" s="40"/>
    </row>
    <row r="222" spans="1:10" ht="18" customHeight="1" x14ac:dyDescent="0.3">
      <c r="A222" s="65"/>
      <c r="B222" s="40"/>
      <c r="C222" s="135" t="s">
        <v>72</v>
      </c>
      <c r="F222" s="40"/>
      <c r="G222" s="111"/>
      <c r="H222" s="111"/>
      <c r="I222" s="111"/>
      <c r="J222" s="40"/>
    </row>
    <row r="223" spans="1:10" ht="18" customHeight="1" x14ac:dyDescent="0.3">
      <c r="A223" s="65"/>
      <c r="B223" s="40"/>
      <c r="C223" s="135"/>
      <c r="F223" s="40"/>
      <c r="G223" s="111"/>
      <c r="H223" s="111"/>
      <c r="I223" s="111"/>
      <c r="J223" s="40"/>
    </row>
    <row r="224" spans="1:10" ht="18" customHeight="1" x14ac:dyDescent="0.3">
      <c r="A224" s="65"/>
      <c r="B224" s="40"/>
      <c r="C224" s="69"/>
      <c r="D224" s="69"/>
      <c r="E224" s="69"/>
      <c r="F224" s="69"/>
      <c r="G224" s="69"/>
      <c r="H224" s="69"/>
      <c r="I224" s="69"/>
      <c r="J224" s="40"/>
    </row>
    <row r="225" spans="1:10" ht="18" customHeight="1" x14ac:dyDescent="0.3">
      <c r="A225" s="65"/>
      <c r="B225" s="40"/>
      <c r="C225" s="3" t="s">
        <v>14</v>
      </c>
      <c r="D225" s="145">
        <f>Calc!K6</f>
        <v>25.35</v>
      </c>
      <c r="E225" s="145"/>
      <c r="F225" s="71"/>
      <c r="H225" s="112" t="s">
        <v>55</v>
      </c>
      <c r="I225" s="56">
        <f>Calc!K20</f>
        <v>25.532</v>
      </c>
      <c r="J225" s="40"/>
    </row>
    <row r="226" spans="1:10" ht="18" customHeight="1" x14ac:dyDescent="0.3">
      <c r="A226" s="65"/>
      <c r="B226" s="40"/>
      <c r="C226" s="62"/>
      <c r="D226" s="62"/>
      <c r="E226" s="62"/>
      <c r="F226" s="62"/>
      <c r="G226" s="62"/>
      <c r="H226" s="62"/>
      <c r="I226" s="62"/>
      <c r="J226" s="40"/>
    </row>
    <row r="227" spans="1:10" ht="18" customHeight="1" x14ac:dyDescent="0.3">
      <c r="A227" s="65"/>
      <c r="B227" s="40"/>
      <c r="C227" s="83"/>
      <c r="D227" s="84"/>
      <c r="E227" s="84"/>
      <c r="F227" s="84"/>
      <c r="G227" s="84"/>
      <c r="H227" s="84"/>
      <c r="I227" s="85"/>
      <c r="J227" s="40"/>
    </row>
    <row r="228" spans="1:10" ht="18" customHeight="1" x14ac:dyDescent="0.3">
      <c r="A228" s="65"/>
      <c r="B228" s="40"/>
      <c r="C228" s="78"/>
      <c r="D228" s="62"/>
      <c r="E228" s="62"/>
      <c r="F228" s="62"/>
      <c r="G228" s="62"/>
      <c r="H228" s="62"/>
      <c r="I228" s="86"/>
      <c r="J228" s="40"/>
    </row>
    <row r="229" spans="1:10" ht="18" customHeight="1" x14ac:dyDescent="0.3">
      <c r="A229" s="65"/>
      <c r="B229" s="40"/>
      <c r="C229" s="78"/>
      <c r="D229" s="62"/>
      <c r="E229" s="62"/>
      <c r="F229" s="62"/>
      <c r="G229" s="62"/>
      <c r="H229" s="62"/>
      <c r="I229" s="86"/>
      <c r="J229" s="40"/>
    </row>
    <row r="230" spans="1:10" ht="18" customHeight="1" x14ac:dyDescent="0.3">
      <c r="A230" s="65"/>
      <c r="B230" s="40"/>
      <c r="C230" s="78"/>
      <c r="D230" s="62"/>
      <c r="E230" s="62"/>
      <c r="F230" s="62"/>
      <c r="G230" s="62"/>
      <c r="H230" s="62"/>
      <c r="I230" s="86"/>
      <c r="J230" s="40"/>
    </row>
    <row r="231" spans="1:10" ht="18" customHeight="1" x14ac:dyDescent="0.3">
      <c r="A231" s="65"/>
      <c r="B231" s="40"/>
      <c r="C231" s="78"/>
      <c r="D231" s="62"/>
      <c r="E231" s="62"/>
      <c r="F231" s="62"/>
      <c r="G231" s="62"/>
      <c r="H231" s="62"/>
      <c r="I231" s="86"/>
      <c r="J231" s="40"/>
    </row>
    <row r="232" spans="1:10" ht="18" customHeight="1" x14ac:dyDescent="0.3">
      <c r="A232" s="65"/>
      <c r="B232" s="40"/>
      <c r="C232" s="78"/>
      <c r="D232" s="62"/>
      <c r="E232" s="62"/>
      <c r="F232" s="62"/>
      <c r="G232" s="62"/>
      <c r="H232" s="62"/>
      <c r="I232" s="86"/>
      <c r="J232" s="40"/>
    </row>
    <row r="233" spans="1:10" ht="18" customHeight="1" x14ac:dyDescent="0.3">
      <c r="A233" s="65"/>
      <c r="B233" s="40"/>
      <c r="C233" s="78"/>
      <c r="D233" s="62"/>
      <c r="E233" s="62"/>
      <c r="F233" s="62"/>
      <c r="G233" s="62"/>
      <c r="H233" s="62"/>
      <c r="I233" s="86"/>
      <c r="J233" s="40"/>
    </row>
    <row r="234" spans="1:10" ht="18" customHeight="1" x14ac:dyDescent="0.3">
      <c r="A234" s="65"/>
      <c r="B234" s="40"/>
      <c r="C234" s="78"/>
      <c r="D234" s="62"/>
      <c r="E234" s="62"/>
      <c r="F234" s="62"/>
      <c r="G234" s="62"/>
      <c r="H234" s="62"/>
      <c r="I234" s="86"/>
      <c r="J234" s="40"/>
    </row>
    <row r="235" spans="1:10" ht="18" customHeight="1" x14ac:dyDescent="0.3">
      <c r="A235" s="65"/>
      <c r="B235" s="40"/>
      <c r="C235" s="78"/>
      <c r="D235" s="62"/>
      <c r="E235" s="62"/>
      <c r="F235" s="62"/>
      <c r="G235" s="62"/>
      <c r="H235" s="62"/>
      <c r="I235" s="86"/>
      <c r="J235" s="40"/>
    </row>
    <row r="236" spans="1:10" ht="18" customHeight="1" x14ac:dyDescent="0.3">
      <c r="A236" s="65"/>
      <c r="B236" s="40"/>
      <c r="C236" s="78"/>
      <c r="D236" s="62"/>
      <c r="E236" s="62"/>
      <c r="F236" s="62"/>
      <c r="G236" s="62"/>
      <c r="H236" s="62"/>
      <c r="I236" s="86"/>
      <c r="J236" s="40"/>
    </row>
    <row r="237" spans="1:10" ht="18" customHeight="1" x14ac:dyDescent="0.3">
      <c r="A237" s="65"/>
      <c r="B237" s="40"/>
      <c r="C237" s="78"/>
      <c r="D237" s="62"/>
      <c r="E237" s="62"/>
      <c r="F237" s="62"/>
      <c r="G237" s="62"/>
      <c r="H237" s="62"/>
      <c r="I237" s="86"/>
      <c r="J237" s="40"/>
    </row>
    <row r="238" spans="1:10" ht="18" customHeight="1" x14ac:dyDescent="0.3">
      <c r="A238" s="65"/>
      <c r="B238" s="40"/>
      <c r="C238" s="78"/>
      <c r="D238" s="62"/>
      <c r="E238" s="62"/>
      <c r="F238" s="62"/>
      <c r="G238" s="62"/>
      <c r="H238" s="62"/>
      <c r="I238" s="86"/>
      <c r="J238" s="40"/>
    </row>
    <row r="239" spans="1:10" ht="18" customHeight="1" x14ac:dyDescent="0.3">
      <c r="A239" s="65"/>
      <c r="B239" s="40"/>
      <c r="C239" s="78"/>
      <c r="D239" s="62"/>
      <c r="E239" s="62"/>
      <c r="F239" s="62"/>
      <c r="G239" s="62"/>
      <c r="H239" s="62"/>
      <c r="I239" s="86"/>
      <c r="J239" s="40"/>
    </row>
    <row r="240" spans="1:10" ht="18" customHeight="1" x14ac:dyDescent="0.3">
      <c r="A240" s="65"/>
      <c r="B240" s="40"/>
      <c r="C240" s="78"/>
      <c r="D240" s="62"/>
      <c r="E240" s="62"/>
      <c r="F240" s="62"/>
      <c r="G240" s="62"/>
      <c r="H240" s="62"/>
      <c r="I240" s="86"/>
      <c r="J240" s="40"/>
    </row>
    <row r="241" spans="1:10" ht="18" customHeight="1" x14ac:dyDescent="0.3">
      <c r="A241" s="65"/>
      <c r="B241" s="40"/>
      <c r="C241" s="78"/>
      <c r="D241" s="62"/>
      <c r="E241" s="62"/>
      <c r="F241" s="62"/>
      <c r="G241" s="62"/>
      <c r="H241" s="62"/>
      <c r="I241" s="79"/>
      <c r="J241" s="40"/>
    </row>
    <row r="242" spans="1:10" ht="18" customHeight="1" x14ac:dyDescent="0.3">
      <c r="A242" s="65"/>
      <c r="B242" s="40"/>
      <c r="C242" s="78"/>
      <c r="D242" s="62"/>
      <c r="E242" s="62"/>
      <c r="F242" s="62"/>
      <c r="G242" s="62"/>
      <c r="H242" s="62"/>
      <c r="I242" s="79"/>
      <c r="J242" s="40"/>
    </row>
    <row r="243" spans="1:10" ht="18" customHeight="1" x14ac:dyDescent="0.3">
      <c r="A243" s="65"/>
      <c r="B243" s="40"/>
      <c r="C243" s="87"/>
      <c r="D243" s="88"/>
      <c r="E243" s="88"/>
      <c r="F243" s="88"/>
      <c r="G243" s="88"/>
      <c r="H243" s="88"/>
      <c r="I243" s="82"/>
      <c r="J243" s="40"/>
    </row>
    <row r="244" spans="1:10" ht="18" customHeight="1" x14ac:dyDescent="0.3">
      <c r="A244" s="65"/>
      <c r="B244" s="40"/>
      <c r="J244" s="40"/>
    </row>
    <row r="245" spans="1:10" ht="18" customHeight="1" x14ac:dyDescent="0.3">
      <c r="A245" s="65"/>
      <c r="B245" s="40"/>
      <c r="D245" s="52"/>
      <c r="E245" s="54"/>
      <c r="F245" s="52"/>
      <c r="G245" s="104" t="s">
        <v>51</v>
      </c>
      <c r="H245" s="108"/>
      <c r="I245" s="108"/>
      <c r="J245" s="40"/>
    </row>
    <row r="246" spans="1:10" ht="18" customHeight="1" x14ac:dyDescent="0.3">
      <c r="A246" s="65"/>
      <c r="B246" s="40"/>
      <c r="C246" s="54" t="s">
        <v>57</v>
      </c>
      <c r="D246" s="52"/>
      <c r="E246" s="54"/>
      <c r="F246" s="52"/>
      <c r="G246" s="53"/>
      <c r="H246" s="108"/>
      <c r="J246" s="40"/>
    </row>
    <row r="247" spans="1:10" ht="8.1" customHeight="1" x14ac:dyDescent="0.3">
      <c r="A247" s="65"/>
      <c r="B247" s="40"/>
      <c r="C247" s="53"/>
      <c r="D247" s="52"/>
      <c r="E247" s="54"/>
      <c r="F247" s="52"/>
      <c r="G247" s="53"/>
      <c r="H247" s="108"/>
      <c r="I247" s="54"/>
      <c r="J247" s="40"/>
    </row>
    <row r="248" spans="1:10" ht="18" customHeight="1" x14ac:dyDescent="0.3">
      <c r="A248" s="65"/>
      <c r="B248" s="40"/>
      <c r="C248" s="52" t="str">
        <f>IF(Calc!K10&gt;Calc!K6,Calc!V5,Calc!W5)</f>
        <v>Bullish</v>
      </c>
      <c r="D248" s="52"/>
      <c r="E248" s="52"/>
      <c r="F248" s="52"/>
      <c r="G248" s="52"/>
      <c r="H248" s="52"/>
      <c r="J248" s="40"/>
    </row>
    <row r="249" spans="1:10" ht="18" customHeight="1" x14ac:dyDescent="0.3">
      <c r="A249" s="65"/>
      <c r="B249" s="40"/>
      <c r="C249" s="52"/>
      <c r="D249" s="52"/>
      <c r="E249" s="52"/>
      <c r="F249" s="52"/>
      <c r="G249" s="52"/>
      <c r="H249" s="52"/>
      <c r="J249" s="40"/>
    </row>
    <row r="250" spans="1:10" ht="18" customHeight="1" x14ac:dyDescent="0.3">
      <c r="A250" s="65"/>
      <c r="B250" s="40"/>
      <c r="J250" s="40"/>
    </row>
    <row r="251" spans="1:10" ht="18" customHeight="1" x14ac:dyDescent="0.3">
      <c r="A251" s="65"/>
      <c r="B251" s="40"/>
      <c r="C251" s="113" t="s">
        <v>61</v>
      </c>
      <c r="D251" s="67"/>
      <c r="E251" s="52"/>
      <c r="F251" s="52"/>
      <c r="G251" s="52"/>
      <c r="J251" s="40"/>
    </row>
    <row r="252" spans="1:10" ht="8.1" customHeight="1" x14ac:dyDescent="0.3">
      <c r="A252" s="65"/>
      <c r="B252" s="40"/>
      <c r="C252" s="52"/>
      <c r="D252" s="52"/>
      <c r="E252" s="52"/>
      <c r="F252" s="52"/>
      <c r="G252" s="52"/>
      <c r="H252" s="52"/>
      <c r="I252" s="52"/>
      <c r="J252" s="40"/>
    </row>
    <row r="253" spans="1:10" ht="18" customHeight="1" x14ac:dyDescent="0.3">
      <c r="A253" s="65"/>
      <c r="B253" s="40"/>
      <c r="C253" s="66" t="str">
        <f>IF(Calc!K10&gt;Calc!K6,Calc!V4,Calc!W4)</f>
        <v>Long positions above</v>
      </c>
      <c r="D253" s="116"/>
      <c r="E253" s="56">
        <f>Calc!K6</f>
        <v>25.35</v>
      </c>
      <c r="F253" s="117" t="s">
        <v>63</v>
      </c>
      <c r="G253" s="56">
        <f>IF(Calc!K10&gt;Calc!K6,Calc!K5,Calc!K7)</f>
        <v>25.6</v>
      </c>
      <c r="H253" s="117" t="s">
        <v>62</v>
      </c>
      <c r="I253" s="56">
        <f>IF(Calc!K10&gt;Calc!K6,Calc!K4,Calc!K8)</f>
        <v>25.8</v>
      </c>
      <c r="J253" s="115" t="s">
        <v>65</v>
      </c>
    </row>
    <row r="254" spans="1:10" ht="18" customHeight="1" x14ac:dyDescent="0.3">
      <c r="A254" s="65"/>
      <c r="B254" s="40"/>
      <c r="J254" s="40"/>
    </row>
    <row r="255" spans="1:10" ht="18" customHeight="1" x14ac:dyDescent="0.3">
      <c r="A255" s="65"/>
      <c r="B255" s="40"/>
      <c r="C255" s="41" t="s">
        <v>64</v>
      </c>
      <c r="D255" s="52"/>
      <c r="E255" s="52"/>
      <c r="F255" s="52"/>
      <c r="G255" s="52"/>
      <c r="H255" s="126"/>
      <c r="I255" s="126"/>
      <c r="J255" s="40"/>
    </row>
    <row r="256" spans="1:10" ht="8.1" customHeight="1" x14ac:dyDescent="0.3">
      <c r="A256" s="65"/>
      <c r="B256" s="40"/>
      <c r="C256" s="52"/>
      <c r="D256" s="52"/>
      <c r="E256" s="52"/>
      <c r="F256" s="52"/>
      <c r="G256" s="52"/>
      <c r="H256" s="52"/>
      <c r="I256" s="52"/>
      <c r="J256" s="40"/>
    </row>
    <row r="257" spans="1:10" ht="18" customHeight="1" x14ac:dyDescent="0.3">
      <c r="A257" s="65"/>
      <c r="B257" s="40"/>
      <c r="C257" s="66" t="str">
        <f>IF(Calc!K10&lt;Calc!K6,Calc!V4,Calc!W4)</f>
        <v>Short positions below</v>
      </c>
      <c r="E257" s="56">
        <f>Calc!K6</f>
        <v>25.35</v>
      </c>
      <c r="F257" s="117" t="s">
        <v>63</v>
      </c>
      <c r="G257" s="56">
        <f>IF(Calc!K10&lt;Calc!K6,Calc!K5,Calc!K7)</f>
        <v>25.1</v>
      </c>
      <c r="H257" s="117" t="s">
        <v>62</v>
      </c>
      <c r="I257" s="56">
        <f>IF(Calc!K10&lt;Calc!K6,Calc!K4,Calc!K8)</f>
        <v>24.900000000000002</v>
      </c>
      <c r="J257" s="115"/>
    </row>
    <row r="258" spans="1:10" ht="18" customHeight="1" x14ac:dyDescent="0.3">
      <c r="A258" s="65"/>
      <c r="B258" s="40"/>
      <c r="C258" s="53"/>
      <c r="D258" s="55"/>
      <c r="E258" s="53"/>
      <c r="F258" s="52"/>
      <c r="G258" s="53"/>
      <c r="H258" s="109"/>
      <c r="I258" s="109"/>
      <c r="J258" s="40"/>
    </row>
    <row r="259" spans="1:10" ht="18" customHeight="1" x14ac:dyDescent="0.3">
      <c r="A259" s="65"/>
      <c r="B259" s="40"/>
      <c r="C259" s="52"/>
      <c r="D259" s="52"/>
      <c r="E259" s="52"/>
      <c r="F259" s="52"/>
      <c r="G259" s="52"/>
      <c r="H259" s="52"/>
      <c r="I259" s="52"/>
      <c r="J259" s="40"/>
    </row>
    <row r="260" spans="1:10" ht="18" customHeight="1" x14ac:dyDescent="0.3">
      <c r="A260" s="65"/>
      <c r="B260" s="40"/>
      <c r="C260" s="114" t="s">
        <v>66</v>
      </c>
      <c r="E260" s="56">
        <f>Calc!K7</f>
        <v>25.1</v>
      </c>
      <c r="F260" t="s">
        <v>68</v>
      </c>
      <c r="G260" s="56">
        <f>Calc!K8</f>
        <v>24.900000000000002</v>
      </c>
      <c r="H260" t="s">
        <v>68</v>
      </c>
      <c r="I260" s="56">
        <f>Calc!K9</f>
        <v>24.650000000000002</v>
      </c>
      <c r="J260" s="40"/>
    </row>
    <row r="261" spans="1:10" ht="18" customHeight="1" x14ac:dyDescent="0.3">
      <c r="A261" s="65"/>
      <c r="B261" s="40"/>
      <c r="J261" s="40"/>
    </row>
    <row r="262" spans="1:10" ht="18" customHeight="1" x14ac:dyDescent="0.3">
      <c r="A262" s="65"/>
      <c r="B262" s="40"/>
      <c r="C262" s="114" t="s">
        <v>67</v>
      </c>
      <c r="E262" s="56">
        <f>Calc!K5</f>
        <v>25.6</v>
      </c>
      <c r="F262" t="s">
        <v>68</v>
      </c>
      <c r="G262" s="56">
        <f>Calc!K4</f>
        <v>25.8</v>
      </c>
      <c r="H262" t="s">
        <v>68</v>
      </c>
      <c r="I262" s="56">
        <f>Calc!K3</f>
        <v>26.05</v>
      </c>
      <c r="J262" s="40"/>
    </row>
    <row r="263" spans="1:10" ht="18" customHeight="1" x14ac:dyDescent="0.3">
      <c r="A263" s="65"/>
      <c r="B263" s="40"/>
      <c r="C263" s="52"/>
      <c r="D263" s="52"/>
      <c r="J263" s="40"/>
    </row>
    <row r="264" spans="1:10" ht="18" customHeight="1" x14ac:dyDescent="0.3">
      <c r="A264" s="65"/>
      <c r="B264" s="40"/>
      <c r="C264" s="40"/>
      <c r="D264" s="40"/>
      <c r="E264" s="40"/>
      <c r="F264" s="40"/>
      <c r="G264" s="40"/>
      <c r="H264" s="40"/>
      <c r="I264" s="40"/>
      <c r="J264" s="40"/>
    </row>
    <row r="265" spans="1:10" ht="18" customHeight="1" x14ac:dyDescent="0.3">
      <c r="A265" s="65"/>
      <c r="B265" s="40"/>
      <c r="C265" s="135" t="s">
        <v>6</v>
      </c>
      <c r="F265" s="40"/>
      <c r="G265" s="111"/>
      <c r="H265" s="111"/>
      <c r="I265" s="111"/>
      <c r="J265" s="40"/>
    </row>
    <row r="266" spans="1:10" ht="18" customHeight="1" x14ac:dyDescent="0.3">
      <c r="A266" s="65"/>
      <c r="B266" s="40"/>
      <c r="C266" s="135"/>
      <c r="F266" s="40"/>
      <c r="G266" s="111"/>
      <c r="H266" s="111"/>
      <c r="I266" s="111"/>
      <c r="J266" s="40"/>
    </row>
    <row r="267" spans="1:10" ht="18" customHeight="1" x14ac:dyDescent="0.3">
      <c r="A267" s="65"/>
      <c r="B267" s="40"/>
      <c r="C267" s="69"/>
      <c r="D267" s="69"/>
      <c r="E267" s="69"/>
      <c r="F267" s="69"/>
      <c r="G267" s="69"/>
      <c r="H267" s="69"/>
      <c r="I267" s="69"/>
      <c r="J267" s="40"/>
    </row>
    <row r="268" spans="1:10" ht="18" customHeight="1" x14ac:dyDescent="0.3">
      <c r="A268" s="65"/>
      <c r="B268" s="40"/>
      <c r="C268" s="3" t="s">
        <v>14</v>
      </c>
      <c r="D268" s="145">
        <f>Calc!M6</f>
        <v>52.900000000000006</v>
      </c>
      <c r="E268" s="145"/>
      <c r="F268" s="71"/>
      <c r="H268" s="112" t="s">
        <v>55</v>
      </c>
      <c r="I268" s="90">
        <f>Calc!M20</f>
        <v>53.55</v>
      </c>
      <c r="J268" s="40"/>
    </row>
    <row r="269" spans="1:10" ht="18" customHeight="1" x14ac:dyDescent="0.3">
      <c r="A269" s="65"/>
      <c r="B269" s="40"/>
      <c r="C269" s="62"/>
      <c r="D269" s="62"/>
      <c r="E269" s="62"/>
      <c r="F269" s="62"/>
      <c r="G269" s="62"/>
      <c r="H269" s="62"/>
      <c r="I269" s="62"/>
      <c r="J269" s="40"/>
    </row>
    <row r="270" spans="1:10" ht="18" customHeight="1" x14ac:dyDescent="0.3">
      <c r="A270" s="65"/>
      <c r="B270" s="40"/>
      <c r="C270" s="83"/>
      <c r="D270" s="84"/>
      <c r="E270" s="84"/>
      <c r="F270" s="84"/>
      <c r="G270" s="84"/>
      <c r="H270" s="84"/>
      <c r="I270" s="85"/>
      <c r="J270" s="40"/>
    </row>
    <row r="271" spans="1:10" ht="18" customHeight="1" x14ac:dyDescent="0.3">
      <c r="A271" s="65"/>
      <c r="B271" s="40"/>
      <c r="C271" s="78"/>
      <c r="D271" s="62"/>
      <c r="E271" s="62"/>
      <c r="F271" s="62"/>
      <c r="G271" s="62"/>
      <c r="H271" s="62"/>
      <c r="I271" s="86"/>
      <c r="J271" s="40"/>
    </row>
    <row r="272" spans="1:10" ht="18" customHeight="1" x14ac:dyDescent="0.3">
      <c r="A272" s="65"/>
      <c r="B272" s="40"/>
      <c r="C272" s="78"/>
      <c r="D272" s="62"/>
      <c r="E272" s="62"/>
      <c r="F272" s="62"/>
      <c r="G272" s="62"/>
      <c r="H272" s="62"/>
      <c r="I272" s="86"/>
      <c r="J272" s="40"/>
    </row>
    <row r="273" spans="1:10" ht="18" customHeight="1" x14ac:dyDescent="0.3">
      <c r="A273" s="65"/>
      <c r="B273" s="40"/>
      <c r="C273" s="78"/>
      <c r="D273" s="62"/>
      <c r="E273" s="62"/>
      <c r="F273" s="62"/>
      <c r="G273" s="62"/>
      <c r="H273" s="62"/>
      <c r="I273" s="86"/>
      <c r="J273" s="40"/>
    </row>
    <row r="274" spans="1:10" ht="18" customHeight="1" x14ac:dyDescent="0.3">
      <c r="A274" s="65"/>
      <c r="B274" s="40"/>
      <c r="C274" s="78"/>
      <c r="D274" s="62"/>
      <c r="E274" s="62"/>
      <c r="F274" s="62"/>
      <c r="G274" s="62"/>
      <c r="H274" s="62"/>
      <c r="I274" s="86"/>
      <c r="J274" s="40"/>
    </row>
    <row r="275" spans="1:10" ht="18" customHeight="1" x14ac:dyDescent="0.3">
      <c r="A275" s="65"/>
      <c r="B275" s="40"/>
      <c r="C275" s="78"/>
      <c r="D275" s="62"/>
      <c r="E275" s="62"/>
      <c r="F275" s="62"/>
      <c r="G275" s="62"/>
      <c r="H275" s="62"/>
      <c r="I275" s="86"/>
      <c r="J275" s="40"/>
    </row>
    <row r="276" spans="1:10" ht="18" customHeight="1" x14ac:dyDescent="0.3">
      <c r="A276" s="65"/>
      <c r="B276" s="40"/>
      <c r="C276" s="78"/>
      <c r="D276" s="62"/>
      <c r="E276" s="62"/>
      <c r="F276" s="62"/>
      <c r="G276" s="62"/>
      <c r="H276" s="62"/>
      <c r="I276" s="86"/>
      <c r="J276" s="40"/>
    </row>
    <row r="277" spans="1:10" ht="18" customHeight="1" x14ac:dyDescent="0.3">
      <c r="A277" s="65"/>
      <c r="B277" s="40"/>
      <c r="C277" s="78"/>
      <c r="D277" s="62"/>
      <c r="E277" s="62"/>
      <c r="F277" s="62"/>
      <c r="G277" s="62"/>
      <c r="H277" s="62"/>
      <c r="I277" s="86"/>
      <c r="J277" s="40"/>
    </row>
    <row r="278" spans="1:10" ht="18" customHeight="1" x14ac:dyDescent="0.3">
      <c r="A278" s="65"/>
      <c r="B278" s="40"/>
      <c r="C278" s="78"/>
      <c r="D278" s="62"/>
      <c r="E278" s="62"/>
      <c r="F278" s="62"/>
      <c r="G278" s="62"/>
      <c r="H278" s="62"/>
      <c r="I278" s="86"/>
      <c r="J278" s="40"/>
    </row>
    <row r="279" spans="1:10" ht="18" customHeight="1" x14ac:dyDescent="0.3">
      <c r="A279" s="65"/>
      <c r="B279" s="40"/>
      <c r="C279" s="78"/>
      <c r="D279" s="62"/>
      <c r="E279" s="62"/>
      <c r="F279" s="62"/>
      <c r="G279" s="62"/>
      <c r="H279" s="62"/>
      <c r="I279" s="86"/>
      <c r="J279" s="40"/>
    </row>
    <row r="280" spans="1:10" ht="18" customHeight="1" x14ac:dyDescent="0.3">
      <c r="A280" s="65"/>
      <c r="B280" s="40"/>
      <c r="C280" s="78"/>
      <c r="D280" s="62"/>
      <c r="E280" s="62"/>
      <c r="F280" s="62"/>
      <c r="G280" s="62"/>
      <c r="H280" s="62"/>
      <c r="I280" s="86"/>
      <c r="J280" s="40"/>
    </row>
    <row r="281" spans="1:10" ht="18" customHeight="1" x14ac:dyDescent="0.3">
      <c r="A281" s="65"/>
      <c r="B281" s="40"/>
      <c r="C281" s="78"/>
      <c r="D281" s="62"/>
      <c r="E281" s="62"/>
      <c r="F281" s="62"/>
      <c r="G281" s="62"/>
      <c r="H281" s="62"/>
      <c r="I281" s="86"/>
      <c r="J281" s="40"/>
    </row>
    <row r="282" spans="1:10" ht="18" customHeight="1" x14ac:dyDescent="0.3">
      <c r="A282" s="65"/>
      <c r="B282" s="40"/>
      <c r="C282" s="78"/>
      <c r="D282" s="62"/>
      <c r="E282" s="62"/>
      <c r="F282" s="62"/>
      <c r="G282" s="62"/>
      <c r="H282" s="62"/>
      <c r="I282" s="86"/>
      <c r="J282" s="40"/>
    </row>
    <row r="283" spans="1:10" ht="18" customHeight="1" x14ac:dyDescent="0.3">
      <c r="A283" s="65"/>
      <c r="B283" s="40"/>
      <c r="C283" s="78"/>
      <c r="D283" s="62"/>
      <c r="E283" s="62"/>
      <c r="F283" s="62"/>
      <c r="G283" s="62"/>
      <c r="H283" s="62"/>
      <c r="I283" s="86"/>
      <c r="J283" s="40"/>
    </row>
    <row r="284" spans="1:10" ht="18" customHeight="1" x14ac:dyDescent="0.3">
      <c r="A284" s="65"/>
      <c r="B284" s="40"/>
      <c r="C284" s="78"/>
      <c r="D284" s="62"/>
      <c r="E284" s="62"/>
      <c r="F284" s="62"/>
      <c r="G284" s="62"/>
      <c r="H284" s="62"/>
      <c r="I284" s="86"/>
      <c r="J284" s="40"/>
    </row>
    <row r="285" spans="1:10" ht="18" customHeight="1" x14ac:dyDescent="0.3">
      <c r="A285" s="65"/>
      <c r="B285" s="40"/>
      <c r="C285" s="78"/>
      <c r="D285" s="62"/>
      <c r="E285" s="62"/>
      <c r="F285" s="62"/>
      <c r="G285" s="62"/>
      <c r="H285" s="62"/>
      <c r="I285" s="86"/>
      <c r="J285" s="40"/>
    </row>
    <row r="286" spans="1:10" ht="18" customHeight="1" x14ac:dyDescent="0.3">
      <c r="A286" s="65"/>
      <c r="B286" s="40"/>
      <c r="C286" s="87"/>
      <c r="D286" s="88"/>
      <c r="E286" s="88"/>
      <c r="F286" s="88"/>
      <c r="G286" s="88"/>
      <c r="H286" s="88"/>
      <c r="I286" s="82"/>
      <c r="J286" s="40"/>
    </row>
    <row r="287" spans="1:10" ht="18" customHeight="1" x14ac:dyDescent="0.3">
      <c r="A287" s="65"/>
      <c r="B287" s="52"/>
      <c r="J287" s="40"/>
    </row>
    <row r="288" spans="1:10" ht="18" customHeight="1" x14ac:dyDescent="0.3">
      <c r="A288" s="65"/>
      <c r="B288" s="52"/>
      <c r="D288" s="52"/>
      <c r="E288" s="54"/>
      <c r="F288" s="52"/>
      <c r="G288" s="104" t="s">
        <v>51</v>
      </c>
      <c r="H288" s="108"/>
      <c r="I288" s="108"/>
      <c r="J288" s="40"/>
    </row>
    <row r="289" spans="1:10" ht="18" customHeight="1" x14ac:dyDescent="0.3">
      <c r="A289" s="65"/>
      <c r="B289" s="52"/>
      <c r="C289" s="54" t="s">
        <v>57</v>
      </c>
      <c r="D289" s="52"/>
      <c r="E289" s="54"/>
      <c r="F289" s="52"/>
      <c r="G289" s="53"/>
      <c r="H289" s="108"/>
      <c r="J289" s="40"/>
    </row>
    <row r="290" spans="1:10" ht="8.1" customHeight="1" x14ac:dyDescent="0.3">
      <c r="A290" s="65"/>
      <c r="B290" s="52"/>
      <c r="C290" s="53"/>
      <c r="D290" s="52"/>
      <c r="E290" s="54"/>
      <c r="F290" s="52"/>
      <c r="G290" s="53"/>
      <c r="H290" s="108"/>
      <c r="I290" s="54"/>
      <c r="J290" s="40"/>
    </row>
    <row r="291" spans="1:10" ht="18" customHeight="1" x14ac:dyDescent="0.3">
      <c r="A291" s="65"/>
      <c r="B291" s="52"/>
      <c r="C291" s="52" t="str">
        <f>IF(Calc!M10&gt;Calc!M6,Calc!V5,Calc!W5)</f>
        <v>Bullish</v>
      </c>
      <c r="D291" s="52"/>
      <c r="E291" s="52"/>
      <c r="F291" s="52"/>
      <c r="G291" s="52"/>
      <c r="H291" s="52"/>
      <c r="J291" s="40"/>
    </row>
    <row r="292" spans="1:10" ht="18" customHeight="1" x14ac:dyDescent="0.3">
      <c r="A292" s="65"/>
      <c r="B292" s="52"/>
      <c r="C292" s="52"/>
      <c r="D292" s="52"/>
      <c r="E292" s="52"/>
      <c r="F292" s="52"/>
      <c r="G292" s="52"/>
      <c r="H292" s="52"/>
      <c r="J292" s="40"/>
    </row>
    <row r="293" spans="1:10" ht="18" customHeight="1" x14ac:dyDescent="0.3">
      <c r="A293" s="65"/>
      <c r="B293" s="52"/>
      <c r="J293" s="40"/>
    </row>
    <row r="294" spans="1:10" ht="18" customHeight="1" x14ac:dyDescent="0.3">
      <c r="A294" s="65"/>
      <c r="B294" s="52"/>
      <c r="C294" s="113" t="s">
        <v>61</v>
      </c>
      <c r="D294" s="67"/>
      <c r="E294" s="52"/>
      <c r="F294" s="52"/>
      <c r="G294" s="52"/>
      <c r="J294" s="40"/>
    </row>
    <row r="295" spans="1:10" ht="8.1" customHeight="1" x14ac:dyDescent="0.3">
      <c r="A295" s="65"/>
      <c r="B295" s="52"/>
      <c r="C295" s="52"/>
      <c r="D295" s="52"/>
      <c r="E295" s="52"/>
      <c r="F295" s="52"/>
      <c r="G295" s="52"/>
      <c r="H295" s="52"/>
      <c r="I295" s="52"/>
      <c r="J295" s="40"/>
    </row>
    <row r="296" spans="1:10" ht="18" customHeight="1" x14ac:dyDescent="0.3">
      <c r="A296" s="65"/>
      <c r="B296" s="52"/>
      <c r="C296" s="66" t="str">
        <f>IF(Calc!M10&gt;Calc!M6,Calc!V4,Calc!W4)</f>
        <v>Long positions above</v>
      </c>
      <c r="D296" s="116"/>
      <c r="E296" s="56">
        <f>Calc!M6</f>
        <v>52.900000000000006</v>
      </c>
      <c r="F296" s="117" t="s">
        <v>63</v>
      </c>
      <c r="G296" s="56">
        <f>IF(Calc!M10&gt;Calc!M6,Calc!M5,Calc!M7)</f>
        <v>53.400000000000006</v>
      </c>
      <c r="H296" s="117" t="s">
        <v>62</v>
      </c>
      <c r="I296" s="56">
        <f>IF(Calc!M10&gt;Calc!M6,Calc!M4,Calc!M8)</f>
        <v>53.75</v>
      </c>
      <c r="J296" s="115" t="s">
        <v>65</v>
      </c>
    </row>
    <row r="297" spans="1:10" ht="18" customHeight="1" x14ac:dyDescent="0.3">
      <c r="A297" s="65"/>
      <c r="B297" s="52"/>
      <c r="J297" s="40"/>
    </row>
    <row r="298" spans="1:10" ht="18" customHeight="1" x14ac:dyDescent="0.3">
      <c r="A298" s="65"/>
      <c r="B298" s="52"/>
      <c r="C298" s="41" t="s">
        <v>64</v>
      </c>
      <c r="D298" s="52"/>
      <c r="E298" s="52"/>
      <c r="F298" s="52"/>
      <c r="G298" s="52"/>
      <c r="H298" s="126"/>
      <c r="I298" s="126"/>
      <c r="J298" s="40"/>
    </row>
    <row r="299" spans="1:10" ht="8.1" customHeight="1" x14ac:dyDescent="0.3">
      <c r="A299" s="65"/>
      <c r="B299" s="52"/>
      <c r="C299" s="52"/>
      <c r="D299" s="52"/>
      <c r="E299" s="52"/>
      <c r="F299" s="52"/>
      <c r="G299" s="52"/>
      <c r="H299" s="52"/>
      <c r="I299" s="52"/>
      <c r="J299" s="40"/>
    </row>
    <row r="300" spans="1:10" ht="18" customHeight="1" x14ac:dyDescent="0.3">
      <c r="A300" s="65"/>
      <c r="B300" s="52"/>
      <c r="C300" s="66" t="str">
        <f>IF(Calc!M10&lt;Calc!M6,Calc!V4,Calc!W4)</f>
        <v>Short positions below</v>
      </c>
      <c r="E300" s="56">
        <f>Calc!M6</f>
        <v>52.900000000000006</v>
      </c>
      <c r="F300" s="117" t="s">
        <v>63</v>
      </c>
      <c r="G300" s="56">
        <f>IF(Calc!M10&lt;Calc!M6,Calc!M5,Calc!M7)</f>
        <v>52.400000000000006</v>
      </c>
      <c r="H300" s="117" t="s">
        <v>62</v>
      </c>
      <c r="I300" s="56">
        <f>IF(Calc!M10&lt;Calc!M6,Calc!M4,Calc!M8)</f>
        <v>52.050000000000004</v>
      </c>
      <c r="J300" s="115"/>
    </row>
    <row r="301" spans="1:10" ht="18" customHeight="1" x14ac:dyDescent="0.3">
      <c r="A301" s="65"/>
      <c r="B301" s="52"/>
      <c r="C301" s="53"/>
      <c r="D301" s="55"/>
      <c r="E301" s="53"/>
      <c r="F301" s="52"/>
      <c r="G301" s="53"/>
      <c r="H301" s="109"/>
      <c r="I301" s="109"/>
      <c r="J301" s="40"/>
    </row>
    <row r="302" spans="1:10" ht="18" customHeight="1" x14ac:dyDescent="0.3">
      <c r="A302" s="65"/>
      <c r="B302" s="52"/>
      <c r="C302" s="52"/>
      <c r="D302" s="52"/>
      <c r="E302" s="52"/>
      <c r="F302" s="52"/>
      <c r="G302" s="52"/>
      <c r="H302" s="52"/>
      <c r="I302" s="52"/>
      <c r="J302" s="40"/>
    </row>
    <row r="303" spans="1:10" ht="18" customHeight="1" x14ac:dyDescent="0.3">
      <c r="A303" s="65"/>
      <c r="B303" s="52"/>
      <c r="C303" s="114" t="s">
        <v>66</v>
      </c>
      <c r="E303" s="56">
        <f>Calc!M7</f>
        <v>52.400000000000006</v>
      </c>
      <c r="F303" t="s">
        <v>68</v>
      </c>
      <c r="G303" s="56">
        <f>Calc!M8</f>
        <v>52.050000000000004</v>
      </c>
      <c r="H303" t="s">
        <v>68</v>
      </c>
      <c r="I303" s="56">
        <f>Calc!M9</f>
        <v>51.550000000000004</v>
      </c>
      <c r="J303" s="40"/>
    </row>
    <row r="304" spans="1:10" ht="18" customHeight="1" x14ac:dyDescent="0.3">
      <c r="A304" s="65"/>
      <c r="B304" s="52"/>
      <c r="J304" s="40"/>
    </row>
    <row r="305" spans="1:10" ht="18" customHeight="1" x14ac:dyDescent="0.3">
      <c r="A305" s="65"/>
      <c r="B305" s="52"/>
      <c r="C305" s="114" t="s">
        <v>67</v>
      </c>
      <c r="E305" s="56">
        <f>Calc!M5</f>
        <v>53.400000000000006</v>
      </c>
      <c r="F305" t="s">
        <v>68</v>
      </c>
      <c r="G305" s="56">
        <f>Calc!M4</f>
        <v>53.75</v>
      </c>
      <c r="H305" t="s">
        <v>68</v>
      </c>
      <c r="I305" s="56">
        <f>Calc!M3</f>
        <v>54.25</v>
      </c>
      <c r="J305" s="40"/>
    </row>
    <row r="306" spans="1:10" ht="18" customHeight="1" x14ac:dyDescent="0.3">
      <c r="A306" s="65"/>
      <c r="B306" s="40"/>
      <c r="C306" s="52"/>
      <c r="D306" s="52"/>
      <c r="J306" s="40"/>
    </row>
    <row r="307" spans="1:10" ht="18" customHeight="1" x14ac:dyDescent="0.3">
      <c r="A307" s="65"/>
      <c r="B307" s="40"/>
      <c r="C307" s="40"/>
      <c r="D307" s="40"/>
      <c r="E307" s="40"/>
      <c r="F307" s="40"/>
      <c r="G307" s="40"/>
      <c r="H307" s="40"/>
      <c r="I307" s="40"/>
      <c r="J307" s="40"/>
    </row>
    <row r="308" spans="1:10" ht="18" customHeight="1" x14ac:dyDescent="0.3">
      <c r="A308" s="65"/>
      <c r="B308" s="40"/>
      <c r="C308" s="119" t="s">
        <v>74</v>
      </c>
      <c r="D308" s="119"/>
      <c r="F308" s="40"/>
      <c r="G308" s="111"/>
      <c r="H308" s="111"/>
      <c r="I308" s="111"/>
      <c r="J308" s="40"/>
    </row>
    <row r="309" spans="1:10" ht="18" customHeight="1" x14ac:dyDescent="0.3">
      <c r="A309" s="65"/>
      <c r="B309" s="40"/>
      <c r="C309" s="119"/>
      <c r="D309" s="119"/>
      <c r="F309" s="40"/>
      <c r="G309" s="111"/>
      <c r="H309" s="111"/>
      <c r="I309" s="111"/>
      <c r="J309" s="40"/>
    </row>
    <row r="310" spans="1:10" ht="18" customHeight="1" x14ac:dyDescent="0.3">
      <c r="A310" s="65"/>
      <c r="B310" s="40"/>
      <c r="C310" s="69"/>
      <c r="D310" s="69"/>
      <c r="E310" s="69"/>
      <c r="F310" s="69"/>
      <c r="G310" s="69"/>
      <c r="H310" s="69"/>
      <c r="I310" s="69"/>
      <c r="J310" s="40"/>
    </row>
    <row r="311" spans="1:10" ht="18" customHeight="1" x14ac:dyDescent="0.3">
      <c r="A311" s="65"/>
      <c r="B311" s="40"/>
      <c r="C311" s="3" t="s">
        <v>14</v>
      </c>
      <c r="D311" s="145">
        <f>Calc!M49</f>
        <v>0</v>
      </c>
      <c r="E311" s="145"/>
      <c r="F311" s="71"/>
      <c r="H311" s="112" t="s">
        <v>55</v>
      </c>
      <c r="I311" s="90">
        <f>Calc!M63</f>
        <v>0</v>
      </c>
      <c r="J311" s="40"/>
    </row>
    <row r="312" spans="1:10" ht="18" customHeight="1" x14ac:dyDescent="0.3">
      <c r="A312" s="65"/>
      <c r="B312" s="40"/>
      <c r="C312" s="63"/>
      <c r="D312" s="63"/>
      <c r="E312" s="63"/>
      <c r="F312" s="63"/>
      <c r="G312" s="63"/>
      <c r="H312" s="63"/>
      <c r="I312" s="63"/>
      <c r="J312" s="40"/>
    </row>
    <row r="313" spans="1:10" ht="18" customHeight="1" x14ac:dyDescent="0.3">
      <c r="A313" s="65"/>
      <c r="B313" s="40"/>
      <c r="C313" s="99"/>
      <c r="D313" s="100"/>
      <c r="E313" s="100"/>
      <c r="F313" s="100"/>
      <c r="G313" s="100"/>
      <c r="H313" s="100"/>
      <c r="I313" s="101"/>
      <c r="J313" s="40"/>
    </row>
    <row r="314" spans="1:10" ht="18" customHeight="1" x14ac:dyDescent="0.3">
      <c r="A314" s="65"/>
      <c r="B314" s="40"/>
      <c r="C314" s="102"/>
      <c r="D314" s="63"/>
      <c r="E314" s="63"/>
      <c r="F314" s="63"/>
      <c r="G314" s="63"/>
      <c r="H314" s="63"/>
      <c r="I314" s="103"/>
      <c r="J314" s="40"/>
    </row>
    <row r="315" spans="1:10" ht="18" customHeight="1" x14ac:dyDescent="0.3">
      <c r="A315" s="65"/>
      <c r="B315" s="40"/>
      <c r="C315" s="102"/>
      <c r="D315" s="63"/>
      <c r="E315" s="63"/>
      <c r="F315" s="63"/>
      <c r="G315" s="63"/>
      <c r="H315" s="63"/>
      <c r="I315" s="103"/>
      <c r="J315" s="40"/>
    </row>
    <row r="316" spans="1:10" ht="18" customHeight="1" x14ac:dyDescent="0.3">
      <c r="A316" s="65"/>
      <c r="B316" s="40"/>
      <c r="C316" s="102"/>
      <c r="D316" s="63"/>
      <c r="E316" s="63"/>
      <c r="F316" s="63"/>
      <c r="G316" s="63"/>
      <c r="H316" s="63"/>
      <c r="I316" s="103"/>
      <c r="J316" s="40"/>
    </row>
    <row r="317" spans="1:10" ht="18" customHeight="1" x14ac:dyDescent="0.3">
      <c r="A317" s="65"/>
      <c r="B317" s="40"/>
      <c r="C317" s="102"/>
      <c r="D317" s="63"/>
      <c r="E317" s="63"/>
      <c r="F317" s="63"/>
      <c r="G317" s="63"/>
      <c r="H317" s="63"/>
      <c r="I317" s="103"/>
      <c r="J317" s="40"/>
    </row>
    <row r="318" spans="1:10" ht="18" customHeight="1" x14ac:dyDescent="0.3">
      <c r="A318" s="65"/>
      <c r="B318" s="40"/>
      <c r="C318" s="102"/>
      <c r="D318" s="63"/>
      <c r="E318" s="63"/>
      <c r="F318" s="63"/>
      <c r="G318" s="63"/>
      <c r="H318" s="63"/>
      <c r="I318" s="103"/>
      <c r="J318" s="40"/>
    </row>
    <row r="319" spans="1:10" ht="18" customHeight="1" x14ac:dyDescent="0.3">
      <c r="A319" s="65"/>
      <c r="B319" s="40"/>
      <c r="C319" s="102"/>
      <c r="D319" s="63"/>
      <c r="E319" s="63"/>
      <c r="F319" s="63"/>
      <c r="G319" s="63"/>
      <c r="H319" s="63"/>
      <c r="I319" s="103"/>
      <c r="J319" s="40"/>
    </row>
    <row r="320" spans="1:10" ht="18" customHeight="1" x14ac:dyDescent="0.3">
      <c r="A320" s="65"/>
      <c r="B320" s="40"/>
      <c r="C320" s="102"/>
      <c r="D320" s="63"/>
      <c r="E320" s="63"/>
      <c r="F320" s="63"/>
      <c r="G320" s="63"/>
      <c r="H320" s="63"/>
      <c r="I320" s="103"/>
      <c r="J320" s="40"/>
    </row>
    <row r="321" spans="1:10" ht="18" customHeight="1" x14ac:dyDescent="0.3">
      <c r="A321" s="65"/>
      <c r="B321" s="40"/>
      <c r="C321" s="102"/>
      <c r="D321" s="63"/>
      <c r="E321" s="63"/>
      <c r="F321" s="63"/>
      <c r="G321" s="63"/>
      <c r="H321" s="63"/>
      <c r="I321" s="103"/>
      <c r="J321" s="40"/>
    </row>
    <row r="322" spans="1:10" ht="18" customHeight="1" x14ac:dyDescent="0.3">
      <c r="A322" s="65"/>
      <c r="B322" s="40"/>
      <c r="C322" s="102"/>
      <c r="D322" s="63"/>
      <c r="E322" s="63"/>
      <c r="F322" s="63"/>
      <c r="G322" s="63"/>
      <c r="H322" s="63"/>
      <c r="I322" s="103"/>
      <c r="J322" s="40"/>
    </row>
    <row r="323" spans="1:10" ht="18" customHeight="1" x14ac:dyDescent="0.3">
      <c r="A323" s="65"/>
      <c r="B323" s="40"/>
      <c r="C323" s="102"/>
      <c r="D323" s="63"/>
      <c r="E323" s="63"/>
      <c r="F323" s="63"/>
      <c r="G323" s="63"/>
      <c r="H323" s="63"/>
      <c r="I323" s="103"/>
      <c r="J323" s="40"/>
    </row>
    <row r="324" spans="1:10" ht="18" customHeight="1" x14ac:dyDescent="0.3">
      <c r="A324" s="65"/>
      <c r="B324" s="40"/>
      <c r="C324" s="102"/>
      <c r="D324" s="63"/>
      <c r="E324" s="63"/>
      <c r="F324" s="63"/>
      <c r="G324" s="63"/>
      <c r="H324" s="63"/>
      <c r="I324" s="103"/>
      <c r="J324" s="40"/>
    </row>
    <row r="325" spans="1:10" ht="18" customHeight="1" x14ac:dyDescent="0.3">
      <c r="A325" s="65"/>
      <c r="B325" s="40"/>
      <c r="C325" s="102"/>
      <c r="D325" s="63"/>
      <c r="E325" s="63"/>
      <c r="F325" s="63"/>
      <c r="G325" s="63"/>
      <c r="H325" s="63"/>
      <c r="I325" s="103"/>
      <c r="J325" s="40"/>
    </row>
    <row r="326" spans="1:10" ht="18" customHeight="1" x14ac:dyDescent="0.3">
      <c r="A326" s="65"/>
      <c r="B326" s="40"/>
      <c r="C326" s="102"/>
      <c r="D326" s="63"/>
      <c r="E326" s="63"/>
      <c r="F326" s="63"/>
      <c r="G326" s="63"/>
      <c r="H326" s="63"/>
      <c r="I326" s="103"/>
      <c r="J326" s="40"/>
    </row>
    <row r="327" spans="1:10" ht="18" customHeight="1" x14ac:dyDescent="0.3">
      <c r="A327" s="65"/>
      <c r="B327" s="40"/>
      <c r="C327" s="102"/>
      <c r="D327" s="63"/>
      <c r="E327" s="63"/>
      <c r="F327" s="63"/>
      <c r="G327" s="63"/>
      <c r="H327" s="63"/>
      <c r="I327" s="103"/>
      <c r="J327" s="40"/>
    </row>
    <row r="328" spans="1:10" ht="18" customHeight="1" x14ac:dyDescent="0.3">
      <c r="A328" s="65"/>
      <c r="B328" s="40"/>
      <c r="C328" s="102"/>
      <c r="D328" s="63"/>
      <c r="E328" s="63"/>
      <c r="F328" s="63"/>
      <c r="G328" s="63"/>
      <c r="H328" s="63"/>
      <c r="I328" s="103"/>
      <c r="J328" s="40"/>
    </row>
    <row r="329" spans="1:10" ht="18" customHeight="1" x14ac:dyDescent="0.3">
      <c r="A329" s="65"/>
      <c r="B329" s="40"/>
      <c r="C329" s="87"/>
      <c r="D329" s="88"/>
      <c r="E329" s="88"/>
      <c r="F329" s="88"/>
      <c r="G329" s="88"/>
      <c r="H329" s="88"/>
      <c r="I329" s="82"/>
      <c r="J329" s="40"/>
    </row>
    <row r="330" spans="1:10" ht="18" customHeight="1" x14ac:dyDescent="0.3">
      <c r="A330" s="65"/>
      <c r="B330" s="40"/>
      <c r="J330" s="40"/>
    </row>
    <row r="331" spans="1:10" ht="18" customHeight="1" x14ac:dyDescent="0.3">
      <c r="A331" s="65"/>
      <c r="B331" s="40"/>
      <c r="D331" s="52"/>
      <c r="E331" s="54"/>
      <c r="F331" s="52"/>
      <c r="G331" s="104" t="s">
        <v>51</v>
      </c>
      <c r="H331" s="108"/>
      <c r="I331" s="108"/>
      <c r="J331" s="40"/>
    </row>
    <row r="332" spans="1:10" ht="18" customHeight="1" x14ac:dyDescent="0.3">
      <c r="A332" s="65"/>
      <c r="B332" s="40"/>
      <c r="C332" s="54" t="s">
        <v>57</v>
      </c>
      <c r="D332" s="52"/>
      <c r="E332" s="54"/>
      <c r="F332" s="52"/>
      <c r="G332" s="53"/>
      <c r="H332" s="108"/>
      <c r="J332" s="40"/>
    </row>
    <row r="333" spans="1:10" ht="8.1" customHeight="1" x14ac:dyDescent="0.3">
      <c r="A333" s="65"/>
      <c r="B333" s="40"/>
      <c r="C333" s="53"/>
      <c r="D333" s="52"/>
      <c r="E333" s="54"/>
      <c r="F333" s="52"/>
      <c r="G333" s="53"/>
      <c r="H333" s="108"/>
      <c r="I333" s="54"/>
      <c r="J333" s="40"/>
    </row>
    <row r="334" spans="1:10" ht="18" customHeight="1" x14ac:dyDescent="0.3">
      <c r="A334" s="65"/>
      <c r="B334" s="40"/>
      <c r="C334" s="52" t="str">
        <f>IF(Calc!S10&gt;Calc!S6,Calc!V5,Calc!W5)</f>
        <v>Bullish</v>
      </c>
      <c r="D334" s="52"/>
      <c r="E334" s="52"/>
      <c r="F334" s="52"/>
      <c r="G334" s="52"/>
      <c r="H334" s="52"/>
      <c r="J334" s="40"/>
    </row>
    <row r="335" spans="1:10" ht="18" customHeight="1" x14ac:dyDescent="0.3">
      <c r="A335" s="65"/>
      <c r="B335" s="40"/>
      <c r="C335" s="52"/>
      <c r="D335" s="52"/>
      <c r="E335" s="52"/>
      <c r="F335" s="52"/>
      <c r="G335" s="52"/>
      <c r="H335" s="52"/>
      <c r="J335" s="40"/>
    </row>
    <row r="336" spans="1:10" ht="18" customHeight="1" x14ac:dyDescent="0.3">
      <c r="A336" s="65"/>
      <c r="B336" s="40"/>
      <c r="J336" s="40"/>
    </row>
    <row r="337" spans="1:10" ht="18" customHeight="1" x14ac:dyDescent="0.3">
      <c r="A337" s="65"/>
      <c r="B337" s="40"/>
      <c r="C337" s="113" t="s">
        <v>61</v>
      </c>
      <c r="D337" s="67"/>
      <c r="E337" s="52"/>
      <c r="F337" s="52"/>
      <c r="G337" s="52"/>
      <c r="J337" s="40"/>
    </row>
    <row r="338" spans="1:10" ht="8.1" customHeight="1" x14ac:dyDescent="0.3">
      <c r="A338" s="65"/>
      <c r="B338" s="40"/>
      <c r="C338" s="52"/>
      <c r="D338" s="52"/>
      <c r="E338" s="52"/>
      <c r="F338" s="52"/>
      <c r="G338" s="52"/>
      <c r="H338" s="52"/>
      <c r="I338" s="52"/>
      <c r="J338" s="40"/>
    </row>
    <row r="339" spans="1:10" ht="18" customHeight="1" x14ac:dyDescent="0.3">
      <c r="A339" s="65"/>
      <c r="B339" s="40"/>
      <c r="C339" s="66" t="str">
        <f>IF(Calc!S10&gt;Calc!S6,Calc!V4,Calc!W4)</f>
        <v>Long positions above</v>
      </c>
      <c r="D339" s="116"/>
      <c r="E339" s="57">
        <f>Calc!S6</f>
        <v>30920</v>
      </c>
      <c r="F339" s="117" t="s">
        <v>63</v>
      </c>
      <c r="G339" s="57">
        <f>IF(Calc!S10&gt;Calc!S6,Calc!S5,Calc!S7)</f>
        <v>31010</v>
      </c>
      <c r="H339" s="117" t="s">
        <v>62</v>
      </c>
      <c r="I339" s="57">
        <f>IF(Calc!S10&gt;Calc!S6,Calc!S4,Calc!S8)</f>
        <v>31065</v>
      </c>
      <c r="J339" s="115" t="s">
        <v>65</v>
      </c>
    </row>
    <row r="340" spans="1:10" ht="18" customHeight="1" x14ac:dyDescent="0.3">
      <c r="A340" s="65"/>
      <c r="B340" s="40"/>
      <c r="J340" s="40"/>
    </row>
    <row r="341" spans="1:10" ht="18" customHeight="1" x14ac:dyDescent="0.3">
      <c r="A341" s="65"/>
      <c r="B341" s="40"/>
      <c r="C341" s="41" t="s">
        <v>64</v>
      </c>
      <c r="D341" s="52"/>
      <c r="E341" s="52"/>
      <c r="F341" s="52"/>
      <c r="G341" s="52"/>
      <c r="H341" s="126"/>
      <c r="I341" s="126"/>
      <c r="J341" s="40"/>
    </row>
    <row r="342" spans="1:10" ht="8.1" customHeight="1" x14ac:dyDescent="0.3">
      <c r="A342" s="65"/>
      <c r="B342" s="40"/>
      <c r="C342" s="52"/>
      <c r="D342" s="52"/>
      <c r="E342" s="52"/>
      <c r="F342" s="52"/>
      <c r="G342" s="52"/>
      <c r="H342" s="52"/>
      <c r="I342" s="52"/>
      <c r="J342" s="40"/>
    </row>
    <row r="343" spans="1:10" ht="18" customHeight="1" x14ac:dyDescent="0.3">
      <c r="A343" s="65"/>
      <c r="B343" s="40"/>
      <c r="C343" s="66" t="str">
        <f>IF(Calc!S10&lt;Calc!S6,Calc!V4,Calc!W4)</f>
        <v>Short positions below</v>
      </c>
      <c r="E343" s="57">
        <f>Calc!S6</f>
        <v>30920</v>
      </c>
      <c r="F343" s="117" t="s">
        <v>63</v>
      </c>
      <c r="G343" s="57">
        <f>IF(Calc!S10&lt;Calc!S6,Calc!S5,Calc!S7)</f>
        <v>30830</v>
      </c>
      <c r="H343" s="117" t="s">
        <v>62</v>
      </c>
      <c r="I343" s="57">
        <f>IF(Calc!S10&lt;Calc!S6,Calc!S4,Calc!S8)</f>
        <v>30775</v>
      </c>
      <c r="J343" s="115"/>
    </row>
    <row r="344" spans="1:10" ht="18" customHeight="1" x14ac:dyDescent="0.3">
      <c r="A344" s="65"/>
      <c r="B344" s="40"/>
      <c r="C344" s="53"/>
      <c r="D344" s="55"/>
      <c r="E344" s="53"/>
      <c r="F344" s="52"/>
      <c r="G344" s="53"/>
      <c r="H344" s="109"/>
      <c r="I344" s="109"/>
      <c r="J344" s="40"/>
    </row>
    <row r="345" spans="1:10" ht="18" customHeight="1" x14ac:dyDescent="0.3">
      <c r="A345" s="65"/>
      <c r="B345" s="40"/>
      <c r="C345" s="52"/>
      <c r="D345" s="52"/>
      <c r="E345" s="52"/>
      <c r="F345" s="52"/>
      <c r="G345" s="52"/>
      <c r="H345" s="52"/>
      <c r="I345" s="52"/>
      <c r="J345" s="40"/>
    </row>
    <row r="346" spans="1:10" ht="18" customHeight="1" x14ac:dyDescent="0.3">
      <c r="A346" s="65"/>
      <c r="B346" s="40"/>
      <c r="C346" s="114" t="s">
        <v>66</v>
      </c>
      <c r="E346" s="57">
        <f>Calc!S7</f>
        <v>30830</v>
      </c>
      <c r="F346" t="s">
        <v>68</v>
      </c>
      <c r="G346" s="57">
        <f>Calc!S8</f>
        <v>30775</v>
      </c>
      <c r="H346" t="s">
        <v>68</v>
      </c>
      <c r="I346" s="57">
        <f>Calc!S9</f>
        <v>30685</v>
      </c>
      <c r="J346" s="40"/>
    </row>
    <row r="347" spans="1:10" ht="18" customHeight="1" x14ac:dyDescent="0.3">
      <c r="A347" s="65"/>
      <c r="B347" s="40"/>
      <c r="J347" s="40"/>
    </row>
    <row r="348" spans="1:10" ht="18" customHeight="1" x14ac:dyDescent="0.3">
      <c r="A348" s="65"/>
      <c r="B348" s="40"/>
      <c r="C348" s="114" t="s">
        <v>67</v>
      </c>
      <c r="E348" s="57">
        <f>Calc!S5</f>
        <v>31010</v>
      </c>
      <c r="F348" t="s">
        <v>68</v>
      </c>
      <c r="G348" s="57">
        <f>Calc!S4</f>
        <v>31065</v>
      </c>
      <c r="H348" t="s">
        <v>68</v>
      </c>
      <c r="I348" s="57">
        <f>Calc!S3</f>
        <v>31155</v>
      </c>
      <c r="J348" s="40"/>
    </row>
    <row r="349" spans="1:10" ht="18" customHeight="1" x14ac:dyDescent="0.3">
      <c r="A349" s="65"/>
      <c r="B349" s="40"/>
      <c r="C349" s="52"/>
      <c r="D349" s="52"/>
      <c r="J349" s="40"/>
    </row>
    <row r="350" spans="1:10" ht="18" customHeight="1" x14ac:dyDescent="0.3">
      <c r="A350" s="65"/>
      <c r="B350" s="40"/>
      <c r="C350" s="40"/>
      <c r="D350" s="40"/>
      <c r="E350" s="40"/>
      <c r="F350" s="40"/>
      <c r="G350" s="40"/>
      <c r="H350" s="40"/>
      <c r="I350" s="40"/>
      <c r="J350" s="40"/>
    </row>
    <row r="351" spans="1:10" ht="18" customHeight="1" x14ac:dyDescent="0.3">
      <c r="A351" s="65"/>
      <c r="B351" s="40"/>
      <c r="C351" s="119" t="s">
        <v>75</v>
      </c>
      <c r="D351" s="119"/>
      <c r="F351" s="40"/>
      <c r="G351" s="111"/>
      <c r="H351" s="111"/>
      <c r="I351" s="111"/>
      <c r="J351" s="40"/>
    </row>
    <row r="352" spans="1:10" ht="18" customHeight="1" x14ac:dyDescent="0.3">
      <c r="A352" s="65"/>
      <c r="B352" s="40"/>
      <c r="C352" s="119"/>
      <c r="D352" s="119"/>
      <c r="F352" s="40"/>
      <c r="G352" s="111"/>
      <c r="H352" s="111"/>
      <c r="I352" s="111"/>
      <c r="J352" s="40"/>
    </row>
    <row r="353" spans="1:10" ht="18" customHeight="1" x14ac:dyDescent="0.3">
      <c r="A353" s="65"/>
      <c r="B353" s="40"/>
      <c r="C353" s="69"/>
      <c r="D353" s="69"/>
      <c r="E353" s="69"/>
      <c r="F353" s="69"/>
      <c r="G353" s="69"/>
      <c r="H353" s="69"/>
      <c r="I353" s="69"/>
      <c r="J353" s="40"/>
    </row>
    <row r="354" spans="1:10" ht="18" customHeight="1" x14ac:dyDescent="0.3">
      <c r="A354" s="65"/>
      <c r="B354" s="40"/>
      <c r="C354" s="3" t="s">
        <v>14</v>
      </c>
      <c r="D354" s="145">
        <f>Calc!O6</f>
        <v>12868.25</v>
      </c>
      <c r="E354" s="145"/>
      <c r="F354" s="71"/>
      <c r="H354" s="112" t="s">
        <v>55</v>
      </c>
      <c r="I354" s="56">
        <f>Calc!O10</f>
        <v>12918</v>
      </c>
      <c r="J354" s="40"/>
    </row>
    <row r="355" spans="1:10" ht="18" customHeight="1" x14ac:dyDescent="0.3">
      <c r="A355" s="65"/>
      <c r="B355" s="40"/>
      <c r="C355" s="63"/>
      <c r="D355" s="63"/>
      <c r="E355" s="63"/>
      <c r="F355" s="63"/>
      <c r="G355" s="63"/>
      <c r="H355" s="63"/>
      <c r="I355" s="63"/>
      <c r="J355" s="40"/>
    </row>
    <row r="356" spans="1:10" ht="18" customHeight="1" x14ac:dyDescent="0.3">
      <c r="A356" s="65"/>
      <c r="B356" s="40"/>
      <c r="C356" s="99"/>
      <c r="D356" s="100"/>
      <c r="E356" s="100"/>
      <c r="F356" s="100"/>
      <c r="G356" s="100"/>
      <c r="H356" s="100"/>
      <c r="I356" s="101"/>
      <c r="J356" s="40"/>
    </row>
    <row r="357" spans="1:10" ht="18" customHeight="1" x14ac:dyDescent="0.3">
      <c r="A357" s="65"/>
      <c r="B357" s="40"/>
      <c r="C357" s="102"/>
      <c r="D357" s="63"/>
      <c r="E357" s="63"/>
      <c r="F357" s="63"/>
      <c r="G357" s="63"/>
      <c r="H357" s="63"/>
      <c r="I357" s="103"/>
      <c r="J357" s="40"/>
    </row>
    <row r="358" spans="1:10" ht="18" customHeight="1" x14ac:dyDescent="0.3">
      <c r="A358" s="65"/>
      <c r="B358" s="40"/>
      <c r="C358" s="102"/>
      <c r="D358" s="63"/>
      <c r="E358" s="63"/>
      <c r="F358" s="63"/>
      <c r="G358" s="63"/>
      <c r="H358" s="63"/>
      <c r="I358" s="103"/>
      <c r="J358" s="40"/>
    </row>
    <row r="359" spans="1:10" ht="18" customHeight="1" x14ac:dyDescent="0.3">
      <c r="A359" s="65"/>
      <c r="B359" s="40"/>
      <c r="C359" s="102"/>
      <c r="D359" s="63"/>
      <c r="E359" s="63"/>
      <c r="F359" s="63"/>
      <c r="G359" s="63"/>
      <c r="H359" s="63"/>
      <c r="I359" s="103"/>
      <c r="J359" s="40"/>
    </row>
    <row r="360" spans="1:10" ht="18" customHeight="1" x14ac:dyDescent="0.3">
      <c r="A360" s="65"/>
      <c r="B360" s="40"/>
      <c r="C360" s="102"/>
      <c r="D360" s="63"/>
      <c r="E360" s="63"/>
      <c r="F360" s="63"/>
      <c r="G360" s="63"/>
      <c r="H360" s="63"/>
      <c r="I360" s="103"/>
      <c r="J360" s="40"/>
    </row>
    <row r="361" spans="1:10" ht="18" customHeight="1" x14ac:dyDescent="0.3">
      <c r="A361" s="65"/>
      <c r="B361" s="40"/>
      <c r="C361" s="102"/>
      <c r="D361" s="63"/>
      <c r="E361" s="63"/>
      <c r="F361" s="63"/>
      <c r="G361" s="63"/>
      <c r="H361" s="63"/>
      <c r="I361" s="103"/>
      <c r="J361" s="40"/>
    </row>
    <row r="362" spans="1:10" ht="18" customHeight="1" x14ac:dyDescent="0.3">
      <c r="A362" s="65"/>
      <c r="B362" s="40"/>
      <c r="C362" s="102"/>
      <c r="D362" s="63"/>
      <c r="E362" s="63"/>
      <c r="F362" s="63"/>
      <c r="G362" s="63"/>
      <c r="H362" s="63"/>
      <c r="I362" s="103"/>
      <c r="J362" s="40"/>
    </row>
    <row r="363" spans="1:10" ht="18" customHeight="1" x14ac:dyDescent="0.3">
      <c r="A363" s="65"/>
      <c r="B363" s="40"/>
      <c r="C363" s="102"/>
      <c r="D363" s="63"/>
      <c r="E363" s="63"/>
      <c r="F363" s="63"/>
      <c r="G363" s="63"/>
      <c r="H363" s="63"/>
      <c r="I363" s="103"/>
      <c r="J363" s="40"/>
    </row>
    <row r="364" spans="1:10" ht="18" customHeight="1" x14ac:dyDescent="0.3">
      <c r="A364" s="65"/>
      <c r="B364" s="40"/>
      <c r="C364" s="102"/>
      <c r="D364" s="63"/>
      <c r="E364" s="63"/>
      <c r="F364" s="63"/>
      <c r="G364" s="63"/>
      <c r="H364" s="63"/>
      <c r="I364" s="103"/>
      <c r="J364" s="40"/>
    </row>
    <row r="365" spans="1:10" ht="18" customHeight="1" x14ac:dyDescent="0.3">
      <c r="A365" s="65"/>
      <c r="B365" s="40"/>
      <c r="C365" s="102"/>
      <c r="D365" s="63"/>
      <c r="E365" s="63"/>
      <c r="F365" s="63"/>
      <c r="G365" s="63"/>
      <c r="H365" s="63"/>
      <c r="I365" s="103"/>
      <c r="J365" s="40"/>
    </row>
    <row r="366" spans="1:10" ht="18" customHeight="1" x14ac:dyDescent="0.3">
      <c r="A366" s="65"/>
      <c r="B366" s="40"/>
      <c r="C366" s="102"/>
      <c r="D366" s="63"/>
      <c r="E366" s="63"/>
      <c r="F366" s="63"/>
      <c r="G366" s="63"/>
      <c r="H366" s="63"/>
      <c r="I366" s="103"/>
      <c r="J366" s="40"/>
    </row>
    <row r="367" spans="1:10" ht="18" customHeight="1" x14ac:dyDescent="0.3">
      <c r="A367" s="65"/>
      <c r="B367" s="40"/>
      <c r="C367" s="102"/>
      <c r="D367" s="63"/>
      <c r="E367" s="63"/>
      <c r="F367" s="63"/>
      <c r="G367" s="63"/>
      <c r="H367" s="63"/>
      <c r="I367" s="103"/>
      <c r="J367" s="40"/>
    </row>
    <row r="368" spans="1:10" ht="18" customHeight="1" x14ac:dyDescent="0.3">
      <c r="A368" s="65"/>
      <c r="B368" s="40"/>
      <c r="C368" s="102"/>
      <c r="D368" s="63"/>
      <c r="E368" s="63"/>
      <c r="F368" s="63"/>
      <c r="G368" s="63"/>
      <c r="H368" s="63"/>
      <c r="I368" s="103"/>
      <c r="J368" s="40"/>
    </row>
    <row r="369" spans="1:10" ht="18" customHeight="1" x14ac:dyDescent="0.3">
      <c r="A369" s="65"/>
      <c r="B369" s="40"/>
      <c r="C369" s="102"/>
      <c r="D369" s="63"/>
      <c r="E369" s="63"/>
      <c r="F369" s="63"/>
      <c r="G369" s="63"/>
      <c r="H369" s="63"/>
      <c r="I369" s="103"/>
      <c r="J369" s="40"/>
    </row>
    <row r="370" spans="1:10" ht="18" customHeight="1" x14ac:dyDescent="0.3">
      <c r="A370" s="65"/>
      <c r="B370" s="40"/>
      <c r="C370" s="102"/>
      <c r="D370" s="63"/>
      <c r="E370" s="63"/>
      <c r="F370" s="63"/>
      <c r="G370" s="63"/>
      <c r="H370" s="63"/>
      <c r="I370" s="103"/>
      <c r="J370" s="40"/>
    </row>
    <row r="371" spans="1:10" ht="18" customHeight="1" x14ac:dyDescent="0.3">
      <c r="A371" s="65"/>
      <c r="B371" s="40"/>
      <c r="C371" s="102"/>
      <c r="D371" s="63"/>
      <c r="E371" s="63"/>
      <c r="F371" s="63"/>
      <c r="G371" s="63"/>
      <c r="H371" s="63"/>
      <c r="I371" s="103"/>
      <c r="J371" s="40"/>
    </row>
    <row r="372" spans="1:10" ht="18" customHeight="1" x14ac:dyDescent="0.3">
      <c r="A372" s="65"/>
      <c r="B372" s="40"/>
      <c r="C372" s="87"/>
      <c r="D372" s="88"/>
      <c r="E372" s="88"/>
      <c r="F372" s="88"/>
      <c r="G372" s="88"/>
      <c r="H372" s="88"/>
      <c r="I372" s="82"/>
      <c r="J372" s="40"/>
    </row>
    <row r="373" spans="1:10" ht="18" customHeight="1" x14ac:dyDescent="0.3">
      <c r="A373" s="65"/>
      <c r="B373" s="40"/>
      <c r="J373" s="40"/>
    </row>
    <row r="374" spans="1:10" ht="18" customHeight="1" x14ac:dyDescent="0.3">
      <c r="A374" s="65"/>
      <c r="B374" s="40"/>
      <c r="D374" s="52"/>
      <c r="E374" s="54"/>
      <c r="F374" s="52"/>
      <c r="G374" s="104" t="s">
        <v>51</v>
      </c>
      <c r="H374" s="108"/>
      <c r="I374" s="108"/>
      <c r="J374" s="40"/>
    </row>
    <row r="375" spans="1:10" ht="18" customHeight="1" x14ac:dyDescent="0.3">
      <c r="A375" s="65"/>
      <c r="B375" s="40"/>
      <c r="C375" s="54" t="s">
        <v>57</v>
      </c>
      <c r="D375" s="52"/>
      <c r="E375" s="54"/>
      <c r="F375" s="52"/>
      <c r="G375" s="53"/>
      <c r="H375" s="108"/>
      <c r="J375" s="40"/>
    </row>
    <row r="376" spans="1:10" ht="8.1" customHeight="1" x14ac:dyDescent="0.3">
      <c r="A376" s="65"/>
      <c r="B376" s="40"/>
      <c r="C376" s="53"/>
      <c r="D376" s="52"/>
      <c r="E376" s="54"/>
      <c r="F376" s="52"/>
      <c r="G376" s="53"/>
      <c r="H376" s="108"/>
      <c r="I376" s="54"/>
      <c r="J376" s="40"/>
    </row>
    <row r="377" spans="1:10" ht="18" customHeight="1" x14ac:dyDescent="0.3">
      <c r="A377" s="65"/>
      <c r="B377" s="40"/>
      <c r="C377" s="52" t="str">
        <f>IF(Calc!O10&gt;Calc!O6,Calc!V5,Calc!W5)</f>
        <v>Bullish</v>
      </c>
      <c r="D377" s="52"/>
      <c r="E377" s="52"/>
      <c r="F377" s="52"/>
      <c r="G377" s="52"/>
      <c r="H377" s="52"/>
      <c r="J377" s="40"/>
    </row>
    <row r="378" spans="1:10" ht="18" customHeight="1" x14ac:dyDescent="0.3">
      <c r="A378" s="65"/>
      <c r="B378" s="40"/>
      <c r="C378" s="52"/>
      <c r="D378" s="52"/>
      <c r="E378" s="52"/>
      <c r="F378" s="52"/>
      <c r="G378" s="52"/>
      <c r="H378" s="52"/>
      <c r="J378" s="40"/>
    </row>
    <row r="379" spans="1:10" ht="18" customHeight="1" x14ac:dyDescent="0.3">
      <c r="A379" s="65"/>
      <c r="B379" s="40"/>
      <c r="J379" s="40"/>
    </row>
    <row r="380" spans="1:10" ht="18" customHeight="1" x14ac:dyDescent="0.3">
      <c r="A380" s="65"/>
      <c r="B380" s="40"/>
      <c r="C380" s="113" t="s">
        <v>61</v>
      </c>
      <c r="D380" s="67"/>
      <c r="E380" s="52"/>
      <c r="F380" s="52"/>
      <c r="G380" s="52"/>
      <c r="J380" s="40"/>
    </row>
    <row r="381" spans="1:10" ht="8.1" customHeight="1" x14ac:dyDescent="0.3">
      <c r="A381" s="65"/>
      <c r="B381" s="40"/>
      <c r="C381" s="52"/>
      <c r="D381" s="52"/>
      <c r="E381" s="52"/>
      <c r="F381" s="52"/>
      <c r="G381" s="52"/>
      <c r="H381" s="52"/>
      <c r="I381" s="52"/>
      <c r="J381" s="40"/>
    </row>
    <row r="382" spans="1:10" ht="18" customHeight="1" x14ac:dyDescent="0.3">
      <c r="A382" s="65"/>
      <c r="B382" s="40"/>
      <c r="C382" s="66" t="str">
        <f>IF(Calc!O10&gt;Calc!O6,Calc!V4,Calc!W4)</f>
        <v>Long positions above</v>
      </c>
      <c r="D382" s="116"/>
      <c r="E382" s="56">
        <f>Calc!O6</f>
        <v>12868.25</v>
      </c>
      <c r="F382" s="117" t="s">
        <v>63</v>
      </c>
      <c r="G382" s="56">
        <f>IF(Calc!O10&gt;Calc!O6,Calc!O5,Calc!O7)</f>
        <v>12941.45</v>
      </c>
      <c r="H382" s="117" t="s">
        <v>62</v>
      </c>
      <c r="I382" s="56">
        <f>IF(Calc!O10&gt;Calc!O6,Calc!O4,Calc!O8)</f>
        <v>12986.7</v>
      </c>
      <c r="J382" s="115" t="s">
        <v>65</v>
      </c>
    </row>
    <row r="383" spans="1:10" ht="18" customHeight="1" x14ac:dyDescent="0.3">
      <c r="A383" s="65"/>
      <c r="B383" s="40"/>
      <c r="J383" s="40"/>
    </row>
    <row r="384" spans="1:10" ht="18" customHeight="1" x14ac:dyDescent="0.3">
      <c r="A384" s="65"/>
      <c r="B384" s="40"/>
      <c r="C384" s="41" t="s">
        <v>64</v>
      </c>
      <c r="D384" s="52"/>
      <c r="E384" s="52"/>
      <c r="F384" s="52"/>
      <c r="G384" s="52"/>
      <c r="H384" s="126"/>
      <c r="I384" s="126"/>
      <c r="J384" s="40"/>
    </row>
    <row r="385" spans="1:10" ht="8.1" customHeight="1" x14ac:dyDescent="0.3">
      <c r="A385" s="65"/>
      <c r="B385" s="40"/>
      <c r="C385" s="52"/>
      <c r="D385" s="52"/>
      <c r="E385" s="52"/>
      <c r="F385" s="52"/>
      <c r="G385" s="52"/>
      <c r="H385" s="52"/>
      <c r="I385" s="52"/>
      <c r="J385" s="40"/>
    </row>
    <row r="386" spans="1:10" ht="18" customHeight="1" x14ac:dyDescent="0.3">
      <c r="A386" s="65"/>
      <c r="B386" s="40"/>
      <c r="C386" s="66" t="str">
        <f>IF(Calc!O10&lt;Calc!O6,Calc!V4,Calc!W4)</f>
        <v>Short positions below</v>
      </c>
      <c r="E386" s="56">
        <f>Calc!O6</f>
        <v>12868.25</v>
      </c>
      <c r="F386" s="117" t="s">
        <v>63</v>
      </c>
      <c r="G386" s="56">
        <f>IF(Calc!O10&lt;Calc!O6,Calc!O5,Calc!O7)</f>
        <v>12795.050000000001</v>
      </c>
      <c r="H386" s="117" t="s">
        <v>62</v>
      </c>
      <c r="I386" s="56">
        <f>IF(Calc!O10&lt;Calc!O6,Calc!O4,Calc!O8)</f>
        <v>12749.800000000001</v>
      </c>
      <c r="J386" s="115"/>
    </row>
    <row r="387" spans="1:10" ht="18" customHeight="1" x14ac:dyDescent="0.3">
      <c r="A387" s="65"/>
      <c r="B387" s="40"/>
      <c r="C387" s="53"/>
      <c r="D387" s="55"/>
      <c r="E387" s="53"/>
      <c r="F387" s="52"/>
      <c r="G387" s="53"/>
      <c r="H387" s="109"/>
      <c r="I387" s="109"/>
      <c r="J387" s="40"/>
    </row>
    <row r="388" spans="1:10" ht="18" customHeight="1" x14ac:dyDescent="0.3">
      <c r="A388" s="65"/>
      <c r="B388" s="40"/>
      <c r="C388" s="52"/>
      <c r="D388" s="52"/>
      <c r="E388" s="52"/>
      <c r="F388" s="52"/>
      <c r="G388" s="52"/>
      <c r="H388" s="52"/>
      <c r="I388" s="52"/>
      <c r="J388" s="40"/>
    </row>
    <row r="389" spans="1:10" ht="18" customHeight="1" x14ac:dyDescent="0.3">
      <c r="A389" s="65"/>
      <c r="B389" s="40"/>
      <c r="C389" s="114" t="s">
        <v>66</v>
      </c>
      <c r="E389" s="56">
        <f>Calc!O7</f>
        <v>12795.050000000001</v>
      </c>
      <c r="F389" t="s">
        <v>68</v>
      </c>
      <c r="G389" s="56">
        <f>Calc!O8</f>
        <v>12749.800000000001</v>
      </c>
      <c r="H389" t="s">
        <v>68</v>
      </c>
      <c r="I389" s="56">
        <f>Calc!O9</f>
        <v>12676.6</v>
      </c>
      <c r="J389" s="40"/>
    </row>
    <row r="390" spans="1:10" ht="18" customHeight="1" x14ac:dyDescent="0.3">
      <c r="A390" s="65"/>
      <c r="B390" s="40"/>
      <c r="J390" s="40"/>
    </row>
    <row r="391" spans="1:10" ht="18" customHeight="1" x14ac:dyDescent="0.3">
      <c r="A391" s="65"/>
      <c r="B391" s="40"/>
      <c r="C391" s="114" t="s">
        <v>67</v>
      </c>
      <c r="E391" s="56">
        <f>Calc!O5</f>
        <v>12941.45</v>
      </c>
      <c r="F391" t="s">
        <v>68</v>
      </c>
      <c r="G391" s="56">
        <f>Calc!O4</f>
        <v>12986.7</v>
      </c>
      <c r="H391" t="s">
        <v>68</v>
      </c>
      <c r="I391" s="56">
        <f>Calc!O3</f>
        <v>13059.900000000001</v>
      </c>
      <c r="J391" s="40"/>
    </row>
    <row r="392" spans="1:10" ht="18" customHeight="1" x14ac:dyDescent="0.3">
      <c r="A392" s="65"/>
      <c r="B392" s="40"/>
      <c r="C392" s="52"/>
      <c r="D392" s="52"/>
      <c r="J392" s="40"/>
    </row>
    <row r="393" spans="1:10" ht="18" customHeight="1" x14ac:dyDescent="0.3">
      <c r="A393" s="65"/>
      <c r="B393" s="40"/>
      <c r="C393" s="52"/>
      <c r="D393" s="52"/>
      <c r="E393" s="57"/>
      <c r="F393" s="52"/>
      <c r="G393" s="57"/>
      <c r="H393" s="106"/>
      <c r="I393" s="106"/>
      <c r="J393" s="40"/>
    </row>
    <row r="394" spans="1:10" ht="18" customHeight="1" x14ac:dyDescent="0.25"/>
    <row r="395" spans="1:10" ht="18" customHeight="1" x14ac:dyDescent="0.25"/>
    <row r="396" spans="1:10" ht="18" customHeight="1" x14ac:dyDescent="0.25"/>
    <row r="397" spans="1:10" ht="18" customHeight="1" x14ac:dyDescent="0.25"/>
    <row r="398" spans="1:10" ht="18" customHeight="1" x14ac:dyDescent="0.25"/>
    <row r="399" spans="1:10" ht="18" customHeight="1" x14ac:dyDescent="0.25"/>
    <row r="400" spans="1:1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</sheetData>
  <mergeCells count="26">
    <mergeCell ref="H341:I341"/>
    <mergeCell ref="D354:E354"/>
    <mergeCell ref="H384:I384"/>
    <mergeCell ref="E32:H33"/>
    <mergeCell ref="H298:I298"/>
    <mergeCell ref="D311:E311"/>
    <mergeCell ref="D139:E139"/>
    <mergeCell ref="H169:I169"/>
    <mergeCell ref="I32:I33"/>
    <mergeCell ref="C222:C223"/>
    <mergeCell ref="D225:E225"/>
    <mergeCell ref="H255:I255"/>
    <mergeCell ref="C265:C266"/>
    <mergeCell ref="D268:E268"/>
    <mergeCell ref="C179:C180"/>
    <mergeCell ref="D182:E182"/>
    <mergeCell ref="H212:I212"/>
    <mergeCell ref="C93:C94"/>
    <mergeCell ref="D96:E96"/>
    <mergeCell ref="H126:I126"/>
    <mergeCell ref="C136:C137"/>
    <mergeCell ref="D26:H27"/>
    <mergeCell ref="D28:H29"/>
    <mergeCell ref="C50:C51"/>
    <mergeCell ref="H83:I83"/>
    <mergeCell ref="D53:E53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</vt:lpstr>
      <vt:lpstr>Arabic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Gold</cp:lastModifiedBy>
  <cp:lastPrinted>2020-12-31T10:48:21Z</cp:lastPrinted>
  <dcterms:created xsi:type="dcterms:W3CDTF">2017-12-11T10:52:21Z</dcterms:created>
  <dcterms:modified xsi:type="dcterms:W3CDTF">2021-02-01T11:25:20Z</dcterms:modified>
</cp:coreProperties>
</file>