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y\Desktop\Data Science\Group-Project-435\"/>
    </mc:Choice>
  </mc:AlternateContent>
  <xr:revisionPtr revIDLastSave="0" documentId="13_ncr:1_{4B7EE132-1629-4145-97F0-7D31701062A6}" xr6:coauthVersionLast="45" xr6:coauthVersionMax="45" xr10:uidLastSave="{00000000-0000-0000-0000-000000000000}"/>
  <bookViews>
    <workbookView xWindow="-120" yWindow="-120" windowWidth="29040" windowHeight="16440" xr2:uid="{9A46E975-8275-4129-A090-233569A3F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F18" i="1"/>
  <c r="F15" i="1"/>
  <c r="F16" i="1"/>
  <c r="F17" i="1"/>
  <c r="N10" i="1"/>
  <c r="O10" i="1"/>
  <c r="P10" i="1"/>
  <c r="M10" i="1"/>
  <c r="E18" i="1"/>
  <c r="E17" i="1"/>
  <c r="E16" i="1"/>
  <c r="E15" i="1"/>
  <c r="D17" i="1"/>
  <c r="D18" i="1"/>
  <c r="D16" i="1"/>
  <c r="D15" i="1"/>
  <c r="P48" i="1" l="1"/>
  <c r="O48" i="1"/>
  <c r="N48" i="1"/>
  <c r="M48" i="1"/>
  <c r="P47" i="1"/>
  <c r="P33" i="1" s="1"/>
  <c r="O47" i="1"/>
  <c r="N47" i="1"/>
  <c r="M47" i="1"/>
  <c r="M33" i="1" s="1"/>
  <c r="P46" i="1"/>
  <c r="N46" i="1"/>
  <c r="O46" i="1"/>
  <c r="M46" i="1"/>
  <c r="P45" i="1"/>
  <c r="P36" i="1" s="1"/>
  <c r="O45" i="1"/>
  <c r="N45" i="1"/>
  <c r="M45" i="1"/>
  <c r="G49" i="1"/>
  <c r="F49" i="1"/>
  <c r="E49" i="1"/>
  <c r="D49" i="1"/>
  <c r="H48" i="1"/>
  <c r="H47" i="1"/>
  <c r="H46" i="1"/>
  <c r="H45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N36" i="1" l="1"/>
  <c r="N33" i="1"/>
  <c r="O36" i="1"/>
  <c r="O33" i="1"/>
  <c r="M35" i="1"/>
  <c r="P34" i="1"/>
  <c r="M32" i="1"/>
  <c r="M36" i="1"/>
  <c r="M34" i="1"/>
  <c r="P32" i="1"/>
  <c r="O32" i="1"/>
  <c r="O34" i="1"/>
  <c r="N32" i="1"/>
  <c r="N34" i="1"/>
  <c r="P35" i="1"/>
  <c r="O35" i="1"/>
  <c r="N35" i="1"/>
  <c r="H24" i="1"/>
  <c r="M38" i="1" l="1"/>
  <c r="H25" i="1"/>
  <c r="H27" i="1"/>
  <c r="H26" i="1"/>
  <c r="F35" i="1"/>
  <c r="H16" i="1"/>
  <c r="H17" i="1"/>
  <c r="H18" i="1"/>
  <c r="H15" i="1"/>
  <c r="E19" i="1"/>
  <c r="F19" i="1"/>
  <c r="G19" i="1"/>
  <c r="D19" i="1"/>
  <c r="D34" i="1"/>
  <c r="E37" i="1"/>
  <c r="D36" i="1"/>
  <c r="H19" i="1" l="1"/>
  <c r="M39" i="1" s="1"/>
  <c r="I15" i="1"/>
  <c r="E28" i="1"/>
  <c r="E33" i="1"/>
  <c r="F34" i="1"/>
  <c r="E36" i="1"/>
  <c r="G34" i="1"/>
  <c r="E35" i="1"/>
  <c r="E34" i="1"/>
  <c r="F28" i="1"/>
  <c r="G36" i="1"/>
  <c r="F37" i="1"/>
  <c r="F36" i="1"/>
  <c r="D33" i="1"/>
  <c r="D35" i="1"/>
  <c r="G33" i="1"/>
  <c r="G35" i="1"/>
  <c r="F33" i="1"/>
  <c r="D28" i="1"/>
  <c r="D39" i="1" s="1"/>
  <c r="G28" i="1"/>
  <c r="D37" i="1"/>
  <c r="G37" i="1"/>
  <c r="D41" i="1" l="1"/>
  <c r="D40" i="1"/>
</calcChain>
</file>

<file path=xl/sharedStrings.xml><?xml version="1.0" encoding="utf-8"?>
<sst xmlns="http://schemas.openxmlformats.org/spreadsheetml/2006/main" count="85" uniqueCount="47">
  <si>
    <t>true DNA</t>
  </si>
  <si>
    <t>True RNA</t>
  </si>
  <si>
    <t>True DRNA</t>
  </si>
  <si>
    <t>True non Drna</t>
  </si>
  <si>
    <t>predicted DNA</t>
  </si>
  <si>
    <t>predicted RNA</t>
  </si>
  <si>
    <t>predicted DRNA</t>
  </si>
  <si>
    <t>predicted non DRNA</t>
  </si>
  <si>
    <t>TP</t>
  </si>
  <si>
    <t>FN</t>
  </si>
  <si>
    <t>FP</t>
  </si>
  <si>
    <t>TN</t>
  </si>
  <si>
    <t>predict yes</t>
  </si>
  <si>
    <t>predict no</t>
  </si>
  <si>
    <t>True yes</t>
  </si>
  <si>
    <t>True No</t>
  </si>
  <si>
    <t xml:space="preserve">True Positive </t>
  </si>
  <si>
    <t>False Negative</t>
  </si>
  <si>
    <t>Non DRNA</t>
  </si>
  <si>
    <t>RNA</t>
  </si>
  <si>
    <t>DNA</t>
  </si>
  <si>
    <t>DRNA</t>
  </si>
  <si>
    <t>TRUE Negative</t>
  </si>
  <si>
    <t>False Positive</t>
  </si>
  <si>
    <t>Specificity</t>
  </si>
  <si>
    <t>Predictive ACC</t>
  </si>
  <si>
    <t>MCC</t>
  </si>
  <si>
    <t>Sensitivity (recall)</t>
  </si>
  <si>
    <t>precision</t>
  </si>
  <si>
    <t>Average MCC</t>
  </si>
  <si>
    <t>Total</t>
  </si>
  <si>
    <t>accuracy</t>
  </si>
  <si>
    <t>nonDRNA</t>
  </si>
  <si>
    <t>TRUE Positive</t>
  </si>
  <si>
    <t>True Negative</t>
  </si>
  <si>
    <t>sensitivy(recall)</t>
  </si>
  <si>
    <t>specificity</t>
  </si>
  <si>
    <t>predicitive ACC</t>
  </si>
  <si>
    <t>Precision</t>
  </si>
  <si>
    <t>Accuracy</t>
  </si>
  <si>
    <t>true RNA</t>
  </si>
  <si>
    <t>true DRNA</t>
  </si>
  <si>
    <t>true nonDRNA</t>
  </si>
  <si>
    <t>pred. DNA</t>
  </si>
  <si>
    <t>pred. RNA</t>
  </si>
  <si>
    <t>pred. DRNA</t>
  </si>
  <si>
    <t>pred. nonDRNA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</si>
</sst>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10" fontId="0" fillId="0" borderId="0" xfId="0" applyNumberFormat="1" applyProtection="1">
      <protection locked="0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40B-92B9-426E-9E7E-D6F682741B4D}">
  <dimension ref="C1:P49"/>
  <sheetViews>
    <sheetView tabSelected="1" workbookViewId="0">
      <selection activeCell="M6" sqref="M6:P9"/>
    </sheetView>
  </sheetViews>
  <sheetFormatPr defaultRowHeight="15" x14ac:dyDescent="0.25"/>
  <cols>
    <col min="2" max="2" width="10.7109375" bestFit="1" customWidth="1"/>
    <col min="3" max="3" width="19.28515625" bestFit="1" customWidth="1"/>
    <col min="4" max="4" width="13.5703125" bestFit="1" customWidth="1"/>
    <col min="5" max="6" width="12" bestFit="1" customWidth="1"/>
    <col min="7" max="7" width="13.5703125" bestFit="1" customWidth="1"/>
    <col min="12" max="12" width="15.28515625" bestFit="1" customWidth="1"/>
  </cols>
  <sheetData>
    <row r="1" spans="3:16" x14ac:dyDescent="0.25">
      <c r="D1" t="s">
        <v>14</v>
      </c>
      <c r="E1" t="s">
        <v>15</v>
      </c>
    </row>
    <row r="2" spans="3:16" x14ac:dyDescent="0.25">
      <c r="C2" t="s">
        <v>12</v>
      </c>
      <c r="D2" t="s">
        <v>8</v>
      </c>
      <c r="E2" t="s">
        <v>10</v>
      </c>
    </row>
    <row r="3" spans="3:16" x14ac:dyDescent="0.25">
      <c r="C3" t="s">
        <v>13</v>
      </c>
      <c r="D3" t="s">
        <v>9</v>
      </c>
      <c r="E3" t="s">
        <v>11</v>
      </c>
    </row>
    <row r="5" spans="3:16" ht="45" x14ac:dyDescent="0.25">
      <c r="D5" t="s">
        <v>0</v>
      </c>
      <c r="E5" t="s">
        <v>1</v>
      </c>
      <c r="F5" t="s">
        <v>2</v>
      </c>
      <c r="G5" t="s">
        <v>3</v>
      </c>
      <c r="L5" s="2"/>
      <c r="M5" s="2" t="s">
        <v>0</v>
      </c>
      <c r="N5" s="2" t="s">
        <v>40</v>
      </c>
      <c r="O5" s="2" t="s">
        <v>41</v>
      </c>
      <c r="P5" s="2" t="s">
        <v>42</v>
      </c>
    </row>
    <row r="6" spans="3:16" x14ac:dyDescent="0.25">
      <c r="C6" t="s">
        <v>4</v>
      </c>
      <c r="L6" s="2" t="s">
        <v>43</v>
      </c>
      <c r="M6" s="2">
        <v>130</v>
      </c>
      <c r="N6" s="2">
        <v>33</v>
      </c>
      <c r="O6" s="2">
        <v>4</v>
      </c>
      <c r="P6" s="2">
        <v>234</v>
      </c>
    </row>
    <row r="7" spans="3:16" x14ac:dyDescent="0.25">
      <c r="C7" t="s">
        <v>5</v>
      </c>
      <c r="L7" s="2" t="s">
        <v>44</v>
      </c>
      <c r="M7" s="2">
        <v>38</v>
      </c>
      <c r="N7" s="2">
        <v>278</v>
      </c>
      <c r="O7" s="2">
        <v>1</v>
      </c>
      <c r="P7" s="2">
        <v>100</v>
      </c>
    </row>
    <row r="8" spans="3:16" x14ac:dyDescent="0.25">
      <c r="C8" t="s">
        <v>6</v>
      </c>
      <c r="L8" s="2" t="s">
        <v>45</v>
      </c>
      <c r="M8" s="2">
        <v>5</v>
      </c>
      <c r="N8" s="2">
        <v>3</v>
      </c>
      <c r="O8" s="2">
        <v>2</v>
      </c>
      <c r="P8" s="2">
        <v>21</v>
      </c>
    </row>
    <row r="9" spans="3:16" x14ac:dyDescent="0.25">
      <c r="C9" t="s">
        <v>7</v>
      </c>
      <c r="L9" s="2" t="s">
        <v>46</v>
      </c>
      <c r="M9" s="2">
        <v>218</v>
      </c>
      <c r="N9" s="2">
        <v>209</v>
      </c>
      <c r="O9" s="2">
        <v>15</v>
      </c>
      <c r="P9" s="2">
        <v>7504</v>
      </c>
    </row>
    <row r="10" spans="3:16" x14ac:dyDescent="0.25">
      <c r="L10" s="2" t="s">
        <v>30</v>
      </c>
      <c r="M10">
        <f>SUM(M6:M9)</f>
        <v>391</v>
      </c>
      <c r="N10">
        <f t="shared" ref="N10:P10" si="0">SUM(N6:N9)</f>
        <v>523</v>
      </c>
      <c r="O10">
        <f t="shared" si="0"/>
        <v>22</v>
      </c>
      <c r="P10">
        <f t="shared" si="0"/>
        <v>7859</v>
      </c>
    </row>
    <row r="14" spans="3:16" ht="15.75" thickBot="1" x14ac:dyDescent="0.3">
      <c r="C14" s="3"/>
      <c r="D14" s="3" t="s">
        <v>3</v>
      </c>
      <c r="E14" s="3" t="s">
        <v>1</v>
      </c>
      <c r="F14" s="3" t="s">
        <v>0</v>
      </c>
      <c r="G14" s="3" t="s">
        <v>2</v>
      </c>
      <c r="H14" s="3" t="s">
        <v>30</v>
      </c>
    </row>
    <row r="15" spans="3:16" ht="15.75" thickBot="1" x14ac:dyDescent="0.3">
      <c r="C15" s="3" t="s">
        <v>7</v>
      </c>
      <c r="D15" s="5">
        <f>P9</f>
        <v>7504</v>
      </c>
      <c r="E15" s="5">
        <f>N9</f>
        <v>209</v>
      </c>
      <c r="F15" s="5">
        <f>M9</f>
        <v>218</v>
      </c>
      <c r="G15" s="5">
        <f>O9</f>
        <v>15</v>
      </c>
      <c r="H15">
        <f>SUM(D15:G15)</f>
        <v>7946</v>
      </c>
      <c r="I15">
        <f>SUM(H15:H18)</f>
        <v>8795</v>
      </c>
    </row>
    <row r="16" spans="3:16" ht="15.75" thickBot="1" x14ac:dyDescent="0.3">
      <c r="C16" s="3" t="s">
        <v>5</v>
      </c>
      <c r="D16" s="5">
        <f>P7</f>
        <v>100</v>
      </c>
      <c r="E16" s="5">
        <f>N7</f>
        <v>278</v>
      </c>
      <c r="F16" s="5">
        <f>M7</f>
        <v>38</v>
      </c>
      <c r="G16" s="5">
        <f>O7</f>
        <v>1</v>
      </c>
      <c r="H16">
        <f t="shared" ref="H16:H18" si="1">SUM(D16:G16)</f>
        <v>417</v>
      </c>
    </row>
    <row r="17" spans="3:16" ht="15.75" thickBot="1" x14ac:dyDescent="0.3">
      <c r="C17" s="3" t="s">
        <v>4</v>
      </c>
      <c r="D17" s="5">
        <f>P6</f>
        <v>234</v>
      </c>
      <c r="E17" s="5">
        <f>N6</f>
        <v>33</v>
      </c>
      <c r="F17" s="5">
        <f>M6</f>
        <v>130</v>
      </c>
      <c r="G17" s="5">
        <f>O6</f>
        <v>4</v>
      </c>
      <c r="H17">
        <f t="shared" si="1"/>
        <v>401</v>
      </c>
    </row>
    <row r="18" spans="3:16" ht="15.75" thickBot="1" x14ac:dyDescent="0.3">
      <c r="C18" s="3" t="s">
        <v>6</v>
      </c>
      <c r="D18" s="5">
        <f>P8</f>
        <v>21</v>
      </c>
      <c r="E18" s="5">
        <f>N8</f>
        <v>3</v>
      </c>
      <c r="F18" s="5">
        <f>M8</f>
        <v>5</v>
      </c>
      <c r="G18" s="5">
        <f>O8</f>
        <v>2</v>
      </c>
      <c r="H18">
        <f t="shared" si="1"/>
        <v>31</v>
      </c>
    </row>
    <row r="19" spans="3:16" x14ac:dyDescent="0.25">
      <c r="C19" s="3" t="s">
        <v>30</v>
      </c>
      <c r="D19">
        <f>SUM(D15:D18)</f>
        <v>7859</v>
      </c>
      <c r="E19">
        <f t="shared" ref="E19:G19" si="2">SUM(E15:E18)</f>
        <v>523</v>
      </c>
      <c r="F19">
        <f t="shared" si="2"/>
        <v>391</v>
      </c>
      <c r="G19">
        <f t="shared" si="2"/>
        <v>22</v>
      </c>
      <c r="H19">
        <f>SUM(D19:G19)</f>
        <v>8795</v>
      </c>
    </row>
    <row r="23" spans="3:16" x14ac:dyDescent="0.25">
      <c r="C23" s="3"/>
      <c r="D23" s="3" t="s">
        <v>18</v>
      </c>
      <c r="E23" s="3" t="s">
        <v>19</v>
      </c>
      <c r="F23" s="3" t="s">
        <v>20</v>
      </c>
      <c r="G23" s="3" t="s">
        <v>21</v>
      </c>
      <c r="H23" s="3" t="s">
        <v>30</v>
      </c>
    </row>
    <row r="24" spans="3:16" x14ac:dyDescent="0.25">
      <c r="C24" s="3" t="s">
        <v>16</v>
      </c>
      <c r="D24" s="3">
        <f>D15</f>
        <v>7504</v>
      </c>
      <c r="E24" s="3">
        <f>E16</f>
        <v>278</v>
      </c>
      <c r="F24" s="3">
        <f>F17</f>
        <v>130</v>
      </c>
      <c r="G24" s="3">
        <f>G18</f>
        <v>2</v>
      </c>
      <c r="H24">
        <f>SUM(D24:G24)</f>
        <v>7914</v>
      </c>
    </row>
    <row r="25" spans="3:16" x14ac:dyDescent="0.25">
      <c r="C25" s="3" t="s">
        <v>17</v>
      </c>
      <c r="D25" s="3">
        <f>SUM(D16:D18)</f>
        <v>355</v>
      </c>
      <c r="E25" s="3">
        <f>SUM(E15,E17:E18)</f>
        <v>245</v>
      </c>
      <c r="F25" s="3">
        <f>SUM(F18,F15:F16)</f>
        <v>261</v>
      </c>
      <c r="G25" s="3">
        <f>SUM(G15:G17)</f>
        <v>20</v>
      </c>
      <c r="H25">
        <f t="shared" ref="H25:H27" si="3">SUM(D25:G25)</f>
        <v>881</v>
      </c>
    </row>
    <row r="26" spans="3:16" x14ac:dyDescent="0.25">
      <c r="C26" s="3" t="s">
        <v>22</v>
      </c>
      <c r="D26" s="3">
        <f>SUM(E16:G18)</f>
        <v>494</v>
      </c>
      <c r="E26" s="3">
        <f>SUM(D17:D18,F17:G18,D15,F15:G15)</f>
        <v>8133</v>
      </c>
      <c r="F26" s="3">
        <f>SUM(G18,D15:E16,G15,G16,D18:E18)</f>
        <v>8133</v>
      </c>
      <c r="G26" s="3">
        <f>SUM(D15:F17)</f>
        <v>8744</v>
      </c>
      <c r="H26">
        <f t="shared" si="3"/>
        <v>25504</v>
      </c>
    </row>
    <row r="27" spans="3:16" x14ac:dyDescent="0.25">
      <c r="C27" s="3" t="s">
        <v>23</v>
      </c>
      <c r="D27" s="3">
        <f>SUM(E15:G15)</f>
        <v>442</v>
      </c>
      <c r="E27" s="3">
        <f>SUM(D16,F16:G16)</f>
        <v>139</v>
      </c>
      <c r="F27" s="3">
        <f>SUM(G17,E17,D17)</f>
        <v>271</v>
      </c>
      <c r="G27" s="3">
        <f>SUM(D18:F18)</f>
        <v>29</v>
      </c>
      <c r="H27">
        <f t="shared" si="3"/>
        <v>881</v>
      </c>
    </row>
    <row r="28" spans="3:16" x14ac:dyDescent="0.25">
      <c r="C28" s="3" t="s">
        <v>30</v>
      </c>
      <c r="D28" s="3">
        <f>SUM(D24:D27)</f>
        <v>8795</v>
      </c>
      <c r="E28" s="3">
        <f t="shared" ref="E28:G28" si="4">SUM(E24:E27)</f>
        <v>8795</v>
      </c>
      <c r="F28" s="3">
        <f t="shared" si="4"/>
        <v>8795</v>
      </c>
      <c r="G28" s="3">
        <f t="shared" si="4"/>
        <v>8795</v>
      </c>
    </row>
    <row r="31" spans="3:16" x14ac:dyDescent="0.25">
      <c r="M31" t="s">
        <v>18</v>
      </c>
      <c r="N31" t="s">
        <v>19</v>
      </c>
      <c r="O31" t="s">
        <v>20</v>
      </c>
      <c r="P31" t="s">
        <v>21</v>
      </c>
    </row>
    <row r="32" spans="3:16" x14ac:dyDescent="0.25">
      <c r="C32" s="3"/>
      <c r="D32" s="3" t="s">
        <v>18</v>
      </c>
      <c r="E32" s="3" t="s">
        <v>19</v>
      </c>
      <c r="F32" s="3" t="s">
        <v>20</v>
      </c>
      <c r="G32" s="3" t="s">
        <v>21</v>
      </c>
      <c r="L32" t="s">
        <v>35</v>
      </c>
      <c r="M32" s="1">
        <f>(M45/(M45+M46))</f>
        <v>0.95482885863341393</v>
      </c>
      <c r="N32" s="1">
        <f t="shared" ref="N32:P32" si="5">(N45/(N45+N46))</f>
        <v>0.53154875717017214</v>
      </c>
      <c r="O32" s="1">
        <f t="shared" si="5"/>
        <v>0.33248081841432225</v>
      </c>
      <c r="P32" s="1">
        <f t="shared" si="5"/>
        <v>9.0909090909090912E-2</v>
      </c>
    </row>
    <row r="33" spans="3:16" x14ac:dyDescent="0.25">
      <c r="C33" s="3" t="s">
        <v>27</v>
      </c>
      <c r="D33" s="4">
        <f>D24/(D24 + D25)</f>
        <v>0.95482885863341393</v>
      </c>
      <c r="E33" s="4">
        <f t="shared" ref="E33:G33" si="6">E24/(E24 + E25)</f>
        <v>0.53154875717017214</v>
      </c>
      <c r="F33" s="4">
        <f t="shared" si="6"/>
        <v>0.33248081841432225</v>
      </c>
      <c r="G33" s="4">
        <f t="shared" si="6"/>
        <v>9.0909090909090912E-2</v>
      </c>
      <c r="L33" t="s">
        <v>36</v>
      </c>
      <c r="M33" s="1">
        <f>M47/(M47+M48)</f>
        <v>0.52777777777777779</v>
      </c>
      <c r="N33" s="1">
        <f t="shared" ref="N33:P33" si="7">N47/(N47+N48)</f>
        <v>0.98319632495164411</v>
      </c>
      <c r="O33" s="1">
        <f t="shared" si="7"/>
        <v>0.96775345073774388</v>
      </c>
      <c r="P33" s="1">
        <f t="shared" si="7"/>
        <v>0.99669440328279946</v>
      </c>
    </row>
    <row r="34" spans="3:16" x14ac:dyDescent="0.25">
      <c r="C34" s="3" t="s">
        <v>24</v>
      </c>
      <c r="D34" s="4">
        <f>D26/SUM(D26,D27)</f>
        <v>0.52777777777777779</v>
      </c>
      <c r="E34" s="4">
        <f t="shared" ref="E34:G34" si="8">E26/SUM(E26,E27)</f>
        <v>0.98319632495164411</v>
      </c>
      <c r="F34" s="4">
        <f t="shared" si="8"/>
        <v>0.96775345073774388</v>
      </c>
      <c r="G34" s="4">
        <f t="shared" si="8"/>
        <v>0.99669440328279946</v>
      </c>
      <c r="L34" t="s">
        <v>37</v>
      </c>
      <c r="M34" s="1">
        <f>(M45+M47)/(SUM(M45:M48))</f>
        <v>0.90938032973280269</v>
      </c>
      <c r="N34" s="1">
        <f t="shared" ref="N34:P34" si="9">(N45+N47)/(SUM(N45:N48))</f>
        <v>0.95633882888004551</v>
      </c>
      <c r="O34" s="1">
        <f t="shared" si="9"/>
        <v>0.93951108584422971</v>
      </c>
      <c r="P34" s="1">
        <f t="shared" si="9"/>
        <v>0.99442865264354752</v>
      </c>
    </row>
    <row r="35" spans="3:16" x14ac:dyDescent="0.25">
      <c r="C35" s="3" t="s">
        <v>25</v>
      </c>
      <c r="D35" s="4">
        <f>(D24+D26)/(SUM(D24:D27))</f>
        <v>0.90938032973280269</v>
      </c>
      <c r="E35" s="4">
        <f t="shared" ref="E35:G35" si="10">(E24+E26)/(SUM(E24:E27))</f>
        <v>0.95633882888004551</v>
      </c>
      <c r="F35" s="4">
        <f t="shared" si="10"/>
        <v>0.93951108584422971</v>
      </c>
      <c r="G35" s="4">
        <f t="shared" si="10"/>
        <v>0.99442865264354752</v>
      </c>
      <c r="L35" t="s">
        <v>26</v>
      </c>
      <c r="M35" s="1">
        <f>(M45*M47 - M48*M46)/SQRT((M45+M48)*(M45+M46)*(M47+M48)*(M47+M46))</f>
        <v>0.50394916848041149</v>
      </c>
      <c r="N35" s="1">
        <f t="shared" ref="N35:P35" si="11">(N45*N47 - N48*N46)/SQRT((N45+N48)*(N45+N46)*(N47+N48)*(N47+N46))</f>
        <v>0.57280936252324588</v>
      </c>
      <c r="O35" s="1">
        <f t="shared" si="11"/>
        <v>0.29664360718977767</v>
      </c>
      <c r="P35" s="1">
        <f t="shared" si="11"/>
        <v>7.3837129166254123E-2</v>
      </c>
    </row>
    <row r="36" spans="3:16" x14ac:dyDescent="0.25">
      <c r="C36" s="3" t="s">
        <v>26</v>
      </c>
      <c r="D36" s="4">
        <f>((D24*D26)-(D25*D27))/(SQRT((D24+D27)*(D24+D25)*(D26+D27)*(D26+D25)))</f>
        <v>0.50394916848041149</v>
      </c>
      <c r="E36" s="4">
        <f t="shared" ref="E36:G36" si="12">((E24*E26)-(E25*E27))/(SQRT((E24+E27)*(E24+E25)*(E26+E27)*(E26+E25)))</f>
        <v>0.57280936252324588</v>
      </c>
      <c r="F36" s="4">
        <f t="shared" si="12"/>
        <v>0.29664360718977767</v>
      </c>
      <c r="G36" s="4">
        <f t="shared" si="12"/>
        <v>7.3837129166254123E-2</v>
      </c>
      <c r="L36" t="s">
        <v>38</v>
      </c>
      <c r="M36" s="1">
        <f>M45/(M45+M48)</f>
        <v>0.94437452806443489</v>
      </c>
      <c r="N36" s="1">
        <f t="shared" ref="N36:P36" si="13">N45/(N45+N48)</f>
        <v>0.66666666666666663</v>
      </c>
      <c r="O36" s="1">
        <f t="shared" si="13"/>
        <v>0.32418952618453867</v>
      </c>
      <c r="P36" s="1">
        <f t="shared" si="13"/>
        <v>6.4516129032258063E-2</v>
      </c>
    </row>
    <row r="37" spans="3:16" x14ac:dyDescent="0.25">
      <c r="C37" s="3" t="s">
        <v>28</v>
      </c>
      <c r="D37" s="4">
        <f>D24/(D24 +D27)</f>
        <v>0.94437452806443489</v>
      </c>
      <c r="E37" s="4">
        <f t="shared" ref="E37:G37" si="14">E24/(E24 +E27)</f>
        <v>0.66666666666666663</v>
      </c>
      <c r="F37" s="4">
        <f t="shared" si="14"/>
        <v>0.32418952618453867</v>
      </c>
      <c r="G37" s="4">
        <f t="shared" si="14"/>
        <v>6.4516129032258063E-2</v>
      </c>
    </row>
    <row r="38" spans="3:16" x14ac:dyDescent="0.25">
      <c r="L38" t="s">
        <v>29</v>
      </c>
      <c r="M38">
        <f>AVERAGE(M35:P35)</f>
        <v>0.36180981683992225</v>
      </c>
    </row>
    <row r="39" spans="3:16" x14ac:dyDescent="0.25">
      <c r="C39" s="3" t="s">
        <v>31</v>
      </c>
      <c r="D39" s="1">
        <f>H24/D28</f>
        <v>0.89982944855031266</v>
      </c>
      <c r="L39" t="s">
        <v>39</v>
      </c>
      <c r="M39" s="1">
        <f>SUM(M45:P45)/SUM(H19)</f>
        <v>0.89982944855031266</v>
      </c>
    </row>
    <row r="40" spans="3:16" x14ac:dyDescent="0.25">
      <c r="C40" s="3" t="s">
        <v>29</v>
      </c>
      <c r="D40" s="4">
        <f>AVERAGE(D36:G36)</f>
        <v>0.36180981683992225</v>
      </c>
    </row>
    <row r="41" spans="3:16" x14ac:dyDescent="0.25">
      <c r="C41" s="3"/>
      <c r="D41" s="3">
        <f>(D36 +E36 + F36 +G36)/4</f>
        <v>0.36180981683992225</v>
      </c>
    </row>
    <row r="44" spans="3:16" x14ac:dyDescent="0.25">
      <c r="C44" s="3"/>
      <c r="D44" s="3" t="s">
        <v>3</v>
      </c>
      <c r="E44" s="3" t="s">
        <v>1</v>
      </c>
      <c r="F44" s="3" t="s">
        <v>0</v>
      </c>
      <c r="G44" s="3" t="s">
        <v>2</v>
      </c>
      <c r="H44" s="3" t="s">
        <v>30</v>
      </c>
      <c r="M44" t="s">
        <v>32</v>
      </c>
      <c r="N44" t="s">
        <v>19</v>
      </c>
      <c r="O44" t="s">
        <v>20</v>
      </c>
      <c r="P44" t="s">
        <v>21</v>
      </c>
    </row>
    <row r="45" spans="3:16" x14ac:dyDescent="0.25">
      <c r="C45" s="3" t="s">
        <v>7</v>
      </c>
      <c r="D45" s="2">
        <v>7448</v>
      </c>
      <c r="E45" s="2">
        <v>204</v>
      </c>
      <c r="F45" s="2">
        <v>222</v>
      </c>
      <c r="G45" s="2">
        <v>13</v>
      </c>
      <c r="H45">
        <f>SUM(D45:G45)</f>
        <v>7887</v>
      </c>
      <c r="L45" t="s">
        <v>33</v>
      </c>
      <c r="M45">
        <f>D15</f>
        <v>7504</v>
      </c>
      <c r="N45">
        <f>E16</f>
        <v>278</v>
      </c>
      <c r="O45">
        <f>F17</f>
        <v>130</v>
      </c>
      <c r="P45">
        <f>G18</f>
        <v>2</v>
      </c>
    </row>
    <row r="46" spans="3:16" x14ac:dyDescent="0.25">
      <c r="C46" s="3" t="s">
        <v>5</v>
      </c>
      <c r="D46" s="2">
        <v>109</v>
      </c>
      <c r="E46" s="2">
        <v>276</v>
      </c>
      <c r="F46" s="2">
        <v>33</v>
      </c>
      <c r="G46" s="2">
        <v>1</v>
      </c>
      <c r="H46">
        <f t="shared" ref="H46:H48" si="15">SUM(D46:G46)</f>
        <v>419</v>
      </c>
      <c r="L46" t="s">
        <v>17</v>
      </c>
      <c r="M46">
        <f>SUM(D16:D18)</f>
        <v>355</v>
      </c>
      <c r="N46">
        <f>SUM(E15,E17:E18)</f>
        <v>245</v>
      </c>
      <c r="O46">
        <f>SUM(F15:F16,F18)</f>
        <v>261</v>
      </c>
      <c r="P46">
        <f>SUM(G15:G17)</f>
        <v>20</v>
      </c>
    </row>
    <row r="47" spans="3:16" x14ac:dyDescent="0.25">
      <c r="C47" s="3" t="s">
        <v>4</v>
      </c>
      <c r="D47" s="2">
        <v>269</v>
      </c>
      <c r="E47" s="2">
        <v>36</v>
      </c>
      <c r="F47" s="2">
        <v>131</v>
      </c>
      <c r="G47" s="2">
        <v>8</v>
      </c>
      <c r="H47">
        <f t="shared" si="15"/>
        <v>444</v>
      </c>
      <c r="L47" t="s">
        <v>34</v>
      </c>
      <c r="M47">
        <f>SUM(E16:G18)</f>
        <v>494</v>
      </c>
      <c r="N47">
        <f>SUM(F17:G18,D17:D18,D15,F15:G15)</f>
        <v>8133</v>
      </c>
      <c r="O47">
        <f>SUM(G15:G16,D15:E16,D18:E18,G18)</f>
        <v>8133</v>
      </c>
      <c r="P47">
        <f>SUM(D15:F17)</f>
        <v>8744</v>
      </c>
    </row>
    <row r="48" spans="3:16" x14ac:dyDescent="0.25">
      <c r="C48" s="3" t="s">
        <v>6</v>
      </c>
      <c r="D48" s="2">
        <v>33</v>
      </c>
      <c r="E48" s="2">
        <v>7</v>
      </c>
      <c r="F48" s="2">
        <v>5</v>
      </c>
      <c r="G48" s="2">
        <v>0</v>
      </c>
      <c r="H48">
        <f t="shared" si="15"/>
        <v>45</v>
      </c>
      <c r="L48" t="s">
        <v>23</v>
      </c>
      <c r="M48">
        <f>SUM(E15:G15)</f>
        <v>442</v>
      </c>
      <c r="N48">
        <f>SUM(D16,F16:G16)</f>
        <v>139</v>
      </c>
      <c r="O48">
        <f>SUM(G17,D17:E17)</f>
        <v>271</v>
      </c>
      <c r="P48">
        <f>SUM(D18:F18)</f>
        <v>29</v>
      </c>
    </row>
    <row r="49" spans="3:7" x14ac:dyDescent="0.25">
      <c r="C49" s="3" t="s">
        <v>30</v>
      </c>
      <c r="D49">
        <f>SUM(D45:D48)</f>
        <v>7859</v>
      </c>
      <c r="E49">
        <f t="shared" ref="E49:G49" si="16">SUM(E45:E48)</f>
        <v>523</v>
      </c>
      <c r="F49">
        <f t="shared" si="16"/>
        <v>391</v>
      </c>
      <c r="G49">
        <f t="shared" si="16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chady aboulhosn</dc:creator>
  <cp:lastModifiedBy>chady aboulhosn</cp:lastModifiedBy>
  <dcterms:created xsi:type="dcterms:W3CDTF">2019-11-16T02:51:40Z</dcterms:created>
  <dcterms:modified xsi:type="dcterms:W3CDTF">2019-12-05T16:10:56Z</dcterms:modified>
</cp:coreProperties>
</file>