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me\Desktop\School\20189-W-McGill\PHYS258\phys-258-coding\Lab 5\"/>
    </mc:Choice>
  </mc:AlternateContent>
  <bookViews>
    <workbookView xWindow="0" yWindow="0" windowWidth="12864" windowHeight="85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6" i="1" l="1"/>
  <c r="G13" i="1"/>
  <c r="G12" i="1"/>
  <c r="G11" i="1"/>
  <c r="G10" i="1"/>
  <c r="G9" i="1"/>
  <c r="G8" i="1"/>
  <c r="G6" i="1"/>
  <c r="AH11" i="1"/>
  <c r="AH12" i="1"/>
  <c r="AH6" i="1"/>
  <c r="AG11" i="1"/>
  <c r="AG12" i="1"/>
  <c r="AG13" i="1"/>
  <c r="AH13" i="1" s="1"/>
  <c r="AG6" i="1"/>
  <c r="H17" i="1"/>
  <c r="AF8" i="1"/>
  <c r="AG8" i="1" s="1"/>
  <c r="AF9" i="1"/>
  <c r="AG9" i="1" s="1"/>
  <c r="AH9" i="1" s="1"/>
  <c r="AF11" i="1"/>
  <c r="AF12" i="1"/>
  <c r="AF13" i="1"/>
  <c r="AE8" i="1"/>
  <c r="AE9" i="1"/>
  <c r="AE11" i="1"/>
  <c r="AE12" i="1"/>
  <c r="AE13" i="1"/>
  <c r="AH8" i="1" l="1"/>
  <c r="V10" i="1"/>
  <c r="AC8" i="1"/>
  <c r="AC9" i="1"/>
  <c r="AC11" i="1"/>
  <c r="AC12" i="1"/>
  <c r="AC13" i="1"/>
  <c r="AC6" i="1"/>
  <c r="V8" i="1"/>
  <c r="V9" i="1"/>
  <c r="V11" i="1"/>
  <c r="V12" i="1"/>
  <c r="V13" i="1"/>
  <c r="V6" i="1"/>
  <c r="O8" i="1"/>
  <c r="O9" i="1"/>
  <c r="O10" i="1"/>
  <c r="O11" i="1"/>
  <c r="O12" i="1"/>
  <c r="O13" i="1"/>
  <c r="O6" i="1"/>
  <c r="F1" i="1"/>
  <c r="AC10" i="1" l="1"/>
  <c r="AA11" i="1"/>
  <c r="AB11" i="1" s="1"/>
  <c r="AA8" i="1"/>
  <c r="AB8" i="1" s="1"/>
  <c r="T13" i="1"/>
  <c r="U13" i="1" s="1"/>
  <c r="AA12" i="1" l="1"/>
  <c r="AB12" i="1" s="1"/>
  <c r="AA7" i="1"/>
  <c r="AB7" i="1" s="1"/>
  <c r="AA15" i="1"/>
  <c r="AB15" i="1" s="1"/>
  <c r="AA9" i="1"/>
  <c r="AB9" i="1" s="1"/>
  <c r="AA13" i="1"/>
  <c r="AB13" i="1" s="1"/>
  <c r="AA6" i="1"/>
  <c r="AB6" i="1" s="1"/>
  <c r="AA10" i="1"/>
  <c r="AB10" i="1" s="1"/>
  <c r="AA14" i="1"/>
  <c r="AB14" i="1" s="1"/>
  <c r="D13" i="1"/>
  <c r="D9" i="1"/>
  <c r="M8" i="1"/>
  <c r="N8" i="1" s="1"/>
  <c r="M12" i="1"/>
  <c r="N12" i="1" s="1"/>
  <c r="T6" i="1"/>
  <c r="U6" i="1" s="1"/>
  <c r="T10" i="1"/>
  <c r="U10" i="1" s="1"/>
  <c r="T14" i="1"/>
  <c r="U14" i="1" s="1"/>
  <c r="D12" i="1"/>
  <c r="D8" i="1"/>
  <c r="M6" i="1"/>
  <c r="N6" i="1" s="1"/>
  <c r="M9" i="1"/>
  <c r="N9" i="1" s="1"/>
  <c r="M13" i="1"/>
  <c r="N13" i="1" s="1"/>
  <c r="T7" i="1"/>
  <c r="U7" i="1" s="1"/>
  <c r="T11" i="1"/>
  <c r="U11" i="1" s="1"/>
  <c r="T15" i="1"/>
  <c r="U15" i="1" s="1"/>
  <c r="D15" i="1"/>
  <c r="D11" i="1"/>
  <c r="D7" i="1"/>
  <c r="M10" i="1"/>
  <c r="N10" i="1" s="1"/>
  <c r="M14" i="1"/>
  <c r="N14" i="1" s="1"/>
  <c r="T8" i="1"/>
  <c r="U8" i="1" s="1"/>
  <c r="T12" i="1"/>
  <c r="U12" i="1" s="1"/>
  <c r="D14" i="1"/>
  <c r="D10" i="1"/>
  <c r="M7" i="1"/>
  <c r="N7" i="1" s="1"/>
  <c r="M11" i="1"/>
  <c r="N11" i="1" s="1"/>
  <c r="M15" i="1"/>
  <c r="N15" i="1" s="1"/>
  <c r="T9" i="1"/>
  <c r="U9" i="1" s="1"/>
  <c r="E7" i="1" l="1"/>
  <c r="E11" i="1"/>
  <c r="H11" i="1" s="1"/>
  <c r="E8" i="1"/>
  <c r="H8" i="1" s="1"/>
  <c r="E9" i="1"/>
  <c r="H9" i="1" s="1"/>
  <c r="E10" i="1"/>
  <c r="H10" i="1" s="1"/>
  <c r="E15" i="1"/>
  <c r="E12" i="1"/>
  <c r="H12" i="1" s="1"/>
  <c r="E13" i="1"/>
  <c r="E14" i="1"/>
  <c r="AI14" i="1" s="1"/>
  <c r="AI15" i="1"/>
  <c r="E6" i="1"/>
  <c r="H6" i="1" s="1"/>
  <c r="AI7" i="1"/>
  <c r="AK7" i="1" s="1"/>
  <c r="AL7" i="1"/>
  <c r="AI11" i="1"/>
  <c r="AK11" i="1" s="1"/>
  <c r="AL10" i="1"/>
  <c r="AI10" i="1"/>
  <c r="AK10" i="1" s="1"/>
  <c r="AE10" i="1" l="1"/>
  <c r="AF10" i="1"/>
  <c r="AG10" i="1" s="1"/>
  <c r="AE6" i="1"/>
  <c r="AF6" i="1"/>
  <c r="AI13" i="1"/>
  <c r="H13" i="1"/>
  <c r="H18" i="1" s="1"/>
  <c r="AL9" i="1"/>
  <c r="AL6" i="1"/>
  <c r="AI12" i="1"/>
  <c r="AK12" i="1" s="1"/>
  <c r="AL8" i="1"/>
  <c r="AL11" i="1"/>
  <c r="AI9" i="1"/>
  <c r="AK9" i="1" s="1"/>
  <c r="AI6" i="1"/>
  <c r="AK6" i="1" s="1"/>
  <c r="AL12" i="1"/>
  <c r="AI8" i="1"/>
  <c r="AK8" i="1" s="1"/>
  <c r="AH10" i="1" l="1"/>
  <c r="AG17" i="1" s="1"/>
  <c r="AG18" i="1"/>
  <c r="AK16" i="1"/>
  <c r="AL16" i="1"/>
</calcChain>
</file>

<file path=xl/sharedStrings.xml><?xml version="1.0" encoding="utf-8"?>
<sst xmlns="http://schemas.openxmlformats.org/spreadsheetml/2006/main" count="80" uniqueCount="36">
  <si>
    <t>Red</t>
  </si>
  <si>
    <t>Voltage</t>
  </si>
  <si>
    <t>Violet</t>
  </si>
  <si>
    <t>Run 1</t>
  </si>
  <si>
    <t>Current  (mA)</t>
  </si>
  <si>
    <t>Orange</t>
  </si>
  <si>
    <t>Yellow</t>
  </si>
  <si>
    <t>Voltage (V)</t>
  </si>
  <si>
    <t>Y-G</t>
  </si>
  <si>
    <t>kOhm</t>
  </si>
  <si>
    <t>Green</t>
  </si>
  <si>
    <t>Blue</t>
  </si>
  <si>
    <t>White</t>
  </si>
  <si>
    <t>V resistor</t>
  </si>
  <si>
    <t>V LED</t>
  </si>
  <si>
    <t>UV</t>
  </si>
  <si>
    <t>Warm-White</t>
  </si>
  <si>
    <t>measured directly</t>
  </si>
  <si>
    <t>R = V/I</t>
  </si>
  <si>
    <t>Current (mA)</t>
  </si>
  <si>
    <t>Run 2</t>
  </si>
  <si>
    <t>Run 4</t>
  </si>
  <si>
    <t>Run 3</t>
  </si>
  <si>
    <t>AVG V LED</t>
  </si>
  <si>
    <t>Wavelen</t>
  </si>
  <si>
    <t>AVG</t>
  </si>
  <si>
    <t xml:space="preserve">AVG = </t>
  </si>
  <si>
    <t>Purple (Pink)</t>
  </si>
  <si>
    <t>STDDEV=</t>
  </si>
  <si>
    <t>6.2 +/- .3</t>
  </si>
  <si>
    <t xml:space="preserve">TRUE </t>
  </si>
  <si>
    <t>AVG h per color</t>
  </si>
  <si>
    <t xml:space="preserve">ERR </t>
  </si>
  <si>
    <t>RIP nop</t>
  </si>
  <si>
    <t>std dev</t>
  </si>
  <si>
    <t>Half-width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</si>
</sst>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tabSelected="1" workbookViewId="0">
      <selection activeCell="G6" sqref="G6"/>
    </sheetView>
  </sheetViews>
  <sheetFormatPr defaultRowHeight="14.4" x14ac:dyDescent="0.3"/>
  <cols>
    <col min="1" max="1" width="12.6640625" customWidth="1"/>
    <col min="2" max="2" width="12.5546875" customWidth="1"/>
    <col min="3" max="3" width="11.6640625" customWidth="1"/>
    <col min="8" max="8" width="12" bestFit="1" customWidth="1"/>
    <col min="15" max="15" width="12" bestFit="1" customWidth="1"/>
    <col min="22" max="22" width="12" bestFit="1" customWidth="1"/>
    <col min="29" max="29" width="12" bestFit="1" customWidth="1"/>
    <col min="31" max="32" width="12" bestFit="1" customWidth="1"/>
    <col min="33" max="34" width="12" customWidth="1"/>
    <col min="37" max="38" width="12" bestFit="1" customWidth="1"/>
  </cols>
  <sheetData>
    <row r="1" spans="1:38" x14ac:dyDescent="0.3">
      <c r="A1" t="s">
        <v>19</v>
      </c>
      <c r="B1">
        <v>2.4380000000000002</v>
      </c>
      <c r="C1" t="s">
        <v>1</v>
      </c>
      <c r="D1">
        <v>2.4380000000000002</v>
      </c>
      <c r="E1" t="s">
        <v>18</v>
      </c>
      <c r="F1">
        <f>D1/B1</f>
        <v>1</v>
      </c>
      <c r="H1" t="s">
        <v>9</v>
      </c>
    </row>
    <row r="2" spans="1:38" x14ac:dyDescent="0.3">
      <c r="A2" t="s">
        <v>17</v>
      </c>
      <c r="B2">
        <v>0.9919</v>
      </c>
      <c r="C2" t="s">
        <v>9</v>
      </c>
    </row>
    <row r="4" spans="1:38" x14ac:dyDescent="0.3">
      <c r="A4" t="s">
        <v>3</v>
      </c>
      <c r="J4" t="s">
        <v>20</v>
      </c>
      <c r="Q4" t="s">
        <v>22</v>
      </c>
      <c r="X4" t="s">
        <v>21</v>
      </c>
    </row>
    <row r="5" spans="1:38" x14ac:dyDescent="0.3">
      <c r="B5" t="s">
        <v>4</v>
      </c>
      <c r="C5" t="s">
        <v>7</v>
      </c>
      <c r="D5" t="s">
        <v>13</v>
      </c>
      <c r="E5" t="s">
        <v>14</v>
      </c>
      <c r="F5" t="s">
        <v>24</v>
      </c>
      <c r="G5" t="s">
        <v>35</v>
      </c>
      <c r="K5" t="s">
        <v>4</v>
      </c>
      <c r="L5" t="s">
        <v>7</v>
      </c>
      <c r="M5" t="s">
        <v>13</v>
      </c>
      <c r="N5" t="s">
        <v>14</v>
      </c>
      <c r="R5" t="s">
        <v>4</v>
      </c>
      <c r="S5" t="s">
        <v>7</v>
      </c>
      <c r="T5" t="s">
        <v>13</v>
      </c>
      <c r="U5" t="s">
        <v>14</v>
      </c>
      <c r="Y5" t="s">
        <v>4</v>
      </c>
      <c r="Z5" t="s">
        <v>7</v>
      </c>
      <c r="AA5" t="s">
        <v>13</v>
      </c>
      <c r="AB5" t="s">
        <v>14</v>
      </c>
      <c r="AE5" t="s">
        <v>31</v>
      </c>
      <c r="AF5" t="s">
        <v>34</v>
      </c>
      <c r="AI5" t="s">
        <v>23</v>
      </c>
      <c r="AJ5" t="s">
        <v>24</v>
      </c>
    </row>
    <row r="6" spans="1:38" x14ac:dyDescent="0.3">
      <c r="A6" t="s">
        <v>0</v>
      </c>
      <c r="B6">
        <v>1.0029999999999999</v>
      </c>
      <c r="C6">
        <v>2.8180000000000001</v>
      </c>
      <c r="D6">
        <f>B6*$F$1</f>
        <v>1.0029999999999999</v>
      </c>
      <c r="E6">
        <f t="shared" ref="E6:E15" si="0">C6-D6</f>
        <v>1.8150000000000002</v>
      </c>
      <c r="F6">
        <v>626.69000000000005</v>
      </c>
      <c r="G6">
        <f>12.64/2</f>
        <v>6.32</v>
      </c>
      <c r="H6">
        <f>E6/(3*(10^8))*1.602*10^(-19)*($F6*10^(-9))</f>
        <v>6.0739421490000004E-34</v>
      </c>
      <c r="J6" t="s">
        <v>0</v>
      </c>
      <c r="K6">
        <v>1.0089999999999999</v>
      </c>
      <c r="L6">
        <v>2.8119999999999998</v>
      </c>
      <c r="M6">
        <f t="shared" ref="M6:M15" si="1">K6*$F$1</f>
        <v>1.0089999999999999</v>
      </c>
      <c r="N6">
        <f t="shared" ref="N6:N15" si="2">L6-M6</f>
        <v>1.8029999999999999</v>
      </c>
      <c r="O6">
        <f>N6/(3*(10^8))*1.602*10^(-19)*($F6*10^(-9))</f>
        <v>6.0337838538000006E-34</v>
      </c>
      <c r="Q6" t="s">
        <v>0</v>
      </c>
      <c r="R6">
        <v>0.997</v>
      </c>
      <c r="S6">
        <v>2.8050000000000002</v>
      </c>
      <c r="T6">
        <f t="shared" ref="T6:T15" si="3">R6*$F$1</f>
        <v>0.997</v>
      </c>
      <c r="U6">
        <f t="shared" ref="U6:U15" si="4">S6-T6</f>
        <v>1.8080000000000003</v>
      </c>
      <c r="V6">
        <f>U6/(3*(10^8))*1.602*10^(-19)*($F6*10^(-9))</f>
        <v>6.0505164768000018E-34</v>
      </c>
      <c r="X6" t="s">
        <v>0</v>
      </c>
      <c r="Y6">
        <v>1.01</v>
      </c>
      <c r="Z6">
        <v>2.8260000000000001</v>
      </c>
      <c r="AA6">
        <f t="shared" ref="AA6:AA15" si="5">Y6*$F$1</f>
        <v>1.01</v>
      </c>
      <c r="AB6">
        <f t="shared" ref="AB6:AB15" si="6">Z6-AA6</f>
        <v>1.8160000000000001</v>
      </c>
      <c r="AC6">
        <f>AB6/(3*(10^8))*1.602*10^(-19)*($F6*10^(-9))</f>
        <v>6.0772886736000017E-34</v>
      </c>
      <c r="AE6">
        <f>AVERAGE(AC6,V6,O6,H6)</f>
        <v>6.0588827883000016E-34</v>
      </c>
      <c r="AF6">
        <f>_xlfn.STDEV.S(AC6,V6,O6,H6)</f>
        <v>2.0538684147398526E-36</v>
      </c>
      <c r="AG6">
        <f>(AF6)^(-2)</f>
        <v>2.3705808273383635E+71</v>
      </c>
      <c r="AH6">
        <f>AG6*AE6</f>
        <v>1.4363071373034389E+38</v>
      </c>
      <c r="AI6">
        <f t="shared" ref="AI6:AI15" si="7">AVERAGE(AB6,U6, N6, E6)</f>
        <v>1.8105000000000002</v>
      </c>
      <c r="AJ6">
        <v>630</v>
      </c>
      <c r="AK6">
        <f>AI6/(3*(10^8))*1.602*10^(-19)*(AJ6*10^(-9))</f>
        <v>6.0908841000000014E-34</v>
      </c>
      <c r="AL6">
        <f t="shared" ref="AL6:AL12" si="8">_xlfn.STDEV.S(AB6,U6, N6, E6)</f>
        <v>6.1373175465073704E-3</v>
      </c>
    </row>
    <row r="7" spans="1:38" x14ac:dyDescent="0.3">
      <c r="A7" t="s">
        <v>27</v>
      </c>
      <c r="B7">
        <v>1.018</v>
      </c>
      <c r="C7">
        <v>3.7130000000000001</v>
      </c>
      <c r="D7">
        <f t="shared" ref="D6:D15" si="9">B7*$F$1</f>
        <v>1.018</v>
      </c>
      <c r="E7">
        <f t="shared" si="0"/>
        <v>2.6950000000000003</v>
      </c>
      <c r="J7" t="s">
        <v>2</v>
      </c>
      <c r="K7">
        <v>1.008</v>
      </c>
      <c r="L7">
        <v>3.6960000000000002</v>
      </c>
      <c r="M7">
        <f t="shared" si="1"/>
        <v>1.008</v>
      </c>
      <c r="N7">
        <f t="shared" si="2"/>
        <v>2.6880000000000002</v>
      </c>
      <c r="Q7" t="s">
        <v>2</v>
      </c>
      <c r="R7">
        <v>0.999</v>
      </c>
      <c r="S7">
        <v>3.69</v>
      </c>
      <c r="T7">
        <f t="shared" si="3"/>
        <v>0.999</v>
      </c>
      <c r="U7">
        <f t="shared" si="4"/>
        <v>2.6909999999999998</v>
      </c>
      <c r="X7" t="s">
        <v>2</v>
      </c>
      <c r="Y7">
        <v>1</v>
      </c>
      <c r="Z7">
        <v>3.6909999999999998</v>
      </c>
      <c r="AA7">
        <f t="shared" si="5"/>
        <v>1</v>
      </c>
      <c r="AB7">
        <f t="shared" si="6"/>
        <v>2.6909999999999998</v>
      </c>
      <c r="AI7">
        <f t="shared" si="7"/>
        <v>2.6912500000000001</v>
      </c>
      <c r="AK7">
        <f t="shared" ref="AK7:AK12" si="10">AI7/(3*(10^8))*1.602*10^(-19)*(AJ7*10^(-9))</f>
        <v>0</v>
      </c>
      <c r="AL7">
        <f t="shared" si="8"/>
        <v>2.8722813232690846E-3</v>
      </c>
    </row>
    <row r="8" spans="1:38" x14ac:dyDescent="0.3">
      <c r="A8" t="s">
        <v>5</v>
      </c>
      <c r="B8">
        <v>1</v>
      </c>
      <c r="C8">
        <v>2.8570000000000002</v>
      </c>
      <c r="D8">
        <f t="shared" si="9"/>
        <v>1</v>
      </c>
      <c r="E8">
        <f t="shared" si="0"/>
        <v>1.8570000000000002</v>
      </c>
      <c r="F8">
        <v>606.47</v>
      </c>
      <c r="G8">
        <f>16.33/2</f>
        <v>8.1649999999999991</v>
      </c>
      <c r="H8">
        <f t="shared" ref="H8:H13" si="11">E8/(3*(10^8))*1.602*10^(-19)*($F8*10^(-9))</f>
        <v>6.013986978600001E-34</v>
      </c>
      <c r="J8" t="s">
        <v>5</v>
      </c>
      <c r="K8">
        <v>0.999</v>
      </c>
      <c r="L8">
        <v>2.8490000000000002</v>
      </c>
      <c r="M8">
        <f t="shared" si="1"/>
        <v>0.999</v>
      </c>
      <c r="N8">
        <f t="shared" si="2"/>
        <v>1.85</v>
      </c>
      <c r="O8">
        <f t="shared" ref="O8:O13" si="12">N8/(3*(10^8))*1.602*10^(-19)*($F8*10^(-9))</f>
        <v>5.9913171300000018E-34</v>
      </c>
      <c r="Q8" t="s">
        <v>5</v>
      </c>
      <c r="R8">
        <v>1.0069999999999999</v>
      </c>
      <c r="S8">
        <v>2.859</v>
      </c>
      <c r="T8">
        <f t="shared" si="3"/>
        <v>1.0069999999999999</v>
      </c>
      <c r="U8">
        <f t="shared" si="4"/>
        <v>1.8520000000000001</v>
      </c>
      <c r="V8">
        <f t="shared" ref="V8:V13" si="13">U8/(3*(10^8))*1.602*10^(-19)*($F8*10^(-9))</f>
        <v>5.9977942295999999E-34</v>
      </c>
      <c r="X8" t="s">
        <v>5</v>
      </c>
      <c r="Y8">
        <v>1.0029999999999999</v>
      </c>
      <c r="Z8">
        <v>2.86</v>
      </c>
      <c r="AA8">
        <f t="shared" si="5"/>
        <v>1.0029999999999999</v>
      </c>
      <c r="AB8">
        <f t="shared" si="6"/>
        <v>1.857</v>
      </c>
      <c r="AC8">
        <f t="shared" ref="AC8:AC13" si="14">AB8/(3*(10^8))*1.602*10^(-19)*($F8*10^(-9))</f>
        <v>6.013986978600001E-34</v>
      </c>
      <c r="AE8">
        <f t="shared" ref="AE8:AE13" si="15">AVERAGE(AC8,V8,O8,H8)</f>
        <v>6.0042713292000005E-34</v>
      </c>
      <c r="AF8">
        <f t="shared" ref="AF8:AF13" si="16">_xlfn.STDEV.S(AC8,V8,O8,H8)</f>
        <v>1.1526083212566696E-36</v>
      </c>
      <c r="AG8">
        <f t="shared" ref="AG8:AG13" si="17">(AF8)^(-2)</f>
        <v>7.5272527446985575E+71</v>
      </c>
      <c r="AH8">
        <f t="shared" ref="AH8:AH13" si="18">AG8*AE8</f>
        <v>4.5195667842635559E+38</v>
      </c>
      <c r="AI8">
        <f t="shared" si="7"/>
        <v>1.8540000000000001</v>
      </c>
      <c r="AJ8">
        <v>617</v>
      </c>
      <c r="AK8">
        <f t="shared" si="10"/>
        <v>6.1085221200000021E-34</v>
      </c>
      <c r="AL8">
        <f t="shared" si="8"/>
        <v>3.5590260840104404E-3</v>
      </c>
    </row>
    <row r="9" spans="1:38" x14ac:dyDescent="0.3">
      <c r="A9" t="s">
        <v>6</v>
      </c>
      <c r="B9">
        <v>1</v>
      </c>
      <c r="C9">
        <v>2.88</v>
      </c>
      <c r="D9">
        <f t="shared" si="9"/>
        <v>1</v>
      </c>
      <c r="E9">
        <f t="shared" si="0"/>
        <v>1.88</v>
      </c>
      <c r="F9">
        <v>588.54999999999995</v>
      </c>
      <c r="G9">
        <f>11.47/2</f>
        <v>5.7350000000000003</v>
      </c>
      <c r="H9">
        <f t="shared" si="11"/>
        <v>5.9085711600000001E-34</v>
      </c>
      <c r="J9" t="s">
        <v>6</v>
      </c>
      <c r="K9">
        <v>1.0009999999999999</v>
      </c>
      <c r="L9">
        <v>2.8730000000000002</v>
      </c>
      <c r="M9">
        <f t="shared" si="1"/>
        <v>1.0009999999999999</v>
      </c>
      <c r="N9">
        <f t="shared" si="2"/>
        <v>1.8720000000000003</v>
      </c>
      <c r="O9">
        <f t="shared" si="12"/>
        <v>5.8834283040000002E-34</v>
      </c>
      <c r="Q9" t="s">
        <v>6</v>
      </c>
      <c r="R9">
        <v>0.99299999999999999</v>
      </c>
      <c r="S9">
        <v>2.8730000000000002</v>
      </c>
      <c r="T9">
        <f t="shared" si="3"/>
        <v>0.99299999999999999</v>
      </c>
      <c r="U9">
        <f t="shared" si="4"/>
        <v>1.8800000000000003</v>
      </c>
      <c r="V9">
        <f t="shared" si="13"/>
        <v>5.908571160000001E-34</v>
      </c>
      <c r="X9" t="s">
        <v>6</v>
      </c>
      <c r="Y9">
        <v>0.998</v>
      </c>
      <c r="Z9">
        <v>2.8759999999999999</v>
      </c>
      <c r="AA9">
        <f t="shared" si="5"/>
        <v>0.998</v>
      </c>
      <c r="AB9">
        <f t="shared" si="6"/>
        <v>1.8779999999999999</v>
      </c>
      <c r="AC9">
        <f t="shared" si="14"/>
        <v>5.9022854459999993E-34</v>
      </c>
      <c r="AE9">
        <f t="shared" si="15"/>
        <v>5.9007140174999999E-34</v>
      </c>
      <c r="AF9">
        <f t="shared" si="16"/>
        <v>1.1898664564637986E-36</v>
      </c>
      <c r="AG9">
        <f t="shared" si="17"/>
        <v>7.063233392448323E+71</v>
      </c>
      <c r="AH9">
        <f t="shared" si="18"/>
        <v>4.1678120287693895E+38</v>
      </c>
      <c r="AI9">
        <f t="shared" si="7"/>
        <v>1.8775000000000002</v>
      </c>
      <c r="AJ9">
        <v>590</v>
      </c>
      <c r="AK9">
        <f t="shared" si="10"/>
        <v>5.9152515000000012E-34</v>
      </c>
      <c r="AL9">
        <f t="shared" si="8"/>
        <v>3.7859388972000681E-3</v>
      </c>
    </row>
    <row r="10" spans="1:38" x14ac:dyDescent="0.3">
      <c r="A10" t="s">
        <v>8</v>
      </c>
      <c r="B10">
        <v>1.0009999999999999</v>
      </c>
      <c r="C10">
        <v>2.879</v>
      </c>
      <c r="D10">
        <f t="shared" si="9"/>
        <v>1.0009999999999999</v>
      </c>
      <c r="E10">
        <f t="shared" si="0"/>
        <v>1.8780000000000001</v>
      </c>
      <c r="F10">
        <v>566.41999999999996</v>
      </c>
      <c r="G10">
        <f>29.07/2</f>
        <v>14.535</v>
      </c>
      <c r="H10">
        <f t="shared" si="11"/>
        <v>5.6803542984000001E-34</v>
      </c>
      <c r="J10" t="s">
        <v>8</v>
      </c>
      <c r="K10">
        <v>1.002</v>
      </c>
      <c r="L10">
        <v>2.87</v>
      </c>
      <c r="M10">
        <f t="shared" si="1"/>
        <v>1.002</v>
      </c>
      <c r="N10">
        <f t="shared" si="2"/>
        <v>1.8680000000000001</v>
      </c>
      <c r="O10">
        <f t="shared" si="12"/>
        <v>5.6501074704000001E-34</v>
      </c>
      <c r="Q10" t="s">
        <v>8</v>
      </c>
      <c r="R10">
        <v>0.99399999999999999</v>
      </c>
      <c r="S10">
        <v>2.8719999999999999</v>
      </c>
      <c r="T10">
        <f t="shared" si="3"/>
        <v>0.99399999999999999</v>
      </c>
      <c r="U10">
        <f t="shared" si="4"/>
        <v>1.8779999999999999</v>
      </c>
      <c r="V10">
        <f t="shared" si="13"/>
        <v>5.6803542984000001E-34</v>
      </c>
      <c r="X10" t="s">
        <v>8</v>
      </c>
      <c r="Y10">
        <v>1.0009999999999999</v>
      </c>
      <c r="Z10">
        <v>2.8740000000000001</v>
      </c>
      <c r="AA10">
        <f t="shared" si="5"/>
        <v>1.0009999999999999</v>
      </c>
      <c r="AB10">
        <f t="shared" si="6"/>
        <v>1.8730000000000002</v>
      </c>
      <c r="AC10">
        <f t="shared" si="14"/>
        <v>5.6652308844000014E-34</v>
      </c>
      <c r="AE10">
        <f t="shared" si="15"/>
        <v>5.6690117379E-34</v>
      </c>
      <c r="AF10">
        <f t="shared" si="16"/>
        <v>1.4479566525421618E-36</v>
      </c>
      <c r="AG10">
        <f t="shared" si="17"/>
        <v>4.7696760003698675E+71</v>
      </c>
      <c r="AH10">
        <f t="shared" si="18"/>
        <v>2.7039349232076704E+38</v>
      </c>
      <c r="AI10">
        <f t="shared" si="7"/>
        <v>1.8742500000000002</v>
      </c>
      <c r="AK10">
        <f t="shared" si="10"/>
        <v>0</v>
      </c>
      <c r="AL10">
        <f t="shared" si="8"/>
        <v>4.7871355387816266E-3</v>
      </c>
    </row>
    <row r="11" spans="1:38" x14ac:dyDescent="0.3">
      <c r="A11" t="s">
        <v>10</v>
      </c>
      <c r="B11">
        <v>1.0089999999999999</v>
      </c>
      <c r="C11">
        <v>3.3580000000000001</v>
      </c>
      <c r="D11">
        <f t="shared" si="9"/>
        <v>1.0089999999999999</v>
      </c>
      <c r="E11">
        <f t="shared" si="0"/>
        <v>2.3490000000000002</v>
      </c>
      <c r="F11">
        <v>533.88</v>
      </c>
      <c r="G11">
        <f>33.22/2</f>
        <v>16.61</v>
      </c>
      <c r="H11">
        <f t="shared" si="11"/>
        <v>6.6968092008000023E-34</v>
      </c>
      <c r="J11" t="s">
        <v>10</v>
      </c>
      <c r="K11">
        <v>1.0009999999999999</v>
      </c>
      <c r="L11">
        <v>3.35</v>
      </c>
      <c r="M11">
        <f t="shared" si="1"/>
        <v>1.0009999999999999</v>
      </c>
      <c r="N11">
        <f t="shared" si="2"/>
        <v>2.3490000000000002</v>
      </c>
      <c r="O11">
        <f t="shared" si="12"/>
        <v>6.6968092008000023E-34</v>
      </c>
      <c r="Q11" t="s">
        <v>10</v>
      </c>
      <c r="R11">
        <v>1.0089999999999999</v>
      </c>
      <c r="S11">
        <v>3.363</v>
      </c>
      <c r="T11">
        <f t="shared" si="3"/>
        <v>1.0089999999999999</v>
      </c>
      <c r="U11">
        <f t="shared" si="4"/>
        <v>2.3540000000000001</v>
      </c>
      <c r="V11">
        <f t="shared" si="13"/>
        <v>6.7110637968000011E-34</v>
      </c>
      <c r="X11" t="s">
        <v>10</v>
      </c>
      <c r="Y11">
        <v>1.0029999999999999</v>
      </c>
      <c r="Z11">
        <v>3.3559999999999999</v>
      </c>
      <c r="AA11">
        <f t="shared" si="5"/>
        <v>1.0029999999999999</v>
      </c>
      <c r="AB11">
        <f t="shared" si="6"/>
        <v>2.3529999999999998</v>
      </c>
      <c r="AC11">
        <f t="shared" si="14"/>
        <v>6.7082128775999998E-34</v>
      </c>
      <c r="AE11">
        <f t="shared" si="15"/>
        <v>6.7032237690000018E-34</v>
      </c>
      <c r="AF11">
        <f t="shared" si="16"/>
        <v>7.4977910283012678E-37</v>
      </c>
      <c r="AG11">
        <f t="shared" si="17"/>
        <v>1.7788254568264595E+72</v>
      </c>
      <c r="AH11">
        <f t="shared" si="18"/>
        <v>1.192386508310141E+39</v>
      </c>
      <c r="AI11">
        <f t="shared" si="7"/>
        <v>2.3512500000000003</v>
      </c>
      <c r="AJ11">
        <v>565</v>
      </c>
      <c r="AK11">
        <f t="shared" si="10"/>
        <v>7.0939563750000014E-34</v>
      </c>
      <c r="AL11">
        <f t="shared" si="8"/>
        <v>2.6299556396764483E-3</v>
      </c>
    </row>
    <row r="12" spans="1:38" x14ac:dyDescent="0.3">
      <c r="A12" t="s">
        <v>11</v>
      </c>
      <c r="B12">
        <v>1.0049999999999999</v>
      </c>
      <c r="C12">
        <v>3.641</v>
      </c>
      <c r="D12">
        <f t="shared" si="9"/>
        <v>1.0049999999999999</v>
      </c>
      <c r="E12">
        <f t="shared" si="0"/>
        <v>2.6360000000000001</v>
      </c>
      <c r="F12">
        <v>462.14</v>
      </c>
      <c r="G12">
        <f>19.59/2</f>
        <v>9.7949999999999999</v>
      </c>
      <c r="H12">
        <f t="shared" si="11"/>
        <v>6.505193553600001E-34</v>
      </c>
      <c r="J12" t="s">
        <v>11</v>
      </c>
      <c r="K12">
        <v>0.998</v>
      </c>
      <c r="L12">
        <v>3.6309999999999998</v>
      </c>
      <c r="M12">
        <f t="shared" si="1"/>
        <v>0.998</v>
      </c>
      <c r="N12">
        <f t="shared" si="2"/>
        <v>2.633</v>
      </c>
      <c r="O12">
        <f t="shared" si="12"/>
        <v>6.497790070800001E-34</v>
      </c>
      <c r="Q12" t="s">
        <v>11</v>
      </c>
      <c r="R12">
        <v>1.0049999999999999</v>
      </c>
      <c r="S12">
        <v>3.6440000000000001</v>
      </c>
      <c r="T12">
        <f t="shared" si="3"/>
        <v>1.0049999999999999</v>
      </c>
      <c r="U12">
        <f t="shared" si="4"/>
        <v>2.6390000000000002</v>
      </c>
      <c r="V12">
        <f t="shared" si="13"/>
        <v>6.5125970364000011E-34</v>
      </c>
      <c r="X12" t="s">
        <v>11</v>
      </c>
      <c r="Y12">
        <v>1.008</v>
      </c>
      <c r="Z12">
        <v>3.645</v>
      </c>
      <c r="AA12">
        <f t="shared" si="5"/>
        <v>1.008</v>
      </c>
      <c r="AB12">
        <f t="shared" si="6"/>
        <v>2.637</v>
      </c>
      <c r="AC12">
        <f t="shared" si="14"/>
        <v>6.5076613811999999E-34</v>
      </c>
      <c r="AE12">
        <f t="shared" si="15"/>
        <v>6.5058105105000009E-34</v>
      </c>
      <c r="AF12">
        <f t="shared" si="16"/>
        <v>6.1695689999999274E-37</v>
      </c>
      <c r="AG12">
        <f t="shared" si="17"/>
        <v>2.6271831413725875E+72</v>
      </c>
      <c r="AH12">
        <f t="shared" si="18"/>
        <v>1.7091955694150189E+39</v>
      </c>
      <c r="AI12">
        <f t="shared" si="7"/>
        <v>2.63625</v>
      </c>
      <c r="AJ12">
        <v>465</v>
      </c>
      <c r="AK12">
        <f t="shared" si="10"/>
        <v>6.546072375000001E-34</v>
      </c>
      <c r="AL12">
        <f t="shared" si="8"/>
        <v>2.5000000000000798E-3</v>
      </c>
    </row>
    <row r="13" spans="1:38" x14ac:dyDescent="0.3">
      <c r="A13" t="s">
        <v>15</v>
      </c>
      <c r="B13">
        <v>1.004</v>
      </c>
      <c r="C13">
        <v>4.0019999999999998</v>
      </c>
      <c r="D13">
        <f t="shared" si="9"/>
        <v>1.004</v>
      </c>
      <c r="E13">
        <f t="shared" si="0"/>
        <v>2.9979999999999998</v>
      </c>
      <c r="F13">
        <v>399.26</v>
      </c>
      <c r="G13">
        <f>10.28/2</f>
        <v>5.14</v>
      </c>
      <c r="H13">
        <f t="shared" si="11"/>
        <v>6.3918811031999996E-34</v>
      </c>
      <c r="J13" t="s">
        <v>15</v>
      </c>
      <c r="K13">
        <v>1.004</v>
      </c>
      <c r="L13">
        <v>4</v>
      </c>
      <c r="M13">
        <f t="shared" si="1"/>
        <v>1.004</v>
      </c>
      <c r="N13">
        <f t="shared" si="2"/>
        <v>2.996</v>
      </c>
      <c r="O13">
        <f t="shared" si="12"/>
        <v>6.3876170064000005E-34</v>
      </c>
      <c r="Q13" t="s">
        <v>15</v>
      </c>
      <c r="R13">
        <v>1.008</v>
      </c>
      <c r="S13">
        <v>4.0119999999999996</v>
      </c>
      <c r="T13">
        <f t="shared" si="3"/>
        <v>1.008</v>
      </c>
      <c r="U13">
        <f t="shared" si="4"/>
        <v>3.0039999999999996</v>
      </c>
      <c r="V13">
        <f t="shared" si="13"/>
        <v>6.4046733935999997E-34</v>
      </c>
      <c r="X13" t="s">
        <v>15</v>
      </c>
      <c r="Y13">
        <v>1.014</v>
      </c>
      <c r="Z13">
        <v>4.0129999999999999</v>
      </c>
      <c r="AA13">
        <f t="shared" si="5"/>
        <v>1.014</v>
      </c>
      <c r="AB13">
        <f t="shared" si="6"/>
        <v>2.9989999999999997</v>
      </c>
      <c r="AC13">
        <f t="shared" si="14"/>
        <v>6.3940131515999996E-34</v>
      </c>
      <c r="AE13">
        <f t="shared" si="15"/>
        <v>6.394546163699999E-34</v>
      </c>
      <c r="AF13">
        <f t="shared" si="16"/>
        <v>7.2562767243950931E-37</v>
      </c>
      <c r="AG13">
        <f t="shared" si="17"/>
        <v>1.8992071073956291E+72</v>
      </c>
      <c r="AH13">
        <f t="shared" si="18"/>
        <v>1.2144567522668492E+39</v>
      </c>
      <c r="AI13">
        <f t="shared" si="7"/>
        <v>2.9992499999999995</v>
      </c>
    </row>
    <row r="14" spans="1:38" x14ac:dyDescent="0.3">
      <c r="A14" t="s">
        <v>16</v>
      </c>
      <c r="B14">
        <v>1.0029999999999999</v>
      </c>
      <c r="C14">
        <v>3.601</v>
      </c>
      <c r="D14">
        <f t="shared" si="9"/>
        <v>1.0029999999999999</v>
      </c>
      <c r="E14">
        <f t="shared" si="0"/>
        <v>2.5979999999999999</v>
      </c>
      <c r="J14" t="s">
        <v>16</v>
      </c>
      <c r="K14">
        <v>0.999</v>
      </c>
      <c r="L14">
        <v>3.605</v>
      </c>
      <c r="M14">
        <f t="shared" si="1"/>
        <v>0.999</v>
      </c>
      <c r="N14">
        <f t="shared" si="2"/>
        <v>2.6059999999999999</v>
      </c>
      <c r="Q14" t="s">
        <v>16</v>
      </c>
      <c r="R14">
        <v>0.99299999999999999</v>
      </c>
      <c r="S14">
        <v>3.5960000000000001</v>
      </c>
      <c r="T14">
        <f t="shared" si="3"/>
        <v>0.99299999999999999</v>
      </c>
      <c r="U14">
        <f t="shared" si="4"/>
        <v>2.6030000000000002</v>
      </c>
      <c r="X14" t="s">
        <v>16</v>
      </c>
      <c r="Y14">
        <v>1.0189999999999999</v>
      </c>
      <c r="Z14">
        <v>3.6240000000000001</v>
      </c>
      <c r="AA14">
        <f t="shared" si="5"/>
        <v>1.0189999999999999</v>
      </c>
      <c r="AB14">
        <f t="shared" si="6"/>
        <v>2.6050000000000004</v>
      </c>
      <c r="AI14">
        <f t="shared" si="7"/>
        <v>2.6029999999999998</v>
      </c>
    </row>
    <row r="15" spans="1:38" x14ac:dyDescent="0.3">
      <c r="A15" t="s">
        <v>12</v>
      </c>
      <c r="B15">
        <v>1.0069999999999999</v>
      </c>
      <c r="C15">
        <v>3.6619999999999999</v>
      </c>
      <c r="D15">
        <f t="shared" si="9"/>
        <v>1.0069999999999999</v>
      </c>
      <c r="E15">
        <f t="shared" si="0"/>
        <v>2.6550000000000002</v>
      </c>
      <c r="J15" t="s">
        <v>12</v>
      </c>
      <c r="K15">
        <v>1.0109999999999999</v>
      </c>
      <c r="L15">
        <v>3.6869999999999998</v>
      </c>
      <c r="M15">
        <f t="shared" si="1"/>
        <v>1.0109999999999999</v>
      </c>
      <c r="N15">
        <f t="shared" si="2"/>
        <v>2.6760000000000002</v>
      </c>
      <c r="Q15" t="s">
        <v>12</v>
      </c>
      <c r="R15">
        <v>0.997</v>
      </c>
      <c r="S15">
        <v>3.67</v>
      </c>
      <c r="T15">
        <f t="shared" si="3"/>
        <v>0.997</v>
      </c>
      <c r="U15">
        <f t="shared" si="4"/>
        <v>2.673</v>
      </c>
      <c r="X15" t="s">
        <v>12</v>
      </c>
      <c r="Y15">
        <v>1.0189999999999999</v>
      </c>
      <c r="Z15">
        <v>3.694</v>
      </c>
      <c r="AA15">
        <f t="shared" si="5"/>
        <v>1.0189999999999999</v>
      </c>
      <c r="AB15">
        <f t="shared" si="6"/>
        <v>2.6749999999999998</v>
      </c>
      <c r="AI15">
        <f t="shared" si="7"/>
        <v>2.6697500000000005</v>
      </c>
    </row>
    <row r="16" spans="1:38" x14ac:dyDescent="0.3">
      <c r="AJ16" t="s">
        <v>25</v>
      </c>
      <c r="AK16">
        <f>AVERAGE(AK12,AK11,AK9,AK8,AK6)</f>
        <v>6.3509372940000016E-34</v>
      </c>
      <c r="AL16">
        <f>_xlfn.STDEV.S(AK12,AK11,AK9,AK8,AK6)</f>
        <v>4.7601731742538087E-35</v>
      </c>
    </row>
    <row r="17" spans="6:34" x14ac:dyDescent="0.3">
      <c r="F17" t="s">
        <v>26</v>
      </c>
      <c r="H17">
        <f>AVERAGE(H6:H13,O6:O13,V6:V13,AC6:AC13)</f>
        <v>6.1766371880142865E-34</v>
      </c>
      <c r="I17" t="s">
        <v>29</v>
      </c>
      <c r="AF17" t="s">
        <v>25</v>
      </c>
      <c r="AG17">
        <f>SUM(AH6:AH13)/SUM(AG6:AG13)</f>
        <v>6.3677945859622569E-34</v>
      </c>
      <c r="AH17" t="s">
        <v>33</v>
      </c>
    </row>
    <row r="18" spans="6:34" x14ac:dyDescent="0.3">
      <c r="F18" t="s">
        <v>28</v>
      </c>
      <c r="H18">
        <f>_xlfn.STDEV.S(H6:H13,O6:O13,V6:V13,AC6:AC13)</f>
        <v>3.4669139878005411E-35</v>
      </c>
      <c r="AF18" t="s">
        <v>32</v>
      </c>
      <c r="AG18">
        <f>SQRT(1/SUM(AG6:AG13))</f>
        <v>3.4343603867601556E-37</v>
      </c>
    </row>
    <row r="19" spans="6:34" x14ac:dyDescent="0.3">
      <c r="F19" t="s">
        <v>30</v>
      </c>
      <c r="H19" s="1">
        <v>6.6259999999999998E-34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Zhang</dc:creator>
  <cp:lastModifiedBy>Home</cp:lastModifiedBy>
  <dcterms:created xsi:type="dcterms:W3CDTF">2019-02-27T20:15:45Z</dcterms:created>
  <dcterms:modified xsi:type="dcterms:W3CDTF">2019-03-11T16:56:51Z</dcterms:modified>
</cp:coreProperties>
</file>