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E12E1E17-329A-4441-81AE-19B809303819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LANCAMENTOS!$A$1:$I$83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<sst xmlns="http://schemas.openxmlformats.org/spreadsheetml/2006/main" count="437" uniqueCount="64">
  <si>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</si>
  <si>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</si>
  <si>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</si>
  <si>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</si>
  <si>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</si>
  <si>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</si>
  <si>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</si>
  <si>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</si>
  <si>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</si>
  <si>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</si>
  <si>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</si>
  <si>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</si>
  <si>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</si>
  <si>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</si>
  <si>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</si>
  <si>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</si>
  <si>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</si>
  <si>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</si>
  <si>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</si>
  <si>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</si>
  <si>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</si>
  <si>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</si>
  <si>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</si>
  <si>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</si>
  <si>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</si>
  <si>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</si>
  <si>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</si>
  <si>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</si>
  <si>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</si>
  <si>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</si>
  <si>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</si>
  <si>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</si>
  <si>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</si>
  <si>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</si>
  <si>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</si>
  <si>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</si>
  <si>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</si>
  <si>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</si>
  <si>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</si>
  <si>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</si>
  <si>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</si>
  <si>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</si>
  <si>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</si>
  <si>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</si>
  <si>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</si>
  <si>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</si>
  <si>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</si>
  <si>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</si>
  <si>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</si>
  <si>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</si>
  <si>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</si>
  <si>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</si>
  <si>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</si>
  <si>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</si>
  <si>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</si>
  <si>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</si>
  <si>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Aluguel Carro</t>
  </si>
  <si>
    <t>Faculdade Mari</t>
  </si>
  <si>
    <t>Devolução</t>
  </si>
  <si>
    <t>Reembolso Faculdade</t>
  </si>
  <si>
    <t>Reembolso</t>
  </si>
  <si>
    <t>Secagem Roupas</t>
  </si>
  <si>
    <t>Serviços</t>
  </si>
  <si>
    <t>Acessórios Deacthlon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</si>
</sst>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5"/>
  <sheetViews>
    <sheetView tabSelected="1" zoomScale="120" zoomScaleNormal="120" workbookViewId="0">
      <selection activeCell="D80" sqref="D80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hidden="1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hidden="1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hidden="1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hidden="1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hidden="1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hidden="1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hidden="1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hidden="1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hidden="1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hidden="1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7">
        <v>45812</v>
      </c>
      <c r="B14" s="8" t="s">
        <v>47</v>
      </c>
      <c r="C14" s="8" t="s">
        <v>48</v>
      </c>
      <c r="D14" s="9">
        <v>179.81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hidden="1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hidden="1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hidden="1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hidden="1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hidden="1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hidden="1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hidden="1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hidden="1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hidden="1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hidden="1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7">
        <v>45813</v>
      </c>
      <c r="B26" s="8" t="s">
        <v>49</v>
      </c>
      <c r="C26" s="8" t="s">
        <v>50</v>
      </c>
      <c r="D26" s="9">
        <v>20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2">
        <v>45848</v>
      </c>
      <c r="B27" t="s">
        <v>24</v>
      </c>
      <c r="C27" t="s">
        <v>25</v>
      </c>
      <c r="D27" s="4">
        <v>6569.5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hidden="1" x14ac:dyDescent="0.2">
      <c r="A28" s="2">
        <v>45879</v>
      </c>
      <c r="B28" t="s">
        <v>24</v>
      </c>
      <c r="C28" t="s">
        <v>25</v>
      </c>
      <c r="D28" s="4">
        <v>6569.5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hidden="1" x14ac:dyDescent="0.2">
      <c r="A29" s="2">
        <v>45910</v>
      </c>
      <c r="B29" t="s">
        <v>24</v>
      </c>
      <c r="C29" t="s">
        <v>25</v>
      </c>
      <c r="D29" s="4">
        <v>6569.5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hidden="1" x14ac:dyDescent="0.2">
      <c r="A30" s="2">
        <v>45940</v>
      </c>
      <c r="B30" t="s">
        <v>24</v>
      </c>
      <c r="C30" t="s">
        <v>25</v>
      </c>
      <c r="D30" s="4">
        <v>6569.5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hidden="1" x14ac:dyDescent="0.2">
      <c r="A31" s="2">
        <v>45971</v>
      </c>
      <c r="B31" t="s">
        <v>24</v>
      </c>
      <c r="C31" t="s">
        <v>25</v>
      </c>
      <c r="D31" s="4">
        <v>6569.5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hidden="1" x14ac:dyDescent="0.2">
      <c r="A32" s="2">
        <v>46001</v>
      </c>
      <c r="B32" t="s">
        <v>24</v>
      </c>
      <c r="C32" t="s">
        <v>25</v>
      </c>
      <c r="D32" s="4">
        <v>6569.5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hidden="1" x14ac:dyDescent="0.2">
      <c r="A33" s="2">
        <v>46032</v>
      </c>
      <c r="B33" t="s">
        <v>24</v>
      </c>
      <c r="C33" t="s">
        <v>25</v>
      </c>
      <c r="D33" s="4">
        <v>6569.5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hidden="1" x14ac:dyDescent="0.2">
      <c r="A34" s="2">
        <v>46063</v>
      </c>
      <c r="B34" t="s">
        <v>24</v>
      </c>
      <c r="C34" t="s">
        <v>25</v>
      </c>
      <c r="D34" s="4">
        <v>6569.5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hidden="1" x14ac:dyDescent="0.2">
      <c r="A35" s="2">
        <v>46091</v>
      </c>
      <c r="B35" t="s">
        <v>24</v>
      </c>
      <c r="C35" t="s">
        <v>25</v>
      </c>
      <c r="D35" s="4">
        <v>6569.5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hidden="1" x14ac:dyDescent="0.2">
      <c r="A36" s="2">
        <v>46122</v>
      </c>
      <c r="B36" t="s">
        <v>24</v>
      </c>
      <c r="C36" t="s">
        <v>25</v>
      </c>
      <c r="D36" s="4">
        <v>6569.5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hidden="1" x14ac:dyDescent="0.2">
      <c r="A37" s="2">
        <v>46152</v>
      </c>
      <c r="B37" t="s">
        <v>24</v>
      </c>
      <c r="C37" t="s">
        <v>25</v>
      </c>
      <c r="D37" s="4">
        <v>6569.5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7">
        <v>45814</v>
      </c>
      <c r="B38" s="8" t="s">
        <v>27</v>
      </c>
      <c r="C38" s="8" t="s">
        <v>28</v>
      </c>
      <c r="D38" s="9">
        <v>55</v>
      </c>
      <c r="E38" s="8" t="s">
        <v>19</v>
      </c>
      <c r="F38" s="8" t="s">
        <v>21</v>
      </c>
      <c r="G38" s="8" t="s">
        <v>20</v>
      </c>
      <c r="H38" s="8">
        <v>12</v>
      </c>
      <c r="I38" s="8">
        <v>1</v>
      </c>
    </row>
    <row r="39" spans="1:9" hidden="1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hidden="1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hidden="1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hidden="1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hidden="1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hidden="1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hidden="1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hidden="1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hidden="1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hidden="1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hidden="1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7">
        <v>45814</v>
      </c>
      <c r="B50" s="8" t="s">
        <v>51</v>
      </c>
      <c r="C50" s="8" t="s">
        <v>52</v>
      </c>
      <c r="D50" s="9">
        <v>8.99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hidden="1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hidden="1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hidden="1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hidden="1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hidden="1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hidden="1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hidden="1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hidden="1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7">
        <v>45814</v>
      </c>
      <c r="B62" s="8" t="s">
        <v>53</v>
      </c>
      <c r="C62" s="8" t="s">
        <v>54</v>
      </c>
      <c r="D62" s="9">
        <v>6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hidden="1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7">
        <v>45818</v>
      </c>
      <c r="B65" s="8" t="s">
        <v>17</v>
      </c>
      <c r="C65" s="8" t="s">
        <v>18</v>
      </c>
      <c r="D65" s="9">
        <v>270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hidden="1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hidden="1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hidden="1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hidden="1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7">
        <v>45818</v>
      </c>
      <c r="B71" s="8" t="s">
        <v>24</v>
      </c>
      <c r="C71" s="8" t="s">
        <v>25</v>
      </c>
      <c r="D71" s="9">
        <v>6569.5</v>
      </c>
      <c r="E71" s="8" t="s">
        <v>26</v>
      </c>
      <c r="F71" s="8" t="s">
        <v>21</v>
      </c>
      <c r="G71" s="8" t="s">
        <v>20</v>
      </c>
      <c r="H71" s="8">
        <v>12</v>
      </c>
      <c r="I71" s="8">
        <v>1</v>
      </c>
    </row>
    <row r="72" spans="1:9" x14ac:dyDescent="0.2">
      <c r="A72" s="7">
        <v>45818</v>
      </c>
      <c r="B72" s="8" t="s">
        <v>29</v>
      </c>
      <c r="C72" s="8" t="s">
        <v>30</v>
      </c>
      <c r="D72" s="9">
        <v>277.33999999999997</v>
      </c>
      <c r="E72" s="8" t="s">
        <v>19</v>
      </c>
      <c r="F72" s="8" t="s">
        <v>21</v>
      </c>
      <c r="G72" s="8" t="s">
        <v>20</v>
      </c>
      <c r="H72" s="8">
        <v>12</v>
      </c>
      <c r="I72" s="8">
        <v>1</v>
      </c>
    </row>
    <row r="73" spans="1:9" x14ac:dyDescent="0.2">
      <c r="A73" s="7">
        <v>45818</v>
      </c>
      <c r="B73" s="8" t="s">
        <v>40</v>
      </c>
      <c r="C73" s="8" t="s">
        <v>36</v>
      </c>
      <c r="D73" s="9">
        <v>149.6</v>
      </c>
      <c r="E73" s="8" t="s">
        <v>19</v>
      </c>
      <c r="F73" s="8" t="s">
        <v>34</v>
      </c>
      <c r="G73" s="8" t="s">
        <v>20</v>
      </c>
      <c r="H73" s="8">
        <v>6</v>
      </c>
      <c r="I73" s="8">
        <v>1</v>
      </c>
    </row>
    <row r="74" spans="1:9" x14ac:dyDescent="0.2">
      <c r="A74" s="7">
        <v>45818</v>
      </c>
      <c r="B74" s="8" t="s">
        <v>41</v>
      </c>
      <c r="C74" s="8" t="s">
        <v>18</v>
      </c>
      <c r="D74" s="9">
        <v>270</v>
      </c>
      <c r="E74" s="8" t="s">
        <v>19</v>
      </c>
      <c r="F74" s="8" t="s">
        <v>42</v>
      </c>
      <c r="G74" s="8" t="s">
        <v>31</v>
      </c>
      <c r="H74" s="8">
        <v>1</v>
      </c>
      <c r="I74" s="8">
        <v>1</v>
      </c>
    </row>
    <row r="75" spans="1:9" x14ac:dyDescent="0.2">
      <c r="A75" s="7">
        <v>45818</v>
      </c>
      <c r="B75" s="8" t="s">
        <v>43</v>
      </c>
      <c r="C75" s="8" t="s">
        <v>44</v>
      </c>
      <c r="D75" s="9">
        <v>735.01</v>
      </c>
      <c r="E75" s="8" t="s">
        <v>19</v>
      </c>
      <c r="F75" s="8" t="s">
        <v>34</v>
      </c>
      <c r="G75" s="8" t="s">
        <v>31</v>
      </c>
      <c r="H75" s="8">
        <v>1</v>
      </c>
      <c r="I75" s="8">
        <v>1</v>
      </c>
    </row>
    <row r="76" spans="1:9" x14ac:dyDescent="0.2">
      <c r="A76" s="2">
        <v>45818</v>
      </c>
      <c r="B76" t="s">
        <v>55</v>
      </c>
      <c r="C76" t="s">
        <v>50</v>
      </c>
      <c r="D76" s="4">
        <v>279</v>
      </c>
      <c r="E76" t="s">
        <v>19</v>
      </c>
      <c r="F76" t="s">
        <v>34</v>
      </c>
      <c r="G76" t="s">
        <v>31</v>
      </c>
      <c r="H76">
        <v>1</v>
      </c>
      <c r="I76">
        <v>1</v>
      </c>
    </row>
    <row r="77" spans="1:9" x14ac:dyDescent="0.2">
      <c r="A77" s="2">
        <v>45821</v>
      </c>
      <c r="B77" t="s">
        <v>32</v>
      </c>
      <c r="C77" t="s">
        <v>33</v>
      </c>
      <c r="D77" s="4">
        <v>600</v>
      </c>
      <c r="E77" t="s">
        <v>19</v>
      </c>
      <c r="F77" t="s">
        <v>34</v>
      </c>
      <c r="G77" t="s">
        <v>31</v>
      </c>
      <c r="H77">
        <v>1</v>
      </c>
      <c r="I77">
        <v>1</v>
      </c>
    </row>
    <row r="78" spans="1:9" x14ac:dyDescent="0.2">
      <c r="A78" s="2">
        <v>45821</v>
      </c>
      <c r="B78" t="s">
        <v>56</v>
      </c>
      <c r="C78" t="s">
        <v>54</v>
      </c>
      <c r="D78" s="4">
        <v>200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45818</v>
      </c>
      <c r="B79" t="s">
        <v>22</v>
      </c>
      <c r="C79" t="s">
        <v>23</v>
      </c>
      <c r="D79" s="4">
        <v>1910</v>
      </c>
      <c r="E79" t="s">
        <v>19</v>
      </c>
      <c r="F79" t="s">
        <v>21</v>
      </c>
      <c r="G79" t="s">
        <v>20</v>
      </c>
      <c r="H79">
        <v>12</v>
      </c>
      <c r="I79">
        <v>1</v>
      </c>
    </row>
    <row r="80" spans="1:9" x14ac:dyDescent="0.2">
      <c r="A80" s="2">
        <v>45826</v>
      </c>
      <c r="B80" t="s">
        <v>45</v>
      </c>
      <c r="C80" t="s">
        <v>46</v>
      </c>
      <c r="D80" s="4">
        <v>500</v>
      </c>
      <c r="E80" t="s">
        <v>26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45826</v>
      </c>
      <c r="B81" t="s">
        <v>47</v>
      </c>
      <c r="C81" t="s">
        <v>48</v>
      </c>
      <c r="D81" s="4">
        <v>179.81</v>
      </c>
      <c r="E81" t="s">
        <v>19</v>
      </c>
      <c r="F81" t="s">
        <v>34</v>
      </c>
      <c r="G81" t="s">
        <v>31</v>
      </c>
      <c r="H81">
        <v>1</v>
      </c>
      <c r="I81">
        <v>1</v>
      </c>
    </row>
    <row r="82" spans="1:9" x14ac:dyDescent="0.2">
      <c r="A82" s="7">
        <v>45818</v>
      </c>
      <c r="B82" s="8" t="s">
        <v>57</v>
      </c>
      <c r="C82" s="8" t="s">
        <v>58</v>
      </c>
      <c r="D82" s="9">
        <v>813.65</v>
      </c>
      <c r="E82" s="8" t="s">
        <v>19</v>
      </c>
      <c r="F82" s="8" t="s">
        <v>34</v>
      </c>
      <c r="G82" s="8" t="s">
        <v>31</v>
      </c>
      <c r="H82" s="8">
        <v>1</v>
      </c>
      <c r="I82" s="8">
        <v>1</v>
      </c>
    </row>
    <row r="83" spans="1:9" x14ac:dyDescent="0.2">
      <c r="A83" s="2">
        <v>45821</v>
      </c>
      <c r="B83" t="s">
        <v>59</v>
      </c>
      <c r="C83" t="s">
        <v>60</v>
      </c>
      <c r="D83" s="4">
        <v>240</v>
      </c>
      <c r="E83" t="s">
        <v>26</v>
      </c>
      <c r="F83" t="s">
        <v>34</v>
      </c>
      <c r="G83" t="s">
        <v>31</v>
      </c>
      <c r="H83">
        <v>1</v>
      </c>
      <c r="I83">
        <v>1</v>
      </c>
    </row>
    <row r="84" spans="1:9" x14ac:dyDescent="0.2">
      <c r="A84" s="2">
        <v>45818</v>
      </c>
      <c r="B84" t="s">
        <v>61</v>
      </c>
      <c r="C84" t="s">
        <v>62</v>
      </c>
      <c r="D84" s="4">
        <v>39.799999999999997</v>
      </c>
      <c r="E84" t="s">
        <v>19</v>
      </c>
      <c r="F84" t="s">
        <v>34</v>
      </c>
      <c r="G84" t="s">
        <v>31</v>
      </c>
      <c r="H84">
        <v>1</v>
      </c>
      <c r="I84">
        <v>1</v>
      </c>
    </row>
    <row r="85" spans="1:9" x14ac:dyDescent="0.2">
      <c r="A85" s="2">
        <v>45818</v>
      </c>
      <c r="B85" t="s">
        <v>63</v>
      </c>
      <c r="C85" t="s">
        <v>38</v>
      </c>
      <c r="D85" s="4">
        <v>119.98</v>
      </c>
      <c r="E85" t="s">
        <v>19</v>
      </c>
      <c r="F85" t="s">
        <v>34</v>
      </c>
      <c r="G85" t="s">
        <v>31</v>
      </c>
      <c r="H85">
        <v>1</v>
      </c>
      <c r="I85">
        <v>1</v>
      </c>
    </row>
  </sheetData>
  <autoFilter ref="A1:I83" xr:uid="{00000000-0001-0000-0100-000000000000}">
    <filterColumn colId="0">
      <filters>
        <dateGroupItem year="2025" month="6" dateTimeGrouping="month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D2" sqref="D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SUMPRODUCT((LANCAMENTOS!$A$2:$A$987&gt;=EOMONTH($A2,-1)+1)*(LANCAMENTOS!$A$2:$A$987&lt;=EOMONTH($A2,0))*(LANCAMENTOS!$E$2:$E$987="Income")*(LANCAMENTOS!$D$2:$D$987))</f>
        <v>7599.5</v>
      </c>
      <c r="C2" s="4">
        <f>SUMPRODUCT((LANCAMENTOS!$A$2:$A$987&gt;=EOMONTH($A2,-1)+1)*(LANCAMENTOS!$A$2:$A$987&lt;=EOMONTH($A2,0))*(LANCAMENTOS!$E$2:$E$987="Expense")*(LANCAMENTOS!$D$2:$D$987))</f>
        <v>6113.99</v>
      </c>
      <c r="D2" s="4">
        <f t="shared" ref="D2:D13" si="0">B2-C2</f>
        <v>1485.5100000000002</v>
      </c>
      <c r="E2" s="4">
        <f>PARAMS!$B$1+D2</f>
        <v>1485.5100000000002</v>
      </c>
    </row>
    <row r="3" spans="1:5" x14ac:dyDescent="0.2">
      <c r="A3" s="5">
        <f>EOMONTH(PARAMS!$B$2,1)</f>
        <v>45869</v>
      </c>
      <c r="B3" s="4">
        <f>SUMPRODUCT((LANCAMENTOS!$A$2:$A$987&gt;=EOMONTH($A3,-1)+1)*(LANCAMENTOS!$A$2:$A$987&lt;=EOMONTH($A3,0))*(LANCAMENTOS!$E$2:$E$987="Income")*(LANCAMENTOS!$D$2:$D$987))</f>
        <v>6569.5</v>
      </c>
      <c r="C3" s="4">
        <f>SUMPRODUCT((LANCAMENTOS!$A$2:$A$987&gt;=EOMONTH($A3,-1)+1)*(LANCAMENTOS!$A$2:$A$987&lt;=EOMONTH($A3,0))*(LANCAMENTOS!$E$2:$E$987="Expense")*(LANCAMENTOS!$D$2:$D$987))</f>
        <v>3159.6</v>
      </c>
      <c r="D3" s="4">
        <f t="shared" si="0"/>
        <v>3409.9</v>
      </c>
      <c r="E3" s="4">
        <f t="shared" ref="E3:E13" si="1">E2+D3</f>
        <v>4895.41</v>
      </c>
    </row>
    <row r="4" spans="1:5" x14ac:dyDescent="0.2">
      <c r="A4" s="5">
        <f>EOMONTH(PARAMS!$B$2,2)</f>
        <v>45900</v>
      </c>
      <c r="B4" s="4">
        <f>SUMPRODUCT((LANCAMENTOS!$A$2:$A$987&gt;=EOMONTH($A4,-1)+1)*(LANCAMENTOS!$A$2:$A$987&lt;=EOMONTH($A4,0))*(LANCAMENTOS!$E$2:$E$987="Income")*(LANCAMENTOS!$D$2:$D$987))</f>
        <v>6569.5</v>
      </c>
      <c r="C4" s="4">
        <f>SUMPRODUCT((LANCAMENTOS!$A$2:$A$987&gt;=EOMONTH($A4,-1)+1)*(LANCAMENTOS!$A$2:$A$987&lt;=EOMONTH($A4,0))*(LANCAMENTOS!$E$2:$E$987="Expense")*(LANCAMENTOS!$D$2:$D$987))</f>
        <v>5637.6</v>
      </c>
      <c r="D4" s="4">
        <f t="shared" si="0"/>
        <v>931.89999999999964</v>
      </c>
      <c r="E4" s="4">
        <f t="shared" si="1"/>
        <v>5827.3099999999995</v>
      </c>
    </row>
    <row r="5" spans="1:5" x14ac:dyDescent="0.2">
      <c r="A5" s="5">
        <f>EOMONTH(PARAMS!$B$2,3)</f>
        <v>45930</v>
      </c>
      <c r="B5" s="4">
        <f>SUMPRODUCT((LANCAMENTOS!$A$2:$A$987&gt;=EOMONTH($A5,-1)+1)*(LANCAMENTOS!$A$2:$A$987&lt;=EOMONTH($A5,0))*(LANCAMENTOS!$E$2:$E$987="Income")*(LANCAMENTOS!$D$2:$D$987))</f>
        <v>6569.5</v>
      </c>
      <c r="C5" s="4">
        <f>SUMPRODUCT((LANCAMENTOS!$A$2:$A$987&gt;=EOMONTH($A5,-1)+1)*(LANCAMENTOS!$A$2:$A$987&lt;=EOMONTH($A5,0))*(LANCAMENTOS!$E$2:$E$987="Expense")*(LANCAMENTOS!$D$2:$D$987))</f>
        <v>2409.6</v>
      </c>
      <c r="D5" s="4">
        <f t="shared" si="0"/>
        <v>4159.8999999999996</v>
      </c>
      <c r="E5" s="4">
        <f t="shared" si="1"/>
        <v>9987.2099999999991</v>
      </c>
    </row>
    <row r="6" spans="1:5" x14ac:dyDescent="0.2">
      <c r="A6" s="5">
        <f>EOMONTH(PARAMS!$B$2,4)</f>
        <v>45961</v>
      </c>
      <c r="B6" s="4">
        <f>SUMPRODUCT((LANCAMENTOS!$A$2:$A$987&gt;=EOMONTH($A6,-1)+1)*(LANCAMENTOS!$A$2:$A$987&lt;=EOMONTH($A6,0))*(LANCAMENTOS!$E$2:$E$987="Income")*(LANCAMENTOS!$D$2:$D$987))</f>
        <v>6569.5</v>
      </c>
      <c r="C6" s="4">
        <f>SUMPRODUCT((LANCAMENTOS!$A$2:$A$987&gt;=EOMONTH($A6,-1)+1)*(LANCAMENTOS!$A$2:$A$987&lt;=EOMONTH($A6,0))*(LANCAMENTOS!$E$2:$E$987="Expense")*(LANCAMENTOS!$D$2:$D$987))</f>
        <v>2409.6</v>
      </c>
      <c r="D6" s="4">
        <f t="shared" si="0"/>
        <v>4159.8999999999996</v>
      </c>
      <c r="E6" s="4">
        <f t="shared" si="1"/>
        <v>14147.109999999999</v>
      </c>
    </row>
    <row r="7" spans="1:5" x14ac:dyDescent="0.2">
      <c r="A7" s="5">
        <f>EOMONTH(PARAMS!$B$2,5)</f>
        <v>45991</v>
      </c>
      <c r="B7" s="4">
        <f>SUMPRODUCT((LANCAMENTOS!$A$2:$A$987&gt;=EOMONTH($A7,-1)+1)*(LANCAMENTOS!$A$2:$A$987&lt;=EOMONTH($A7,0))*(LANCAMENTOS!$E$2:$E$987="Income")*(LANCAMENTOS!$D$2:$D$987))</f>
        <v>6569.5</v>
      </c>
      <c r="C7" s="4">
        <f>SUMPRODUCT((LANCAMENTOS!$A$2:$A$987&gt;=EOMONTH($A7,-1)+1)*(LANCAMENTOS!$A$2:$A$987&lt;=EOMONTH($A7,0))*(LANCAMENTOS!$E$2:$E$987="Expense")*(LANCAMENTOS!$D$2:$D$987))</f>
        <v>2409.6</v>
      </c>
      <c r="D7" s="4">
        <f t="shared" si="0"/>
        <v>4159.8999999999996</v>
      </c>
      <c r="E7" s="4">
        <f t="shared" si="1"/>
        <v>18307.009999999998</v>
      </c>
    </row>
    <row r="8" spans="1:5" x14ac:dyDescent="0.2">
      <c r="A8" s="5">
        <f>EOMONTH(PARAMS!$B$2,6)</f>
        <v>46022</v>
      </c>
      <c r="B8" s="4">
        <f>SUMPRODUCT((LANCAMENTOS!$A$2:$A$987&gt;=EOMONTH($A8,-1)+1)*(LANCAMENTOS!$A$2:$A$987&lt;=EOMONTH($A8,0))*(LANCAMENTOS!$E$2:$E$987="Income")*(LANCAMENTOS!$D$2:$D$987))</f>
        <v>6569.5</v>
      </c>
      <c r="C8" s="4">
        <f>SUMPRODUCT((LANCAMENTOS!$A$2:$A$987&gt;=EOMONTH($A8,-1)+1)*(LANCAMENTOS!$A$2:$A$987&lt;=EOMONTH($A8,0))*(LANCAMENTOS!$E$2:$E$987="Expense")*(LANCAMENTOS!$D$2:$D$987))</f>
        <v>2260</v>
      </c>
      <c r="D8" s="4">
        <f t="shared" si="0"/>
        <v>4309.5</v>
      </c>
      <c r="E8" s="4">
        <f t="shared" si="1"/>
        <v>22616.51</v>
      </c>
    </row>
    <row r="9" spans="1:5" x14ac:dyDescent="0.2">
      <c r="A9" s="5">
        <f>EOMONTH(PARAMS!$B$2,7)</f>
        <v>46053</v>
      </c>
      <c r="B9" s="4">
        <f>SUMPRODUCT((LANCAMENTOS!$A$2:$A$987&gt;=EOMONTH($A9,-1)+1)*(LANCAMENTOS!$A$2:$A$987&lt;=EOMONTH($A9,0))*(LANCAMENTOS!$E$2:$E$987="Income")*(LANCAMENTOS!$D$2:$D$987))</f>
        <v>6569.5</v>
      </c>
      <c r="C9" s="4">
        <f>SUMPRODUCT((LANCAMENTOS!$A$2:$A$987&gt;=EOMONTH($A9,-1)+1)*(LANCAMENTOS!$A$2:$A$987&lt;=EOMONTH($A9,0))*(LANCAMENTOS!$E$2:$E$987="Expense")*(LANCAMENTOS!$D$2:$D$987))</f>
        <v>2260</v>
      </c>
      <c r="D9" s="4">
        <f t="shared" si="0"/>
        <v>4309.5</v>
      </c>
      <c r="E9" s="4">
        <f t="shared" si="1"/>
        <v>26926.01</v>
      </c>
    </row>
    <row r="10" spans="1:5" x14ac:dyDescent="0.2">
      <c r="A10" s="5">
        <f>EOMONTH(PARAMS!$B$2,8)</f>
        <v>46081</v>
      </c>
      <c r="B10" s="4">
        <f>SUMPRODUCT((LANCAMENTOS!$A$2:$A$987&gt;=EOMONTH($A10,-1)+1)*(LANCAMENTOS!$A$2:$A$987&lt;=EOMONTH($A10,0))*(LANCAMENTOS!$E$2:$E$987="Income")*(LANCAMENTOS!$D$2:$D$987))</f>
        <v>6569.5</v>
      </c>
      <c r="C10" s="4">
        <f>SUMPRODUCT((LANCAMENTOS!$A$2:$A$987&gt;=EOMONTH($A10,-1)+1)*(LANCAMENTOS!$A$2:$A$987&lt;=EOMONTH($A10,0))*(LANCAMENTOS!$E$2:$E$987="Expense")*(LANCAMENTOS!$D$2:$D$987))</f>
        <v>2260</v>
      </c>
      <c r="D10" s="4">
        <f t="shared" si="0"/>
        <v>4309.5</v>
      </c>
      <c r="E10" s="4">
        <f t="shared" si="1"/>
        <v>31235.51</v>
      </c>
    </row>
    <row r="11" spans="1:5" x14ac:dyDescent="0.2">
      <c r="A11" s="5">
        <f>EOMONTH(PARAMS!$B$2,9)</f>
        <v>46112</v>
      </c>
      <c r="B11" s="4">
        <f>SUMPRODUCT((LANCAMENTOS!$A$2:$A$987&gt;=EOMONTH($A11,-1)+1)*(LANCAMENTOS!$A$2:$A$987&lt;=EOMONTH($A11,0))*(LANCAMENTOS!$E$2:$E$987="Income")*(LANCAMENTOS!$D$2:$D$987))</f>
        <v>6569.5</v>
      </c>
      <c r="C11" s="4">
        <f>SUMPRODUCT((LANCAMENTOS!$A$2:$A$987&gt;=EOMONTH($A11,-1)+1)*(LANCAMENTOS!$A$2:$A$987&lt;=EOMONTH($A11,0))*(LANCAMENTOS!$E$2:$E$987="Expense")*(LANCAMENTOS!$D$2:$D$987))</f>
        <v>2260</v>
      </c>
      <c r="D11" s="4">
        <f t="shared" si="0"/>
        <v>4309.5</v>
      </c>
      <c r="E11" s="4">
        <f t="shared" si="1"/>
        <v>35545.009999999995</v>
      </c>
    </row>
    <row r="12" spans="1:5" x14ac:dyDescent="0.2">
      <c r="A12" s="5">
        <f>EOMONTH(PARAMS!$B$2,10)</f>
        <v>46142</v>
      </c>
      <c r="B12" s="4">
        <f>SUMPRODUCT((LANCAMENTOS!$A$2:$A$987&gt;=EOMONTH($A12,-1)+1)*(LANCAMENTOS!$A$2:$A$987&lt;=EOMONTH($A12,0))*(LANCAMENTOS!$E$2:$E$987="Income")*(LANCAMENTOS!$D$2:$D$987))</f>
        <v>6569.5</v>
      </c>
      <c r="C12" s="4">
        <f>SUMPRODUCT((LANCAMENTOS!$A$2:$A$987&gt;=EOMONTH($A12,-1)+1)*(LANCAMENTOS!$A$2:$A$987&lt;=EOMONTH($A12,0))*(LANCAMENTOS!$E$2:$E$987="Expense")*(LANCAMENTOS!$D$2:$D$987))</f>
        <v>2260</v>
      </c>
      <c r="D12" s="4">
        <f t="shared" si="0"/>
        <v>4309.5</v>
      </c>
      <c r="E12" s="4">
        <f t="shared" si="1"/>
        <v>39854.509999999995</v>
      </c>
    </row>
    <row r="13" spans="1:5" x14ac:dyDescent="0.2">
      <c r="A13" s="5">
        <f>EOMONTH(PARAMS!$B$2,11)</f>
        <v>46173</v>
      </c>
      <c r="B13" s="4">
        <f>SUMPRODUCT((LANCAMENTOS!$A$2:$A$987&gt;=EOMONTH($A13,-1)+1)*(LANCAMENTOS!$A$2:$A$987&lt;=EOMONTH($A13,0))*(LANCAMENTOS!$E$2:$E$987="Income")*(LANCAMENTOS!$D$2:$D$987))</f>
        <v>6569.5</v>
      </c>
      <c r="C13" s="4">
        <f>SUMPRODUCT((LANCAMENTOS!$A$2:$A$987&gt;=EOMONTH($A13,-1)+1)*(LANCAMENTOS!$A$2:$A$987&lt;=EOMONTH($A13,0))*(LANCAMENTOS!$E$2:$E$987="Expense")*(LANCAMENTOS!$D$2:$D$987))</f>
        <v>2260</v>
      </c>
      <c r="D13" s="4">
        <f t="shared" si="0"/>
        <v>4309.5</v>
      </c>
      <c r="E13" s="4">
        <f t="shared" si="1"/>
        <v>44164.009999999995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2025-06-10T22:23:42Z</dcterms:modified>
</cp:coreProperties>
</file>