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E4B84C02-6F4F-BC48-B969-42D6A42A9B2C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B8" i="4"/>
  <c r="D8" i="4" s="1"/>
  <c r="B6" i="4"/>
  <c r="D6" i="4" s="1"/>
  <c r="C9" i="4"/>
  <c r="D9" i="4" s="1"/>
  <c r="B7" i="4"/>
  <c r="D7" i="4" s="1"/>
  <c r="E2" i="4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<sst xmlns="http://schemas.openxmlformats.org/spreadsheetml/2006/main" count="467" uniqueCount="59">
  <si>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</si>
  <si>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</si>
  <si>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</si>
  <si>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</si>
  <si>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</si>
  <si>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</si>
  <si>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</si>
  <si>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</si>
  <si>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</si>
  <si>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</si>
  <si>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</si>
  <si>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</si>
  <si>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</si>
  <si>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</si>
  <si>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</si>
  <si>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</si>
  <si>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</si>
  <si>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</si>
  <si>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</si>
  <si>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</si>
  <si>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</si>
  <si>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</si>
  <si>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</si>
  <si>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</si>
  <si>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</si>
  <si>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</si>
  <si>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</si>
  <si>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</si>
  <si>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</si>
  <si>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</si>
  <si>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</si>
  <si>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</si>
  <si>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</si>
  <si>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</si>
  <si>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</si>
  <si>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</si>
  <si>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</si>
  <si>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</si>
  <si>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</si>
  <si>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</si>
  <si>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</si>
  <si>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</si>
  <si>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</si>
  <si>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Única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</si>
  <si>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</si>
  <si>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</si>
  <si>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</si>
  <si>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</si>
  <si>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</si>
  <si>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</si>
  <si>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</si>
  <si>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</si>
  <si>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</si>
  <si>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</si>
  <si>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</si>
  <si>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</si>
  <si>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>Reserva de Emergência</t>
  </si>
  <si>
    <t>Reserva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</si>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</sst>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1"/>
  <sheetViews>
    <sheetView tabSelected="1" topLeftCell="A51" workbookViewId="0">
      <selection activeCell="G83" sqref="G83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45818</v>
      </c>
      <c r="B2" t="s">
        <v>17</v>
      </c>
      <c r="C2" t="s">
        <v>18</v>
      </c>
      <c r="D2" s="4">
        <v>270</v>
      </c>
      <c r="E2" t="s">
        <v>19</v>
      </c>
      <c r="F2" t="s">
        <v>21</v>
      </c>
      <c r="G2" t="s">
        <v>20</v>
      </c>
      <c r="H2">
        <v>12</v>
      </c>
      <c r="I2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2">
        <v>45826</v>
      </c>
      <c r="B14" t="s">
        <v>22</v>
      </c>
      <c r="C14" t="s">
        <v>23</v>
      </c>
      <c r="D14" s="4">
        <v>1800</v>
      </c>
      <c r="E14" t="s">
        <v>19</v>
      </c>
      <c r="F14" t="s">
        <v>21</v>
      </c>
      <c r="G14" t="s">
        <v>20</v>
      </c>
      <c r="H14">
        <v>12</v>
      </c>
      <c r="I14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2">
        <v>45818</v>
      </c>
      <c r="B26" t="s">
        <v>24</v>
      </c>
      <c r="C26" t="s">
        <v>25</v>
      </c>
      <c r="D26" s="4">
        <v>6100.25</v>
      </c>
      <c r="E26" t="s">
        <v>26</v>
      </c>
      <c r="F26" t="s">
        <v>21</v>
      </c>
      <c r="G26" t="s">
        <v>20</v>
      </c>
      <c r="H26">
        <v>12</v>
      </c>
      <c r="I26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6100.25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6100.25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6100.25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6100.25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6100.25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6100.25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6100.25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6100.25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6100.25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6100.25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6100.25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2">
        <v>45814</v>
      </c>
      <c r="B38" t="s">
        <v>27</v>
      </c>
      <c r="C38" t="s">
        <v>28</v>
      </c>
      <c r="D38" s="4">
        <v>55</v>
      </c>
      <c r="E38" t="s">
        <v>19</v>
      </c>
      <c r="F38" t="s">
        <v>21</v>
      </c>
      <c r="G38" t="s">
        <v>20</v>
      </c>
      <c r="H38">
        <v>12</v>
      </c>
      <c r="I3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45818</v>
      </c>
      <c r="B50" t="s">
        <v>29</v>
      </c>
      <c r="C50" t="s">
        <v>30</v>
      </c>
      <c r="D50" s="4">
        <v>135</v>
      </c>
      <c r="E50" t="s">
        <v>19</v>
      </c>
      <c r="F50" t="s">
        <v>21</v>
      </c>
      <c r="G50" t="s">
        <v>20</v>
      </c>
      <c r="H50">
        <v>12</v>
      </c>
      <c r="I50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2">
        <v>45821</v>
      </c>
      <c r="B62" t="s">
        <v>32</v>
      </c>
      <c r="C62" t="s">
        <v>33</v>
      </c>
      <c r="D62" s="4">
        <v>600</v>
      </c>
      <c r="E62" t="s">
        <v>19</v>
      </c>
      <c r="F62" t="s">
        <v>34</v>
      </c>
      <c r="G62" t="s">
        <v>31</v>
      </c>
      <c r="H62">
        <v>1</v>
      </c>
      <c r="I62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2">
        <v>45818</v>
      </c>
      <c r="B65" t="s">
        <v>40</v>
      </c>
      <c r="C65" t="s">
        <v>36</v>
      </c>
      <c r="D65" s="4">
        <v>149.6</v>
      </c>
      <c r="E65" t="s">
        <v>19</v>
      </c>
      <c r="F65" t="s">
        <v>34</v>
      </c>
      <c r="G65" t="s">
        <v>20</v>
      </c>
      <c r="H65">
        <v>6</v>
      </c>
      <c r="I65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2">
        <v>45818</v>
      </c>
      <c r="B71" t="s">
        <v>41</v>
      </c>
      <c r="C71" t="s">
        <v>18</v>
      </c>
      <c r="D71" s="4">
        <v>270</v>
      </c>
      <c r="E71" t="s">
        <v>19</v>
      </c>
      <c r="F71" t="s">
        <v>42</v>
      </c>
      <c r="G71" t="s">
        <v>43</v>
      </c>
      <c r="H71">
        <v>1</v>
      </c>
      <c r="I71">
        <v>1</v>
      </c>
    </row>
    <row r="72" spans="1:9" x14ac:dyDescent="0.2">
      <c r="A72" s="2">
        <v>45818</v>
      </c>
      <c r="B72" t="s">
        <v>44</v>
      </c>
      <c r="C72" t="s">
        <v>45</v>
      </c>
      <c r="D72" s="4">
        <v>746.6</v>
      </c>
      <c r="E72" t="s">
        <v>19</v>
      </c>
      <c r="F72" t="s">
        <v>34</v>
      </c>
      <c r="G72" t="s">
        <v>43</v>
      </c>
      <c r="H72">
        <v>1</v>
      </c>
      <c r="I72">
        <v>1</v>
      </c>
    </row>
    <row r="73" spans="1:9" x14ac:dyDescent="0.2">
      <c r="A73" s="2">
        <v>45812</v>
      </c>
      <c r="B73" t="s">
        <v>46</v>
      </c>
      <c r="C73" t="s">
        <v>47</v>
      </c>
      <c r="D73" s="4">
        <v>290</v>
      </c>
      <c r="E73" t="s">
        <v>26</v>
      </c>
      <c r="F73" t="s">
        <v>34</v>
      </c>
      <c r="G73" t="s">
        <v>43</v>
      </c>
      <c r="H73">
        <v>1</v>
      </c>
      <c r="I73">
        <v>1</v>
      </c>
    </row>
    <row r="74" spans="1:9" x14ac:dyDescent="0.2">
      <c r="A74" s="2">
        <v>45812</v>
      </c>
      <c r="B74" t="s">
        <v>48</v>
      </c>
      <c r="C74" t="s">
        <v>49</v>
      </c>
      <c r="D74" s="4">
        <v>179.81</v>
      </c>
      <c r="E74" t="s">
        <v>19</v>
      </c>
      <c r="F74" t="s">
        <v>34</v>
      </c>
      <c r="G74" t="s">
        <v>43</v>
      </c>
      <c r="H74">
        <v>1</v>
      </c>
      <c r="I74">
        <v>1</v>
      </c>
    </row>
    <row r="75" spans="1:9" x14ac:dyDescent="0.2">
      <c r="A75" s="2">
        <v>45826</v>
      </c>
      <c r="B75" t="s">
        <v>46</v>
      </c>
      <c r="C75" t="s">
        <v>47</v>
      </c>
      <c r="D75" s="4">
        <v>500</v>
      </c>
      <c r="E75" t="s">
        <v>26</v>
      </c>
      <c r="F75" t="s">
        <v>34</v>
      </c>
      <c r="G75" t="s">
        <v>31</v>
      </c>
      <c r="H75">
        <v>1</v>
      </c>
      <c r="I75">
        <v>1</v>
      </c>
    </row>
    <row r="76" spans="1:9" x14ac:dyDescent="0.2">
      <c r="A76" s="2">
        <v>45826</v>
      </c>
      <c r="B76" t="s">
        <v>48</v>
      </c>
      <c r="C76" t="s">
        <v>49</v>
      </c>
      <c r="D76" s="4">
        <v>179.81</v>
      </c>
      <c r="E76" t="s">
        <v>19</v>
      </c>
      <c r="F76" t="s">
        <v>34</v>
      </c>
      <c r="G76" t="s">
        <v>43</v>
      </c>
      <c r="H76">
        <v>1</v>
      </c>
      <c r="I76">
        <v>1</v>
      </c>
    </row>
    <row r="77" spans="1:9" x14ac:dyDescent="0.2">
      <c r="A77" s="2">
        <v>45813</v>
      </c>
      <c r="B77" t="s">
        <v>50</v>
      </c>
      <c r="C77" t="s">
        <v>51</v>
      </c>
      <c r="D77" s="4">
        <v>20</v>
      </c>
      <c r="E77" t="s">
        <v>19</v>
      </c>
      <c r="F77" t="s">
        <v>34</v>
      </c>
      <c r="G77" t="s">
        <v>43</v>
      </c>
      <c r="H77">
        <v>1</v>
      </c>
      <c r="I77">
        <v>1</v>
      </c>
    </row>
    <row r="78" spans="1:9" x14ac:dyDescent="0.2">
      <c r="A78" s="2">
        <v>45814</v>
      </c>
      <c r="B78" t="s">
        <v>52</v>
      </c>
      <c r="C78" t="s">
        <v>53</v>
      </c>
      <c r="D78" s="4">
        <v>8.99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45814</v>
      </c>
      <c r="B79" t="s">
        <v>54</v>
      </c>
      <c r="C79" t="s">
        <v>55</v>
      </c>
      <c r="D79" s="4">
        <v>6</v>
      </c>
      <c r="E79" t="s">
        <v>19</v>
      </c>
      <c r="F79" t="s">
        <v>34</v>
      </c>
      <c r="G79" t="s">
        <v>31</v>
      </c>
      <c r="H79">
        <v>1</v>
      </c>
      <c r="I79">
        <v>1</v>
      </c>
    </row>
    <row r="80" spans="1:9" x14ac:dyDescent="0.2">
      <c r="A80" s="2">
        <v>45818</v>
      </c>
      <c r="B80" t="s">
        <v>56</v>
      </c>
      <c r="C80" t="s">
        <v>57</v>
      </c>
      <c r="D80" s="4">
        <v>500</v>
      </c>
      <c r="E80" t="s">
        <v>58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45848</v>
      </c>
      <c r="B81" t="s">
        <v>56</v>
      </c>
      <c r="C81" t="s">
        <v>57</v>
      </c>
      <c r="D81" s="4">
        <v>500</v>
      </c>
      <c r="E81" t="s">
        <v>58</v>
      </c>
      <c r="F81" t="s">
        <v>34</v>
      </c>
      <c r="G81" t="s">
        <v>31</v>
      </c>
      <c r="H81">
        <v>1</v>
      </c>
      <c r="I81">
        <v>1</v>
      </c>
    </row>
    <row r="82" spans="1:9" x14ac:dyDescent="0.2">
      <c r="A82" s="2">
        <v>45879</v>
      </c>
      <c r="B82" t="s">
        <v>56</v>
      </c>
      <c r="C82" t="s">
        <v>57</v>
      </c>
      <c r="D82" s="4">
        <v>500</v>
      </c>
      <c r="E82" t="s">
        <v>58</v>
      </c>
      <c r="F82" t="s">
        <v>34</v>
      </c>
      <c r="G82" t="s">
        <v>31</v>
      </c>
      <c r="H82">
        <v>1</v>
      </c>
      <c r="I82">
        <v>1</v>
      </c>
    </row>
    <row r="83" spans="1:9" x14ac:dyDescent="0.2">
      <c r="A83" s="2">
        <v>45910</v>
      </c>
      <c r="B83" t="s">
        <v>56</v>
      </c>
      <c r="C83" t="s">
        <v>57</v>
      </c>
      <c r="D83" s="4">
        <v>500</v>
      </c>
      <c r="E83" t="s">
        <v>58</v>
      </c>
      <c r="F83" t="s">
        <v>34</v>
      </c>
      <c r="G83" t="s">
        <v>31</v>
      </c>
      <c r="H83">
        <v>1</v>
      </c>
      <c r="I83">
        <v>1</v>
      </c>
    </row>
    <row r="84" spans="1:9" x14ac:dyDescent="0.2">
      <c r="A84" s="2">
        <v>45940</v>
      </c>
      <c r="B84" t="s">
        <v>56</v>
      </c>
      <c r="C84" t="s">
        <v>57</v>
      </c>
      <c r="D84" s="4">
        <v>500</v>
      </c>
      <c r="E84" t="s">
        <v>58</v>
      </c>
      <c r="F84" t="s">
        <v>34</v>
      </c>
      <c r="G84" t="s">
        <v>31</v>
      </c>
      <c r="H84">
        <v>1</v>
      </c>
      <c r="I84">
        <v>1</v>
      </c>
    </row>
    <row r="85" spans="1:9" x14ac:dyDescent="0.2">
      <c r="A85" s="2">
        <v>45971</v>
      </c>
      <c r="B85" t="s">
        <v>56</v>
      </c>
      <c r="C85" t="s">
        <v>57</v>
      </c>
      <c r="D85" s="4">
        <v>500</v>
      </c>
      <c r="E85" t="s">
        <v>58</v>
      </c>
      <c r="F85" t="s">
        <v>34</v>
      </c>
      <c r="G85" t="s">
        <v>31</v>
      </c>
      <c r="H85">
        <v>1</v>
      </c>
      <c r="I85">
        <v>1</v>
      </c>
    </row>
    <row r="86" spans="1:9" x14ac:dyDescent="0.2">
      <c r="A86" s="2">
        <v>46001</v>
      </c>
      <c r="B86" t="s">
        <v>56</v>
      </c>
      <c r="C86" t="s">
        <v>57</v>
      </c>
      <c r="D86" s="4">
        <v>500</v>
      </c>
      <c r="E86" t="s">
        <v>58</v>
      </c>
      <c r="F86" t="s">
        <v>34</v>
      </c>
      <c r="G86" t="s">
        <v>31</v>
      </c>
      <c r="H86">
        <v>1</v>
      </c>
      <c r="I86">
        <v>1</v>
      </c>
    </row>
    <row r="87" spans="1:9" x14ac:dyDescent="0.2">
      <c r="A87" s="2">
        <v>46032</v>
      </c>
      <c r="B87" t="s">
        <v>56</v>
      </c>
      <c r="C87" t="s">
        <v>57</v>
      </c>
      <c r="D87" s="4">
        <v>500</v>
      </c>
      <c r="E87" t="s">
        <v>58</v>
      </c>
      <c r="F87" t="s">
        <v>34</v>
      </c>
      <c r="G87" t="s">
        <v>31</v>
      </c>
      <c r="H87">
        <v>1</v>
      </c>
      <c r="I87">
        <v>1</v>
      </c>
    </row>
    <row r="88" spans="1:9" x14ac:dyDescent="0.2">
      <c r="A88" s="2">
        <v>46063</v>
      </c>
      <c r="B88" t="s">
        <v>56</v>
      </c>
      <c r="C88" t="s">
        <v>57</v>
      </c>
      <c r="D88" s="4">
        <v>500</v>
      </c>
      <c r="E88" t="s">
        <v>58</v>
      </c>
      <c r="F88" t="s">
        <v>34</v>
      </c>
      <c r="G88" t="s">
        <v>31</v>
      </c>
      <c r="H88">
        <v>1</v>
      </c>
      <c r="I88">
        <v>1</v>
      </c>
    </row>
    <row r="89" spans="1:9" x14ac:dyDescent="0.2">
      <c r="A89" s="2">
        <v>46091</v>
      </c>
      <c r="B89" t="s">
        <v>56</v>
      </c>
      <c r="C89" t="s">
        <v>57</v>
      </c>
      <c r="D89" s="4">
        <v>500</v>
      </c>
      <c r="E89" t="s">
        <v>58</v>
      </c>
      <c r="F89" t="s">
        <v>34</v>
      </c>
      <c r="G89" t="s">
        <v>31</v>
      </c>
      <c r="H89">
        <v>1</v>
      </c>
      <c r="I89">
        <v>1</v>
      </c>
    </row>
    <row r="90" spans="1:9" x14ac:dyDescent="0.2">
      <c r="A90" s="2">
        <v>46122</v>
      </c>
      <c r="B90" t="s">
        <v>56</v>
      </c>
      <c r="C90" t="s">
        <v>57</v>
      </c>
      <c r="D90" s="4">
        <v>500</v>
      </c>
      <c r="E90" t="s">
        <v>58</v>
      </c>
      <c r="F90" t="s">
        <v>34</v>
      </c>
      <c r="G90" t="s">
        <v>31</v>
      </c>
      <c r="H90">
        <v>1</v>
      </c>
      <c r="I90">
        <v>1</v>
      </c>
    </row>
    <row r="91" spans="1:9" x14ac:dyDescent="0.2">
      <c r="A91" s="2">
        <v>46152</v>
      </c>
      <c r="B91" t="s">
        <v>56</v>
      </c>
      <c r="C91" t="s">
        <v>57</v>
      </c>
      <c r="D91" s="4">
        <v>500</v>
      </c>
      <c r="E91" t="s">
        <v>58</v>
      </c>
      <c r="F91" t="s">
        <v>34</v>
      </c>
      <c r="G91" t="s">
        <v>31</v>
      </c>
      <c r="H91">
        <v>1</v>
      </c>
      <c r="I91">
        <v>1</v>
      </c>
    </row>
  </sheetData>
  <autoFilter ref="A1:I1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2" sqref="C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SUMPRODUCT((LANCAMENTOS!$A$2:$A$999&gt;=EOMONTH($A2,-1)+1)*(LANCAMENTOS!$A$2:$A$999&lt;=EOMONTH($A2,0))*(LANCAMENTOS!$E$2:$E$999="Income")*(LANCAMENTOS!$D$2:$D$999))</f>
        <v>6890.25</v>
      </c>
      <c r="C2" s="4">
        <f>SUMPRODUCT((LANCAMENTOS!$A$2:$A$999&gt;=EOMONTH($A2,-1)+1)*(LANCAMENTOS!$A$2:$A$999&lt;=EOMONTH($A2,0))*(LANCAMENTOS!$E$2:$E$999="Expense")*(LANCAMENTOS!$D$2:$D$999))</f>
        <v>4420.8100000000004</v>
      </c>
      <c r="D2" s="4">
        <f t="shared" ref="D2:D13" si="0">B2-C2</f>
        <v>2469.4399999999996</v>
      </c>
      <c r="E2" s="4">
        <f>PARAMS!$B$1+D2</f>
        <v>2469.4399999999996</v>
      </c>
    </row>
    <row r="3" spans="1:5" x14ac:dyDescent="0.2">
      <c r="A3" s="5">
        <f>EOMONTH(PARAMS!$B$2,1)</f>
        <v>45869</v>
      </c>
      <c r="B3" s="4">
        <f>SUMPRODUCT((LANCAMENTOS!$A$2:$A$999&gt;=EOMONTH($A3,-1)+1)*(LANCAMENTOS!$A$2:$A$999&lt;=EOMONTH($A3,0))*(LANCAMENTOS!$E$2:$E$999="Income")*(LANCAMENTOS!$D$2:$D$999))</f>
        <v>6100.25</v>
      </c>
      <c r="C3" s="4">
        <f>SUMPRODUCT((LANCAMENTOS!$A$2:$A$999&gt;=EOMONTH($A3,-1)+1)*(LANCAMENTOS!$A$2:$A$999&lt;=EOMONTH($A3,0))*(LANCAMENTOS!$E$2:$E$999="Expense")*(LANCAMENTOS!$D$2:$D$999))</f>
        <v>3159.6</v>
      </c>
      <c r="D3" s="4">
        <f t="shared" si="0"/>
        <v>2940.65</v>
      </c>
      <c r="E3" s="4">
        <f t="shared" ref="E3:E13" si="1">E2+D3</f>
        <v>5410.09</v>
      </c>
    </row>
    <row r="4" spans="1:5" x14ac:dyDescent="0.2">
      <c r="A4" s="5">
        <f>EOMONTH(PARAMS!$B$2,2)</f>
        <v>45900</v>
      </c>
      <c r="B4" s="4">
        <f>SUMPRODUCT((LANCAMENTOS!$A$2:$A$999&gt;=EOMONTH($A4,-1)+1)*(LANCAMENTOS!$A$2:$A$999&lt;=EOMONTH($A4,0))*(LANCAMENTOS!$E$2:$E$999="Income")*(LANCAMENTOS!$D$2:$D$999))</f>
        <v>6100.25</v>
      </c>
      <c r="C4" s="4">
        <f>SUMPRODUCT((LANCAMENTOS!$A$2:$A$999&gt;=EOMONTH($A4,-1)+1)*(LANCAMENTOS!$A$2:$A$999&lt;=EOMONTH($A4,0))*(LANCAMENTOS!$E$2:$E$999="Expense")*(LANCAMENTOS!$D$2:$D$999))</f>
        <v>5637.6</v>
      </c>
      <c r="D4" s="4">
        <f t="shared" si="0"/>
        <v>462.64999999999964</v>
      </c>
      <c r="E4" s="4">
        <f t="shared" si="1"/>
        <v>5872.74</v>
      </c>
    </row>
    <row r="5" spans="1:5" x14ac:dyDescent="0.2">
      <c r="A5" s="5">
        <f>EOMONTH(PARAMS!$B$2,3)</f>
        <v>45930</v>
      </c>
      <c r="B5" s="4">
        <f>SUMPRODUCT((LANCAMENTOS!$A$2:$A$999&gt;=EOMONTH($A5,-1)+1)*(LANCAMENTOS!$A$2:$A$999&lt;=EOMONTH($A5,0))*(LANCAMENTOS!$E$2:$E$999="Income")*(LANCAMENTOS!$D$2:$D$999))</f>
        <v>6100.25</v>
      </c>
      <c r="C5" s="4">
        <f>SUMPRODUCT((LANCAMENTOS!$A$2:$A$999&gt;=EOMONTH($A5,-1)+1)*(LANCAMENTOS!$A$2:$A$999&lt;=EOMONTH($A5,0))*(LANCAMENTOS!$E$2:$E$999="Expense")*(LANCAMENTOS!$D$2:$D$999))</f>
        <v>2409.6</v>
      </c>
      <c r="D5" s="4">
        <f t="shared" si="0"/>
        <v>3690.65</v>
      </c>
      <c r="E5" s="4">
        <f t="shared" si="1"/>
        <v>9563.39</v>
      </c>
    </row>
    <row r="6" spans="1:5" x14ac:dyDescent="0.2">
      <c r="A6" s="5">
        <f>EOMONTH(PARAMS!$B$2,4)</f>
        <v>45961</v>
      </c>
      <c r="B6" s="4">
        <f>SUMPRODUCT((LANCAMENTOS!$A$2:$A$999&gt;=EOMONTH($A6,-1)+1)*(LANCAMENTOS!$A$2:$A$999&lt;=EOMONTH($A6,0))*(LANCAMENTOS!$E$2:$E$999="Income")*(LANCAMENTOS!$D$2:$D$999))</f>
        <v>6100.25</v>
      </c>
      <c r="C6" s="4">
        <f>SUMPRODUCT((LANCAMENTOS!$A$2:$A$999&gt;=EOMONTH($A6,-1)+1)*(LANCAMENTOS!$A$2:$A$999&lt;=EOMONTH($A6,0))*(LANCAMENTOS!$E$2:$E$999="Expense")*(LANCAMENTOS!$D$2:$D$999))</f>
        <v>2409.6</v>
      </c>
      <c r="D6" s="4">
        <f t="shared" si="0"/>
        <v>3690.65</v>
      </c>
      <c r="E6" s="4">
        <f t="shared" si="1"/>
        <v>13254.039999999999</v>
      </c>
    </row>
    <row r="7" spans="1:5" x14ac:dyDescent="0.2">
      <c r="A7" s="5">
        <f>EOMONTH(PARAMS!$B$2,5)</f>
        <v>45991</v>
      </c>
      <c r="B7" s="4">
        <f>SUMPRODUCT((LANCAMENTOS!$A$2:$A$999&gt;=EOMONTH($A7,-1)+1)*(LANCAMENTOS!$A$2:$A$999&lt;=EOMONTH($A7,0))*(LANCAMENTOS!$E$2:$E$999="Income")*(LANCAMENTOS!$D$2:$D$999))</f>
        <v>6100.25</v>
      </c>
      <c r="C7" s="4">
        <f>SUMPRODUCT((LANCAMENTOS!$A$2:$A$999&gt;=EOMONTH($A7,-1)+1)*(LANCAMENTOS!$A$2:$A$999&lt;=EOMONTH($A7,0))*(LANCAMENTOS!$E$2:$E$999="Expense")*(LANCAMENTOS!$D$2:$D$999))</f>
        <v>2409.6</v>
      </c>
      <c r="D7" s="4">
        <f t="shared" si="0"/>
        <v>3690.65</v>
      </c>
      <c r="E7" s="4">
        <f t="shared" si="1"/>
        <v>16944.689999999999</v>
      </c>
    </row>
    <row r="8" spans="1:5" x14ac:dyDescent="0.2">
      <c r="A8" s="5">
        <f>EOMONTH(PARAMS!$B$2,6)</f>
        <v>46022</v>
      </c>
      <c r="B8" s="4">
        <f>SUMPRODUCT((LANCAMENTOS!$A$2:$A$999&gt;=EOMONTH($A8,-1)+1)*(LANCAMENTOS!$A$2:$A$999&lt;=EOMONTH($A8,0))*(LANCAMENTOS!$E$2:$E$999="Income")*(LANCAMENTOS!$D$2:$D$999))</f>
        <v>6100.25</v>
      </c>
      <c r="C8" s="4">
        <f>SUMPRODUCT((LANCAMENTOS!$A$2:$A$999&gt;=EOMONTH($A8,-1)+1)*(LANCAMENTOS!$A$2:$A$999&lt;=EOMONTH($A8,0))*(LANCAMENTOS!$E$2:$E$999="Expense")*(LANCAMENTOS!$D$2:$D$999))</f>
        <v>2260</v>
      </c>
      <c r="D8" s="4">
        <f t="shared" si="0"/>
        <v>3840.25</v>
      </c>
      <c r="E8" s="4">
        <f t="shared" si="1"/>
        <v>20784.939999999999</v>
      </c>
    </row>
    <row r="9" spans="1:5" x14ac:dyDescent="0.2">
      <c r="A9" s="5">
        <f>EOMONTH(PARAMS!$B$2,7)</f>
        <v>46053</v>
      </c>
      <c r="B9" s="4">
        <f>SUMPRODUCT((LANCAMENTOS!$A$2:$A$999&gt;=EOMONTH($A9,-1)+1)*(LANCAMENTOS!$A$2:$A$999&lt;=EOMONTH($A9,0))*(LANCAMENTOS!$E$2:$E$999="Income")*(LANCAMENTOS!$D$2:$D$999))</f>
        <v>6100.25</v>
      </c>
      <c r="C9" s="4">
        <f>SUMPRODUCT((LANCAMENTOS!$A$2:$A$999&gt;=EOMONTH($A9,-1)+1)*(LANCAMENTOS!$A$2:$A$999&lt;=EOMONTH($A9,0))*(LANCAMENTOS!$E$2:$E$999="Expense")*(LANCAMENTOS!$D$2:$D$999))</f>
        <v>2260</v>
      </c>
      <c r="D9" s="4">
        <f t="shared" si="0"/>
        <v>3840.25</v>
      </c>
      <c r="E9" s="4">
        <f t="shared" si="1"/>
        <v>24625.19</v>
      </c>
    </row>
    <row r="10" spans="1:5" x14ac:dyDescent="0.2">
      <c r="A10" s="5">
        <f>EOMONTH(PARAMS!$B$2,8)</f>
        <v>46081</v>
      </c>
      <c r="B10" s="4">
        <f>SUMPRODUCT((LANCAMENTOS!$A$2:$A$999&gt;=EOMONTH($A10,-1)+1)*(LANCAMENTOS!$A$2:$A$999&lt;=EOMONTH($A10,0))*(LANCAMENTOS!$E$2:$E$999="Income")*(LANCAMENTOS!$D$2:$D$999))</f>
        <v>6100.25</v>
      </c>
      <c r="C10" s="4">
        <f>SUMPRODUCT((LANCAMENTOS!$A$2:$A$999&gt;=EOMONTH($A10,-1)+1)*(LANCAMENTOS!$A$2:$A$999&lt;=EOMONTH($A10,0))*(LANCAMENTOS!$E$2:$E$999="Expense")*(LANCAMENTOS!$D$2:$D$999))</f>
        <v>2260</v>
      </c>
      <c r="D10" s="4">
        <f t="shared" si="0"/>
        <v>3840.25</v>
      </c>
      <c r="E10" s="4">
        <f t="shared" si="1"/>
        <v>28465.439999999999</v>
      </c>
    </row>
    <row r="11" spans="1:5" x14ac:dyDescent="0.2">
      <c r="A11" s="5">
        <f>EOMONTH(PARAMS!$B$2,9)</f>
        <v>46112</v>
      </c>
      <c r="B11" s="4">
        <f>SUMPRODUCT((LANCAMENTOS!$A$2:$A$999&gt;=EOMONTH($A11,-1)+1)*(LANCAMENTOS!$A$2:$A$999&lt;=EOMONTH($A11,0))*(LANCAMENTOS!$E$2:$E$999="Income")*(LANCAMENTOS!$D$2:$D$999))</f>
        <v>6100.25</v>
      </c>
      <c r="C11" s="4">
        <f>SUMPRODUCT((LANCAMENTOS!$A$2:$A$999&gt;=EOMONTH($A11,-1)+1)*(LANCAMENTOS!$A$2:$A$999&lt;=EOMONTH($A11,0))*(LANCAMENTOS!$E$2:$E$999="Expense")*(LANCAMENTOS!$D$2:$D$999))</f>
        <v>2260</v>
      </c>
      <c r="D11" s="4">
        <f t="shared" si="0"/>
        <v>3840.25</v>
      </c>
      <c r="E11" s="4">
        <f t="shared" si="1"/>
        <v>32305.69</v>
      </c>
    </row>
    <row r="12" spans="1:5" x14ac:dyDescent="0.2">
      <c r="A12" s="5">
        <f>EOMONTH(PARAMS!$B$2,10)</f>
        <v>46142</v>
      </c>
      <c r="B12" s="4">
        <f>SUMPRODUCT((LANCAMENTOS!$A$2:$A$999&gt;=EOMONTH($A12,-1)+1)*(LANCAMENTOS!$A$2:$A$999&lt;=EOMONTH($A12,0))*(LANCAMENTOS!$E$2:$E$999="Income")*(LANCAMENTOS!$D$2:$D$999))</f>
        <v>6100.25</v>
      </c>
      <c r="C12" s="4">
        <f>SUMPRODUCT((LANCAMENTOS!$A$2:$A$999&gt;=EOMONTH($A12,-1)+1)*(LANCAMENTOS!$A$2:$A$999&lt;=EOMONTH($A12,0))*(LANCAMENTOS!$E$2:$E$999="Expense")*(LANCAMENTOS!$D$2:$D$999))</f>
        <v>2260</v>
      </c>
      <c r="D12" s="4">
        <f t="shared" si="0"/>
        <v>3840.25</v>
      </c>
      <c r="E12" s="4">
        <f t="shared" si="1"/>
        <v>36145.94</v>
      </c>
    </row>
    <row r="13" spans="1:5" x14ac:dyDescent="0.2">
      <c r="A13" s="5">
        <f>EOMONTH(PARAMS!$B$2,11)</f>
        <v>46173</v>
      </c>
      <c r="B13" s="4">
        <f>SUMPRODUCT((LANCAMENTOS!$A$2:$A$999&gt;=EOMONTH($A13,-1)+1)*(LANCAMENTOS!$A$2:$A$999&lt;=EOMONTH($A13,0))*(LANCAMENTOS!$E$2:$E$999="Income")*(LANCAMENTOS!$D$2:$D$999))</f>
        <v>6100.25</v>
      </c>
      <c r="C13" s="4">
        <f>SUMPRODUCT((LANCAMENTOS!$A$2:$A$999&gt;=EOMONTH($A13,-1)+1)*(LANCAMENTOS!$A$2:$A$999&lt;=EOMONTH($A13,0))*(LANCAMENTOS!$E$2:$E$999="Expense")*(LANCAMENTOS!$D$2:$D$999))</f>
        <v>2260</v>
      </c>
      <c r="D13" s="4">
        <f t="shared" si="0"/>
        <v>3840.25</v>
      </c>
      <c r="E13" s="4">
        <f t="shared" si="1"/>
        <v>39986.19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2025-06-07T23:25:43Z</dcterms:modified>
</cp:coreProperties>
</file>