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A0092745-C83D-4BCA-8A91-006E825C8DD8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1" l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W56" i="1"/>
  <c r="W57" i="1"/>
  <c r="W58" i="1"/>
  <c r="W59" i="1"/>
  <c r="W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0" i="1"/>
  <c r="V51" i="1"/>
  <c r="V52" i="1"/>
  <c r="V53" i="1"/>
  <c r="V54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A48" i="1"/>
  <c r="W48" i="1"/>
  <c r="X48" i="1"/>
  <c r="Y48" i="1"/>
  <c r="A49" i="1"/>
  <c r="W49" i="1"/>
  <c r="X49" i="1"/>
  <c r="Y49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W55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<sst xmlns="http://schemas.openxmlformats.org/spreadsheetml/2006/main" count="663" uniqueCount="184">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</sst>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1668">
    <dxf>
      <border>
        <bottom style="thin">
          <color indexed="64"/>
        </bottom>
      </border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1667">
      <calculatedColumnFormula>AM22</calculatedColumnFormula>
    </tableColumn>
    <tableColumn id="3" xr3:uid="{B7BD47C3-C6CD-433B-8763-2E7BF28F91A9}" name="GP H" dataDxfId="1666">
      <calculatedColumnFormula>AN22</calculatedColumnFormula>
    </tableColumn>
    <tableColumn id="4" xr3:uid="{A7C2CDB8-1006-4E42-85C9-739B917E0E3B}" name="GP A" dataDxfId="1665">
      <calculatedColumnFormula>AO22</calculatedColumnFormula>
    </tableColumn>
    <tableColumn id="5" xr3:uid="{FBF9C9A1-A231-4AC5-98EC-8575F964E9E7}" name="W TOT" dataDxfId="1664">
      <calculatedColumnFormula>AP22</calculatedColumnFormula>
    </tableColumn>
    <tableColumn id="6" xr3:uid="{4F1AF376-3B42-4A7B-88AE-2AEB54C684FD}" name="L TOT" dataDxfId="1663">
      <calculatedColumnFormula>AQ22</calculatedColumnFormula>
    </tableColumn>
    <tableColumn id="7" xr3:uid="{CD4CF37C-B565-4072-A8DF-97ABD75AC2BE}" name="W H" dataDxfId="1662">
      <calculatedColumnFormula>AR22</calculatedColumnFormula>
    </tableColumn>
    <tableColumn id="8" xr3:uid="{1F359623-5047-4AA5-8DFE-2A1235BD0244}" name="L H" dataDxfId="1661">
      <calculatedColumnFormula>AS22</calculatedColumnFormula>
    </tableColumn>
    <tableColumn id="9" xr3:uid="{F8112AD4-AB28-4E89-97C1-D0AD9007C7A5}" name="W A" dataDxfId="1660">
      <calculatedColumnFormula>AT22</calculatedColumnFormula>
    </tableColumn>
    <tableColumn id="10" xr3:uid="{E0BC1C3D-B833-4A33-A2F7-C67BE06DEDA1}" name="L A" dataDxfId="1659">
      <calculatedColumnFormula>AU22</calculatedColumnFormula>
    </tableColumn>
    <tableColumn id="11" xr3:uid="{B9A986DF-FE9E-415D-924B-8EB61CBE5CC3}" name="GF H" dataDxfId="1658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1657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1656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1655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1654">
      <calculatedColumnFormula>BX22-BZ22</calculatedColumnFormula>
    </tableColumn>
    <tableColumn id="16" xr3:uid="{B9AF8DC9-F982-4D02-B43F-486449573036}" name="DIFF A" dataDxfId="1653">
      <calculatedColumnFormula>BY22-CA22</calculatedColumnFormula>
    </tableColumn>
    <tableColumn id="17" xr3:uid="{E94B86FE-AA74-466B-A7F6-2C43B9EEA68A}" name="GF T" dataDxfId="1652">
      <calculatedColumnFormula>BX22+BY22</calculatedColumnFormula>
    </tableColumn>
    <tableColumn id="18" xr3:uid="{437A09FB-7E7B-457E-AD72-B615E2FEC992}" name="GA T" dataDxfId="1651">
      <calculatedColumnFormula>BZ22+CA22</calculatedColumnFormula>
    </tableColumn>
    <tableColumn id="19" xr3:uid="{D83A9D62-4017-4FF7-BA18-93B627CB0BEF}" name="DIFF T" dataDxfId="1650">
      <calculatedColumnFormula>(BX22+BY22)-(BZ22+CA22)</calculatedColumnFormula>
    </tableColumn>
    <tableColumn id="20" xr3:uid="{139C299F-4896-455D-A9B3-7CA4FF9ECE1D}" name="GFPG H" dataDxfId="1649">
      <calculatedColumnFormula>BX22/BP22</calculatedColumnFormula>
    </tableColumn>
    <tableColumn id="21" xr3:uid="{5ED7F4F1-4524-4204-90BC-07DFE35665ED}" name="GFPG A" dataDxfId="1648">
      <calculatedColumnFormula>BY22/BQ22</calculatedColumnFormula>
    </tableColumn>
    <tableColumn id="22" xr3:uid="{3BAC0D7E-D609-46FC-BB96-6327BEC9045F}" name="GAPG H" dataDxfId="1647">
      <calculatedColumnFormula>BZ22/BP22</calculatedColumnFormula>
    </tableColumn>
    <tableColumn id="23" xr3:uid="{894AF6A4-2FD4-468F-8740-6E39104F12C5}" name="GAPG A" dataDxfId="1646">
      <calculatedColumnFormula>CA22/BQ22</calculatedColumnFormula>
    </tableColumn>
    <tableColumn id="24" xr3:uid="{CFA1DE8E-0094-499E-B287-EEFFFC39239B}" name="GFPG " dataDxfId="1645">
      <calculatedColumnFormula>CD22/BO22</calculatedColumnFormula>
    </tableColumn>
    <tableColumn id="25" xr3:uid="{5723B53A-51E1-40DB-A91D-49D133C87D25}" name="GAPG " dataDxfId="1644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1643" headerRowBorderDxfId="0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642"/>
    <tableColumn id="3" xr3:uid="{6E19CA59-B6A3-4131-B285-CE1F7BAF3D31}" name="TIME" dataDxfId="1641"/>
    <tableColumn id="4" xr3:uid="{02F4D888-3BD5-4016-BA9A-EC8A0CBEA44E}" name="CONF" dataDxfId="1640"/>
    <tableColumn id="5" xr3:uid="{DEBF2CDE-9CD3-427B-90BB-33C4A230FDB2}" name="ROUNDNUM" dataDxfId="1639"/>
    <tableColumn id="6" xr3:uid="{0B2FA3E5-A739-4507-920E-FD6BD73D06FC}" name="SERIESCODE" dataDxfId="1638"/>
    <tableColumn id="7" xr3:uid="{E0FB355A-FF65-48EA-9A64-1208BDA18DEA}" name="GAMENUM" dataDxfId="1637"/>
    <tableColumn id="8" xr3:uid="{48075340-6AD4-4735-8D81-DCE8BDEA7894}" name="TOPSEED" dataDxfId="1636"/>
    <tableColumn id="9" xr3:uid="{47D97FCE-3C11-4B03-A932-BB3CCC5294A3}" name="LOWSEED" dataDxfId="1635"/>
    <tableColumn id="10" xr3:uid="{2657E2A1-FA3E-4247-AB77-0882735B5D98}" name="TOPSEEDWINS" dataDxfId="1634"/>
    <tableColumn id="11" xr3:uid="{F857D9CD-319A-4A1F-8A87-5B89AB0E3AE4}" name="LOWSEEDWINS" dataDxfId="1633"/>
    <tableColumn id="12" xr3:uid="{F49B8205-50A8-4D22-BDFA-A8C59906257D}" name="AWAYTEAM" dataDxfId="1632"/>
    <tableColumn id="13" xr3:uid="{10A989E8-E464-444A-B995-FE5CD8D50A3E}" name="HOMETEAM" dataDxfId="1631"/>
    <tableColumn id="14" xr3:uid="{BEBB472F-C00C-43D1-BA57-177EECF3D1A4}" name="MYCHOICE" dataDxfId="1630">
      <calculatedColumnFormula>IF(OR(ISBLANK(O2), ISBLANK($P2)), "", IF($O2&gt;$P2, $L2,$M2))</calculatedColumnFormula>
    </tableColumn>
    <tableColumn id="15" xr3:uid="{3265132F-9519-4D83-9071-5A806C9B66A7}" name="PAWAYSCORE" dataDxfId="1629"/>
    <tableColumn id="16" xr3:uid="{61D192BF-2F44-45CA-B41E-2E154B58B73C}" name="PHOMESCORE" dataDxfId="1628"/>
    <tableColumn id="17" xr3:uid="{4FBCD938-E47F-4A71-B757-19409794237B}" name="PResult" dataDxfId="1627"/>
    <tableColumn id="18" xr3:uid="{910345CE-2F3B-453D-B129-551EEF8A2ED1}" name="LOCKEDIN" dataDxfId="1626"/>
    <tableColumn id="19" xr3:uid="{B5B3650D-B08F-4959-92AE-19041FF77E90}" name="AAWAYSCORE" dataDxfId="1625"/>
    <tableColumn id="20" xr3:uid="{335FAADC-EF48-4918-8FC4-59E64D4FF575}" name="AHOMESCORE" dataDxfId="1624"/>
    <tableColumn id="21" xr3:uid="{D0C1DED2-3AB8-4A82-B413-410B2E943C31}" name="OTROUNDNUM" dataDxfId="1623"/>
    <tableColumn id="22" xr3:uid="{13F2CA6A-0805-4608-99D8-D82B730F1411}" name="CORRECT" dataDxfId="162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621">
      <calculatedColumnFormula>IF(OR(ISBLANK($S2), ISBLANK($T2), ISBLANK($U2)), "", IF(S2&gt;T2,L2,M2))</calculatedColumnFormula>
    </tableColumn>
    <tableColumn id="26" xr3:uid="{5D5BFFE0-4374-4A91-BEA2-4CDF401FCD34}" name="Column2" dataDxfId="162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619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33" workbookViewId="0">
      <selection activeCell="R51" sqref="R51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SUMIFS($V$2:$V$105,$F$2:$F$105,AG3)</f>
        <v>3</v>
      </c>
      <c r="AL3">
        <f t="shared" ref="AL3:AL17" si="3">AK3/AJ3</f>
        <v>0.5</v>
      </c>
      <c r="AM3">
        <f>SUMIFS($T$2:$T$105,$M$2:$M$105,AH3,$E$2:$E$105,1) + SUMIFS($S$2:$S$105,$L$2:$L$105,AH3,$E$2:$E$105,1)</f>
        <v>19</v>
      </c>
      <c r="AN3">
        <f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>SUMIFS($V$2:$V$105,$F$2:$F$105,AG4)</f>
        <v>5</v>
      </c>
      <c r="AL4">
        <f t="shared" si="3"/>
        <v>1</v>
      </c>
      <c r="AM4">
        <f>SUMIFS($T$2:$T$104,$M$2:$M$104,AH4,$E$2:$E$104,1) + SUMIFS($S$2:$S$104,$L$2:$L$104,AH4,$E$2:$E$104,1)</f>
        <v>12</v>
      </c>
      <c r="AN4">
        <f>SUMIFS($T$2:$T$104,$M$2:$M$104,AI4,$E$2:$E$104,1) + SUMIFS($S$2:$S$104,$L$2:$L$104,AI4,$E$2:$E$104,1)</f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>SUMIFS($V$2:$V$105,$F$2:$F$105,AG5)</f>
        <v>1</v>
      </c>
      <c r="AL5">
        <f t="shared" si="3"/>
        <v>0.2</v>
      </c>
      <c r="AM5">
        <f>SUMIFS($T$2:$T$104,$M$2:$M$104,AH5,$E$2:$E$104,1) + SUMIFS($S$2:$S$104,$L$2:$L$104,AH5,$E$2:$E$104,1)</f>
        <v>18</v>
      </c>
      <c r="AN5">
        <f>SUMIFS($T$2:$T$104,$M$2:$M$104,AI5,$E$2:$E$104,1) + SUMIFS($S$2:$S$104,$L$2:$L$104,AI5,$E$2:$E$104,1)</f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24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>SUMIFS($V$2:$V$105,$F$2:$F$105,AG6)</f>
        <v>1</v>
      </c>
      <c r="AL6">
        <f t="shared" si="3"/>
        <v>0.2</v>
      </c>
      <c r="AM6">
        <f>SUMIFS($T$2:$T$104,$M$2:$M$104,AH6,$E$2:$E$104,1) + SUMIFS($S$2:$S$104,$L$2:$L$104,AH6,$E$2:$E$104,1)</f>
        <v>18</v>
      </c>
      <c r="AN6">
        <f>SUMIFS($T$2:$T$104,$M$2:$M$104,AI6,$E$2:$E$104,1) + SUMIFS($S$2:$S$104,$L$2:$L$104,AI6,$E$2:$E$104,1)</f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46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0.38095238095238093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>SUMIFS($V$2:$V$105,$F$2:$F$105,AG7)</f>
        <v>5</v>
      </c>
      <c r="AL7">
        <f t="shared" si="3"/>
        <v>0.83333333333333337</v>
      </c>
      <c r="AM7">
        <f>SUMIFS($T$2:$T$104,$M$2:$M$104,AH7,$E$2:$E$104,1) + SUMIFS($S$2:$S$104,$L$2:$L$104,AH7,$E$2:$E$104,1)</f>
        <v>18</v>
      </c>
      <c r="AN7">
        <f>SUMIFS($T$2:$T$104,$M$2:$M$104,AI7,$E$2:$E$104,1) + SUMIFS($S$2:$S$104,$L$2:$L$104,AI7,$E$2:$E$104,1)</f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>SUMIFS($V$2:$V$105,$F$2:$F$105,AG8)</f>
        <v>3</v>
      </c>
      <c r="AL8">
        <f t="shared" si="3"/>
        <v>0.5</v>
      </c>
      <c r="AM8">
        <f>SUMIFS($T$2:$T$104,$M$2:$M$104,AH8,$E$2:$E$104,1) + SUMIFS($S$2:$S$104,$L$2:$L$104,AH8,$E$2:$E$104,1)</f>
        <v>24</v>
      </c>
      <c r="AN8">
        <f>SUMIFS($T$2:$T$104,$M$2:$M$104,AI8,$E$2:$E$104,1) + SUMIFS($S$2:$S$104,$L$2:$L$104,AI8,$E$2:$E$104,1)</f>
        <v>27</v>
      </c>
    </row>
    <row r="9" spans="1:45" x14ac:dyDescent="0.25">
      <c r="A9" t="str">
        <f t="shared" ref="A9:A14" si="4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>SUMIFS($V$2:$V$105,$F$2:$F$105,AG9)</f>
        <v>4</v>
      </c>
      <c r="AL9">
        <f t="shared" si="3"/>
        <v>0.5714285714285714</v>
      </c>
      <c r="AM9">
        <f>SUMIFS($T$2:$T$104,$M$2:$M$104,AH9,$E$2:$E$104,1) + SUMIFS($S$2:$S$104,$L$2:$L$104,AH9,$E$2:$E$104,1)</f>
        <v>21</v>
      </c>
      <c r="AN9">
        <f>SUMIFS($T$2:$T$104,$M$2:$M$104,AI9,$E$2:$E$104,1) + SUMIFS($S$2:$S$104,$L$2:$L$104,AI9,$E$2:$E$104,1)</f>
        <v>24</v>
      </c>
    </row>
    <row r="10" spans="1:45" x14ac:dyDescent="0.25">
      <c r="A10" s="1" t="str">
        <f t="shared" si="4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>SUMIFS($V$2:$V$105,$F$2:$F$105,AG10)</f>
        <v>2</v>
      </c>
      <c r="AL10" s="1">
        <f t="shared" si="3"/>
        <v>0.2857142857142857</v>
      </c>
      <c r="AM10" s="1">
        <f>SUMIFS($T$2:$T$104,$M$2:$M$104,AH10,$E$2:$E$104,1) + SUMIFS($S$2:$S$104,$L$2:$L$104,AH10,$E$2:$E$104,1)</f>
        <v>21</v>
      </c>
      <c r="AN10" s="1">
        <f>SUMIFS($T$2:$T$104,$M$2:$M$104,AI10,$E$2:$E$104,1) + SUMIFS($S$2:$S$104,$L$2:$L$104,AI10,$E$2:$E$104,1)</f>
        <v>27</v>
      </c>
      <c r="AO10" s="1"/>
      <c r="AP10" s="1"/>
      <c r="AQ10" s="1"/>
      <c r="AR10" s="1"/>
      <c r="AS10" s="1"/>
    </row>
    <row r="11" spans="1:45" x14ac:dyDescent="0.25">
      <c r="A11" t="str">
        <f t="shared" si="4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>SUMIFS($V$2:$V$105,$F$2:$F$105,AG11)</f>
        <v>0</v>
      </c>
      <c r="AL11">
        <f t="shared" si="3"/>
        <v>0</v>
      </c>
      <c r="AM11">
        <f>SUMIFS($T$2:$T$104,$M$2:$M$104,AH11,$E$2:$E$104,2) + SUMIFS($S$2:$S$104,$L$2:$L$104,AH11,$E$2:$E$104,2)</f>
        <v>0</v>
      </c>
      <c r="AN11">
        <f>SUMIFS($T$2:$T$104,$M$2:$M$104,AI11,$E$2:$E$104,2) + SUMIFS($S$2:$S$104,$L$2:$L$104,AI11,$E$2:$E$104,2)</f>
        <v>0</v>
      </c>
    </row>
    <row r="12" spans="1:45" x14ac:dyDescent="0.25">
      <c r="A12" t="str">
        <f t="shared" si="4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>SUMIFS($V$2:$V$105,$F$2:$F$105,AG12)</f>
        <v>0</v>
      </c>
      <c r="AL12">
        <f t="shared" si="3"/>
        <v>0</v>
      </c>
      <c r="AM12">
        <f>SUMIFS($T$2:$T$104,$M$2:$M$104,AH12,$E$2:$E$104,2) + SUMIFS($S$2:$S$104,$L$2:$L$104,AH12,$E$2:$E$104,2)</f>
        <v>5</v>
      </c>
      <c r="AN12">
        <f>SUMIFS($T$2:$T$104,$M$2:$M$104,AI12,$E$2:$E$104,2) + SUMIFS($S$2:$S$104,$L$2:$L$104,AI12,$E$2:$E$104,2)</f>
        <v>4</v>
      </c>
    </row>
    <row r="13" spans="1:45" x14ac:dyDescent="0.25">
      <c r="A13" t="str">
        <f t="shared" si="4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>SUMIFS($V$2:$V$105,$F$2:$F$105,AG13)</f>
        <v>0</v>
      </c>
      <c r="AL13">
        <f t="shared" si="3"/>
        <v>0</v>
      </c>
      <c r="AM13">
        <f>SUMIFS($T$2:$T$104,$M$2:$M$104,AH13,$E$2:$E$104,2) + SUMIFS($S$2:$S$104,$L$2:$L$104,AH13,$E$2:$E$104,2)</f>
        <v>0</v>
      </c>
      <c r="AN13">
        <f>SUMIFS($T$2:$T$104,$M$2:$M$104,AI13,$E$2:$E$104,2) + SUMIFS($S$2:$S$104,$L$2:$L$104,AI13,$E$2:$E$104,2)</f>
        <v>0</v>
      </c>
    </row>
    <row r="14" spans="1:45" x14ac:dyDescent="0.25">
      <c r="A14" s="1" t="str">
        <f t="shared" si="4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>SUMIFS($V$2:$V$105,$F$2:$F$105,AG14)</f>
        <v>0</v>
      </c>
      <c r="AL14" s="1">
        <f t="shared" si="3"/>
        <v>0</v>
      </c>
      <c r="AM14" s="1">
        <f>SUMIFS($T$2:$T$104,$M$2:$M$104,AH14,$E$2:$E$104,2) + SUMIFS($S$2:$S$104,$L$2:$L$104,AH14,$E$2:$E$104,2)</f>
        <v>0</v>
      </c>
      <c r="AN14" s="1">
        <f>SUMIFS($T$2:$T$104,$M$2:$M$104,AI14,$E$2:$E$104,2) + SUMIFS($S$2:$S$104,$L$2:$L$104,AI14,$E$2:$E$104,2)</f>
        <v>0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46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>SUMIFS($V$2:$V$105,$F$2:$F$105,AG15)</f>
        <v>0</v>
      </c>
      <c r="AL15" t="e">
        <f t="shared" si="3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>SUMIFS($V$2:$V$105,$F$2:$F$105,AG16)</f>
        <v>0</v>
      </c>
      <c r="AL16" s="1" t="e">
        <f t="shared" si="3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>SUMIFS($V$2:$V$105,$F$2:$F$105,AG17)</f>
        <v>0</v>
      </c>
      <c r="AL17" s="19" t="e">
        <f t="shared" si="3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>COUNTIFS($L$2:$L$105, AH22, $E$2:$E$105, 1) + COUNTIFS($M$2:$M$105, AH22, $E$2:$E$105, 1)</f>
        <v>5</v>
      </c>
      <c r="AJ22">
        <f>COUNTIFS($L$2:$L$105, AH22, $E$2:$E$105, 2) + COUNTIFS($M$2:$M$105, AH22, $E$2:$E$105, 2)</f>
        <v>4</v>
      </c>
      <c r="AK22">
        <f>COUNTIFS($L$2:$L$105, AH22, $E$2:$E$105, 3) + COUNTIFS($M$2:$M$105, AH22, $E$2:$E$105, 3)</f>
        <v>0</v>
      </c>
      <c r="AL22">
        <f>COUNTIFS($L$2:$L$105, AH22, $E$2:$E$105, 4) + COUNTIFS($M$2:$M$105, AH22, $E$2:$E$105, 4)</f>
        <v>0</v>
      </c>
      <c r="AM22">
        <f>AI22+AJ22+AK22+AL22</f>
        <v>9</v>
      </c>
      <c r="AN22">
        <f>COUNTIF($M$2:$M$105, AH22)</f>
        <v>5</v>
      </c>
      <c r="AO22">
        <f>COUNTIF($L$2:$L$105, AH22)</f>
        <v>4</v>
      </c>
      <c r="AP22">
        <f t="shared" ref="AP22:AP37" si="5">AR22+AT22</f>
        <v>4</v>
      </c>
      <c r="AQ22">
        <f t="shared" ref="AQ22:AQ37" si="6">AM22-AP22</f>
        <v>5</v>
      </c>
      <c r="AR22">
        <f>SUMPRODUCT(($M$2:$M$105=AH22)*($T$2:$T$105&gt;$S$2:$S$105))</f>
        <v>3</v>
      </c>
      <c r="AS22">
        <f>SUMPRODUCT(($M$2:$M$105=AH22)*($T$2:$T$105&lt;$S$2:$S$105))</f>
        <v>0</v>
      </c>
      <c r="AT22">
        <f>SUMPRODUCT(($L$2:$L$105=AH22)*($T$2:$T$105&lt;$S$2:$S$105))</f>
        <v>1</v>
      </c>
      <c r="AU22">
        <f>SUMPRODUCT(($L$2:$L$105=AH22)*($T$2:$T$105&gt;$S$2:$S$105))</f>
        <v>1</v>
      </c>
      <c r="AV22">
        <f>COUNTIFS($M$2:$M$105,AH22,$E$2:$E$105,1)</f>
        <v>3</v>
      </c>
      <c r="AW22">
        <f>COUNTIFS($L$2:$L$105,AH22,$E$2:$E$105,1)</f>
        <v>2</v>
      </c>
      <c r="AX22">
        <f>SUMIFS($T$2:$T$105, $M$2:$M$105, AH22,$E$2:$E$105, 1)</f>
        <v>10</v>
      </c>
      <c r="AY22">
        <f>SUMIFS($S$2:$S$105, $L$2:$L$105, AH22,$E$2:$E$105, 1)</f>
        <v>8</v>
      </c>
      <c r="AZ22">
        <f>SUMIFS($S$2:$S$105, $M$2:$M$105, AH22,$E$2:$E$105, 1)</f>
        <v>4</v>
      </c>
      <c r="BA22">
        <f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7">BD22/AI22</f>
        <v>3.6</v>
      </c>
      <c r="BL22">
        <f t="shared" ref="BL22:BL37" si="8">BE22/AI22</f>
        <v>2.4</v>
      </c>
      <c r="BN22" t="str">
        <f t="shared" ref="BN22:BN37" si="9">AH22</f>
        <v>WSH</v>
      </c>
      <c r="BO22" s="15">
        <f t="shared" ref="BO22:BW37" si="10">AM22</f>
        <v>9</v>
      </c>
      <c r="BP22" s="15">
        <f t="shared" si="10"/>
        <v>5</v>
      </c>
      <c r="BQ22" s="15">
        <f t="shared" si="10"/>
        <v>4</v>
      </c>
      <c r="BR22" s="15">
        <f t="shared" si="10"/>
        <v>4</v>
      </c>
      <c r="BS22" s="15">
        <f t="shared" si="10"/>
        <v>5</v>
      </c>
      <c r="BT22" s="15">
        <f t="shared" si="10"/>
        <v>3</v>
      </c>
      <c r="BU22" s="15">
        <f t="shared" si="10"/>
        <v>0</v>
      </c>
      <c r="BV22" s="15">
        <f t="shared" si="10"/>
        <v>1</v>
      </c>
      <c r="BW22" s="15">
        <f t="shared" si="10"/>
        <v>1</v>
      </c>
      <c r="BX22" s="15">
        <f>SUMIFS($T$2:$T$105,$M$2:$M$105,AH22,$E$2:$E$105,1)+SUMIFS($T$2:$T$105,$M$2:$M$105,AH22,$E$2:$E$105,2)+SUMIFS($T$2:$T$105,$M$2:$M$105,AH22,$E$2:$E$105,3)+SUMIFS($T$2:$T$105,$M$2:$M$105,AH22,$E$2:$E$105,4)</f>
        <v>10</v>
      </c>
      <c r="BY22" s="15">
        <f>SUMIFS($S$2:$S$105,$L$2:$L$105,AH22,$E$2:$E$105,1) + SUMIFS($S$2:$S$105,$L$2:$L$105,AH22,$E$2:$E$105,2)+SUMIFS($S$2:$S$105,$L$2:$L$105,AH22,$E$2:$E$105,3)+SUMIFS($S$2:$S$105,$L$2:$L$105,AH22,$E$2:$E$105,4)</f>
        <v>8</v>
      </c>
      <c r="BZ22" s="15">
        <f>SUMIFS($S$2:$S$105,$M$2:$M$105,AH22,$E$2:$E$105,1)+SUMIFS($S$2:$S$105,$M$2:$M$105,AH22,$E$2:$E$105,2)+SUMIFS($S$2:$S$105,$M$2:$M$105,AH22,$E$2:$E$105,3)+SUMIFS($S$2:$S$105,$M$2:$M$105,AH22,$E$2:$E$105,4)</f>
        <v>4</v>
      </c>
      <c r="CA22" s="15">
        <f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11">BX22-BZ22</f>
        <v>6</v>
      </c>
      <c r="CC22" s="15">
        <f t="shared" si="11"/>
        <v>0</v>
      </c>
      <c r="CD22" s="15">
        <f t="shared" ref="CD22:CD37" si="12">BX22+BY22</f>
        <v>18</v>
      </c>
      <c r="CE22" s="15">
        <f t="shared" ref="CE22:CE37" si="13">BZ22+CA22</f>
        <v>12</v>
      </c>
      <c r="CF22" s="15">
        <f t="shared" ref="CF22:CF37" si="14">(BX22+BY22)-(BZ22+CA22)</f>
        <v>6</v>
      </c>
      <c r="CG22" s="20">
        <f t="shared" ref="CG22:CH37" si="15">BX22/BP22</f>
        <v>2</v>
      </c>
      <c r="CH22" s="20">
        <f t="shared" si="15"/>
        <v>2</v>
      </c>
      <c r="CI22" s="20">
        <f t="shared" ref="CI22:CJ37" si="16">BZ22/BP22</f>
        <v>0.8</v>
      </c>
      <c r="CJ22" s="20">
        <f t="shared" si="16"/>
        <v>2</v>
      </c>
      <c r="CK22" s="20">
        <f t="shared" ref="CK22:CK37" si="17">CD22/BO22</f>
        <v>2</v>
      </c>
      <c r="CL22" s="20">
        <f t="shared" ref="CL22:CL37" si="18">CE22/BO22</f>
        <v>1.3333333333333333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>COUNTIFS($L$2:$L$105, AH23, $E$2:$E$105, 1) + COUNTIFS($M$2:$M$105, AH23, $E$2:$E$105, 1)</f>
        <v>5</v>
      </c>
      <c r="AJ23">
        <f>COUNTIFS($L$2:$L$105, AH23, $E$2:$E$105, 2) + COUNTIFS($M$2:$M$105, AH23, $E$2:$E$105, 2)</f>
        <v>0</v>
      </c>
      <c r="AK23">
        <f>COUNTIFS($L$2:$L$105, AH23, $E$2:$E$105, 3) + COUNTIFS($M$2:$M$105, AH23, $E$2:$E$105, 3)</f>
        <v>0</v>
      </c>
      <c r="AL23">
        <f>COUNTIFS($L$2:$L$105, AH23, $E$2:$E$105, 4) + COUNTIFS($M$2:$M$105, AH23, $E$2:$E$105, 4)</f>
        <v>0</v>
      </c>
      <c r="AM23">
        <f t="shared" ref="AM23:AM37" si="19">AI23+AJ23+AK23+AL23</f>
        <v>5</v>
      </c>
      <c r="AN23">
        <f>COUNTIF($M$2:$M$105, AH23)</f>
        <v>2</v>
      </c>
      <c r="AO23">
        <f>COUNTIF($L$2:$L$105, AH23)</f>
        <v>3</v>
      </c>
      <c r="AP23">
        <f t="shared" si="5"/>
        <v>1</v>
      </c>
      <c r="AQ23">
        <f t="shared" si="6"/>
        <v>4</v>
      </c>
      <c r="AR23">
        <f>SUMPRODUCT(($M$2:$M$105=AH23)*($T$2:$T$105&gt;$S$2:$S$105))</f>
        <v>1</v>
      </c>
      <c r="AS23">
        <f>SUMPRODUCT(($M$2:$M$105=AH23)*($T$2:$T$105&lt;$S$2:$S$105))</f>
        <v>1</v>
      </c>
      <c r="AT23">
        <f>SUMPRODUCT(($L$2:$L$105=AH23)*($T$2:$T$105&lt;$S$2:$S$105))</f>
        <v>0</v>
      </c>
      <c r="AU23">
        <f>SUMPRODUCT(($L$2:$L$105=AH23)*($T$2:$T$105&gt;$S$2:$S$105))</f>
        <v>3</v>
      </c>
      <c r="AV23">
        <f>COUNTIFS($M$2:$M$105,AH23,$E$2:$E$105,1)</f>
        <v>2</v>
      </c>
      <c r="AW23">
        <f>COUNTIFS($L$2:$L$105,AH23,$E$2:$E$105,1)</f>
        <v>3</v>
      </c>
      <c r="AX23">
        <f>SUMIFS($T$2:$T$105, $M$2:$M$105, AH23,$E$2:$E$105, 1)</f>
        <v>8</v>
      </c>
      <c r="AY23">
        <f>SUMIFS($S$2:$S$105, $L$2:$L$105, AH23,$E$2:$E$105, 1)</f>
        <v>4</v>
      </c>
      <c r="AZ23">
        <f>SUMIFS($S$2:$S$105, $M$2:$M$105, AH23,$E$2:$E$105, 1)</f>
        <v>8</v>
      </c>
      <c r="BA23">
        <f>SUMIFS($T$2:$T$105, $L$2:$L$105, AH23,$E$2:$E$105, 1)</f>
        <v>10</v>
      </c>
      <c r="BB23">
        <f t="shared" ref="BB23:BC37" si="20">AX23-AZ23</f>
        <v>0</v>
      </c>
      <c r="BC23">
        <f t="shared" si="20"/>
        <v>-6</v>
      </c>
      <c r="BD23">
        <f t="shared" ref="BD23:BD37" si="21">AX23+AY23</f>
        <v>12</v>
      </c>
      <c r="BE23">
        <f t="shared" ref="BE23:BE37" si="22">AZ23+BA23</f>
        <v>18</v>
      </c>
      <c r="BF23">
        <f t="shared" ref="BF23:BF37" si="23">(AX23+AY23)-(AZ23+BA23)</f>
        <v>-6</v>
      </c>
      <c r="BG23">
        <f t="shared" ref="BG23:BH37" si="24">AX23/AV23</f>
        <v>4</v>
      </c>
      <c r="BH23">
        <f t="shared" si="24"/>
        <v>1.3333333333333333</v>
      </c>
      <c r="BI23">
        <f t="shared" ref="BI23:BJ37" si="25">AZ23/AV23</f>
        <v>4</v>
      </c>
      <c r="BJ23">
        <f t="shared" si="25"/>
        <v>3.3333333333333335</v>
      </c>
      <c r="BK23">
        <f t="shared" si="7"/>
        <v>2.4</v>
      </c>
      <c r="BL23">
        <f t="shared" si="8"/>
        <v>3.6</v>
      </c>
      <c r="BN23" t="str">
        <f t="shared" si="9"/>
        <v>MTL</v>
      </c>
      <c r="BO23" s="15">
        <f t="shared" si="10"/>
        <v>5</v>
      </c>
      <c r="BP23" s="15">
        <f t="shared" si="10"/>
        <v>2</v>
      </c>
      <c r="BQ23" s="15">
        <f t="shared" si="10"/>
        <v>3</v>
      </c>
      <c r="BR23" s="15">
        <f t="shared" si="10"/>
        <v>1</v>
      </c>
      <c r="BS23" s="15">
        <f t="shared" si="10"/>
        <v>4</v>
      </c>
      <c r="BT23" s="15">
        <f t="shared" si="10"/>
        <v>1</v>
      </c>
      <c r="BU23" s="15">
        <f t="shared" si="10"/>
        <v>1</v>
      </c>
      <c r="BV23" s="15">
        <f t="shared" si="10"/>
        <v>0</v>
      </c>
      <c r="BW23" s="15">
        <f t="shared" si="10"/>
        <v>3</v>
      </c>
      <c r="BX23" s="15">
        <f>SUMIFS($T$2:$T$105,$M$2:$M$105,AH23,$E$2:$E$105,1)+SUMIFS($T$2:$T$105,$M$2:$M$105,AH23,$E$2:$E$105,2)+SUMIFS($T$2:$T$105,$M$2:$M$105,AH23,$E$2:$E$105,3)+SUMIFS($T$2:$T$105,$M$2:$M$105,AH23,$E$2:$E$105,4)</f>
        <v>8</v>
      </c>
      <c r="BY23" s="15">
        <f>SUMIFS($S$2:$S$105,$L$2:$L$105,AH23,$E$2:$E$105,1) + SUMIFS($S$2:$S$105,$L$2:$L$105,AH23,$E$2:$E$105,2)+SUMIFS($S$2:$S$105,$L$2:$L$105,AH23,$E$2:$E$105,3)+SUMIFS($S$2:$S$105,$L$2:$L$105,AH23,$E$2:$E$105,4)</f>
        <v>4</v>
      </c>
      <c r="BZ23" s="15">
        <f>SUMIFS($S$2:$S$105,$M$2:$M$105,AH23,$E$2:$E$105,1)+SUMIFS($S$2:$S$105,$M$2:$M$105,AH23,$E$2:$E$105,2)+SUMIFS($S$2:$S$105,$M$2:$M$105,AH23,$E$2:$E$105,3)+SUMIFS($S$2:$S$105,$M$2:$M$105,AH23,$E$2:$E$105,4)</f>
        <v>8</v>
      </c>
      <c r="CA23" s="15">
        <f>SUMIFS($T$2:$T$105,$L$2:$L$105,AH23,$E$2:$E$105,1)+(SUMIFS($T$2:$T$105,$L$2:$L$105,AH23,$E$2:$E$105,2)+SUMIFS($T$2:$T$105,$L$2:$L$105,AH23,$E$2:$E$105,3)+SUMIFS($T$2:$T$105,$L$2:$L$105,AH23,$E$2:$E$105,4))</f>
        <v>10</v>
      </c>
      <c r="CB23" s="15">
        <f t="shared" si="11"/>
        <v>0</v>
      </c>
      <c r="CC23" s="15">
        <f t="shared" si="11"/>
        <v>-6</v>
      </c>
      <c r="CD23" s="15">
        <f t="shared" si="12"/>
        <v>12</v>
      </c>
      <c r="CE23" s="15">
        <f t="shared" si="13"/>
        <v>18</v>
      </c>
      <c r="CF23" s="15">
        <f t="shared" si="14"/>
        <v>-6</v>
      </c>
      <c r="CG23" s="20">
        <f t="shared" si="15"/>
        <v>4</v>
      </c>
      <c r="CH23" s="20">
        <f t="shared" si="15"/>
        <v>1.3333333333333333</v>
      </c>
      <c r="CI23" s="20">
        <f t="shared" si="16"/>
        <v>4</v>
      </c>
      <c r="CJ23" s="20">
        <f t="shared" si="16"/>
        <v>3.3333333333333335</v>
      </c>
      <c r="CK23" s="20">
        <f t="shared" si="17"/>
        <v>2.4</v>
      </c>
      <c r="CL23" s="20">
        <f t="shared" si="18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>COUNTIFS($L$2:$L$105, AH24, $E$2:$E$105, 1) + COUNTIFS($M$2:$M$105, AH24, $E$2:$E$105, 1)</f>
        <v>5</v>
      </c>
      <c r="AJ24">
        <f>COUNTIFS($L$2:$L$105, AH24, $E$2:$E$105, 2) + COUNTIFS($M$2:$M$105, AH24, $E$2:$E$105, 2)</f>
        <v>4</v>
      </c>
      <c r="AK24">
        <f>COUNTIFS($L$2:$L$105, AH24, $E$2:$E$105, 3) + COUNTIFS($M$2:$M$105, AH24, $E$2:$E$105, 3)</f>
        <v>0</v>
      </c>
      <c r="AL24">
        <f>COUNTIFS($L$2:$L$105, AH24, $E$2:$E$105, 4) + COUNTIFS($M$2:$M$105, AH24, $E$2:$E$105, 4)</f>
        <v>0</v>
      </c>
      <c r="AM24">
        <f t="shared" si="19"/>
        <v>9</v>
      </c>
      <c r="AN24">
        <f>COUNTIF($M$2:$M$105, AH24)</f>
        <v>5</v>
      </c>
      <c r="AO24">
        <f>COUNTIF($L$2:$L$105, AH24)</f>
        <v>4</v>
      </c>
      <c r="AP24">
        <f t="shared" si="5"/>
        <v>3</v>
      </c>
      <c r="AQ24">
        <f t="shared" si="6"/>
        <v>6</v>
      </c>
      <c r="AR24">
        <f>SUMPRODUCT(($M$2:$M$105=AH24)*($T$2:$T$105&gt;$S$2:$S$105))</f>
        <v>2</v>
      </c>
      <c r="AS24">
        <f>SUMPRODUCT(($M$2:$M$105=AH24)*($T$2:$T$105&lt;$S$2:$S$105))</f>
        <v>1</v>
      </c>
      <c r="AT24">
        <f>SUMPRODUCT(($L$2:$L$105=AH24)*($T$2:$T$105&lt;$S$2:$S$105))</f>
        <v>1</v>
      </c>
      <c r="AU24">
        <f>SUMPRODUCT(($L$2:$L$105=AH24)*($T$2:$T$105&gt;$S$2:$S$105))</f>
        <v>1</v>
      </c>
      <c r="AV24">
        <f>COUNTIFS($M$2:$M$105,AH24,$E$2:$E$105,1)</f>
        <v>3</v>
      </c>
      <c r="AW24">
        <f>COUNTIFS($L$2:$L$105,AH24,$E$2:$E$105,1)</f>
        <v>2</v>
      </c>
      <c r="AX24">
        <f>SUMIFS($T$2:$T$105, $M$2:$M$105, AH24,$E$2:$E$105, 1)</f>
        <v>11</v>
      </c>
      <c r="AY24">
        <f>SUMIFS($S$2:$S$105, $L$2:$L$105, AH24,$E$2:$E$105, 1)</f>
        <v>7</v>
      </c>
      <c r="AZ24">
        <f>SUMIFS($S$2:$S$105, $M$2:$M$105, AH24,$E$2:$E$105, 1)</f>
        <v>7</v>
      </c>
      <c r="BA24">
        <f>SUMIFS($T$2:$T$105, $L$2:$L$105, AH24,$E$2:$E$105, 1)</f>
        <v>5</v>
      </c>
      <c r="BB24">
        <f t="shared" si="20"/>
        <v>4</v>
      </c>
      <c r="BC24">
        <f t="shared" si="20"/>
        <v>2</v>
      </c>
      <c r="BD24">
        <f t="shared" si="21"/>
        <v>18</v>
      </c>
      <c r="BE24">
        <f t="shared" si="22"/>
        <v>12</v>
      </c>
      <c r="BF24">
        <f t="shared" si="23"/>
        <v>6</v>
      </c>
      <c r="BG24">
        <f t="shared" si="24"/>
        <v>3.6666666666666665</v>
      </c>
      <c r="BH24">
        <f t="shared" si="24"/>
        <v>3.5</v>
      </c>
      <c r="BI24">
        <f t="shared" si="25"/>
        <v>2.3333333333333335</v>
      </c>
      <c r="BJ24">
        <f t="shared" si="25"/>
        <v>2.5</v>
      </c>
      <c r="BK24">
        <f t="shared" si="7"/>
        <v>3.6</v>
      </c>
      <c r="BL24">
        <f t="shared" si="8"/>
        <v>2.4</v>
      </c>
      <c r="BN24" t="str">
        <f t="shared" si="9"/>
        <v>CAR</v>
      </c>
      <c r="BO24" s="15">
        <f t="shared" si="10"/>
        <v>9</v>
      </c>
      <c r="BP24" s="15">
        <f t="shared" si="10"/>
        <v>5</v>
      </c>
      <c r="BQ24" s="15">
        <f t="shared" si="10"/>
        <v>4</v>
      </c>
      <c r="BR24" s="15">
        <f t="shared" si="10"/>
        <v>3</v>
      </c>
      <c r="BS24" s="15">
        <f t="shared" si="10"/>
        <v>6</v>
      </c>
      <c r="BT24" s="15">
        <f t="shared" si="10"/>
        <v>2</v>
      </c>
      <c r="BU24" s="15">
        <f t="shared" si="10"/>
        <v>1</v>
      </c>
      <c r="BV24" s="15">
        <f t="shared" si="10"/>
        <v>1</v>
      </c>
      <c r="BW24" s="15">
        <f t="shared" si="10"/>
        <v>1</v>
      </c>
      <c r="BX24" s="15">
        <f>SUMIFS($T$2:$T$105,$M$2:$M$105,AH24,$E$2:$E$105,1)+SUMIFS($T$2:$T$105,$M$2:$M$105,AH24,$E$2:$E$105,2)+SUMIFS($T$2:$T$105,$M$2:$M$105,AH24,$E$2:$E$105,3)+SUMIFS($T$2:$T$105,$M$2:$M$105,AH24,$E$2:$E$105,4)</f>
        <v>11</v>
      </c>
      <c r="BY24" s="15">
        <f>SUMIFS($S$2:$S$105,$L$2:$L$105,AH24,$E$2:$E$105,1) + SUMIFS($S$2:$S$105,$L$2:$L$105,AH24,$E$2:$E$105,2)+SUMIFS($S$2:$S$105,$L$2:$L$105,AH24,$E$2:$E$105,3)+SUMIFS($S$2:$S$105,$L$2:$L$105,AH24,$E$2:$E$105,4)</f>
        <v>7</v>
      </c>
      <c r="BZ24" s="15">
        <f>SUMIFS($S$2:$S$105,$M$2:$M$105,AH24,$E$2:$E$105,1)+SUMIFS($S$2:$S$105,$M$2:$M$105,AH24,$E$2:$E$105,2)+SUMIFS($S$2:$S$105,$M$2:$M$105,AH24,$E$2:$E$105,3)+SUMIFS($S$2:$S$105,$M$2:$M$105,AH24,$E$2:$E$105,4)</f>
        <v>7</v>
      </c>
      <c r="CA24" s="15">
        <f>SUMIFS($T$2:$T$105,$L$2:$L$105,AH24,$E$2:$E$105,1)+(SUMIFS($T$2:$T$105,$L$2:$L$105,AH24,$E$2:$E$105,2)+SUMIFS($T$2:$T$105,$L$2:$L$105,AH24,$E$2:$E$105,3)+SUMIFS($T$2:$T$105,$L$2:$L$105,AH24,$E$2:$E$105,4))</f>
        <v>5</v>
      </c>
      <c r="CB24" s="15">
        <f t="shared" si="11"/>
        <v>4</v>
      </c>
      <c r="CC24" s="15">
        <f t="shared" si="11"/>
        <v>2</v>
      </c>
      <c r="CD24" s="15">
        <f t="shared" si="12"/>
        <v>18</v>
      </c>
      <c r="CE24" s="15">
        <f t="shared" si="13"/>
        <v>12</v>
      </c>
      <c r="CF24" s="15">
        <f t="shared" si="14"/>
        <v>6</v>
      </c>
      <c r="CG24" s="20">
        <f t="shared" si="15"/>
        <v>2.2000000000000002</v>
      </c>
      <c r="CH24" s="20">
        <f t="shared" si="15"/>
        <v>1.75</v>
      </c>
      <c r="CI24" s="20">
        <f t="shared" si="16"/>
        <v>1.4</v>
      </c>
      <c r="CJ24" s="20">
        <f t="shared" si="16"/>
        <v>1.25</v>
      </c>
      <c r="CK24" s="20">
        <f t="shared" si="17"/>
        <v>2</v>
      </c>
      <c r="CL24" s="20">
        <f t="shared" si="18"/>
        <v>1.3333333333333333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>COUNTIFS($L$2:$L$105, AH25, $E$2:$E$105, 1) + COUNTIFS($M$2:$M$105, AH25, $E$2:$E$105, 1)</f>
        <v>5</v>
      </c>
      <c r="AJ25">
        <f>COUNTIFS($L$2:$L$105, AH25, $E$2:$E$105, 2) + COUNTIFS($M$2:$M$105, AH25, $E$2:$E$105, 2)</f>
        <v>0</v>
      </c>
      <c r="AK25">
        <f>COUNTIFS($L$2:$L$105, AH25, $E$2:$E$105, 3) + COUNTIFS($M$2:$M$105, AH25, $E$2:$E$105, 3)</f>
        <v>0</v>
      </c>
      <c r="AL25">
        <f>COUNTIFS($L$2:$L$105, AH25, $E$2:$E$105, 4) + COUNTIFS($M$2:$M$105, AH25, $E$2:$E$105, 4)</f>
        <v>0</v>
      </c>
      <c r="AM25">
        <f t="shared" si="19"/>
        <v>5</v>
      </c>
      <c r="AN25">
        <f>COUNTIF($M$2:$M$105, AH25)</f>
        <v>2</v>
      </c>
      <c r="AO25">
        <f>COUNTIF($L$2:$L$105, AH25)</f>
        <v>3</v>
      </c>
      <c r="AP25">
        <f t="shared" si="5"/>
        <v>2</v>
      </c>
      <c r="AQ25">
        <f t="shared" si="6"/>
        <v>3</v>
      </c>
      <c r="AR25">
        <f>SUMPRODUCT(($M$2:$M$105=AH25)*($T$2:$T$105&gt;$S$2:$S$105))</f>
        <v>1</v>
      </c>
      <c r="AS25">
        <f>SUMPRODUCT(($M$2:$M$105=AH25)*($T$2:$T$105&lt;$S$2:$S$105))</f>
        <v>1</v>
      </c>
      <c r="AT25">
        <f>SUMPRODUCT(($L$2:$L$105=AH25)*($T$2:$T$105&lt;$S$2:$S$105))</f>
        <v>1</v>
      </c>
      <c r="AU25">
        <f>SUMPRODUCT(($L$2:$L$105=AH25)*($T$2:$T$105&gt;$S$2:$S$105))</f>
        <v>2</v>
      </c>
      <c r="AV25">
        <f>COUNTIFS($M$2:$M$105,AH25,$E$2:$E$105,1)</f>
        <v>2</v>
      </c>
      <c r="AW25">
        <f>COUNTIFS($L$2:$L$105,AH25,$E$2:$E$105,1)</f>
        <v>3</v>
      </c>
      <c r="AX25">
        <f>SUMIFS($T$2:$T$105, $M$2:$M$105, AH25,$E$2:$E$105, 1)</f>
        <v>5</v>
      </c>
      <c r="AY25">
        <f>SUMIFS($S$2:$S$105, $L$2:$L$105, AH25,$E$2:$E$105, 1)</f>
        <v>7</v>
      </c>
      <c r="AZ25">
        <f>SUMIFS($S$2:$S$105, $M$2:$M$105, AH25,$E$2:$E$105, 1)</f>
        <v>7</v>
      </c>
      <c r="BA25">
        <f>SUMIFS($T$2:$T$105, $L$2:$L$105, AH25,$E$2:$E$105, 1)</f>
        <v>11</v>
      </c>
      <c r="BB25">
        <f t="shared" si="20"/>
        <v>-2</v>
      </c>
      <c r="BC25">
        <f t="shared" si="20"/>
        <v>-4</v>
      </c>
      <c r="BD25">
        <f t="shared" si="21"/>
        <v>12</v>
      </c>
      <c r="BE25">
        <f t="shared" si="22"/>
        <v>18</v>
      </c>
      <c r="BF25">
        <f t="shared" si="23"/>
        <v>-6</v>
      </c>
      <c r="BG25">
        <f t="shared" si="24"/>
        <v>2.5</v>
      </c>
      <c r="BH25">
        <f t="shared" si="24"/>
        <v>2.3333333333333335</v>
      </c>
      <c r="BI25">
        <f t="shared" si="25"/>
        <v>3.5</v>
      </c>
      <c r="BJ25">
        <f t="shared" si="25"/>
        <v>3.6666666666666665</v>
      </c>
      <c r="BK25">
        <f t="shared" si="7"/>
        <v>2.4</v>
      </c>
      <c r="BL25">
        <f t="shared" si="8"/>
        <v>3.6</v>
      </c>
      <c r="BN25" t="str">
        <f t="shared" si="9"/>
        <v>NJD</v>
      </c>
      <c r="BO25" s="15">
        <f t="shared" si="10"/>
        <v>5</v>
      </c>
      <c r="BP25" s="15">
        <f t="shared" si="10"/>
        <v>2</v>
      </c>
      <c r="BQ25" s="15">
        <f t="shared" si="10"/>
        <v>3</v>
      </c>
      <c r="BR25" s="15">
        <f t="shared" si="10"/>
        <v>2</v>
      </c>
      <c r="BS25" s="15">
        <f t="shared" si="10"/>
        <v>3</v>
      </c>
      <c r="BT25" s="15">
        <f t="shared" si="10"/>
        <v>1</v>
      </c>
      <c r="BU25" s="15">
        <f t="shared" si="10"/>
        <v>1</v>
      </c>
      <c r="BV25" s="15">
        <f t="shared" si="10"/>
        <v>1</v>
      </c>
      <c r="BW25" s="15">
        <f t="shared" si="10"/>
        <v>2</v>
      </c>
      <c r="BX25" s="15">
        <f>SUMIFS($T$2:$T$105,$M$2:$M$105,AH25,$E$2:$E$105,1)+SUMIFS($T$2:$T$105,$M$2:$M$105,AH25,$E$2:$E$105,2)+SUMIFS($T$2:$T$105,$M$2:$M$105,AH25,$E$2:$E$105,3)+SUMIFS($T$2:$T$105,$M$2:$M$105,AH25,$E$2:$E$105,4)</f>
        <v>5</v>
      </c>
      <c r="BY25" s="15">
        <f>SUMIFS($S$2:$S$105,$L$2:$L$105,AH25,$E$2:$E$105,1) + SUMIFS($S$2:$S$105,$L$2:$L$105,AH25,$E$2:$E$105,2)+SUMIFS($S$2:$S$105,$L$2:$L$105,AH25,$E$2:$E$105,3)+SUMIFS($S$2:$S$105,$L$2:$L$105,AH25,$E$2:$E$105,4)</f>
        <v>7</v>
      </c>
      <c r="BZ25" s="15">
        <f>SUMIFS($S$2:$S$105,$M$2:$M$105,AH25,$E$2:$E$105,1)+SUMIFS($S$2:$S$105,$M$2:$M$105,AH25,$E$2:$E$105,2)+SUMIFS($S$2:$S$105,$M$2:$M$105,AH25,$E$2:$E$105,3)+SUMIFS($S$2:$S$105,$M$2:$M$105,AH25,$E$2:$E$105,4)</f>
        <v>7</v>
      </c>
      <c r="CA25" s="15">
        <f>SUMIFS($T$2:$T$105,$L$2:$L$105,AH25,$E$2:$E$105,1)+(SUMIFS($T$2:$T$105,$L$2:$L$105,AH25,$E$2:$E$105,2)+SUMIFS($T$2:$T$105,$L$2:$L$105,AH25,$E$2:$E$105,3)+SUMIFS($T$2:$T$105,$L$2:$L$105,AH25,$E$2:$E$105,4))</f>
        <v>11</v>
      </c>
      <c r="CB25" s="15">
        <f t="shared" si="11"/>
        <v>-2</v>
      </c>
      <c r="CC25" s="15">
        <f t="shared" si="11"/>
        <v>-4</v>
      </c>
      <c r="CD25" s="15">
        <f t="shared" si="12"/>
        <v>12</v>
      </c>
      <c r="CE25" s="15">
        <f t="shared" si="13"/>
        <v>18</v>
      </c>
      <c r="CF25" s="15">
        <f t="shared" si="14"/>
        <v>-6</v>
      </c>
      <c r="CG25" s="20">
        <f t="shared" si="15"/>
        <v>2.5</v>
      </c>
      <c r="CH25" s="20">
        <f t="shared" si="15"/>
        <v>2.3333333333333335</v>
      </c>
      <c r="CI25" s="20">
        <f t="shared" si="16"/>
        <v>3.5</v>
      </c>
      <c r="CJ25" s="20">
        <f t="shared" si="16"/>
        <v>3.6666666666666665</v>
      </c>
      <c r="CK25" s="20">
        <f t="shared" si="17"/>
        <v>2.4</v>
      </c>
      <c r="CL25" s="20">
        <f t="shared" si="18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>COUNTIFS($L$2:$L$105, AH26, $E$2:$E$105, 1) + COUNTIFS($M$2:$M$105, AH26, $E$2:$E$105, 1)</f>
        <v>6</v>
      </c>
      <c r="AJ26">
        <f>COUNTIFS($L$2:$L$105, AH26, $E$2:$E$105, 2) + COUNTIFS($M$2:$M$105, AH26, $E$2:$E$105, 2)</f>
        <v>4</v>
      </c>
      <c r="AK26">
        <f>COUNTIFS($L$2:$L$105, AH26, $E$2:$E$105, 3) + COUNTIFS($M$2:$M$105, AH26, $E$2:$E$105, 3)</f>
        <v>0</v>
      </c>
      <c r="AL26">
        <f>COUNTIFS($L$2:$L$105, AH26, $E$2:$E$105, 4) + COUNTIFS($M$2:$M$105, AH26, $E$2:$E$105, 4)</f>
        <v>0</v>
      </c>
      <c r="AM26">
        <f t="shared" si="19"/>
        <v>10</v>
      </c>
      <c r="AN26">
        <f>COUNTIF($M$2:$M$105, AH26)</f>
        <v>5</v>
      </c>
      <c r="AO26">
        <f>COUNTIF($L$2:$L$105, AH26)</f>
        <v>5</v>
      </c>
      <c r="AP26">
        <f t="shared" si="5"/>
        <v>5</v>
      </c>
      <c r="AQ26">
        <f t="shared" si="6"/>
        <v>5</v>
      </c>
      <c r="AR26">
        <f>SUMPRODUCT(($M$2:$M$105=AH26)*($T$2:$T$105&gt;$S$2:$S$105))</f>
        <v>3</v>
      </c>
      <c r="AS26">
        <f>SUMPRODUCT(($M$2:$M$105=AH26)*($T$2:$T$105&lt;$S$2:$S$105))</f>
        <v>1</v>
      </c>
      <c r="AT26">
        <f>SUMPRODUCT(($L$2:$L$105=AH26)*($T$2:$T$105&lt;$S$2:$S$105))</f>
        <v>2</v>
      </c>
      <c r="AU26">
        <f>SUMPRODUCT(($L$2:$L$105=AH26)*($T$2:$T$105&gt;$S$2:$S$105))</f>
        <v>1</v>
      </c>
      <c r="AV26">
        <f>COUNTIFS($M$2:$M$105,AH26,$E$2:$E$105,1)</f>
        <v>3</v>
      </c>
      <c r="AW26">
        <f>COUNTIFS($L$2:$L$105,AH26,$E$2:$E$105,1)</f>
        <v>3</v>
      </c>
      <c r="AX26">
        <f>SUMIFS($T$2:$T$105, $M$2:$M$105, AH26,$E$2:$E$105, 1)</f>
        <v>9</v>
      </c>
      <c r="AY26">
        <f>SUMIFS($S$2:$S$105, $L$2:$L$105, AH26,$E$2:$E$105, 1)</f>
        <v>10</v>
      </c>
      <c r="AZ26">
        <f>SUMIFS($S$2:$S$105, $M$2:$M$105, AH26,$E$2:$E$105, 1)</f>
        <v>8</v>
      </c>
      <c r="BA26">
        <f>SUMIFS($T$2:$T$105, $L$2:$L$105, AH26,$E$2:$E$105, 1)</f>
        <v>8</v>
      </c>
      <c r="BB26">
        <f t="shared" si="20"/>
        <v>1</v>
      </c>
      <c r="BC26">
        <f t="shared" si="20"/>
        <v>2</v>
      </c>
      <c r="BD26">
        <f t="shared" si="21"/>
        <v>19</v>
      </c>
      <c r="BE26">
        <f t="shared" si="22"/>
        <v>16</v>
      </c>
      <c r="BF26">
        <f t="shared" si="23"/>
        <v>3</v>
      </c>
      <c r="BG26">
        <f t="shared" si="24"/>
        <v>3</v>
      </c>
      <c r="BH26">
        <f t="shared" si="24"/>
        <v>3.3333333333333335</v>
      </c>
      <c r="BI26">
        <f t="shared" si="25"/>
        <v>2.6666666666666665</v>
      </c>
      <c r="BJ26">
        <f t="shared" si="25"/>
        <v>2.6666666666666665</v>
      </c>
      <c r="BK26">
        <f t="shared" si="7"/>
        <v>3.1666666666666665</v>
      </c>
      <c r="BL26">
        <f t="shared" si="8"/>
        <v>2.6666666666666665</v>
      </c>
      <c r="BN26" t="str">
        <f t="shared" si="9"/>
        <v>TOR</v>
      </c>
      <c r="BO26" s="15">
        <f t="shared" si="10"/>
        <v>10</v>
      </c>
      <c r="BP26" s="15">
        <f t="shared" si="10"/>
        <v>5</v>
      </c>
      <c r="BQ26" s="15">
        <f t="shared" si="10"/>
        <v>5</v>
      </c>
      <c r="BR26" s="15">
        <f t="shared" si="10"/>
        <v>5</v>
      </c>
      <c r="BS26" s="15">
        <f t="shared" si="10"/>
        <v>5</v>
      </c>
      <c r="BT26" s="15">
        <f t="shared" si="10"/>
        <v>3</v>
      </c>
      <c r="BU26" s="15">
        <f t="shared" si="10"/>
        <v>1</v>
      </c>
      <c r="BV26" s="15">
        <f t="shared" si="10"/>
        <v>2</v>
      </c>
      <c r="BW26" s="15">
        <f t="shared" si="10"/>
        <v>1</v>
      </c>
      <c r="BX26" s="15">
        <f>SUMIFS($T$2:$T$105,$M$2:$M$105,AH26,$E$2:$E$105,1)+SUMIFS($T$2:$T$105,$M$2:$M$105,AH26,$E$2:$E$105,2)+SUMIFS($T$2:$T$105,$M$2:$M$105,AH26,$E$2:$E$105,3)+SUMIFS($T$2:$T$105,$M$2:$M$105,AH26,$E$2:$E$105,4)</f>
        <v>14</v>
      </c>
      <c r="BY26" s="15">
        <f>SUMIFS($S$2:$S$105,$L$2:$L$105,AH26,$E$2:$E$105,1) + SUMIFS($S$2:$S$105,$L$2:$L$105,AH26,$E$2:$E$105,2)+SUMIFS($S$2:$S$105,$L$2:$L$105,AH26,$E$2:$E$105,3)+SUMIFS($S$2:$S$105,$L$2:$L$105,AH26,$E$2:$E$105,4)</f>
        <v>10</v>
      </c>
      <c r="BZ26" s="15">
        <f>SUMIFS($S$2:$S$105,$M$2:$M$105,AH26,$E$2:$E$105,1)+SUMIFS($S$2:$S$105,$M$2:$M$105,AH26,$E$2:$E$105,2)+SUMIFS($S$2:$S$105,$M$2:$M$105,AH26,$E$2:$E$105,3)+SUMIFS($S$2:$S$105,$M$2:$M$105,AH26,$E$2:$E$105,4)</f>
        <v>12</v>
      </c>
      <c r="CA26" s="15">
        <f>SUMIFS($T$2:$T$105,$L$2:$L$105,AH26,$E$2:$E$105,1)+(SUMIFS($T$2:$T$105,$L$2:$L$105,AH26,$E$2:$E$105,2)+SUMIFS($T$2:$T$105,$L$2:$L$105,AH26,$E$2:$E$105,3)+SUMIFS($T$2:$T$105,$L$2:$L$105,AH26,$E$2:$E$105,4))</f>
        <v>8</v>
      </c>
      <c r="CB26" s="15">
        <f t="shared" si="11"/>
        <v>2</v>
      </c>
      <c r="CC26" s="15">
        <f t="shared" si="11"/>
        <v>2</v>
      </c>
      <c r="CD26" s="15">
        <f t="shared" si="12"/>
        <v>24</v>
      </c>
      <c r="CE26" s="15">
        <f t="shared" si="13"/>
        <v>20</v>
      </c>
      <c r="CF26" s="15">
        <f t="shared" si="14"/>
        <v>4</v>
      </c>
      <c r="CG26" s="20">
        <f t="shared" si="15"/>
        <v>2.8</v>
      </c>
      <c r="CH26" s="20">
        <f t="shared" si="15"/>
        <v>2</v>
      </c>
      <c r="CI26" s="20">
        <f t="shared" si="16"/>
        <v>2.4</v>
      </c>
      <c r="CJ26" s="20">
        <f t="shared" si="16"/>
        <v>1.6</v>
      </c>
      <c r="CK26" s="20">
        <f t="shared" si="17"/>
        <v>2.4</v>
      </c>
      <c r="CL26" s="20">
        <f t="shared" si="18"/>
        <v>2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>COUNTIFS($L$2:$L$105, AH27, $E$2:$E$105, 1) + COUNTIFS($M$2:$M$105, AH27, $E$2:$E$105, 1)</f>
        <v>6</v>
      </c>
      <c r="AJ27">
        <f>COUNTIFS($L$2:$L$105, AH27, $E$2:$E$105, 2) + COUNTIFS($M$2:$M$105, AH27, $E$2:$E$105, 2)</f>
        <v>0</v>
      </c>
      <c r="AK27">
        <f>COUNTIFS($L$2:$L$105, AH27, $E$2:$E$105, 3) + COUNTIFS($M$2:$M$105, AH27, $E$2:$E$105, 3)</f>
        <v>0</v>
      </c>
      <c r="AL27">
        <f>COUNTIFS($L$2:$L$105, AH27, $E$2:$E$105, 4) + COUNTIFS($M$2:$M$105, AH27, $E$2:$E$105, 4)</f>
        <v>0</v>
      </c>
      <c r="AM27">
        <f t="shared" si="19"/>
        <v>6</v>
      </c>
      <c r="AN27">
        <f>COUNTIF($M$2:$M$105, AH27)</f>
        <v>3</v>
      </c>
      <c r="AO27">
        <f>COUNTIF($L$2:$L$105, AH27)</f>
        <v>3</v>
      </c>
      <c r="AP27">
        <f t="shared" si="5"/>
        <v>2</v>
      </c>
      <c r="AQ27">
        <f t="shared" si="6"/>
        <v>4</v>
      </c>
      <c r="AR27">
        <f>SUMPRODUCT(($M$2:$M$105=AH27)*($T$2:$T$105&gt;$S$2:$S$105))</f>
        <v>1</v>
      </c>
      <c r="AS27">
        <f>SUMPRODUCT(($M$2:$M$105=AH27)*($T$2:$T$105&lt;$S$2:$S$105))</f>
        <v>2</v>
      </c>
      <c r="AT27">
        <f>SUMPRODUCT(($L$2:$L$105=AH27)*($T$2:$T$105&lt;$S$2:$S$105))</f>
        <v>1</v>
      </c>
      <c r="AU27">
        <f>SUMPRODUCT(($L$2:$L$105=AH27)*($T$2:$T$105&gt;$S$2:$S$105))</f>
        <v>2</v>
      </c>
      <c r="AV27">
        <f>COUNTIFS($M$2:$M$105,AH27,$E$2:$E$105,1)</f>
        <v>3</v>
      </c>
      <c r="AW27">
        <f>COUNTIFS($L$2:$L$105,AH27,$E$2:$E$105,1)</f>
        <v>3</v>
      </c>
      <c r="AX27">
        <f>SUMIFS($T$2:$T$105, $M$2:$M$105, AH27,$E$2:$E$105, 1)</f>
        <v>8</v>
      </c>
      <c r="AY27">
        <f>SUMIFS($S$2:$S$105, $L$2:$L$105, AH27,$E$2:$E$105, 1)</f>
        <v>8</v>
      </c>
      <c r="AZ27">
        <f>SUMIFS($S$2:$S$105, $M$2:$M$105, AH27,$E$2:$E$105, 1)</f>
        <v>10</v>
      </c>
      <c r="BA27">
        <f>SUMIFS($T$2:$T$105, $L$2:$L$105, AH27,$E$2:$E$105, 1)</f>
        <v>9</v>
      </c>
      <c r="BB27">
        <f t="shared" si="20"/>
        <v>-2</v>
      </c>
      <c r="BC27">
        <f t="shared" si="20"/>
        <v>-1</v>
      </c>
      <c r="BD27">
        <f t="shared" si="21"/>
        <v>16</v>
      </c>
      <c r="BE27">
        <f t="shared" si="22"/>
        <v>19</v>
      </c>
      <c r="BF27">
        <f t="shared" si="23"/>
        <v>-3</v>
      </c>
      <c r="BG27">
        <f t="shared" si="24"/>
        <v>2.6666666666666665</v>
      </c>
      <c r="BH27">
        <f t="shared" si="24"/>
        <v>2.6666666666666665</v>
      </c>
      <c r="BI27">
        <f t="shared" si="25"/>
        <v>3.3333333333333335</v>
      </c>
      <c r="BJ27">
        <f t="shared" si="25"/>
        <v>3</v>
      </c>
      <c r="BK27">
        <f t="shared" si="7"/>
        <v>2.6666666666666665</v>
      </c>
      <c r="BL27">
        <f t="shared" si="8"/>
        <v>3.1666666666666665</v>
      </c>
      <c r="BN27" t="str">
        <f t="shared" si="9"/>
        <v>OTT</v>
      </c>
      <c r="BO27" s="15">
        <f t="shared" si="10"/>
        <v>6</v>
      </c>
      <c r="BP27" s="15">
        <f t="shared" si="10"/>
        <v>3</v>
      </c>
      <c r="BQ27" s="15">
        <f t="shared" si="10"/>
        <v>3</v>
      </c>
      <c r="BR27" s="15">
        <f t="shared" si="10"/>
        <v>2</v>
      </c>
      <c r="BS27" s="15">
        <f t="shared" si="10"/>
        <v>4</v>
      </c>
      <c r="BT27" s="15">
        <f t="shared" si="10"/>
        <v>1</v>
      </c>
      <c r="BU27" s="15">
        <f t="shared" si="10"/>
        <v>2</v>
      </c>
      <c r="BV27" s="15">
        <f t="shared" si="10"/>
        <v>1</v>
      </c>
      <c r="BW27" s="15">
        <f t="shared" si="10"/>
        <v>2</v>
      </c>
      <c r="BX27" s="15">
        <f>SUMIFS($T$2:$T$105,$M$2:$M$105,AH27,$E$2:$E$105,1)+SUMIFS($T$2:$T$105,$M$2:$M$105,AH27,$E$2:$E$105,2)+SUMIFS($T$2:$T$105,$M$2:$M$105,AH27,$E$2:$E$105,3)+SUMIFS($T$2:$T$105,$M$2:$M$105,AH27,$E$2:$E$105,4)</f>
        <v>8</v>
      </c>
      <c r="BY27" s="15">
        <f>SUMIFS($S$2:$S$105,$L$2:$L$105,AH27,$E$2:$E$105,1) + SUMIFS($S$2:$S$105,$L$2:$L$105,AH27,$E$2:$E$105,2)+SUMIFS($S$2:$S$105,$L$2:$L$105,AH27,$E$2:$E$105,3)+SUMIFS($S$2:$S$105,$L$2:$L$105,AH27,$E$2:$E$105,4)</f>
        <v>8</v>
      </c>
      <c r="BZ27" s="15">
        <f>SUMIFS($S$2:$S$105,$M$2:$M$105,AH27,$E$2:$E$105,1)+SUMIFS($S$2:$S$105,$M$2:$M$105,AH27,$E$2:$E$105,2)+SUMIFS($S$2:$S$105,$M$2:$M$105,AH27,$E$2:$E$105,3)+SUMIFS($S$2:$S$105,$M$2:$M$105,AH27,$E$2:$E$105,4)</f>
        <v>10</v>
      </c>
      <c r="CA27" s="15">
        <f>SUMIFS($T$2:$T$105,$L$2:$L$105,AH27,$E$2:$E$105,1)+(SUMIFS($T$2:$T$105,$L$2:$L$105,AH27,$E$2:$E$105,2)+SUMIFS($T$2:$T$105,$L$2:$L$105,AH27,$E$2:$E$105,3)+SUMIFS($T$2:$T$105,$L$2:$L$105,AH27,$E$2:$E$105,4))</f>
        <v>9</v>
      </c>
      <c r="CB27" s="15">
        <f t="shared" si="11"/>
        <v>-2</v>
      </c>
      <c r="CC27" s="15">
        <f t="shared" si="11"/>
        <v>-1</v>
      </c>
      <c r="CD27" s="15">
        <f t="shared" si="12"/>
        <v>16</v>
      </c>
      <c r="CE27" s="15">
        <f t="shared" si="13"/>
        <v>19</v>
      </c>
      <c r="CF27" s="15">
        <f t="shared" si="14"/>
        <v>-3</v>
      </c>
      <c r="CG27" s="20">
        <f t="shared" si="15"/>
        <v>2.6666666666666665</v>
      </c>
      <c r="CH27" s="20">
        <f t="shared" si="15"/>
        <v>2.6666666666666665</v>
      </c>
      <c r="CI27" s="20">
        <f t="shared" si="16"/>
        <v>3.3333333333333335</v>
      </c>
      <c r="CJ27" s="20">
        <f t="shared" si="16"/>
        <v>3</v>
      </c>
      <c r="CK27" s="20">
        <f t="shared" si="17"/>
        <v>2.6666666666666665</v>
      </c>
      <c r="CL27" s="20">
        <f t="shared" si="18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>COUNTIFS($L$2:$L$105, AH28, $E$2:$E$105, 1) + COUNTIFS($M$2:$M$105, AH28, $E$2:$E$105, 1)</f>
        <v>5</v>
      </c>
      <c r="AJ28">
        <f>COUNTIFS($L$2:$L$105, AH28, $E$2:$E$105, 2) + COUNTIFS($M$2:$M$105, AH28, $E$2:$E$105, 2)</f>
        <v>0</v>
      </c>
      <c r="AK28">
        <f>COUNTIFS($L$2:$L$105, AH28, $E$2:$E$105, 3) + COUNTIFS($M$2:$M$105, AH28, $E$2:$E$105, 3)</f>
        <v>0</v>
      </c>
      <c r="AL28">
        <f>COUNTIFS($L$2:$L$105, AH28, $E$2:$E$105, 4) + COUNTIFS($M$2:$M$105, AH28, $E$2:$E$105, 4)</f>
        <v>0</v>
      </c>
      <c r="AM28">
        <f t="shared" si="19"/>
        <v>5</v>
      </c>
      <c r="AN28">
        <f>COUNTIF($M$2:$M$105, AH28)</f>
        <v>3</v>
      </c>
      <c r="AO28">
        <f>COUNTIF($L$2:$L$105, AH28)</f>
        <v>2</v>
      </c>
      <c r="AP28">
        <f t="shared" si="5"/>
        <v>1</v>
      </c>
      <c r="AQ28">
        <f t="shared" si="6"/>
        <v>4</v>
      </c>
      <c r="AR28">
        <f>SUMPRODUCT(($M$2:$M$105=AH28)*($T$2:$T$105&gt;$S$2:$S$105))</f>
        <v>0</v>
      </c>
      <c r="AS28">
        <f>SUMPRODUCT(($M$2:$M$105=AH28)*($T$2:$T$105&lt;$S$2:$S$105))</f>
        <v>3</v>
      </c>
      <c r="AT28">
        <f>SUMPRODUCT(($L$2:$L$105=AH28)*($T$2:$T$105&lt;$S$2:$S$105))</f>
        <v>1</v>
      </c>
      <c r="AU28">
        <f>SUMPRODUCT(($L$2:$L$105=AH28)*($T$2:$T$105&gt;$S$2:$S$105))</f>
        <v>1</v>
      </c>
      <c r="AV28">
        <f>COUNTIFS($M$2:$M$105,AH28,$E$2:$E$105,1)</f>
        <v>3</v>
      </c>
      <c r="AW28">
        <f>COUNTIFS($L$2:$L$105,AH28,$E$2:$E$105,1)</f>
        <v>2</v>
      </c>
      <c r="AX28">
        <f>SUMIFS($T$2:$T$105, $M$2:$M$105, AH28,$E$2:$E$105, 1)</f>
        <v>5</v>
      </c>
      <c r="AY28">
        <f>SUMIFS($S$2:$S$105, $L$2:$L$105, AH28,$E$2:$E$105, 1)</f>
        <v>7</v>
      </c>
      <c r="AZ28">
        <f>SUMIFS($S$2:$S$105, $M$2:$M$105, AH28,$E$2:$E$105, 1)</f>
        <v>14</v>
      </c>
      <c r="BA28">
        <f>SUMIFS($T$2:$T$105, $L$2:$L$105, AH28,$E$2:$E$105, 1)</f>
        <v>5</v>
      </c>
      <c r="BB28">
        <f t="shared" si="20"/>
        <v>-9</v>
      </c>
      <c r="BC28">
        <f t="shared" si="20"/>
        <v>2</v>
      </c>
      <c r="BD28">
        <f t="shared" si="21"/>
        <v>12</v>
      </c>
      <c r="BE28">
        <f t="shared" si="22"/>
        <v>19</v>
      </c>
      <c r="BF28">
        <f t="shared" si="23"/>
        <v>-7</v>
      </c>
      <c r="BG28">
        <f t="shared" si="24"/>
        <v>1.6666666666666667</v>
      </c>
      <c r="BH28">
        <f t="shared" si="24"/>
        <v>3.5</v>
      </c>
      <c r="BI28">
        <f t="shared" si="25"/>
        <v>4.666666666666667</v>
      </c>
      <c r="BJ28">
        <f t="shared" si="25"/>
        <v>2.5</v>
      </c>
      <c r="BK28">
        <f t="shared" si="7"/>
        <v>2.4</v>
      </c>
      <c r="BL28">
        <f t="shared" si="8"/>
        <v>3.8</v>
      </c>
      <c r="BN28" t="str">
        <f t="shared" si="9"/>
        <v>TBL</v>
      </c>
      <c r="BO28" s="15">
        <f t="shared" si="10"/>
        <v>5</v>
      </c>
      <c r="BP28" s="15">
        <f t="shared" si="10"/>
        <v>3</v>
      </c>
      <c r="BQ28" s="15">
        <f t="shared" si="10"/>
        <v>2</v>
      </c>
      <c r="BR28" s="15">
        <f t="shared" si="10"/>
        <v>1</v>
      </c>
      <c r="BS28" s="15">
        <f t="shared" si="10"/>
        <v>4</v>
      </c>
      <c r="BT28" s="15">
        <f t="shared" si="10"/>
        <v>0</v>
      </c>
      <c r="BU28" s="15">
        <f t="shared" si="10"/>
        <v>3</v>
      </c>
      <c r="BV28" s="15">
        <f t="shared" si="10"/>
        <v>1</v>
      </c>
      <c r="BW28" s="15">
        <f t="shared" si="10"/>
        <v>1</v>
      </c>
      <c r="BX28" s="15">
        <f>SUMIFS($T$2:$T$105,$M$2:$M$105,AH28,$E$2:$E$105,1)+SUMIFS($T$2:$T$105,$M$2:$M$105,AH28,$E$2:$E$105,2)+SUMIFS($T$2:$T$105,$M$2:$M$105,AH28,$E$2:$E$105,3)+SUMIFS($T$2:$T$105,$M$2:$M$105,AH28,$E$2:$E$105,4)</f>
        <v>5</v>
      </c>
      <c r="BY28" s="15">
        <f>SUMIFS($S$2:$S$105,$L$2:$L$105,AH28,$E$2:$E$105,1) + SUMIFS($S$2:$S$105,$L$2:$L$105,AH28,$E$2:$E$105,2)+SUMIFS($S$2:$S$105,$L$2:$L$105,AH28,$E$2:$E$105,3)+SUMIFS($S$2:$S$105,$L$2:$L$105,AH28,$E$2:$E$105,4)</f>
        <v>7</v>
      </c>
      <c r="BZ28" s="15">
        <f>SUMIFS($S$2:$S$105,$M$2:$M$105,AH28,$E$2:$E$105,1)+SUMIFS($S$2:$S$105,$M$2:$M$105,AH28,$E$2:$E$105,2)+SUMIFS($S$2:$S$105,$M$2:$M$105,AH28,$E$2:$E$105,3)+SUMIFS($S$2:$S$105,$M$2:$M$105,AH28,$E$2:$E$105,4)</f>
        <v>14</v>
      </c>
      <c r="CA28" s="15">
        <f>SUMIFS($T$2:$T$105,$L$2:$L$105,AH28,$E$2:$E$105,1)+(SUMIFS($T$2:$T$105,$L$2:$L$105,AH28,$E$2:$E$105,2)+SUMIFS($T$2:$T$105,$L$2:$L$105,AH28,$E$2:$E$105,3)+SUMIFS($T$2:$T$105,$L$2:$L$105,AH28,$E$2:$E$105,4))</f>
        <v>5</v>
      </c>
      <c r="CB28" s="15">
        <f t="shared" si="11"/>
        <v>-9</v>
      </c>
      <c r="CC28" s="15">
        <f t="shared" si="11"/>
        <v>2</v>
      </c>
      <c r="CD28" s="15">
        <f t="shared" si="12"/>
        <v>12</v>
      </c>
      <c r="CE28" s="15">
        <f t="shared" si="13"/>
        <v>19</v>
      </c>
      <c r="CF28" s="15">
        <f t="shared" si="14"/>
        <v>-7</v>
      </c>
      <c r="CG28" s="20">
        <f t="shared" si="15"/>
        <v>1.6666666666666667</v>
      </c>
      <c r="CH28" s="20">
        <f t="shared" si="15"/>
        <v>3.5</v>
      </c>
      <c r="CI28" s="20">
        <f t="shared" si="16"/>
        <v>4.666666666666667</v>
      </c>
      <c r="CJ28" s="20">
        <f t="shared" si="16"/>
        <v>2.5</v>
      </c>
      <c r="CK28" s="20">
        <f t="shared" si="17"/>
        <v>2.4</v>
      </c>
      <c r="CL28" s="20">
        <f t="shared" si="18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>COUNTIFS($L$2:$L$105, AH29, $E$2:$E$105, 1) + COUNTIFS($M$2:$M$105, AH29, $E$2:$E$105, 1)</f>
        <v>5</v>
      </c>
      <c r="AJ29">
        <f>COUNTIFS($L$2:$L$105, AH29, $E$2:$E$105, 2) + COUNTIFS($M$2:$M$105, AH29, $E$2:$E$105, 2)</f>
        <v>4</v>
      </c>
      <c r="AK29">
        <f>COUNTIFS($L$2:$L$105, AH29, $E$2:$E$105, 3) + COUNTIFS($M$2:$M$105, AH29, $E$2:$E$105, 3)</f>
        <v>0</v>
      </c>
      <c r="AL29">
        <f>COUNTIFS($L$2:$L$105, AH29, $E$2:$E$105, 4) + COUNTIFS($M$2:$M$105, AH29, $E$2:$E$105, 4)</f>
        <v>0</v>
      </c>
      <c r="AM29">
        <f t="shared" si="19"/>
        <v>9</v>
      </c>
      <c r="AN29">
        <f>COUNTIF($M$2:$M$105, AH29)</f>
        <v>4</v>
      </c>
      <c r="AO29">
        <f>COUNTIF($L$2:$L$105, AH29)</f>
        <v>5</v>
      </c>
      <c r="AP29">
        <f t="shared" si="5"/>
        <v>4</v>
      </c>
      <c r="AQ29">
        <f t="shared" si="6"/>
        <v>5</v>
      </c>
      <c r="AR29">
        <f>SUMPRODUCT(($M$2:$M$105=AH29)*($T$2:$T$105&gt;$S$2:$S$105))</f>
        <v>1</v>
      </c>
      <c r="AS29">
        <f>SUMPRODUCT(($M$2:$M$105=AH29)*($T$2:$T$105&lt;$S$2:$S$105))</f>
        <v>1</v>
      </c>
      <c r="AT29">
        <f>SUMPRODUCT(($L$2:$L$105=AH29)*($T$2:$T$105&lt;$S$2:$S$105))</f>
        <v>3</v>
      </c>
      <c r="AU29">
        <f>SUMPRODUCT(($L$2:$L$105=AH29)*($T$2:$T$105&gt;$S$2:$S$105))</f>
        <v>1</v>
      </c>
      <c r="AV29">
        <f>COUNTIFS($M$2:$M$105,AH29,$E$2:$E$105,1)</f>
        <v>2</v>
      </c>
      <c r="AW29">
        <f>COUNTIFS($L$2:$L$105,AH29,$E$2:$E$105,1)</f>
        <v>3</v>
      </c>
      <c r="AX29">
        <f>SUMIFS($T$2:$T$105, $M$2:$M$105, AH29,$E$2:$E$105, 1)</f>
        <v>5</v>
      </c>
      <c r="AY29">
        <f>SUMIFS($S$2:$S$105, $L$2:$L$105, AH29,$E$2:$E$105, 1)</f>
        <v>14</v>
      </c>
      <c r="AZ29">
        <f>SUMIFS($S$2:$S$105, $M$2:$M$105, AH29,$E$2:$E$105, 1)</f>
        <v>7</v>
      </c>
      <c r="BA29">
        <f>SUMIFS($T$2:$T$105, $L$2:$L$105, AH29,$E$2:$E$105, 1)</f>
        <v>5</v>
      </c>
      <c r="BB29">
        <f t="shared" si="20"/>
        <v>-2</v>
      </c>
      <c r="BC29">
        <f t="shared" si="20"/>
        <v>9</v>
      </c>
      <c r="BD29">
        <f t="shared" si="21"/>
        <v>19</v>
      </c>
      <c r="BE29">
        <f t="shared" si="22"/>
        <v>12</v>
      </c>
      <c r="BF29">
        <f t="shared" si="23"/>
        <v>7</v>
      </c>
      <c r="BG29">
        <f t="shared" si="24"/>
        <v>2.5</v>
      </c>
      <c r="BH29">
        <f t="shared" si="24"/>
        <v>4.666666666666667</v>
      </c>
      <c r="BI29">
        <f t="shared" si="25"/>
        <v>3.5</v>
      </c>
      <c r="BJ29">
        <f t="shared" si="25"/>
        <v>1.6666666666666667</v>
      </c>
      <c r="BK29">
        <f t="shared" si="7"/>
        <v>3.8</v>
      </c>
      <c r="BL29">
        <f t="shared" si="8"/>
        <v>2.4</v>
      </c>
      <c r="BN29" t="str">
        <f t="shared" si="9"/>
        <v>FLA</v>
      </c>
      <c r="BO29" s="15">
        <f t="shared" si="10"/>
        <v>9</v>
      </c>
      <c r="BP29" s="15">
        <f t="shared" si="10"/>
        <v>4</v>
      </c>
      <c r="BQ29" s="15">
        <f t="shared" si="10"/>
        <v>5</v>
      </c>
      <c r="BR29" s="15">
        <f t="shared" si="10"/>
        <v>4</v>
      </c>
      <c r="BS29" s="15">
        <f t="shared" si="10"/>
        <v>5</v>
      </c>
      <c r="BT29" s="15">
        <f t="shared" si="10"/>
        <v>1</v>
      </c>
      <c r="BU29" s="15">
        <f t="shared" si="10"/>
        <v>1</v>
      </c>
      <c r="BV29" s="15">
        <f t="shared" si="10"/>
        <v>3</v>
      </c>
      <c r="BW29" s="15">
        <f t="shared" si="10"/>
        <v>1</v>
      </c>
      <c r="BX29" s="15">
        <f>SUMIFS($T$2:$T$105,$M$2:$M$105,AH29,$E$2:$E$105,1)+SUMIFS($T$2:$T$105,$M$2:$M$105,AH29,$E$2:$E$105,2)+SUMIFS($T$2:$T$105,$M$2:$M$105,AH29,$E$2:$E$105,3)+SUMIFS($T$2:$T$105,$M$2:$M$105,AH29,$E$2:$E$105,4)</f>
        <v>5</v>
      </c>
      <c r="BY29" s="15">
        <f>SUMIFS($S$2:$S$105,$L$2:$L$105,AH29,$E$2:$E$105,1) + SUMIFS($S$2:$S$105,$L$2:$L$105,AH29,$E$2:$E$105,2)+SUMIFS($S$2:$S$105,$L$2:$L$105,AH29,$E$2:$E$105,3)+SUMIFS($S$2:$S$105,$L$2:$L$105,AH29,$E$2:$E$105,4)</f>
        <v>18</v>
      </c>
      <c r="BZ29" s="15">
        <f>SUMIFS($S$2:$S$105,$M$2:$M$105,AH29,$E$2:$E$105,1)+SUMIFS($S$2:$S$105,$M$2:$M$105,AH29,$E$2:$E$105,2)+SUMIFS($S$2:$S$105,$M$2:$M$105,AH29,$E$2:$E$105,3)+SUMIFS($S$2:$S$105,$M$2:$M$105,AH29,$E$2:$E$105,4)</f>
        <v>7</v>
      </c>
      <c r="CA29" s="15">
        <f>SUMIFS($T$2:$T$105,$L$2:$L$105,AH29,$E$2:$E$105,1)+(SUMIFS($T$2:$T$105,$L$2:$L$105,AH29,$E$2:$E$105,2)+SUMIFS($T$2:$T$105,$L$2:$L$105,AH29,$E$2:$E$105,3)+SUMIFS($T$2:$T$105,$L$2:$L$105,AH29,$E$2:$E$105,4))</f>
        <v>10</v>
      </c>
      <c r="CB29" s="15">
        <f t="shared" si="11"/>
        <v>-2</v>
      </c>
      <c r="CC29" s="15">
        <f t="shared" si="11"/>
        <v>8</v>
      </c>
      <c r="CD29" s="15">
        <f t="shared" si="12"/>
        <v>23</v>
      </c>
      <c r="CE29" s="15">
        <f t="shared" si="13"/>
        <v>17</v>
      </c>
      <c r="CF29" s="15">
        <f t="shared" si="14"/>
        <v>6</v>
      </c>
      <c r="CG29" s="20">
        <f t="shared" si="15"/>
        <v>1.25</v>
      </c>
      <c r="CH29" s="20">
        <f t="shared" si="15"/>
        <v>3.6</v>
      </c>
      <c r="CI29" s="20">
        <f t="shared" si="16"/>
        <v>1.75</v>
      </c>
      <c r="CJ29" s="20">
        <f t="shared" si="16"/>
        <v>2</v>
      </c>
      <c r="CK29" s="20">
        <f t="shared" si="17"/>
        <v>2.5555555555555554</v>
      </c>
      <c r="CL29" s="20">
        <f t="shared" si="18"/>
        <v>1.8888888888888888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>COUNTIFS($L$2:$L$105, AH30, $E$2:$E$105, 1) + COUNTIFS($M$2:$M$105, AH30, $E$2:$E$105, 1)</f>
        <v>7</v>
      </c>
      <c r="AJ30">
        <f>COUNTIFS($L$2:$L$105, AH30, $E$2:$E$105, 2) + COUNTIFS($M$2:$M$105, AH30, $E$2:$E$105, 2)</f>
        <v>4</v>
      </c>
      <c r="AK30">
        <f>COUNTIFS($L$2:$L$105, AH30, $E$2:$E$105, 3) + COUNTIFS($M$2:$M$105, AH30, $E$2:$E$105, 3)</f>
        <v>0</v>
      </c>
      <c r="AL30">
        <f>COUNTIFS($L$2:$L$105, AH30, $E$2:$E$105, 4) + COUNTIFS($M$2:$M$105, AH30, $E$2:$E$105, 4)</f>
        <v>0</v>
      </c>
      <c r="AM30">
        <f t="shared" si="19"/>
        <v>11</v>
      </c>
      <c r="AN30">
        <f>COUNTIF($M$2:$M$105, AH30)</f>
        <v>6</v>
      </c>
      <c r="AO30">
        <f>COUNTIF($L$2:$L$105, AH30)</f>
        <v>5</v>
      </c>
      <c r="AP30">
        <f t="shared" si="5"/>
        <v>4</v>
      </c>
      <c r="AQ30">
        <f t="shared" si="6"/>
        <v>7</v>
      </c>
      <c r="AR30">
        <f>SUMPRODUCT(($M$2:$M$105=AH30)*($T$2:$T$105&gt;$S$2:$S$105))</f>
        <v>4</v>
      </c>
      <c r="AS30">
        <f>SUMPRODUCT(($M$2:$M$105=AH30)*($T$2:$T$105&lt;$S$2:$S$105))</f>
        <v>0</v>
      </c>
      <c r="AT30">
        <f>SUMPRODUCT(($L$2:$L$105=AH30)*($T$2:$T$105&lt;$S$2:$S$105))</f>
        <v>0</v>
      </c>
      <c r="AU30">
        <f>SUMPRODUCT(($L$2:$L$105=AH30)*($T$2:$T$105&gt;$S$2:$S$105))</f>
        <v>3</v>
      </c>
      <c r="AV30">
        <f>COUNTIFS($M$2:$M$105,AH30,$E$2:$E$105,1)</f>
        <v>4</v>
      </c>
      <c r="AW30">
        <f>COUNTIFS($L$2:$L$105,AH30,$E$2:$E$105,1)</f>
        <v>3</v>
      </c>
      <c r="AX30">
        <f>SUMIFS($T$2:$T$105, $M$2:$M$105, AH30,$E$2:$E$105, 1)</f>
        <v>16</v>
      </c>
      <c r="AY30">
        <f>SUMIFS($S$2:$S$105, $L$2:$L$105, AH30,$E$2:$E$105, 1)</f>
        <v>5</v>
      </c>
      <c r="AZ30">
        <f>SUMIFS($S$2:$S$105, $M$2:$M$105, AH30,$E$2:$E$105, 1)</f>
        <v>10</v>
      </c>
      <c r="BA30">
        <f>SUMIFS($T$2:$T$105, $L$2:$L$105, AH30,$E$2:$E$105, 1)</f>
        <v>17</v>
      </c>
      <c r="BB30">
        <f t="shared" si="20"/>
        <v>6</v>
      </c>
      <c r="BC30">
        <f t="shared" si="20"/>
        <v>-12</v>
      </c>
      <c r="BD30">
        <f t="shared" si="21"/>
        <v>21</v>
      </c>
      <c r="BE30">
        <f t="shared" si="22"/>
        <v>27</v>
      </c>
      <c r="BF30">
        <f t="shared" si="23"/>
        <v>-6</v>
      </c>
      <c r="BG30">
        <f t="shared" si="24"/>
        <v>4</v>
      </c>
      <c r="BH30">
        <f t="shared" si="24"/>
        <v>1.6666666666666667</v>
      </c>
      <c r="BI30">
        <f t="shared" si="25"/>
        <v>2.5</v>
      </c>
      <c r="BJ30">
        <f t="shared" si="25"/>
        <v>5.666666666666667</v>
      </c>
      <c r="BK30">
        <f t="shared" si="7"/>
        <v>3</v>
      </c>
      <c r="BL30">
        <f t="shared" si="8"/>
        <v>3.8571428571428572</v>
      </c>
      <c r="BN30" t="str">
        <f t="shared" si="9"/>
        <v>WPG</v>
      </c>
      <c r="BO30" s="15">
        <f t="shared" si="10"/>
        <v>11</v>
      </c>
      <c r="BP30" s="15">
        <f t="shared" si="10"/>
        <v>6</v>
      </c>
      <c r="BQ30" s="15">
        <f t="shared" si="10"/>
        <v>5</v>
      </c>
      <c r="BR30" s="15">
        <f t="shared" si="10"/>
        <v>4</v>
      </c>
      <c r="BS30" s="15">
        <f t="shared" si="10"/>
        <v>7</v>
      </c>
      <c r="BT30" s="15">
        <f t="shared" si="10"/>
        <v>4</v>
      </c>
      <c r="BU30" s="15">
        <f t="shared" si="10"/>
        <v>0</v>
      </c>
      <c r="BV30" s="15">
        <f t="shared" si="10"/>
        <v>0</v>
      </c>
      <c r="BW30" s="15">
        <f t="shared" si="10"/>
        <v>3</v>
      </c>
      <c r="BX30" s="15">
        <f>SUMIFS($T$2:$T$105,$M$2:$M$105,AH30,$E$2:$E$105,1)+SUMIFS($T$2:$T$105,$M$2:$M$105,AH30,$E$2:$E$105,2)+SUMIFS($T$2:$T$105,$M$2:$M$105,AH30,$E$2:$E$105,3)+SUMIFS($T$2:$T$105,$M$2:$M$105,AH30,$E$2:$E$105,4)</f>
        <v>16</v>
      </c>
      <c r="BY30" s="15">
        <f>SUMIFS($S$2:$S$105,$L$2:$L$105,AH30,$E$2:$E$105,1) + SUMIFS($S$2:$S$105,$L$2:$L$105,AH30,$E$2:$E$105,2)+SUMIFS($S$2:$S$105,$L$2:$L$105,AH30,$E$2:$E$105,3)+SUMIFS($S$2:$S$105,$L$2:$L$105,AH30,$E$2:$E$105,4)</f>
        <v>5</v>
      </c>
      <c r="BZ30" s="15">
        <f>SUMIFS($S$2:$S$105,$M$2:$M$105,AH30,$E$2:$E$105,1)+SUMIFS($S$2:$S$105,$M$2:$M$105,AH30,$E$2:$E$105,2)+SUMIFS($S$2:$S$105,$M$2:$M$105,AH30,$E$2:$E$105,3)+SUMIFS($S$2:$S$105,$M$2:$M$105,AH30,$E$2:$E$105,4)</f>
        <v>10</v>
      </c>
      <c r="CA30" s="15">
        <f>SUMIFS($T$2:$T$105,$L$2:$L$105,AH30,$E$2:$E$105,1)+(SUMIFS($T$2:$T$105,$L$2:$L$105,AH30,$E$2:$E$105,2)+SUMIFS($T$2:$T$105,$L$2:$L$105,AH30,$E$2:$E$105,3)+SUMIFS($T$2:$T$105,$L$2:$L$105,AH30,$E$2:$E$105,4))</f>
        <v>17</v>
      </c>
      <c r="CB30" s="15">
        <f t="shared" si="11"/>
        <v>6</v>
      </c>
      <c r="CC30" s="15">
        <f t="shared" si="11"/>
        <v>-12</v>
      </c>
      <c r="CD30" s="15">
        <f t="shared" si="12"/>
        <v>21</v>
      </c>
      <c r="CE30" s="15">
        <f t="shared" si="13"/>
        <v>27</v>
      </c>
      <c r="CF30" s="15">
        <f t="shared" si="14"/>
        <v>-6</v>
      </c>
      <c r="CG30" s="20">
        <f t="shared" si="15"/>
        <v>2.6666666666666665</v>
      </c>
      <c r="CH30" s="20">
        <f t="shared" si="15"/>
        <v>1</v>
      </c>
      <c r="CI30" s="20">
        <f t="shared" si="16"/>
        <v>1.6666666666666667</v>
      </c>
      <c r="CJ30" s="20">
        <f t="shared" si="16"/>
        <v>3.4</v>
      </c>
      <c r="CK30" s="20">
        <f t="shared" si="17"/>
        <v>1.9090909090909092</v>
      </c>
      <c r="CL30" s="20">
        <f t="shared" si="18"/>
        <v>2.4545454545454546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>COUNTIFS($L$2:$L$105, AH31, $E$2:$E$105, 1) + COUNTIFS($M$2:$M$105, AH31, $E$2:$E$105, 1)</f>
        <v>7</v>
      </c>
      <c r="AJ31">
        <f>COUNTIFS($L$2:$L$105, AH31, $E$2:$E$105, 2) + COUNTIFS($M$2:$M$105, AH31, $E$2:$E$105, 2)</f>
        <v>0</v>
      </c>
      <c r="AK31">
        <f>COUNTIFS($L$2:$L$105, AH31, $E$2:$E$105, 3) + COUNTIFS($M$2:$M$105, AH31, $E$2:$E$105, 3)</f>
        <v>0</v>
      </c>
      <c r="AL31">
        <f>COUNTIFS($L$2:$L$105, AH31, $E$2:$E$105, 4) + COUNTIFS($M$2:$M$105, AH31, $E$2:$E$105, 4)</f>
        <v>0</v>
      </c>
      <c r="AM31">
        <f t="shared" si="19"/>
        <v>7</v>
      </c>
      <c r="AN31">
        <f>COUNTIF($M$2:$M$105, AH31)</f>
        <v>3</v>
      </c>
      <c r="AO31">
        <f>COUNTIF($L$2:$L$105, AH31)</f>
        <v>4</v>
      </c>
      <c r="AP31">
        <f t="shared" si="5"/>
        <v>3</v>
      </c>
      <c r="AQ31">
        <f t="shared" si="6"/>
        <v>4</v>
      </c>
      <c r="AR31">
        <f>SUMPRODUCT(($M$2:$M$105=AH31)*($T$2:$T$105&gt;$S$2:$S$105))</f>
        <v>3</v>
      </c>
      <c r="AS31">
        <f>SUMPRODUCT(($M$2:$M$105=AH31)*($T$2:$T$105&lt;$S$2:$S$105))</f>
        <v>0</v>
      </c>
      <c r="AT31">
        <f>SUMPRODUCT(($L$2:$L$105=AH31)*($T$2:$T$105&lt;$S$2:$S$105))</f>
        <v>0</v>
      </c>
      <c r="AU31">
        <f>SUMPRODUCT(($L$2:$L$105=AH31)*($T$2:$T$105&gt;$S$2:$S$105))</f>
        <v>4</v>
      </c>
      <c r="AV31">
        <f>COUNTIFS($M$2:$M$105,AH31,$E$2:$E$105,1)</f>
        <v>3</v>
      </c>
      <c r="AW31">
        <f>COUNTIFS($L$2:$L$105,AH31,$E$2:$E$105,1)</f>
        <v>4</v>
      </c>
      <c r="AX31">
        <f>SUMIFS($T$2:$T$105, $M$2:$M$105, AH31,$E$2:$E$105, 1)</f>
        <v>17</v>
      </c>
      <c r="AY31">
        <f>SUMIFS($S$2:$S$105, $L$2:$L$105, AH31,$E$2:$E$105, 1)</f>
        <v>10</v>
      </c>
      <c r="AZ31">
        <f>SUMIFS($S$2:$S$105, $M$2:$M$105, AH31,$E$2:$E$105, 1)</f>
        <v>5</v>
      </c>
      <c r="BA31">
        <f>SUMIFS($T$2:$T$105, $L$2:$L$105, AH31,$E$2:$E$105, 1)</f>
        <v>16</v>
      </c>
      <c r="BB31">
        <f t="shared" si="20"/>
        <v>12</v>
      </c>
      <c r="BC31">
        <f t="shared" si="20"/>
        <v>-6</v>
      </c>
      <c r="BD31">
        <f t="shared" si="21"/>
        <v>27</v>
      </c>
      <c r="BE31">
        <f t="shared" si="22"/>
        <v>21</v>
      </c>
      <c r="BF31">
        <f t="shared" si="23"/>
        <v>6</v>
      </c>
      <c r="BG31">
        <f t="shared" si="24"/>
        <v>5.666666666666667</v>
      </c>
      <c r="BH31">
        <f t="shared" si="24"/>
        <v>2.5</v>
      </c>
      <c r="BI31">
        <f t="shared" si="25"/>
        <v>1.6666666666666667</v>
      </c>
      <c r="BJ31">
        <f t="shared" si="25"/>
        <v>4</v>
      </c>
      <c r="BK31">
        <f t="shared" si="7"/>
        <v>3.8571428571428572</v>
      </c>
      <c r="BL31">
        <f t="shared" si="8"/>
        <v>3</v>
      </c>
      <c r="BN31" t="str">
        <f t="shared" si="9"/>
        <v>STL</v>
      </c>
      <c r="BO31" s="15">
        <f t="shared" si="10"/>
        <v>7</v>
      </c>
      <c r="BP31" s="15">
        <f t="shared" si="10"/>
        <v>3</v>
      </c>
      <c r="BQ31" s="15">
        <f t="shared" si="10"/>
        <v>4</v>
      </c>
      <c r="BR31" s="15">
        <f t="shared" si="10"/>
        <v>3</v>
      </c>
      <c r="BS31" s="15">
        <f t="shared" si="10"/>
        <v>4</v>
      </c>
      <c r="BT31" s="15">
        <f t="shared" si="10"/>
        <v>3</v>
      </c>
      <c r="BU31" s="15">
        <f t="shared" si="10"/>
        <v>0</v>
      </c>
      <c r="BV31" s="15">
        <f t="shared" si="10"/>
        <v>0</v>
      </c>
      <c r="BW31" s="15">
        <f t="shared" si="10"/>
        <v>4</v>
      </c>
      <c r="BX31" s="15">
        <f>SUMIFS($T$2:$T$105,$M$2:$M$105,AH31,$E$2:$E$105,1)+SUMIFS($T$2:$T$105,$M$2:$M$105,AH31,$E$2:$E$105,2)+SUMIFS($T$2:$T$105,$M$2:$M$105,AH31,$E$2:$E$105,3)+SUMIFS($T$2:$T$105,$M$2:$M$105,AH31,$E$2:$E$105,4)</f>
        <v>17</v>
      </c>
      <c r="BY31" s="15">
        <f>SUMIFS($S$2:$S$105,$L$2:$L$105,AH31,$E$2:$E$105,1) + SUMIFS($S$2:$S$105,$L$2:$L$105,AH31,$E$2:$E$105,2)+SUMIFS($S$2:$S$105,$L$2:$L$105,AH31,$E$2:$E$105,3)+SUMIFS($S$2:$S$105,$L$2:$L$105,AH31,$E$2:$E$105,4)</f>
        <v>10</v>
      </c>
      <c r="BZ31" s="15">
        <f>SUMIFS($S$2:$S$105,$M$2:$M$105,AH31,$E$2:$E$105,1)+SUMIFS($S$2:$S$105,$M$2:$M$105,AH31,$E$2:$E$105,2)+SUMIFS($S$2:$S$105,$M$2:$M$105,AH31,$E$2:$E$105,3)+SUMIFS($S$2:$S$105,$M$2:$M$105,AH31,$E$2:$E$105,4)</f>
        <v>5</v>
      </c>
      <c r="CA31" s="15">
        <f>SUMIFS($T$2:$T$105,$L$2:$L$105,AH31,$E$2:$E$105,1)+(SUMIFS($T$2:$T$105,$L$2:$L$105,AH31,$E$2:$E$105,2)+SUMIFS($T$2:$T$105,$L$2:$L$105,AH31,$E$2:$E$105,3)+SUMIFS($T$2:$T$105,$L$2:$L$105,AH31,$E$2:$E$105,4))</f>
        <v>16</v>
      </c>
      <c r="CB31" s="15">
        <f t="shared" si="11"/>
        <v>12</v>
      </c>
      <c r="CC31" s="15">
        <f t="shared" si="11"/>
        <v>-6</v>
      </c>
      <c r="CD31" s="15">
        <f t="shared" si="12"/>
        <v>27</v>
      </c>
      <c r="CE31" s="15">
        <f t="shared" si="13"/>
        <v>21</v>
      </c>
      <c r="CF31" s="15">
        <f t="shared" si="14"/>
        <v>6</v>
      </c>
      <c r="CG31" s="20">
        <f t="shared" si="15"/>
        <v>5.666666666666667</v>
      </c>
      <c r="CH31" s="20">
        <f t="shared" si="15"/>
        <v>2.5</v>
      </c>
      <c r="CI31" s="20">
        <f t="shared" si="16"/>
        <v>1.6666666666666667</v>
      </c>
      <c r="CJ31" s="20">
        <f t="shared" si="16"/>
        <v>4</v>
      </c>
      <c r="CK31" s="20">
        <f t="shared" si="17"/>
        <v>3.8571428571428572</v>
      </c>
      <c r="CL31" s="20">
        <f t="shared" si="18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>COUNTIFS($L$2:$L$105, AH32, $E$2:$E$105, 1) + COUNTIFS($M$2:$M$105, AH32, $E$2:$E$105, 1)</f>
        <v>7</v>
      </c>
      <c r="AJ32">
        <f>COUNTIFS($L$2:$L$105, AH32, $E$2:$E$105, 2) + COUNTIFS($M$2:$M$105, AH32, $E$2:$E$105, 2)</f>
        <v>4</v>
      </c>
      <c r="AK32">
        <f>COUNTIFS($L$2:$L$105, AH32, $E$2:$E$105, 3) + COUNTIFS($M$2:$M$105, AH32, $E$2:$E$105, 3)</f>
        <v>0</v>
      </c>
      <c r="AL32">
        <f>COUNTIFS($L$2:$L$105, AH32, $E$2:$E$105, 4) + COUNTIFS($M$2:$M$105, AH32, $E$2:$E$105, 4)</f>
        <v>0</v>
      </c>
      <c r="AM32">
        <f t="shared" si="19"/>
        <v>11</v>
      </c>
      <c r="AN32">
        <f>COUNTIF($M$2:$M$105, AH32)</f>
        <v>6</v>
      </c>
      <c r="AO32">
        <f>COUNTIF($L$2:$L$105, AH32)</f>
        <v>5</v>
      </c>
      <c r="AP32">
        <f t="shared" si="5"/>
        <v>4</v>
      </c>
      <c r="AQ32">
        <f t="shared" si="6"/>
        <v>7</v>
      </c>
      <c r="AR32">
        <f>SUMPRODUCT(($M$2:$M$105=AH32)*($T$2:$T$105&gt;$S$2:$S$105))</f>
        <v>3</v>
      </c>
      <c r="AS32">
        <f>SUMPRODUCT(($M$2:$M$105=AH32)*($T$2:$T$105&lt;$S$2:$S$105))</f>
        <v>1</v>
      </c>
      <c r="AT32">
        <f>SUMPRODUCT(($L$2:$L$105=AH32)*($T$2:$T$105&lt;$S$2:$S$105))</f>
        <v>1</v>
      </c>
      <c r="AU32">
        <f>SUMPRODUCT(($L$2:$L$105=AH32)*($T$2:$T$105&gt;$S$2:$S$105))</f>
        <v>2</v>
      </c>
      <c r="AV32">
        <f>COUNTIFS($M$2:$M$105,AH32,$E$2:$E$105,1)</f>
        <v>4</v>
      </c>
      <c r="AW32">
        <f>COUNTIFS($L$2:$L$105,AH32,$E$2:$E$105,1)</f>
        <v>3</v>
      </c>
      <c r="AX32">
        <f>SUMIFS($T$2:$T$105, $M$2:$M$105, AH32,$E$2:$E$105, 1)</f>
        <v>15</v>
      </c>
      <c r="AY32">
        <f>SUMIFS($S$2:$S$105, $L$2:$L$105, AH32,$E$2:$E$105, 1)</f>
        <v>6</v>
      </c>
      <c r="AZ32">
        <f>SUMIFS($S$2:$S$105, $M$2:$M$105, AH32,$E$2:$E$105, 1)</f>
        <v>12</v>
      </c>
      <c r="BA32">
        <f>SUMIFS($T$2:$T$105, $L$2:$L$105, AH32,$E$2:$E$105, 1)</f>
        <v>12</v>
      </c>
      <c r="BB32">
        <f t="shared" si="20"/>
        <v>3</v>
      </c>
      <c r="BC32">
        <f t="shared" si="20"/>
        <v>-6</v>
      </c>
      <c r="BD32">
        <f t="shared" si="21"/>
        <v>21</v>
      </c>
      <c r="BE32">
        <f t="shared" si="22"/>
        <v>24</v>
      </c>
      <c r="BF32">
        <f t="shared" si="23"/>
        <v>-3</v>
      </c>
      <c r="BG32">
        <f t="shared" si="24"/>
        <v>3.75</v>
      </c>
      <c r="BH32">
        <f t="shared" si="24"/>
        <v>2</v>
      </c>
      <c r="BI32">
        <f t="shared" si="25"/>
        <v>3</v>
      </c>
      <c r="BJ32">
        <f t="shared" si="25"/>
        <v>4</v>
      </c>
      <c r="BK32">
        <f t="shared" si="7"/>
        <v>3</v>
      </c>
      <c r="BL32">
        <f t="shared" si="8"/>
        <v>3.4285714285714284</v>
      </c>
      <c r="BN32" t="str">
        <f t="shared" si="9"/>
        <v>DAL</v>
      </c>
      <c r="BO32" s="15">
        <f t="shared" si="10"/>
        <v>11</v>
      </c>
      <c r="BP32" s="15">
        <f t="shared" si="10"/>
        <v>6</v>
      </c>
      <c r="BQ32" s="15">
        <f t="shared" si="10"/>
        <v>5</v>
      </c>
      <c r="BR32" s="15">
        <f t="shared" si="10"/>
        <v>4</v>
      </c>
      <c r="BS32" s="15">
        <f t="shared" si="10"/>
        <v>7</v>
      </c>
      <c r="BT32" s="15">
        <f t="shared" si="10"/>
        <v>3</v>
      </c>
      <c r="BU32" s="15">
        <f t="shared" si="10"/>
        <v>1</v>
      </c>
      <c r="BV32" s="15">
        <f t="shared" si="10"/>
        <v>1</v>
      </c>
      <c r="BW32" s="15">
        <f t="shared" si="10"/>
        <v>2</v>
      </c>
      <c r="BX32" s="15">
        <f>SUMIFS($T$2:$T$105,$M$2:$M$105,AH32,$E$2:$E$105,1)+SUMIFS($T$2:$T$105,$M$2:$M$105,AH32,$E$2:$E$105,2)+SUMIFS($T$2:$T$105,$M$2:$M$105,AH32,$E$2:$E$105,3)+SUMIFS($T$2:$T$105,$M$2:$M$105,AH32,$E$2:$E$105,4)</f>
        <v>15</v>
      </c>
      <c r="BY32" s="15">
        <f>SUMIFS($S$2:$S$105,$L$2:$L$105,AH32,$E$2:$E$105,1) + SUMIFS($S$2:$S$105,$L$2:$L$105,AH32,$E$2:$E$105,2)+SUMIFS($S$2:$S$105,$L$2:$L$105,AH32,$E$2:$E$105,3)+SUMIFS($S$2:$S$105,$L$2:$L$105,AH32,$E$2:$E$105,4)</f>
        <v>6</v>
      </c>
      <c r="BZ32" s="15">
        <f>SUMIFS($S$2:$S$105,$M$2:$M$105,AH32,$E$2:$E$105,1)+SUMIFS($S$2:$S$105,$M$2:$M$105,AH32,$E$2:$E$105,2)+SUMIFS($S$2:$S$105,$M$2:$M$105,AH32,$E$2:$E$105,3)+SUMIFS($S$2:$S$105,$M$2:$M$105,AH32,$E$2:$E$105,4)</f>
        <v>12</v>
      </c>
      <c r="CA32" s="15">
        <f>SUMIFS($T$2:$T$105,$L$2:$L$105,AH32,$E$2:$E$105,1)+(SUMIFS($T$2:$T$105,$L$2:$L$105,AH32,$E$2:$E$105,2)+SUMIFS($T$2:$T$105,$L$2:$L$105,AH32,$E$2:$E$105,3)+SUMIFS($T$2:$T$105,$L$2:$L$105,AH32,$E$2:$E$105,4))</f>
        <v>12</v>
      </c>
      <c r="CB32" s="15">
        <f t="shared" si="11"/>
        <v>3</v>
      </c>
      <c r="CC32" s="15">
        <f t="shared" si="11"/>
        <v>-6</v>
      </c>
      <c r="CD32" s="15">
        <f t="shared" si="12"/>
        <v>21</v>
      </c>
      <c r="CE32" s="15">
        <f t="shared" si="13"/>
        <v>24</v>
      </c>
      <c r="CF32" s="15">
        <f t="shared" si="14"/>
        <v>-3</v>
      </c>
      <c r="CG32" s="20">
        <f t="shared" si="15"/>
        <v>2.5</v>
      </c>
      <c r="CH32" s="20">
        <f t="shared" si="15"/>
        <v>1.2</v>
      </c>
      <c r="CI32" s="20">
        <f t="shared" si="16"/>
        <v>2</v>
      </c>
      <c r="CJ32" s="20">
        <f t="shared" si="16"/>
        <v>2.4</v>
      </c>
      <c r="CK32" s="20">
        <f t="shared" si="17"/>
        <v>1.9090909090909092</v>
      </c>
      <c r="CL32" s="20">
        <f t="shared" si="18"/>
        <v>2.1818181818181817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>COUNTIFS($L$2:$L$105, AH33, $E$2:$E$105, 1) + COUNTIFS($M$2:$M$105, AH33, $E$2:$E$105, 1)</f>
        <v>7</v>
      </c>
      <c r="AJ33">
        <f>COUNTIFS($L$2:$L$105, AH33, $E$2:$E$105, 2) + COUNTIFS($M$2:$M$105, AH33, $E$2:$E$105, 2)</f>
        <v>0</v>
      </c>
      <c r="AK33">
        <f>COUNTIFS($L$2:$L$105, AH33, $E$2:$E$105, 3) + COUNTIFS($M$2:$M$105, AH33, $E$2:$E$105, 3)</f>
        <v>0</v>
      </c>
      <c r="AL33">
        <f>COUNTIFS($L$2:$L$105, AH33, $E$2:$E$105, 4) + COUNTIFS($M$2:$M$105, AH33, $E$2:$E$105, 4)</f>
        <v>0</v>
      </c>
      <c r="AM33">
        <f t="shared" si="19"/>
        <v>7</v>
      </c>
      <c r="AN33">
        <f>COUNTIF($M$2:$M$105, AH33)</f>
        <v>3</v>
      </c>
      <c r="AO33">
        <f>COUNTIF($L$2:$L$105, AH33)</f>
        <v>4</v>
      </c>
      <c r="AP33">
        <f t="shared" si="5"/>
        <v>3</v>
      </c>
      <c r="AQ33">
        <f t="shared" si="6"/>
        <v>4</v>
      </c>
      <c r="AR33">
        <f>SUMPRODUCT(($M$2:$M$105=AH33)*($T$2:$T$105&gt;$S$2:$S$105))</f>
        <v>2</v>
      </c>
      <c r="AS33">
        <f>SUMPRODUCT(($M$2:$M$105=AH33)*($T$2:$T$105&lt;$S$2:$S$105))</f>
        <v>1</v>
      </c>
      <c r="AT33">
        <f>SUMPRODUCT(($L$2:$L$105=AH33)*($T$2:$T$105&lt;$S$2:$S$105))</f>
        <v>1</v>
      </c>
      <c r="AU33">
        <f>SUMPRODUCT(($L$2:$L$105=AH33)*($T$2:$T$105&gt;$S$2:$S$105))</f>
        <v>3</v>
      </c>
      <c r="AV33">
        <f>COUNTIFS($M$2:$M$105,AH33,$E$2:$E$105,1)</f>
        <v>3</v>
      </c>
      <c r="AW33">
        <f>COUNTIFS($L$2:$L$105,AH33,$E$2:$E$105,1)</f>
        <v>4</v>
      </c>
      <c r="AX33">
        <f>SUMIFS($T$2:$T$105, $M$2:$M$105, AH33,$E$2:$E$105, 1)</f>
        <v>12</v>
      </c>
      <c r="AY33">
        <f>SUMIFS($S$2:$S$105, $L$2:$L$105, AH33,$E$2:$E$105, 1)</f>
        <v>12</v>
      </c>
      <c r="AZ33">
        <f>SUMIFS($S$2:$S$105, $M$2:$M$105, AH33,$E$2:$E$105, 1)</f>
        <v>6</v>
      </c>
      <c r="BA33">
        <f>SUMIFS($T$2:$T$105, $L$2:$L$105, AH33,$E$2:$E$105, 1)</f>
        <v>15</v>
      </c>
      <c r="BB33">
        <f t="shared" si="20"/>
        <v>6</v>
      </c>
      <c r="BC33">
        <f t="shared" si="20"/>
        <v>-3</v>
      </c>
      <c r="BD33">
        <f t="shared" si="21"/>
        <v>24</v>
      </c>
      <c r="BE33">
        <f t="shared" si="22"/>
        <v>21</v>
      </c>
      <c r="BF33">
        <f t="shared" si="23"/>
        <v>3</v>
      </c>
      <c r="BG33">
        <f t="shared" si="24"/>
        <v>4</v>
      </c>
      <c r="BH33">
        <f t="shared" si="24"/>
        <v>3</v>
      </c>
      <c r="BI33">
        <f t="shared" si="25"/>
        <v>2</v>
      </c>
      <c r="BJ33">
        <f t="shared" si="25"/>
        <v>3.75</v>
      </c>
      <c r="BK33">
        <f t="shared" si="7"/>
        <v>3.4285714285714284</v>
      </c>
      <c r="BL33">
        <f t="shared" si="8"/>
        <v>3</v>
      </c>
      <c r="BN33" t="str">
        <f t="shared" si="9"/>
        <v>COL</v>
      </c>
      <c r="BO33" s="15">
        <f t="shared" si="10"/>
        <v>7</v>
      </c>
      <c r="BP33" s="15">
        <f t="shared" si="10"/>
        <v>3</v>
      </c>
      <c r="BQ33" s="15">
        <f t="shared" si="10"/>
        <v>4</v>
      </c>
      <c r="BR33" s="15">
        <f t="shared" si="10"/>
        <v>3</v>
      </c>
      <c r="BS33" s="15">
        <f t="shared" si="10"/>
        <v>4</v>
      </c>
      <c r="BT33" s="15">
        <f t="shared" si="10"/>
        <v>2</v>
      </c>
      <c r="BU33" s="15">
        <f t="shared" si="10"/>
        <v>1</v>
      </c>
      <c r="BV33" s="15">
        <f t="shared" si="10"/>
        <v>1</v>
      </c>
      <c r="BW33" s="15">
        <f t="shared" si="10"/>
        <v>3</v>
      </c>
      <c r="BX33" s="15">
        <f>SUMIFS($T$2:$T$105,$M$2:$M$105,AH33,$E$2:$E$105,1)+SUMIFS($T$2:$T$105,$M$2:$M$105,AH33,$E$2:$E$105,2)+SUMIFS($T$2:$T$105,$M$2:$M$105,AH33,$E$2:$E$105,3)+SUMIFS($T$2:$T$105,$M$2:$M$105,AH33,$E$2:$E$105,4)</f>
        <v>12</v>
      </c>
      <c r="BY33" s="15">
        <f>SUMIFS($S$2:$S$105,$L$2:$L$105,AH33,$E$2:$E$105,1) + SUMIFS($S$2:$S$105,$L$2:$L$105,AH33,$E$2:$E$105,2)+SUMIFS($S$2:$S$105,$L$2:$L$105,AH33,$E$2:$E$105,3)+SUMIFS($S$2:$S$105,$L$2:$L$105,AH33,$E$2:$E$105,4)</f>
        <v>12</v>
      </c>
      <c r="BZ33" s="15">
        <f>SUMIFS($S$2:$S$105,$M$2:$M$105,AH33,$E$2:$E$105,1)+SUMIFS($S$2:$S$105,$M$2:$M$105,AH33,$E$2:$E$105,2)+SUMIFS($S$2:$S$105,$M$2:$M$105,AH33,$E$2:$E$105,3)+SUMIFS($S$2:$S$105,$M$2:$M$105,AH33,$E$2:$E$105,4)</f>
        <v>6</v>
      </c>
      <c r="CA33" s="15">
        <f>SUMIFS($T$2:$T$105,$L$2:$L$105,AH33,$E$2:$E$105,1)+(SUMIFS($T$2:$T$105,$L$2:$L$105,AH33,$E$2:$E$105,2)+SUMIFS($T$2:$T$105,$L$2:$L$105,AH33,$E$2:$E$105,3)+SUMIFS($T$2:$T$105,$L$2:$L$105,AH33,$E$2:$E$105,4))</f>
        <v>15</v>
      </c>
      <c r="CB33" s="15">
        <f t="shared" si="11"/>
        <v>6</v>
      </c>
      <c r="CC33" s="15">
        <f t="shared" si="11"/>
        <v>-3</v>
      </c>
      <c r="CD33" s="15">
        <f t="shared" si="12"/>
        <v>24</v>
      </c>
      <c r="CE33" s="15">
        <f t="shared" si="13"/>
        <v>21</v>
      </c>
      <c r="CF33" s="15">
        <f t="shared" si="14"/>
        <v>3</v>
      </c>
      <c r="CG33" s="20">
        <f t="shared" si="15"/>
        <v>4</v>
      </c>
      <c r="CH33" s="20">
        <f t="shared" si="15"/>
        <v>3</v>
      </c>
      <c r="CI33" s="20">
        <f t="shared" si="16"/>
        <v>2</v>
      </c>
      <c r="CJ33" s="20">
        <f t="shared" si="16"/>
        <v>3.75</v>
      </c>
      <c r="CK33" s="20">
        <f t="shared" si="17"/>
        <v>3.4285714285714284</v>
      </c>
      <c r="CL33" s="20">
        <f t="shared" si="18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26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>COUNTIFS($L$2:$L$105, AH34, $E$2:$E$105, 1) + COUNTIFS($M$2:$M$105, AH34, $E$2:$E$105, 1)</f>
        <v>6</v>
      </c>
      <c r="AJ34">
        <f>COUNTIFS($L$2:$L$105, AH34, $E$2:$E$105, 2) + COUNTIFS($M$2:$M$105, AH34, $E$2:$E$105, 2)</f>
        <v>4</v>
      </c>
      <c r="AK34">
        <f>COUNTIFS($L$2:$L$105, AH34, $E$2:$E$105, 3) + COUNTIFS($M$2:$M$105, AH34, $E$2:$E$105, 3)</f>
        <v>0</v>
      </c>
      <c r="AL34">
        <f>COUNTIFS($L$2:$L$105, AH34, $E$2:$E$105, 4) + COUNTIFS($M$2:$M$105, AH34, $E$2:$E$105, 4)</f>
        <v>0</v>
      </c>
      <c r="AM34">
        <f t="shared" si="19"/>
        <v>10</v>
      </c>
      <c r="AN34">
        <f>COUNTIF($M$2:$M$105, AH34)</f>
        <v>5</v>
      </c>
      <c r="AO34">
        <f>COUNTIF($L$2:$L$105, AH34)</f>
        <v>5</v>
      </c>
      <c r="AP34">
        <f t="shared" si="5"/>
        <v>4</v>
      </c>
      <c r="AQ34">
        <f t="shared" si="6"/>
        <v>6</v>
      </c>
      <c r="AR34">
        <f>SUMPRODUCT(($M$2:$M$105=AH34)*($T$2:$T$105&gt;$S$2:$S$105))</f>
        <v>2</v>
      </c>
      <c r="AS34">
        <f>SUMPRODUCT(($M$2:$M$105=AH34)*($T$2:$T$105&lt;$S$2:$S$105))</f>
        <v>1</v>
      </c>
      <c r="AT34">
        <f>SUMPRODUCT(($L$2:$L$105=AH34)*($T$2:$T$105&lt;$S$2:$S$105))</f>
        <v>2</v>
      </c>
      <c r="AU34">
        <f>SUMPRODUCT(($L$2:$L$105=AH34)*($T$2:$T$105&gt;$S$2:$S$105))</f>
        <v>1</v>
      </c>
      <c r="AV34">
        <f>COUNTIFS($M$2:$M$105,AH34,$E$2:$E$105,1)</f>
        <v>3</v>
      </c>
      <c r="AW34">
        <f>COUNTIFS($L$2:$L$105,AH34,$E$2:$E$105,1)</f>
        <v>3</v>
      </c>
      <c r="AX34">
        <f>SUMIFS($T$2:$T$105, $M$2:$M$105, AH34,$E$2:$E$105, 1)</f>
        <v>9</v>
      </c>
      <c r="AY34">
        <f>SUMIFS($S$2:$S$105, $L$2:$L$105, AH34,$E$2:$E$105, 1)</f>
        <v>9</v>
      </c>
      <c r="AZ34">
        <f>SUMIFS($S$2:$S$105, $M$2:$M$105, AH34,$E$2:$E$105, 1)</f>
        <v>9</v>
      </c>
      <c r="BA34">
        <f>SUMIFS($T$2:$T$105, $L$2:$L$105, AH34,$E$2:$E$105, 1)</f>
        <v>10</v>
      </c>
      <c r="BB34">
        <f t="shared" si="20"/>
        <v>0</v>
      </c>
      <c r="BC34">
        <f t="shared" si="20"/>
        <v>-1</v>
      </c>
      <c r="BD34">
        <f t="shared" si="21"/>
        <v>18</v>
      </c>
      <c r="BE34">
        <f t="shared" si="22"/>
        <v>19</v>
      </c>
      <c r="BF34">
        <f t="shared" si="23"/>
        <v>-1</v>
      </c>
      <c r="BG34">
        <f t="shared" si="24"/>
        <v>3</v>
      </c>
      <c r="BH34">
        <f t="shared" si="24"/>
        <v>3</v>
      </c>
      <c r="BI34">
        <f t="shared" si="25"/>
        <v>3</v>
      </c>
      <c r="BJ34">
        <f t="shared" si="25"/>
        <v>3.3333333333333335</v>
      </c>
      <c r="BK34">
        <f t="shared" si="7"/>
        <v>3</v>
      </c>
      <c r="BL34">
        <f t="shared" si="8"/>
        <v>3.1666666666666665</v>
      </c>
      <c r="BN34" t="str">
        <f t="shared" si="9"/>
        <v>VGK</v>
      </c>
      <c r="BO34" s="15">
        <f t="shared" si="10"/>
        <v>10</v>
      </c>
      <c r="BP34" s="15">
        <f t="shared" si="10"/>
        <v>5</v>
      </c>
      <c r="BQ34" s="15">
        <f t="shared" si="10"/>
        <v>5</v>
      </c>
      <c r="BR34" s="15">
        <f t="shared" si="10"/>
        <v>4</v>
      </c>
      <c r="BS34" s="15">
        <f t="shared" si="10"/>
        <v>6</v>
      </c>
      <c r="BT34" s="15">
        <f t="shared" si="10"/>
        <v>2</v>
      </c>
      <c r="BU34" s="15">
        <f t="shared" si="10"/>
        <v>1</v>
      </c>
      <c r="BV34" s="15">
        <f t="shared" si="10"/>
        <v>2</v>
      </c>
      <c r="BW34" s="15">
        <f t="shared" si="10"/>
        <v>1</v>
      </c>
      <c r="BX34" s="15">
        <f>SUMIFS($T$2:$T$105,$M$2:$M$105,AH34,$E$2:$E$105,1)+SUMIFS($T$2:$T$105,$M$2:$M$105,AH34,$E$2:$E$105,2)+SUMIFS($T$2:$T$105,$M$2:$M$105,AH34,$E$2:$E$105,3)+SUMIFS($T$2:$T$105,$M$2:$M$105,AH34,$E$2:$E$105,4)</f>
        <v>9</v>
      </c>
      <c r="BY34" s="15">
        <f>SUMIFS($S$2:$S$105,$L$2:$L$105,AH34,$E$2:$E$105,1) + SUMIFS($S$2:$S$105,$L$2:$L$105,AH34,$E$2:$E$105,2)+SUMIFS($S$2:$S$105,$L$2:$L$105,AH34,$E$2:$E$105,3)+SUMIFS($S$2:$S$105,$L$2:$L$105,AH34,$E$2:$E$105,4)</f>
        <v>9</v>
      </c>
      <c r="BZ34" s="15">
        <f>SUMIFS($S$2:$S$105,$M$2:$M$105,AH34,$E$2:$E$105,1)+SUMIFS($S$2:$S$105,$M$2:$M$105,AH34,$E$2:$E$105,2)+SUMIFS($S$2:$S$105,$M$2:$M$105,AH34,$E$2:$E$105,3)+SUMIFS($S$2:$S$105,$M$2:$M$105,AH34,$E$2:$E$105,4)</f>
        <v>9</v>
      </c>
      <c r="CA34" s="15">
        <f>SUMIFS($T$2:$T$105,$L$2:$L$105,AH34,$E$2:$E$105,1)+(SUMIFS($T$2:$T$105,$L$2:$L$105,AH34,$E$2:$E$105,2)+SUMIFS($T$2:$T$105,$L$2:$L$105,AH34,$E$2:$E$105,3)+SUMIFS($T$2:$T$105,$L$2:$L$105,AH34,$E$2:$E$105,4))</f>
        <v>10</v>
      </c>
      <c r="CB34" s="15">
        <f t="shared" si="11"/>
        <v>0</v>
      </c>
      <c r="CC34" s="15">
        <f t="shared" si="11"/>
        <v>-1</v>
      </c>
      <c r="CD34" s="15">
        <f t="shared" si="12"/>
        <v>18</v>
      </c>
      <c r="CE34" s="15">
        <f t="shared" si="13"/>
        <v>19</v>
      </c>
      <c r="CF34" s="15">
        <f t="shared" si="14"/>
        <v>-1</v>
      </c>
      <c r="CG34" s="20">
        <f t="shared" si="15"/>
        <v>1.8</v>
      </c>
      <c r="CH34" s="20">
        <f t="shared" si="15"/>
        <v>1.8</v>
      </c>
      <c r="CI34" s="20">
        <f t="shared" si="16"/>
        <v>1.8</v>
      </c>
      <c r="CJ34" s="20">
        <f t="shared" si="16"/>
        <v>2</v>
      </c>
      <c r="CK34" s="20">
        <f t="shared" si="17"/>
        <v>1.8</v>
      </c>
      <c r="CL34" s="20">
        <f t="shared" si="18"/>
        <v>1.9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26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>COUNTIFS($L$2:$L$105, AH35, $E$2:$E$105, 1) + COUNTIFS($M$2:$M$105, AH35, $E$2:$E$105, 1)</f>
        <v>6</v>
      </c>
      <c r="AJ35">
        <f>COUNTIFS($L$2:$L$105, AH35, $E$2:$E$105, 2) + COUNTIFS($M$2:$M$105, AH35, $E$2:$E$105, 2)</f>
        <v>0</v>
      </c>
      <c r="AK35">
        <f>COUNTIFS($L$2:$L$105, AH35, $E$2:$E$105, 3) + COUNTIFS($M$2:$M$105, AH35, $E$2:$E$105, 3)</f>
        <v>0</v>
      </c>
      <c r="AL35">
        <f>COUNTIFS($L$2:$L$105, AH35, $E$2:$E$105, 4) + COUNTIFS($M$2:$M$105, AH35, $E$2:$E$105, 4)</f>
        <v>0</v>
      </c>
      <c r="AM35">
        <f t="shared" si="19"/>
        <v>6</v>
      </c>
      <c r="AN35">
        <f>COUNTIF($M$2:$M$105, AH35)</f>
        <v>3</v>
      </c>
      <c r="AO35">
        <f>COUNTIF($L$2:$L$105, AH35)</f>
        <v>3</v>
      </c>
      <c r="AP35">
        <f t="shared" si="5"/>
        <v>2</v>
      </c>
      <c r="AQ35">
        <f t="shared" si="6"/>
        <v>4</v>
      </c>
      <c r="AR35">
        <f>SUMPRODUCT(($M$2:$M$105=AH35)*($T$2:$T$105&gt;$S$2:$S$105))</f>
        <v>1</v>
      </c>
      <c r="AS35">
        <f>SUMPRODUCT(($M$2:$M$105=AH35)*($T$2:$T$105&lt;$S$2:$S$105))</f>
        <v>2</v>
      </c>
      <c r="AT35">
        <f>SUMPRODUCT(($L$2:$L$105=AH35)*($T$2:$T$105&lt;$S$2:$S$105))</f>
        <v>1</v>
      </c>
      <c r="AU35">
        <f>SUMPRODUCT(($L$2:$L$105=AH35)*($T$2:$T$105&gt;$S$2:$S$105))</f>
        <v>2</v>
      </c>
      <c r="AV35">
        <f>COUNTIFS($M$2:$M$105,AH35,$E$2:$E$105,1)</f>
        <v>3</v>
      </c>
      <c r="AW35">
        <f>COUNTIFS($L$2:$L$105,AH35,$E$2:$E$105,1)</f>
        <v>3</v>
      </c>
      <c r="AX35">
        <f>SUMIFS($T$2:$T$105, $M$2:$M$105, AH35,$E$2:$E$105, 1)</f>
        <v>10</v>
      </c>
      <c r="AY35">
        <f>SUMIFS($S$2:$S$105, $L$2:$L$105, AH35,$E$2:$E$105, 1)</f>
        <v>9</v>
      </c>
      <c r="AZ35">
        <f>SUMIFS($S$2:$S$105, $M$2:$M$105, AH35,$E$2:$E$105, 1)</f>
        <v>9</v>
      </c>
      <c r="BA35">
        <f>SUMIFS($T$2:$T$105, $L$2:$L$105, AH35,$E$2:$E$105, 1)</f>
        <v>9</v>
      </c>
      <c r="BB35">
        <f t="shared" si="20"/>
        <v>1</v>
      </c>
      <c r="BC35">
        <f t="shared" si="20"/>
        <v>0</v>
      </c>
      <c r="BD35">
        <f t="shared" si="21"/>
        <v>19</v>
      </c>
      <c r="BE35">
        <f t="shared" si="22"/>
        <v>18</v>
      </c>
      <c r="BF35">
        <f t="shared" si="23"/>
        <v>1</v>
      </c>
      <c r="BG35">
        <f t="shared" si="24"/>
        <v>3.3333333333333335</v>
      </c>
      <c r="BH35">
        <f t="shared" si="24"/>
        <v>3</v>
      </c>
      <c r="BI35">
        <f t="shared" si="25"/>
        <v>3</v>
      </c>
      <c r="BJ35">
        <f t="shared" si="25"/>
        <v>3</v>
      </c>
      <c r="BK35">
        <f t="shared" si="7"/>
        <v>3.1666666666666665</v>
      </c>
      <c r="BL35">
        <f t="shared" si="8"/>
        <v>3</v>
      </c>
      <c r="BN35" t="str">
        <f t="shared" si="9"/>
        <v>MIN</v>
      </c>
      <c r="BO35" s="15">
        <f t="shared" si="10"/>
        <v>6</v>
      </c>
      <c r="BP35" s="15">
        <f t="shared" si="10"/>
        <v>3</v>
      </c>
      <c r="BQ35" s="15">
        <f t="shared" si="10"/>
        <v>3</v>
      </c>
      <c r="BR35" s="15">
        <f t="shared" si="10"/>
        <v>2</v>
      </c>
      <c r="BS35" s="15">
        <f t="shared" si="10"/>
        <v>4</v>
      </c>
      <c r="BT35" s="15">
        <f t="shared" si="10"/>
        <v>1</v>
      </c>
      <c r="BU35" s="15">
        <f t="shared" si="10"/>
        <v>2</v>
      </c>
      <c r="BV35" s="15">
        <f t="shared" si="10"/>
        <v>1</v>
      </c>
      <c r="BW35" s="15">
        <f t="shared" si="10"/>
        <v>2</v>
      </c>
      <c r="BX35" s="15">
        <f>SUMIFS($T$2:$T$105,$M$2:$M$105,AH35,$E$2:$E$105,1)+SUMIFS($T$2:$T$105,$M$2:$M$105,AH35,$E$2:$E$105,2)+SUMIFS($T$2:$T$105,$M$2:$M$105,AH35,$E$2:$E$105,3)+SUMIFS($T$2:$T$105,$M$2:$M$105,AH35,$E$2:$E$105,4)</f>
        <v>10</v>
      </c>
      <c r="BY35" s="15">
        <f>SUMIFS($S$2:$S$105,$L$2:$L$105,AH35,$E$2:$E$105,1) + SUMIFS($S$2:$S$105,$L$2:$L$105,AH35,$E$2:$E$105,2)+SUMIFS($S$2:$S$105,$L$2:$L$105,AH35,$E$2:$E$105,3)+SUMIFS($S$2:$S$105,$L$2:$L$105,AH35,$E$2:$E$105,4)</f>
        <v>9</v>
      </c>
      <c r="BZ35" s="15">
        <f>SUMIFS($S$2:$S$105,$M$2:$M$105,AH35,$E$2:$E$105,1)+SUMIFS($S$2:$S$105,$M$2:$M$105,AH35,$E$2:$E$105,2)+SUMIFS($S$2:$S$105,$M$2:$M$105,AH35,$E$2:$E$105,3)+SUMIFS($S$2:$S$105,$M$2:$M$105,AH35,$E$2:$E$105,4)</f>
        <v>9</v>
      </c>
      <c r="CA35" s="15">
        <f>SUMIFS($T$2:$T$105,$L$2:$L$105,AH35,$E$2:$E$105,1)+(SUMIFS($T$2:$T$105,$L$2:$L$105,AH35,$E$2:$E$105,2)+SUMIFS($T$2:$T$105,$L$2:$L$105,AH35,$E$2:$E$105,3)+SUMIFS($T$2:$T$105,$L$2:$L$105,AH35,$E$2:$E$105,4))</f>
        <v>9</v>
      </c>
      <c r="CB35" s="15">
        <f t="shared" si="11"/>
        <v>1</v>
      </c>
      <c r="CC35" s="15">
        <f t="shared" si="11"/>
        <v>0</v>
      </c>
      <c r="CD35" s="15">
        <f t="shared" si="12"/>
        <v>19</v>
      </c>
      <c r="CE35" s="15">
        <f t="shared" si="13"/>
        <v>18</v>
      </c>
      <c r="CF35" s="15">
        <f t="shared" si="14"/>
        <v>1</v>
      </c>
      <c r="CG35" s="20">
        <f t="shared" si="15"/>
        <v>3.3333333333333335</v>
      </c>
      <c r="CH35" s="20">
        <f t="shared" si="15"/>
        <v>3</v>
      </c>
      <c r="CI35" s="20">
        <f t="shared" si="16"/>
        <v>3</v>
      </c>
      <c r="CJ35" s="20">
        <f t="shared" si="16"/>
        <v>3</v>
      </c>
      <c r="CK35" s="20">
        <f t="shared" si="17"/>
        <v>3.1666666666666665</v>
      </c>
      <c r="CL35" s="20">
        <f t="shared" si="18"/>
        <v>3</v>
      </c>
    </row>
    <row r="36" spans="1:90" x14ac:dyDescent="0.25">
      <c r="A36" t="str">
        <f t="shared" ref="A36:A55" si="27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28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26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>COUNTIFS($L$2:$L$105, AH36, $E$2:$E$105, 1) + COUNTIFS($M$2:$M$105, AH36, $E$2:$E$105, 1)</f>
        <v>6</v>
      </c>
      <c r="AJ36">
        <f>COUNTIFS($L$2:$L$105, AH36, $E$2:$E$105, 2) + COUNTIFS($M$2:$M$105, AH36, $E$2:$E$105, 2)</f>
        <v>0</v>
      </c>
      <c r="AK36">
        <f>COUNTIFS($L$2:$L$105, AH36, $E$2:$E$105, 3) + COUNTIFS($M$2:$M$105, AH36, $E$2:$E$105, 3)</f>
        <v>0</v>
      </c>
      <c r="AL36">
        <f>COUNTIFS($L$2:$L$105, AH36, $E$2:$E$105, 4) + COUNTIFS($M$2:$M$105, AH36, $E$2:$E$105, 4)</f>
        <v>0</v>
      </c>
      <c r="AM36">
        <f t="shared" si="19"/>
        <v>6</v>
      </c>
      <c r="AN36">
        <f>COUNTIF($M$2:$M$105, AH36)</f>
        <v>3</v>
      </c>
      <c r="AO36">
        <f>COUNTIF($L$2:$L$105, AH36)</f>
        <v>3</v>
      </c>
      <c r="AP36">
        <f t="shared" si="5"/>
        <v>2</v>
      </c>
      <c r="AQ36">
        <f t="shared" si="6"/>
        <v>4</v>
      </c>
      <c r="AR36">
        <f>SUMPRODUCT(($M$2:$M$105=AH36)*($T$2:$T$105&gt;$S$2:$S$105))</f>
        <v>2</v>
      </c>
      <c r="AS36">
        <f>SUMPRODUCT(($M$2:$M$105=AH36)*($T$2:$T$105&lt;$S$2:$S$105))</f>
        <v>1</v>
      </c>
      <c r="AT36">
        <f>SUMPRODUCT(($L$2:$L$105=AH36)*($T$2:$T$105&lt;$S$2:$S$105))</f>
        <v>0</v>
      </c>
      <c r="AU36">
        <f>SUMPRODUCT(($L$2:$L$105=AH36)*($T$2:$T$105&gt;$S$2:$S$105))</f>
        <v>3</v>
      </c>
      <c r="AV36">
        <f>COUNTIFS($M$2:$M$105,AH36,$E$2:$E$105,1)</f>
        <v>3</v>
      </c>
      <c r="AW36">
        <f>COUNTIFS($L$2:$L$105,AH36,$E$2:$E$105,1)</f>
        <v>3</v>
      </c>
      <c r="AX36">
        <f>SUMIFS($T$2:$T$105, $M$2:$M$105, AH36,$E$2:$E$105, 1)</f>
        <v>13</v>
      </c>
      <c r="AY36">
        <f>SUMIFS($S$2:$S$105, $L$2:$L$105, AH36,$E$2:$E$105, 1)</f>
        <v>11</v>
      </c>
      <c r="AZ36">
        <f>SUMIFS($S$2:$S$105, $M$2:$M$105, AH36,$E$2:$E$105, 1)</f>
        <v>10</v>
      </c>
      <c r="BA36">
        <f>SUMIFS($T$2:$T$105, $L$2:$L$105, AH36,$E$2:$E$105, 1)</f>
        <v>17</v>
      </c>
      <c r="BB36">
        <f t="shared" si="20"/>
        <v>3</v>
      </c>
      <c r="BC36">
        <f t="shared" si="20"/>
        <v>-6</v>
      </c>
      <c r="BD36">
        <f t="shared" si="21"/>
        <v>24</v>
      </c>
      <c r="BE36">
        <f t="shared" si="22"/>
        <v>27</v>
      </c>
      <c r="BF36">
        <f t="shared" si="23"/>
        <v>-3</v>
      </c>
      <c r="BG36">
        <f t="shared" si="24"/>
        <v>4.333333333333333</v>
      </c>
      <c r="BH36">
        <f t="shared" si="24"/>
        <v>3.6666666666666665</v>
      </c>
      <c r="BI36">
        <f t="shared" si="25"/>
        <v>3.3333333333333335</v>
      </c>
      <c r="BJ36">
        <f t="shared" si="25"/>
        <v>5.666666666666667</v>
      </c>
      <c r="BK36">
        <f t="shared" si="7"/>
        <v>4</v>
      </c>
      <c r="BL36">
        <f t="shared" si="8"/>
        <v>4.5</v>
      </c>
      <c r="BN36" t="str">
        <f t="shared" si="9"/>
        <v>LAK</v>
      </c>
      <c r="BO36" s="15">
        <f t="shared" si="10"/>
        <v>6</v>
      </c>
      <c r="BP36" s="15">
        <f t="shared" si="10"/>
        <v>3</v>
      </c>
      <c r="BQ36" s="15">
        <f t="shared" si="10"/>
        <v>3</v>
      </c>
      <c r="BR36" s="15">
        <f t="shared" si="10"/>
        <v>2</v>
      </c>
      <c r="BS36" s="15">
        <f t="shared" si="10"/>
        <v>4</v>
      </c>
      <c r="BT36" s="15">
        <f t="shared" si="10"/>
        <v>2</v>
      </c>
      <c r="BU36" s="15">
        <f t="shared" si="10"/>
        <v>1</v>
      </c>
      <c r="BV36" s="15">
        <f t="shared" si="10"/>
        <v>0</v>
      </c>
      <c r="BW36" s="15">
        <f t="shared" si="10"/>
        <v>3</v>
      </c>
      <c r="BX36" s="15">
        <f>SUMIFS($T$2:$T$105,$M$2:$M$105,AH36,$E$2:$E$105,1)+SUMIFS($T$2:$T$105,$M$2:$M$105,AH36,$E$2:$E$105,2)+SUMIFS($T$2:$T$105,$M$2:$M$105,AH36,$E$2:$E$105,3)+SUMIFS($T$2:$T$105,$M$2:$M$105,AH36,$E$2:$E$105,4)</f>
        <v>13</v>
      </c>
      <c r="BY36" s="15">
        <f>SUMIFS($S$2:$S$105,$L$2:$L$105,AH36,$E$2:$E$105,1) + SUMIFS($S$2:$S$105,$L$2:$L$105,AH36,$E$2:$E$105,2)+SUMIFS($S$2:$S$105,$L$2:$L$105,AH36,$E$2:$E$105,3)+SUMIFS($S$2:$S$105,$L$2:$L$105,AH36,$E$2:$E$105,4)</f>
        <v>11</v>
      </c>
      <c r="BZ36" s="15">
        <f>SUMIFS($S$2:$S$105,$M$2:$M$105,AH36,$E$2:$E$105,1)+SUMIFS($S$2:$S$105,$M$2:$M$105,AH36,$E$2:$E$105,2)+SUMIFS($S$2:$S$105,$M$2:$M$105,AH36,$E$2:$E$105,3)+SUMIFS($S$2:$S$105,$M$2:$M$105,AH36,$E$2:$E$105,4)</f>
        <v>10</v>
      </c>
      <c r="CA36" s="15">
        <f>SUMIFS($T$2:$T$105,$L$2:$L$105,AH36,$E$2:$E$105,1)+(SUMIFS($T$2:$T$105,$L$2:$L$105,AH36,$E$2:$E$105,2)+SUMIFS($T$2:$T$105,$L$2:$L$105,AH36,$E$2:$E$105,3)+SUMIFS($T$2:$T$105,$L$2:$L$105,AH36,$E$2:$E$105,4))</f>
        <v>17</v>
      </c>
      <c r="CB36" s="15">
        <f t="shared" si="11"/>
        <v>3</v>
      </c>
      <c r="CC36" s="15">
        <f t="shared" si="11"/>
        <v>-6</v>
      </c>
      <c r="CD36" s="15">
        <f t="shared" si="12"/>
        <v>24</v>
      </c>
      <c r="CE36" s="15">
        <f t="shared" si="13"/>
        <v>27</v>
      </c>
      <c r="CF36" s="15">
        <f t="shared" si="14"/>
        <v>-3</v>
      </c>
      <c r="CG36" s="20">
        <f t="shared" si="15"/>
        <v>4.333333333333333</v>
      </c>
      <c r="CH36" s="20">
        <f t="shared" si="15"/>
        <v>3.6666666666666665</v>
      </c>
      <c r="CI36" s="20">
        <f t="shared" si="16"/>
        <v>3.3333333333333335</v>
      </c>
      <c r="CJ36" s="20">
        <f t="shared" si="16"/>
        <v>5.666666666666667</v>
      </c>
      <c r="CK36" s="20">
        <f t="shared" si="17"/>
        <v>4</v>
      </c>
      <c r="CL36" s="20">
        <f t="shared" si="18"/>
        <v>4.5</v>
      </c>
    </row>
    <row r="37" spans="1:90" x14ac:dyDescent="0.25">
      <c r="A37" t="str">
        <f t="shared" si="27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28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26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>COUNTIFS($L$2:$L$105, AH37, $E$2:$E$105, 1) + COUNTIFS($M$2:$M$105, AH37, $E$2:$E$105, 1)</f>
        <v>6</v>
      </c>
      <c r="AJ37">
        <f>COUNTIFS($L$2:$L$105, AH37, $E$2:$E$105, 2) + COUNTIFS($M$2:$M$105, AH37, $E$2:$E$105, 2)</f>
        <v>4</v>
      </c>
      <c r="AK37">
        <f>COUNTIFS($L$2:$L$105, AH37, $E$2:$E$105, 3) + COUNTIFS($M$2:$M$105, AH37, $E$2:$E$105, 3)</f>
        <v>0</v>
      </c>
      <c r="AL37">
        <f>COUNTIFS($L$2:$L$105, AH37, $E$2:$E$105, 4) + COUNTIFS($M$2:$M$105, AH37, $E$2:$E$105, 4)</f>
        <v>0</v>
      </c>
      <c r="AM37">
        <f t="shared" si="19"/>
        <v>10</v>
      </c>
      <c r="AN37">
        <f>COUNTIF($M$2:$M$105, AH37)</f>
        <v>5</v>
      </c>
      <c r="AO37">
        <f>COUNTIF($L$2:$L$105, AH37)</f>
        <v>5</v>
      </c>
      <c r="AP37">
        <f t="shared" si="5"/>
        <v>4</v>
      </c>
      <c r="AQ37">
        <f t="shared" si="6"/>
        <v>6</v>
      </c>
      <c r="AR37">
        <f>SUMPRODUCT(($M$2:$M$105=AH37)*($T$2:$T$105&gt;$S$2:$S$105))</f>
        <v>3</v>
      </c>
      <c r="AS37">
        <f>SUMPRODUCT(($M$2:$M$105=AH37)*($T$2:$T$105&lt;$S$2:$S$105))</f>
        <v>0</v>
      </c>
      <c r="AT37">
        <f>SUMPRODUCT(($L$2:$L$105=AH37)*($T$2:$T$105&lt;$S$2:$S$105))</f>
        <v>1</v>
      </c>
      <c r="AU37">
        <f>SUMPRODUCT(($L$2:$L$105=AH37)*($T$2:$T$105&gt;$S$2:$S$105))</f>
        <v>2</v>
      </c>
      <c r="AV37">
        <f>COUNTIFS($M$2:$M$105,AH37,$E$2:$E$105,1)</f>
        <v>3</v>
      </c>
      <c r="AW37">
        <f>COUNTIFS($L$2:$L$105,AH37,$E$2:$E$105,1)</f>
        <v>3</v>
      </c>
      <c r="AX37">
        <f>SUMIFS($T$2:$T$105, $M$2:$M$105, AH37,$E$2:$E$105, 1)</f>
        <v>17</v>
      </c>
      <c r="AY37">
        <f>SUMIFS($S$2:$S$105, $L$2:$L$105, AH37,$E$2:$E$105, 1)</f>
        <v>10</v>
      </c>
      <c r="AZ37">
        <f>SUMIFS($S$2:$S$105, $M$2:$M$105, AH37,$E$2:$E$105, 1)</f>
        <v>11</v>
      </c>
      <c r="BA37">
        <f>SUMIFS($T$2:$T$105, $L$2:$L$105, AH37,$E$2:$E$105, 1)</f>
        <v>13</v>
      </c>
      <c r="BB37">
        <f t="shared" si="20"/>
        <v>6</v>
      </c>
      <c r="BC37">
        <f t="shared" si="20"/>
        <v>-3</v>
      </c>
      <c r="BD37">
        <f t="shared" si="21"/>
        <v>27</v>
      </c>
      <c r="BE37">
        <f t="shared" si="22"/>
        <v>24</v>
      </c>
      <c r="BF37">
        <f t="shared" si="23"/>
        <v>3</v>
      </c>
      <c r="BG37">
        <f t="shared" si="24"/>
        <v>5.666666666666667</v>
      </c>
      <c r="BH37">
        <f t="shared" si="24"/>
        <v>3.3333333333333335</v>
      </c>
      <c r="BI37">
        <f t="shared" si="25"/>
        <v>3.6666666666666665</v>
      </c>
      <c r="BJ37">
        <f t="shared" si="25"/>
        <v>4.333333333333333</v>
      </c>
      <c r="BK37">
        <f t="shared" si="7"/>
        <v>4.5</v>
      </c>
      <c r="BL37">
        <f t="shared" si="8"/>
        <v>4</v>
      </c>
      <c r="BN37" t="str">
        <f t="shared" si="9"/>
        <v>EDM</v>
      </c>
      <c r="BO37" s="15">
        <f t="shared" si="10"/>
        <v>10</v>
      </c>
      <c r="BP37" s="15">
        <f t="shared" si="10"/>
        <v>5</v>
      </c>
      <c r="BQ37" s="15">
        <f t="shared" si="10"/>
        <v>5</v>
      </c>
      <c r="BR37" s="15">
        <f t="shared" si="10"/>
        <v>4</v>
      </c>
      <c r="BS37" s="15">
        <f t="shared" si="10"/>
        <v>6</v>
      </c>
      <c r="BT37" s="15">
        <f t="shared" si="10"/>
        <v>3</v>
      </c>
      <c r="BU37" s="15">
        <f t="shared" si="10"/>
        <v>0</v>
      </c>
      <c r="BV37" s="15">
        <f t="shared" si="10"/>
        <v>1</v>
      </c>
      <c r="BW37" s="15">
        <f t="shared" si="10"/>
        <v>2</v>
      </c>
      <c r="BX37" s="15">
        <f>SUMIFS($T$2:$T$105,$M$2:$M$105,AH37,$E$2:$E$105,1)+SUMIFS($T$2:$T$105,$M$2:$M$105,AH37,$E$2:$E$105,2)+SUMIFS($T$2:$T$105,$M$2:$M$105,AH37,$E$2:$E$105,3)+SUMIFS($T$2:$T$105,$M$2:$M$105,AH37,$E$2:$E$105,4)</f>
        <v>17</v>
      </c>
      <c r="BY37" s="15">
        <f>SUMIFS($S$2:$S$105,$L$2:$L$105,AH37,$E$2:$E$105,1) + SUMIFS($S$2:$S$105,$L$2:$L$105,AH37,$E$2:$E$105,2)+SUMIFS($S$2:$S$105,$L$2:$L$105,AH37,$E$2:$E$105,3)+SUMIFS($S$2:$S$105,$L$2:$L$105,AH37,$E$2:$E$105,4)</f>
        <v>10</v>
      </c>
      <c r="BZ37" s="15">
        <f>SUMIFS($S$2:$S$105,$M$2:$M$105,AH37,$E$2:$E$105,1)+SUMIFS($S$2:$S$105,$M$2:$M$105,AH37,$E$2:$E$105,2)+SUMIFS($S$2:$S$105,$M$2:$M$105,AH37,$E$2:$E$105,3)+SUMIFS($S$2:$S$105,$M$2:$M$105,AH37,$E$2:$E$105,4)</f>
        <v>11</v>
      </c>
      <c r="CA37" s="15">
        <f>SUMIFS($T$2:$T$105,$L$2:$L$105,AH37,$E$2:$E$105,1)+(SUMIFS($T$2:$T$105,$L$2:$L$105,AH37,$E$2:$E$105,2)+SUMIFS($T$2:$T$105,$L$2:$L$105,AH37,$E$2:$E$105,3)+SUMIFS($T$2:$T$105,$L$2:$L$105,AH37,$E$2:$E$105,4))</f>
        <v>13</v>
      </c>
      <c r="CB37" s="15">
        <f t="shared" si="11"/>
        <v>6</v>
      </c>
      <c r="CC37" s="15">
        <f t="shared" si="11"/>
        <v>-3</v>
      </c>
      <c r="CD37" s="15">
        <f t="shared" si="12"/>
        <v>27</v>
      </c>
      <c r="CE37" s="15">
        <f t="shared" si="13"/>
        <v>24</v>
      </c>
      <c r="CF37" s="15">
        <f t="shared" si="14"/>
        <v>3</v>
      </c>
      <c r="CG37" s="20">
        <f t="shared" si="15"/>
        <v>3.4</v>
      </c>
      <c r="CH37" s="20">
        <f t="shared" si="15"/>
        <v>2</v>
      </c>
      <c r="CI37" s="20">
        <f t="shared" si="16"/>
        <v>2.2000000000000002</v>
      </c>
      <c r="CJ37" s="20">
        <f t="shared" si="16"/>
        <v>2.6</v>
      </c>
      <c r="CK37" s="20">
        <f t="shared" si="17"/>
        <v>2.7</v>
      </c>
      <c r="CL37" s="20">
        <f t="shared" si="18"/>
        <v>2.4</v>
      </c>
    </row>
    <row r="38" spans="1:90" x14ac:dyDescent="0.25">
      <c r="A38" s="1" t="str">
        <f t="shared" si="27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28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26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27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28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26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27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28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26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27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28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26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>COUNTIFS($L$2:$L$105, AH41, $E$2:$E$105, 1) + COUNTIFS($M$2:$M$105, AH41, $E$2:$E$105, 1)</f>
        <v>5</v>
      </c>
      <c r="AJ41">
        <f>COUNTIFS($L$2:$L$105, AH41, $E$2:$E$105, 2) + COUNTIFS($M$2:$M$105, AH41, $E$2:$E$105, 2)</f>
        <v>4</v>
      </c>
      <c r="AK41">
        <f>COUNTIFS($L$2:$L$105, AH41, $E$2:$E$105, 3) + COUNTIFS($M$2:$M$105, AH41, $E$2:$E$105, 3)</f>
        <v>0</v>
      </c>
      <c r="AL41">
        <f>COUNTIFS($L$2:$L$105, AH41, $E$2:$E$105, 4) + COUNTIFS($M$2:$M$105, AH41, $E$2:$E$105, 4)</f>
        <v>0</v>
      </c>
      <c r="AM41">
        <f>AI41+AJ41+AK41+AL41</f>
        <v>9</v>
      </c>
      <c r="AN41">
        <f>COUNTIF($M$2:$M$105, AH41)</f>
        <v>5</v>
      </c>
      <c r="AO41">
        <f>COUNTIF($L$2:$L$105, AH41)</f>
        <v>4</v>
      </c>
      <c r="AP41">
        <f>AR41+AT41</f>
        <v>4</v>
      </c>
      <c r="AQ41">
        <f>AM41-AP41</f>
        <v>5</v>
      </c>
      <c r="AR41">
        <f>SUMPRODUCT(($M$2:$M$105=AH41)*($T$2:$T$105&gt;$S$2:$S$105))</f>
        <v>3</v>
      </c>
      <c r="AS41">
        <f>SUMPRODUCT(($M$2:$M$105=AH22)*($T$2:$T$105&lt;$S$2:$S$105))</f>
        <v>0</v>
      </c>
      <c r="AT41">
        <f>SUMPRODUCT(($L$2:$L$105=AH41)*($T$2:$T$105&lt;$S$2:$S$105))</f>
        <v>1</v>
      </c>
      <c r="AU41">
        <f>SUMPRODUCT(($L$2:$L$105=AH41)*($T$2:$T$105&gt;$S$2:$S$105))</f>
        <v>1</v>
      </c>
      <c r="AV41">
        <f>COUNTIFS($M$2:$M$105,AH41,$E$2:$E$105,2)</f>
        <v>2</v>
      </c>
      <c r="AW41">
        <f>COUNTIFS($L$2:$L$105,AH41,$E$2:$E$105,2)</f>
        <v>2</v>
      </c>
      <c r="AX41">
        <f>SUMIFS($T$2:$T$105, $M$2:$M$105, AH41,$E$2:$E$105, 2)</f>
        <v>0</v>
      </c>
      <c r="AY41">
        <f>SUMIFS($S$2:$S$105, $L$2:$L$105, AH41,$E$2:$E$105, 2)</f>
        <v>0</v>
      </c>
      <c r="AZ41">
        <f>SUMIFS($S$2:$S$105, $M$2:$M$105, AH41,$E$2:$E$105, 2)</f>
        <v>0</v>
      </c>
      <c r="BA41">
        <f>SUMIFS($T$2:$T$105, $L$2:$L$105, AH41,$E$2:$E$105,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>
        <f>AX41/AV41</f>
        <v>0</v>
      </c>
      <c r="BH41">
        <f>AY41/AW41</f>
        <v>0</v>
      </c>
      <c r="BI41">
        <f>AZ41/AV41</f>
        <v>0</v>
      </c>
      <c r="BJ41">
        <f>BA41/AW41</f>
        <v>0</v>
      </c>
      <c r="BK41">
        <f>BD41/AI41</f>
        <v>0</v>
      </c>
      <c r="BL41">
        <f>BE41/AI41</f>
        <v>0</v>
      </c>
    </row>
    <row r="42" spans="1:90" x14ac:dyDescent="0.25">
      <c r="A42" t="str">
        <f t="shared" si="27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28"/>
        <v>TOR</v>
      </c>
      <c r="O42" s="46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2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>COUNTIFS($L$2:$L$105, AH42, $E$2:$E$105, 1) + COUNTIFS($M$2:$M$105, AH42, $E$2:$E$105, 1)</f>
        <v>5</v>
      </c>
      <c r="AJ42">
        <f>COUNTIFS($L$2:$L$105, AH42, $E$2:$E$105, 2) + COUNTIFS($M$2:$M$105, AH42, $E$2:$E$105, 2)</f>
        <v>4</v>
      </c>
      <c r="AK42">
        <f>COUNTIFS($L$2:$L$105, AH42, $E$2:$E$105, 3) + COUNTIFS($M$2:$M$105, AH42, $E$2:$E$105, 3)</f>
        <v>0</v>
      </c>
      <c r="AL42">
        <f>COUNTIFS($L$2:$L$105, AH42, $E$2:$E$105, 4) + COUNTIFS($M$2:$M$105, AH42, $E$2:$E$105, 4)</f>
        <v>0</v>
      </c>
      <c r="AM42">
        <f t="shared" ref="AM42:AM48" si="30">AI42+AJ42+AK42+AL42</f>
        <v>9</v>
      </c>
      <c r="AN42">
        <f>COUNTIF($M$2:$M$105, AH42)</f>
        <v>5</v>
      </c>
      <c r="AO42">
        <f>COUNTIF($L$2:$L$105, AH42)</f>
        <v>4</v>
      </c>
      <c r="AP42">
        <f t="shared" ref="AP42:AP48" si="31">AR42+AT42</f>
        <v>3</v>
      </c>
      <c r="AQ42">
        <f t="shared" ref="AQ42:AQ48" si="32">AM42-AP42</f>
        <v>6</v>
      </c>
      <c r="AR42">
        <f>SUMPRODUCT(($M$2:$M$105=AH42)*($T$2:$T$105&gt;$S$2:$S$105))</f>
        <v>2</v>
      </c>
      <c r="AS42">
        <f>SUMPRODUCT(($M$2:$M$105=AH23)*($T$2:$T$105&lt;$S$2:$S$105))</f>
        <v>1</v>
      </c>
      <c r="AT42">
        <f>SUMPRODUCT(($L$2:$L$105=AH42)*($T$2:$T$105&lt;$S$2:$S$105))</f>
        <v>1</v>
      </c>
      <c r="AU42">
        <f>SUMPRODUCT(($L$2:$L$105=AH42)*($T$2:$T$105&gt;$S$2:$S$105))</f>
        <v>1</v>
      </c>
      <c r="AV42">
        <f>COUNTIFS($M$2:$M$105,AH42,$E$2:$E$105,2)</f>
        <v>2</v>
      </c>
      <c r="AW42">
        <f>COUNTIFS($L$2:$L$105,AH42,$E$2:$E$105,2)</f>
        <v>2</v>
      </c>
      <c r="AX42">
        <f>SUMIFS($T$2:$T$105, $M$2:$M$105, AH42,$E$2:$E$105, 2)</f>
        <v>0</v>
      </c>
      <c r="AY42">
        <f>SUMIFS($S$2:$S$105, $L$2:$L$105, AH42,$E$2:$E$105, 2)</f>
        <v>0</v>
      </c>
      <c r="AZ42">
        <f>SUMIFS($S$2:$S$105, $M$2:$M$105, AH42,$E$2:$E$105, 2)</f>
        <v>0</v>
      </c>
      <c r="BA42">
        <f>SUMIFS($T$2:$T$105, $L$2:$L$105, AH42,$E$2:$E$105, 2)</f>
        <v>0</v>
      </c>
      <c r="BB42">
        <f t="shared" ref="BB42:BC48" si="33">AX42-AZ42</f>
        <v>0</v>
      </c>
      <c r="BC42">
        <f t="shared" si="33"/>
        <v>0</v>
      </c>
      <c r="BD42">
        <f t="shared" ref="BD42:BD48" si="34">AX42+AY42</f>
        <v>0</v>
      </c>
      <c r="BE42">
        <f t="shared" ref="BE42:BE48" si="35">AZ42+BA42</f>
        <v>0</v>
      </c>
      <c r="BF42">
        <f t="shared" ref="BF42:BF48" si="36">(AX42+AY42)-(AZ42+BA42)</f>
        <v>0</v>
      </c>
      <c r="BG42">
        <f t="shared" ref="BG42:BH48" si="37">AX42/AV42</f>
        <v>0</v>
      </c>
      <c r="BH42">
        <f t="shared" si="37"/>
        <v>0</v>
      </c>
      <c r="BI42">
        <f t="shared" ref="BI42:BJ48" si="38">AZ42/AV42</f>
        <v>0</v>
      </c>
      <c r="BJ42">
        <f t="shared" si="38"/>
        <v>0</v>
      </c>
      <c r="BK42">
        <f t="shared" ref="BK42:BK48" si="39">BD42/AI42</f>
        <v>0</v>
      </c>
      <c r="BL42">
        <f t="shared" ref="BL42:BL48" si="40">BE42/AI42</f>
        <v>0</v>
      </c>
    </row>
    <row r="43" spans="1:90" x14ac:dyDescent="0.25">
      <c r="A43" s="48" t="str">
        <f t="shared" si="27"/>
        <v>Thursday</v>
      </c>
      <c r="B43" s="42">
        <v>45778</v>
      </c>
      <c r="C43" s="43">
        <v>0.85416666666666663</v>
      </c>
      <c r="D43" s="42" t="s">
        <v>41</v>
      </c>
      <c r="E43" s="44">
        <v>1</v>
      </c>
      <c r="F43" s="46" t="s">
        <v>46</v>
      </c>
      <c r="G43" s="44">
        <v>6</v>
      </c>
      <c r="H43" s="44" t="s">
        <v>51</v>
      </c>
      <c r="I43" s="44" t="s">
        <v>163</v>
      </c>
      <c r="J43" s="44">
        <v>4</v>
      </c>
      <c r="K43" s="44">
        <v>2</v>
      </c>
      <c r="L43" s="46" t="s">
        <v>51</v>
      </c>
      <c r="M43" s="46" t="s">
        <v>163</v>
      </c>
      <c r="N43" s="46" t="str">
        <f t="shared" si="28"/>
        <v>VGK</v>
      </c>
      <c r="O43" s="46">
        <v>5</v>
      </c>
      <c r="P43" s="46">
        <v>3</v>
      </c>
      <c r="Q43" s="46" t="s">
        <v>160</v>
      </c>
      <c r="R43" s="42">
        <v>45778</v>
      </c>
      <c r="S43" s="46">
        <v>3</v>
      </c>
      <c r="T43" s="46">
        <v>2</v>
      </c>
      <c r="U43" s="46">
        <v>0</v>
      </c>
      <c r="V43" s="46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46" t="str">
        <f t="shared" si="29"/>
        <v>VGK</v>
      </c>
      <c r="X43" s="46">
        <f>IF(ISBLANK(Table2[[#This Row],[OTROUNDNUM]]), "", Table2[[#This Row],[PAWAYSCORE]]-Table2[[#This Row],[AAWAYSCORE]])</f>
        <v>2</v>
      </c>
      <c r="Y43" s="46">
        <f>IF(ISBLANK(Table2[[#This Row],[OTROUNDNUM]]), "", Table2[[#This Row],[PHOMESCORE]]-Table2[[#This Row],[AHOMESCORE]])</f>
        <v>1</v>
      </c>
      <c r="Z43" s="48"/>
      <c r="AH43" t="s">
        <v>32</v>
      </c>
      <c r="AI43">
        <f>COUNTIFS($L$2:$L$105, AH43, $E$2:$E$105, 1) + COUNTIFS($M$2:$M$105, AH43, $E$2:$E$105, 1)</f>
        <v>6</v>
      </c>
      <c r="AJ43">
        <f>COUNTIFS($L$2:$L$105, AH43, $E$2:$E$105, 2) + COUNTIFS($M$2:$M$105, AH43, $E$2:$E$105, 2)</f>
        <v>4</v>
      </c>
      <c r="AK43">
        <f>COUNTIFS($L$2:$L$105, AH43, $E$2:$E$105, 3) + COUNTIFS($M$2:$M$105, AH43, $E$2:$E$105, 3)</f>
        <v>0</v>
      </c>
      <c r="AL43">
        <f>COUNTIFS($L$2:$L$105, AH43, $E$2:$E$105, 4) + COUNTIFS($M$2:$M$105, AH43, $E$2:$E$105, 4)</f>
        <v>0</v>
      </c>
      <c r="AM43">
        <f t="shared" si="30"/>
        <v>10</v>
      </c>
      <c r="AN43">
        <f>COUNTIF($M$2:$M$105, AH43)</f>
        <v>5</v>
      </c>
      <c r="AO43">
        <f>COUNTIF($L$2:$L$105, AH43)</f>
        <v>5</v>
      </c>
      <c r="AP43">
        <f t="shared" si="31"/>
        <v>5</v>
      </c>
      <c r="AQ43">
        <f t="shared" si="32"/>
        <v>5</v>
      </c>
      <c r="AR43">
        <f>SUMPRODUCT(($M$2:$M$105=AH43)*($T$2:$T$105&gt;$S$2:$S$105))</f>
        <v>3</v>
      </c>
      <c r="AS43">
        <f>SUMPRODUCT(($M$2:$M$105=AH24)*($T$2:$T$105&lt;$S$2:$S$105))</f>
        <v>1</v>
      </c>
      <c r="AT43">
        <f>SUMPRODUCT(($L$2:$L$105=AH43)*($T$2:$T$105&lt;$S$2:$S$105))</f>
        <v>2</v>
      </c>
      <c r="AU43">
        <f>SUMPRODUCT(($L$2:$L$105=AH43)*($T$2:$T$105&gt;$S$2:$S$105))</f>
        <v>1</v>
      </c>
      <c r="AV43">
        <f>COUNTIFS($M$2:$M$105,AH43,$E$2:$E$105,2)</f>
        <v>2</v>
      </c>
      <c r="AW43">
        <f>COUNTIFS($L$2:$L$105,AH43,$E$2:$E$105,2)</f>
        <v>2</v>
      </c>
      <c r="AX43">
        <f>SUMIFS($T$2:$T$105, $M$2:$M$105, AH43,$E$2:$E$105, 2)</f>
        <v>5</v>
      </c>
      <c r="AY43">
        <f>SUMIFS($S$2:$S$105, $L$2:$L$105, AH43,$E$2:$E$105, 2)</f>
        <v>0</v>
      </c>
      <c r="AZ43">
        <f>SUMIFS($S$2:$S$105, $M$2:$M$105, AH43,$E$2:$E$105, 2)</f>
        <v>4</v>
      </c>
      <c r="BA43">
        <f>SUMIFS($T$2:$T$105, $L$2:$L$105, AH43,$E$2:$E$105, 2)</f>
        <v>0</v>
      </c>
      <c r="BB43">
        <f t="shared" si="33"/>
        <v>1</v>
      </c>
      <c r="BC43">
        <f t="shared" si="33"/>
        <v>0</v>
      </c>
      <c r="BD43">
        <f t="shared" si="34"/>
        <v>5</v>
      </c>
      <c r="BE43">
        <f t="shared" si="35"/>
        <v>4</v>
      </c>
      <c r="BF43">
        <f t="shared" si="36"/>
        <v>1</v>
      </c>
      <c r="BG43">
        <f t="shared" si="37"/>
        <v>2.5</v>
      </c>
      <c r="BH43">
        <f t="shared" si="37"/>
        <v>0</v>
      </c>
      <c r="BI43">
        <f t="shared" si="38"/>
        <v>2</v>
      </c>
      <c r="BJ43">
        <f t="shared" si="38"/>
        <v>0</v>
      </c>
      <c r="BK43">
        <f t="shared" si="39"/>
        <v>0.83333333333333337</v>
      </c>
      <c r="BL43">
        <f t="shared" si="40"/>
        <v>0.66666666666666663</v>
      </c>
    </row>
    <row r="44" spans="1:90" x14ac:dyDescent="0.25">
      <c r="A44" s="48" t="str">
        <f t="shared" si="27"/>
        <v>Thursday</v>
      </c>
      <c r="B44" s="42">
        <v>45778</v>
      </c>
      <c r="C44" s="43">
        <v>0.9375</v>
      </c>
      <c r="D44" s="42" t="s">
        <v>41</v>
      </c>
      <c r="E44" s="44">
        <v>1</v>
      </c>
      <c r="F44" s="46" t="s">
        <v>42</v>
      </c>
      <c r="G44" s="44">
        <v>6</v>
      </c>
      <c r="H44" s="44" t="s">
        <v>50</v>
      </c>
      <c r="I44" s="44" t="s">
        <v>44</v>
      </c>
      <c r="J44" s="44">
        <v>3</v>
      </c>
      <c r="K44" s="44">
        <v>3</v>
      </c>
      <c r="L44" s="46" t="s">
        <v>50</v>
      </c>
      <c r="M44" s="46" t="s">
        <v>44</v>
      </c>
      <c r="N44" s="46" t="str">
        <f t="shared" si="28"/>
        <v>COL</v>
      </c>
      <c r="O44" s="46">
        <v>3</v>
      </c>
      <c r="P44" s="46">
        <v>4</v>
      </c>
      <c r="Q44" s="46" t="s">
        <v>159</v>
      </c>
      <c r="R44" s="42">
        <v>45778</v>
      </c>
      <c r="S44" s="46">
        <v>4</v>
      </c>
      <c r="T44" s="46">
        <v>7</v>
      </c>
      <c r="U44" s="46">
        <v>0</v>
      </c>
      <c r="V44" s="46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46" t="str">
        <f t="shared" si="29"/>
        <v>COL</v>
      </c>
      <c r="X44" s="46">
        <f>IF(ISBLANK(Table2[[#This Row],[OTROUNDNUM]]), "", Table2[[#This Row],[PAWAYSCORE]]-Table2[[#This Row],[AAWAYSCORE]])</f>
        <v>-1</v>
      </c>
      <c r="Y44" s="46">
        <f>IF(ISBLANK(Table2[[#This Row],[OTROUNDNUM]]), "", Table2[[#This Row],[PHOMESCORE]]-Table2[[#This Row],[AHOMESCORE]])</f>
        <v>-3</v>
      </c>
      <c r="Z44" s="48"/>
      <c r="AH44" t="s">
        <v>35</v>
      </c>
      <c r="AI44">
        <f>COUNTIFS($L$2:$L$105, AH44, $E$2:$E$105, 1) + COUNTIFS($M$2:$M$105, AH44, $E$2:$E$105, 1)</f>
        <v>5</v>
      </c>
      <c r="AJ44">
        <f>COUNTIFS($L$2:$L$105, AH44, $E$2:$E$105, 2) + COUNTIFS($M$2:$M$105, AH44, $E$2:$E$105, 2)</f>
        <v>4</v>
      </c>
      <c r="AK44">
        <f>COUNTIFS($L$2:$L$105, AH44, $E$2:$E$105, 3) + COUNTIFS($M$2:$M$105, AH44, $E$2:$E$105, 3)</f>
        <v>0</v>
      </c>
      <c r="AL44">
        <f>COUNTIFS($L$2:$L$105, AH44, $E$2:$E$105, 4) + COUNTIFS($M$2:$M$105, AH44, $E$2:$E$105, 4)</f>
        <v>0</v>
      </c>
      <c r="AM44">
        <f t="shared" si="30"/>
        <v>9</v>
      </c>
      <c r="AN44">
        <f>COUNTIF($M$2:$M$105, AH44)</f>
        <v>4</v>
      </c>
      <c r="AO44">
        <f>COUNTIF($L$2:$L$105, AH44)</f>
        <v>5</v>
      </c>
      <c r="AP44">
        <f t="shared" si="31"/>
        <v>4</v>
      </c>
      <c r="AQ44">
        <f t="shared" si="32"/>
        <v>5</v>
      </c>
      <c r="AR44">
        <f>SUMPRODUCT(($M$2:$M$105=AH44)*($T$2:$T$105&gt;$S$2:$S$105))</f>
        <v>1</v>
      </c>
      <c r="AS44">
        <f>SUMPRODUCT(($M$2:$M$105=AH25)*($T$2:$T$105&lt;$S$2:$S$105))</f>
        <v>1</v>
      </c>
      <c r="AT44">
        <f>SUMPRODUCT(($L$2:$L$105=AH44)*($T$2:$T$105&lt;$S$2:$S$105))</f>
        <v>3</v>
      </c>
      <c r="AU44">
        <f>SUMPRODUCT(($L$2:$L$105=AH44)*($T$2:$T$105&gt;$S$2:$S$105))</f>
        <v>1</v>
      </c>
      <c r="AV44">
        <f>COUNTIFS($M$2:$M$105,AH44,$E$2:$E$105,2)</f>
        <v>2</v>
      </c>
      <c r="AW44">
        <f>COUNTIFS($L$2:$L$105,AH44,$E$2:$E$105,2)</f>
        <v>2</v>
      </c>
      <c r="AX44">
        <f>SUMIFS($T$2:$T$105, $M$2:$M$105, AH44,$E$2:$E$105, 2)</f>
        <v>0</v>
      </c>
      <c r="AY44">
        <f>SUMIFS($S$2:$S$105, $L$2:$L$105, AH44,$E$2:$E$105, 2)</f>
        <v>4</v>
      </c>
      <c r="AZ44">
        <f>SUMIFS($S$2:$S$105, $M$2:$M$105, AH44,$E$2:$E$105, 2)</f>
        <v>0</v>
      </c>
      <c r="BA44">
        <f>SUMIFS($T$2:$T$105, $L$2:$L$105, AH44,$E$2:$E$105, 2)</f>
        <v>5</v>
      </c>
      <c r="BB44">
        <f t="shared" si="33"/>
        <v>0</v>
      </c>
      <c r="BC44">
        <f t="shared" si="33"/>
        <v>-1</v>
      </c>
      <c r="BD44">
        <f t="shared" si="34"/>
        <v>4</v>
      </c>
      <c r="BE44">
        <f t="shared" si="35"/>
        <v>5</v>
      </c>
      <c r="BF44">
        <f t="shared" si="36"/>
        <v>-1</v>
      </c>
      <c r="BG44">
        <f t="shared" si="37"/>
        <v>0</v>
      </c>
      <c r="BH44">
        <f t="shared" si="37"/>
        <v>2</v>
      </c>
      <c r="BI44">
        <f t="shared" si="38"/>
        <v>0</v>
      </c>
      <c r="BJ44">
        <f t="shared" si="38"/>
        <v>2.5</v>
      </c>
      <c r="BK44">
        <f t="shared" si="39"/>
        <v>0.8</v>
      </c>
      <c r="BL44">
        <f t="shared" si="40"/>
        <v>1</v>
      </c>
    </row>
    <row r="45" spans="1:90" x14ac:dyDescent="0.25">
      <c r="A45" s="1" t="str">
        <f t="shared" si="27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28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2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>COUNTIFS($L$2:$L$105, AH45, $E$2:$E$105, 1) + COUNTIFS($M$2:$M$105, AH45, $E$2:$E$105, 1)</f>
        <v>7</v>
      </c>
      <c r="AJ45">
        <f>COUNTIFS($L$2:$L$105, AH45, $E$2:$E$105, 2) + COUNTIFS($M$2:$M$105, AH45, $E$2:$E$105, 2)</f>
        <v>4</v>
      </c>
      <c r="AK45">
        <f>COUNTIFS($L$2:$L$105, AH45, $E$2:$E$105, 3) + COUNTIFS($M$2:$M$105, AH45, $E$2:$E$105, 3)</f>
        <v>0</v>
      </c>
      <c r="AL45">
        <f>COUNTIFS($L$2:$L$105, AH45, $E$2:$E$105, 4) + COUNTIFS($M$2:$M$105, AH45, $E$2:$E$105, 4)</f>
        <v>0</v>
      </c>
      <c r="AM45">
        <f t="shared" si="30"/>
        <v>11</v>
      </c>
      <c r="AN45">
        <f>COUNTIF($M$2:$M$105, AH45)</f>
        <v>6</v>
      </c>
      <c r="AO45">
        <f>COUNTIF($L$2:$L$105, AH45)</f>
        <v>5</v>
      </c>
      <c r="AP45">
        <f t="shared" si="31"/>
        <v>4</v>
      </c>
      <c r="AQ45">
        <f t="shared" si="32"/>
        <v>7</v>
      </c>
      <c r="AR45">
        <f>SUMPRODUCT(($M$2:$M$105=AH45)*($T$2:$T$105&gt;$S$2:$S$105))</f>
        <v>4</v>
      </c>
      <c r="AS45">
        <f>SUMPRODUCT(($M$2:$M$105=AH26)*($T$2:$T$105&lt;$S$2:$S$105))</f>
        <v>1</v>
      </c>
      <c r="AT45">
        <f>SUMPRODUCT(($L$2:$L$105=AH45)*($T$2:$T$105&lt;$S$2:$S$105))</f>
        <v>0</v>
      </c>
      <c r="AU45">
        <f>SUMPRODUCT(($L$2:$L$105=AH45)*($T$2:$T$105&gt;$S$2:$S$105))</f>
        <v>3</v>
      </c>
      <c r="AV45">
        <f>COUNTIFS($M$2:$M$105,AH45,$E$2:$E$105,2)</f>
        <v>2</v>
      </c>
      <c r="AW45">
        <f>COUNTIFS($L$2:$L$105,AH45,$E$2:$E$105,2)</f>
        <v>2</v>
      </c>
      <c r="AX45">
        <f>SUMIFS($T$2:$T$105, $M$2:$M$105, AH45,$E$2:$E$105, 2)</f>
        <v>0</v>
      </c>
      <c r="AY45">
        <f>SUMIFS($S$2:$S$105, $L$2:$L$105, AH45,$E$2:$E$105, 2)</f>
        <v>0</v>
      </c>
      <c r="AZ45">
        <f>SUMIFS($S$2:$S$105, $M$2:$M$105, AH45,$E$2:$E$105, 2)</f>
        <v>0</v>
      </c>
      <c r="BA45">
        <f>SUMIFS($T$2:$T$105, $L$2:$L$105, AH45,$E$2:$E$105, 2)</f>
        <v>0</v>
      </c>
      <c r="BB45">
        <f t="shared" si="33"/>
        <v>0</v>
      </c>
      <c r="BC45">
        <f t="shared" si="33"/>
        <v>0</v>
      </c>
      <c r="BD45">
        <f t="shared" si="34"/>
        <v>0</v>
      </c>
      <c r="BE45">
        <f t="shared" si="35"/>
        <v>0</v>
      </c>
      <c r="BF45">
        <f t="shared" si="36"/>
        <v>0</v>
      </c>
      <c r="BG45">
        <f t="shared" si="37"/>
        <v>0</v>
      </c>
      <c r="BH45">
        <f t="shared" si="37"/>
        <v>0</v>
      </c>
      <c r="BI45">
        <f t="shared" si="38"/>
        <v>0</v>
      </c>
      <c r="BJ45">
        <f t="shared" si="38"/>
        <v>0</v>
      </c>
      <c r="BK45">
        <f t="shared" si="39"/>
        <v>0</v>
      </c>
      <c r="BL45">
        <f t="shared" si="40"/>
        <v>0</v>
      </c>
    </row>
    <row r="46" spans="1:90" x14ac:dyDescent="0.25">
      <c r="A46" s="18" t="str">
        <f t="shared" si="27"/>
        <v>Friday</v>
      </c>
      <c r="B46" s="56">
        <v>45779</v>
      </c>
      <c r="C46" s="57">
        <v>0.875</v>
      </c>
      <c r="D46" s="56" t="s">
        <v>41</v>
      </c>
      <c r="E46" s="58">
        <v>1</v>
      </c>
      <c r="F46" s="59" t="s">
        <v>49</v>
      </c>
      <c r="G46" s="58">
        <v>6</v>
      </c>
      <c r="H46" s="58" t="s">
        <v>43</v>
      </c>
      <c r="I46" s="58" t="s">
        <v>158</v>
      </c>
      <c r="J46" s="58">
        <v>3</v>
      </c>
      <c r="K46" s="58">
        <v>3</v>
      </c>
      <c r="L46" s="60" t="s">
        <v>43</v>
      </c>
      <c r="M46" s="60" t="s">
        <v>158</v>
      </c>
      <c r="N46" s="60" t="str">
        <f t="shared" si="28"/>
        <v>WPG</v>
      </c>
      <c r="O46" s="60">
        <v>4</v>
      </c>
      <c r="P46" s="60">
        <v>2</v>
      </c>
      <c r="Q46" s="60" t="s">
        <v>160</v>
      </c>
      <c r="R46" s="56">
        <v>45779</v>
      </c>
      <c r="S46" s="60">
        <v>2</v>
      </c>
      <c r="T46" s="60">
        <v>5</v>
      </c>
      <c r="U46" s="60">
        <v>0</v>
      </c>
      <c r="V46" s="60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60" t="str">
        <f>IF(OR(ISBLANK($S46), ISBLANK($T46), ISBLANK($U46)), "", IF(S46&gt;T46,L46,M46))</f>
        <v>STL</v>
      </c>
      <c r="X46" s="60">
        <f>IF(ISBLANK(Table2[[#This Row],[OTROUNDNUM]]), "", Table2[[#This Row],[PAWAYSCORE]]-Table2[[#This Row],[AAWAYSCORE]])</f>
        <v>2</v>
      </c>
      <c r="Y46" s="60">
        <f>IF(ISBLANK(Table2[[#This Row],[OTROUNDNUM]]), "", Table2[[#This Row],[PHOMESCORE]]-Table2[[#This Row],[AHOMESCORE]])</f>
        <v>-3</v>
      </c>
      <c r="Z46" s="18"/>
      <c r="AH46" t="s">
        <v>50</v>
      </c>
      <c r="AI46">
        <f>COUNTIFS($L$2:$L$105, AH46, $E$2:$E$105, 1) + COUNTIFS($M$2:$M$105, AH46, $E$2:$E$105, 1)</f>
        <v>7</v>
      </c>
      <c r="AJ46">
        <f>COUNTIFS($L$2:$L$105, AH46, $E$2:$E$105, 2) + COUNTIFS($M$2:$M$105, AH46, $E$2:$E$105, 2)</f>
        <v>4</v>
      </c>
      <c r="AK46">
        <f>COUNTIFS($L$2:$L$105, AH46, $E$2:$E$105, 3) + COUNTIFS($M$2:$M$105, AH46, $E$2:$E$105, 3)</f>
        <v>0</v>
      </c>
      <c r="AL46">
        <f>COUNTIFS($L$2:$L$105, AH46, $E$2:$E$105, 4) + COUNTIFS($M$2:$M$105, AH46, $E$2:$E$105, 4)</f>
        <v>0</v>
      </c>
      <c r="AM46">
        <f t="shared" si="30"/>
        <v>11</v>
      </c>
      <c r="AN46">
        <f>COUNTIF($M$2:$M$105, AH46)</f>
        <v>6</v>
      </c>
      <c r="AO46">
        <f>COUNTIF($L$2:$L$105, AH46)</f>
        <v>5</v>
      </c>
      <c r="AP46">
        <f t="shared" si="31"/>
        <v>4</v>
      </c>
      <c r="AQ46">
        <f t="shared" si="32"/>
        <v>7</v>
      </c>
      <c r="AR46">
        <f>SUMPRODUCT(($M$2:$M$105=AH46)*($T$2:$T$105&gt;$S$2:$S$105))</f>
        <v>3</v>
      </c>
      <c r="AS46">
        <f>SUMPRODUCT(($M$2:$M$105=AH27)*($T$2:$T$105&lt;$S$2:$S$105))</f>
        <v>2</v>
      </c>
      <c r="AT46">
        <f>SUMPRODUCT(($L$2:$L$105=AH46)*($T$2:$T$105&lt;$S$2:$S$105))</f>
        <v>1</v>
      </c>
      <c r="AU46">
        <f>SUMPRODUCT(($L$2:$L$105=AH46)*($T$2:$T$105&gt;$S$2:$S$105))</f>
        <v>2</v>
      </c>
      <c r="AV46">
        <f>COUNTIFS($M$2:$M$105,AH46,$E$2:$E$105,2)</f>
        <v>2</v>
      </c>
      <c r="AW46">
        <f>COUNTIFS($L$2:$L$105,AH46,$E$2:$E$105,2)</f>
        <v>2</v>
      </c>
      <c r="AX46">
        <f>SUMIFS($T$2:$T$105, $M$2:$M$105, AH46,$E$2:$E$105, 2)</f>
        <v>0</v>
      </c>
      <c r="AY46">
        <f>SUMIFS($S$2:$S$105, $L$2:$L$105, AH46,$E$2:$E$105, 2)</f>
        <v>0</v>
      </c>
      <c r="AZ46">
        <f>SUMIFS($S$2:$S$105, $M$2:$M$105, AH46,$E$2:$E$105, 2)</f>
        <v>0</v>
      </c>
      <c r="BA46">
        <f>SUMIFS($T$2:$T$105, $L$2:$L$105, AH46,$E$2:$E$105, 2)</f>
        <v>0</v>
      </c>
      <c r="BB46">
        <f t="shared" si="33"/>
        <v>0</v>
      </c>
      <c r="BC46">
        <f t="shared" si="33"/>
        <v>0</v>
      </c>
      <c r="BD46">
        <f t="shared" si="34"/>
        <v>0</v>
      </c>
      <c r="BE46">
        <f t="shared" si="35"/>
        <v>0</v>
      </c>
      <c r="BF46">
        <f t="shared" si="36"/>
        <v>0</v>
      </c>
      <c r="BG46">
        <f t="shared" si="37"/>
        <v>0</v>
      </c>
      <c r="BH46">
        <f t="shared" si="37"/>
        <v>0</v>
      </c>
      <c r="BI46">
        <f t="shared" si="38"/>
        <v>0</v>
      </c>
      <c r="BJ46">
        <f t="shared" si="38"/>
        <v>0</v>
      </c>
      <c r="BK46">
        <f t="shared" si="39"/>
        <v>0</v>
      </c>
      <c r="BL46">
        <f t="shared" si="40"/>
        <v>0</v>
      </c>
    </row>
    <row r="47" spans="1:90" x14ac:dyDescent="0.25">
      <c r="A47" s="1" t="str">
        <f t="shared" si="27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28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4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>COUNTIFS($L$2:$L$105, AH47, $E$2:$E$105, 1) + COUNTIFS($M$2:$M$105, AH47, $E$2:$E$105, 1)</f>
        <v>6</v>
      </c>
      <c r="AJ47">
        <f>COUNTIFS($L$2:$L$105, AH47, $E$2:$E$105, 2) + COUNTIFS($M$2:$M$105, AH47, $E$2:$E$105, 2)</f>
        <v>4</v>
      </c>
      <c r="AK47">
        <f>COUNTIFS($L$2:$L$105, AH47, $E$2:$E$105, 3) + COUNTIFS($M$2:$M$105, AH47, $E$2:$E$105, 3)</f>
        <v>0</v>
      </c>
      <c r="AL47">
        <f>COUNTIFS($L$2:$L$105, AH47, $E$2:$E$105, 4) + COUNTIFS($M$2:$M$105, AH47, $E$2:$E$105, 4)</f>
        <v>0</v>
      </c>
      <c r="AM47">
        <f t="shared" si="30"/>
        <v>10</v>
      </c>
      <c r="AN47">
        <f>COUNTIF($M$2:$M$105, AH47)</f>
        <v>5</v>
      </c>
      <c r="AO47">
        <f>COUNTIF($L$2:$L$105, AH47)</f>
        <v>5</v>
      </c>
      <c r="AP47">
        <f t="shared" si="31"/>
        <v>4</v>
      </c>
      <c r="AQ47">
        <f t="shared" si="32"/>
        <v>6</v>
      </c>
      <c r="AR47">
        <f>SUMPRODUCT(($M$2:$M$105=AH47)*($T$2:$T$105&gt;$S$2:$S$105))</f>
        <v>2</v>
      </c>
      <c r="AS47">
        <f>SUMPRODUCT(($M$2:$M$105=AH28)*($T$2:$T$105&lt;$S$2:$S$105))</f>
        <v>3</v>
      </c>
      <c r="AT47">
        <f>SUMPRODUCT(($L$2:$L$105=AH47)*($T$2:$T$105&lt;$S$2:$S$105))</f>
        <v>2</v>
      </c>
      <c r="AU47">
        <f>SUMPRODUCT(($L$2:$L$105=AH47)*($T$2:$T$105&gt;$S$2:$S$105))</f>
        <v>1</v>
      </c>
      <c r="AV47">
        <f>COUNTIFS($M$2:$M$105,AH47,$E$2:$E$105,2)</f>
        <v>2</v>
      </c>
      <c r="AW47">
        <f>COUNTIFS($L$2:$L$105,AH47,$E$2:$E$105,2)</f>
        <v>2</v>
      </c>
      <c r="AX47">
        <f>SUMIFS($T$2:$T$105, $M$2:$M$105, AH47,$E$2:$E$105, 2)</f>
        <v>0</v>
      </c>
      <c r="AY47">
        <f>SUMIFS($S$2:$S$105, $L$2:$L$105, AH47,$E$2:$E$105, 2)</f>
        <v>0</v>
      </c>
      <c r="AZ47">
        <f>SUMIFS($S$2:$S$105, $M$2:$M$105, AH47,$E$2:$E$105, 2)</f>
        <v>0</v>
      </c>
      <c r="BA47">
        <f>SUMIFS($T$2:$T$105, $L$2:$L$105, AH47,$E$2:$E$105, 2)</f>
        <v>0</v>
      </c>
      <c r="BB47">
        <f t="shared" si="33"/>
        <v>0</v>
      </c>
      <c r="BC47">
        <f t="shared" si="33"/>
        <v>0</v>
      </c>
      <c r="BD47">
        <f t="shared" si="34"/>
        <v>0</v>
      </c>
      <c r="BE47">
        <f t="shared" si="35"/>
        <v>0</v>
      </c>
      <c r="BF47">
        <f t="shared" si="36"/>
        <v>0</v>
      </c>
      <c r="BG47">
        <f t="shared" si="37"/>
        <v>0</v>
      </c>
      <c r="BH47">
        <f t="shared" si="37"/>
        <v>0</v>
      </c>
      <c r="BI47">
        <f t="shared" si="38"/>
        <v>0</v>
      </c>
      <c r="BJ47">
        <f t="shared" si="38"/>
        <v>0</v>
      </c>
      <c r="BK47">
        <f t="shared" si="39"/>
        <v>0</v>
      </c>
      <c r="BL47">
        <f t="shared" si="40"/>
        <v>0</v>
      </c>
    </row>
    <row r="48" spans="1:90" ht="15.75" thickBot="1" x14ac:dyDescent="0.3">
      <c r="A48" s="36" t="str">
        <f t="shared" si="27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28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50" si="4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>COUNTIFS($L$2:$L$105, AH48, $E$2:$E$105, 1) + COUNTIFS($M$2:$M$105, AH48, $E$2:$E$105, 1)</f>
        <v>6</v>
      </c>
      <c r="AJ48">
        <f>COUNTIFS($L$2:$L$105, AH48, $E$2:$E$105, 2) + COUNTIFS($M$2:$M$105, AH48, $E$2:$E$105, 2)</f>
        <v>4</v>
      </c>
      <c r="AK48">
        <f>COUNTIFS($L$2:$L$105, AH48, $E$2:$E$105, 3) + COUNTIFS($M$2:$M$105, AH48, $E$2:$E$105, 3)</f>
        <v>0</v>
      </c>
      <c r="AL48">
        <f>COUNTIFS($L$2:$L$105, AH48, $E$2:$E$105, 4) + COUNTIFS($M$2:$M$105, AH48, $E$2:$E$105, 4)</f>
        <v>0</v>
      </c>
      <c r="AM48">
        <f t="shared" si="30"/>
        <v>10</v>
      </c>
      <c r="AN48">
        <f>COUNTIF($M$2:$M$105, AH48)</f>
        <v>5</v>
      </c>
      <c r="AO48">
        <f>COUNTIF($L$2:$L$105, AH48)</f>
        <v>5</v>
      </c>
      <c r="AP48">
        <f t="shared" si="31"/>
        <v>4</v>
      </c>
      <c r="AQ48">
        <f t="shared" si="32"/>
        <v>6</v>
      </c>
      <c r="AR48">
        <f>SUMPRODUCT(($M$2:$M$105=AH48)*($T$2:$T$105&gt;$S$2:$S$105))</f>
        <v>3</v>
      </c>
      <c r="AS48">
        <f>SUMPRODUCT(($M$2:$M$105=AH29)*($T$2:$T$105&lt;$S$2:$S$105))</f>
        <v>1</v>
      </c>
      <c r="AT48">
        <f>SUMPRODUCT(($L$2:$L$105=AH48)*($T$2:$T$105&lt;$S$2:$S$105))</f>
        <v>1</v>
      </c>
      <c r="AU48">
        <f>SUMPRODUCT(($L$2:$L$105=AH48)*($T$2:$T$105&gt;$S$2:$S$105))</f>
        <v>2</v>
      </c>
      <c r="AV48">
        <f>COUNTIFS($M$2:$M$105,AH48,$E$2:$E$105,2)</f>
        <v>2</v>
      </c>
      <c r="AW48">
        <f>COUNTIFS($L$2:$L$105,AH48,$E$2:$E$105,2)</f>
        <v>2</v>
      </c>
      <c r="AX48">
        <f>SUMIFS($T$2:$T$105, $M$2:$M$105, AH48,$E$2:$E$105, 2)</f>
        <v>0</v>
      </c>
      <c r="AY48">
        <f>SUMIFS($S$2:$S$105, $L$2:$L$105, AH48,$E$2:$E$105, 2)</f>
        <v>0</v>
      </c>
      <c r="AZ48">
        <f>SUMIFS($S$2:$S$105, $M$2:$M$105, AH48,$E$2:$E$105, 2)</f>
        <v>0</v>
      </c>
      <c r="BA48">
        <f>SUMIFS($T$2:$T$105, $L$2:$L$105, AH48,$E$2:$E$105, 2)</f>
        <v>0</v>
      </c>
      <c r="BB48">
        <f t="shared" si="33"/>
        <v>0</v>
      </c>
      <c r="BC48">
        <f t="shared" si="33"/>
        <v>0</v>
      </c>
      <c r="BD48">
        <f t="shared" si="34"/>
        <v>0</v>
      </c>
      <c r="BE48">
        <f t="shared" si="35"/>
        <v>0</v>
      </c>
      <c r="BF48">
        <f t="shared" si="36"/>
        <v>0</v>
      </c>
      <c r="BG48">
        <f t="shared" si="37"/>
        <v>0</v>
      </c>
      <c r="BH48">
        <f t="shared" si="37"/>
        <v>0</v>
      </c>
      <c r="BI48">
        <f t="shared" si="38"/>
        <v>0</v>
      </c>
      <c r="BJ48">
        <f t="shared" si="38"/>
        <v>0</v>
      </c>
      <c r="BK48">
        <f t="shared" si="39"/>
        <v>0</v>
      </c>
      <c r="BL48">
        <f t="shared" si="40"/>
        <v>0</v>
      </c>
    </row>
    <row r="49" spans="1:64" ht="15.75" thickTop="1" x14ac:dyDescent="0.25">
      <c r="A49" s="50" t="str">
        <f t="shared" si="27"/>
        <v>Monday</v>
      </c>
      <c r="B49" s="51">
        <v>45782</v>
      </c>
      <c r="C49" s="52">
        <v>0.875</v>
      </c>
      <c r="D49" s="51" t="s">
        <v>16</v>
      </c>
      <c r="E49" s="53">
        <v>2</v>
      </c>
      <c r="F49" s="54" t="s">
        <v>55</v>
      </c>
      <c r="G49" s="53">
        <v>1</v>
      </c>
      <c r="H49" s="53" t="s">
        <v>32</v>
      </c>
      <c r="I49" s="53" t="s">
        <v>35</v>
      </c>
      <c r="J49" s="53">
        <v>1</v>
      </c>
      <c r="K49" s="53">
        <v>0</v>
      </c>
      <c r="L49" s="55" t="s">
        <v>35</v>
      </c>
      <c r="M49" s="55" t="s">
        <v>32</v>
      </c>
      <c r="N49" s="55" t="str">
        <f t="shared" si="28"/>
        <v>FLA</v>
      </c>
      <c r="O49" s="55">
        <v>4</v>
      </c>
      <c r="P49" s="55">
        <v>3</v>
      </c>
      <c r="Q49" s="55" t="s">
        <v>160</v>
      </c>
      <c r="R49" s="51">
        <v>45782</v>
      </c>
      <c r="S49" s="55">
        <v>4</v>
      </c>
      <c r="T49" s="55">
        <v>5</v>
      </c>
      <c r="U49" s="55">
        <v>0</v>
      </c>
      <c r="V49" s="5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55" t="str">
        <f t="shared" si="42"/>
        <v>TOR</v>
      </c>
      <c r="X49" s="55">
        <f>IF(ISBLANK(Table2[[#This Row],[OTROUNDNUM]]), "", Table2[[#This Row],[PAWAYSCORE]]-Table2[[#This Row],[AAWAYSCORE]])</f>
        <v>0</v>
      </c>
      <c r="Y49" s="55">
        <f>IF(ISBLANK(Table2[[#This Row],[OTROUNDNUM]]), "", Table2[[#This Row],[PHOMESCORE]]-Table2[[#This Row],[AHOMESCORE]])</f>
        <v>-2</v>
      </c>
      <c r="Z49" s="50"/>
    </row>
    <row r="50" spans="1:64" x14ac:dyDescent="0.25">
      <c r="A50" s="48" t="str">
        <f t="shared" si="27"/>
        <v>Tuesday</v>
      </c>
      <c r="B50" s="42">
        <v>45783</v>
      </c>
      <c r="C50" s="43">
        <v>0.83333333333333337</v>
      </c>
      <c r="D50" s="42" t="s">
        <v>16</v>
      </c>
      <c r="E50" s="44">
        <v>2</v>
      </c>
      <c r="F50" s="45" t="s">
        <v>54</v>
      </c>
      <c r="G50" s="44">
        <v>1</v>
      </c>
      <c r="H50" s="44" t="s">
        <v>39</v>
      </c>
      <c r="I50" s="44" t="s">
        <v>18</v>
      </c>
      <c r="J50" s="44">
        <v>0</v>
      </c>
      <c r="K50" s="44">
        <v>0</v>
      </c>
      <c r="L50" s="46" t="s">
        <v>18</v>
      </c>
      <c r="M50" s="46" t="s">
        <v>39</v>
      </c>
      <c r="N50" s="46" t="str">
        <f t="shared" si="28"/>
        <v>WSH</v>
      </c>
      <c r="O50" s="46">
        <v>3</v>
      </c>
      <c r="P50" s="46">
        <v>5</v>
      </c>
      <c r="Q50" s="46" t="s">
        <v>160</v>
      </c>
      <c r="R50" s="42">
        <v>45783</v>
      </c>
      <c r="S50" s="46"/>
      <c r="T50" s="46"/>
      <c r="U50" s="46"/>
      <c r="V50" s="46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0" s="46" t="str">
        <f t="shared" si="42"/>
        <v/>
      </c>
      <c r="X50" s="46" t="str">
        <f>IF(ISBLANK(Table2[[#This Row],[OTROUNDNUM]]), "", Table2[[#This Row],[PAWAYSCORE]]-Table2[[#This Row],[AAWAYSCORE]])</f>
        <v/>
      </c>
      <c r="Y50" s="46" t="str">
        <f>IF(ISBLANK(Table2[[#This Row],[OTROUNDNUM]]), "", Table2[[#This Row],[PHOMESCORE]]-Table2[[#This Row],[AHOMESCORE]])</f>
        <v/>
      </c>
    </row>
    <row r="51" spans="1:64" x14ac:dyDescent="0.25">
      <c r="A51" s="1" t="str">
        <f t="shared" si="27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0</v>
      </c>
      <c r="L51" s="3" t="s">
        <v>52</v>
      </c>
      <c r="M51" s="3" t="s">
        <v>51</v>
      </c>
      <c r="N51" s="2" t="str">
        <f t="shared" si="28"/>
        <v>VGK</v>
      </c>
      <c r="O51" s="2">
        <v>4</v>
      </c>
      <c r="P51" s="2">
        <v>5</v>
      </c>
      <c r="Q51" s="2" t="s">
        <v>160</v>
      </c>
      <c r="R51" s="12">
        <v>45783</v>
      </c>
      <c r="S51" s="2"/>
      <c r="T51" s="2"/>
      <c r="U51" s="2"/>
      <c r="V51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1" s="2" t="str">
        <f>IF(OR(ISBLANK($S51), ISBLANK($T51), ISBLANK($U51)), "", IF(S51&gt;T51,L52,M52))</f>
        <v/>
      </c>
      <c r="X51" s="2" t="str">
        <f>IF(ISBLANK(Table2[[#This Row],[OTROUNDNUM]]), "", Table2[[#This Row],[PAWAYSCORE]]-Table2[[#This Row],[AAWAYSCORE]])</f>
        <v/>
      </c>
      <c r="Y51" s="2" t="str">
        <f>IF(ISBLANK(Table2[[#This Row],[OTROUNDNUM]]), "", Table2[[#This Row],[PHOMESCORE]]-Table2[[#This Row],[AHOMESCORE]])</f>
        <v/>
      </c>
      <c r="Z51" s="1"/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s="48" t="str">
        <f t="shared" si="27"/>
        <v>Wednesday</v>
      </c>
      <c r="B52" s="42">
        <v>45784</v>
      </c>
      <c r="C52" s="43">
        <v>0.83333333333333337</v>
      </c>
      <c r="D52" s="42" t="s">
        <v>16</v>
      </c>
      <c r="E52" s="44">
        <v>2</v>
      </c>
      <c r="F52" s="45" t="s">
        <v>55</v>
      </c>
      <c r="G52" s="44">
        <v>2</v>
      </c>
      <c r="H52" s="44" t="s">
        <v>32</v>
      </c>
      <c r="I52" s="44" t="s">
        <v>35</v>
      </c>
      <c r="J52" s="44">
        <v>1</v>
      </c>
      <c r="K52" s="44">
        <v>0</v>
      </c>
      <c r="L52" s="46" t="s">
        <v>35</v>
      </c>
      <c r="M52" s="46" t="s">
        <v>32</v>
      </c>
      <c r="N52" s="46" t="str">
        <f t="shared" si="28"/>
        <v/>
      </c>
      <c r="O52" s="46"/>
      <c r="P52" s="46"/>
      <c r="Q52" s="46"/>
      <c r="R52" s="42"/>
      <c r="S52" s="46"/>
      <c r="T52" s="46"/>
      <c r="U52" s="46"/>
      <c r="V52" s="46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2" s="46" t="str">
        <f>IF(OR(ISBLANK($S52), ISBLANK($T52), ISBLANK($U52)), "", IF(S52&gt;T52,#REF!,#REF!))</f>
        <v/>
      </c>
      <c r="X52" s="46" t="str">
        <f>IF(ISBLANK(Table2[[#This Row],[OTROUNDNUM]]), "", Table2[[#This Row],[PAWAYSCORE]]-Table2[[#This Row],[AAWAYSCORE]])</f>
        <v/>
      </c>
      <c r="Y52" s="46" t="str">
        <f>IF(ISBLANK(Table2[[#This Row],[OTROUNDNUM]]), "", Table2[[#This Row],[PHOMESCORE]]-Table2[[#This Row],[AHOMESCORE]])</f>
        <v/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43">AX52-AZ52</f>
        <v>0</v>
      </c>
      <c r="BC52">
        <f t="shared" si="4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44">AX52/AV52</f>
        <v>#DIV/0!</v>
      </c>
      <c r="BH52" t="e">
        <f t="shared" si="44"/>
        <v>#DIV/0!</v>
      </c>
      <c r="BI52" t="e">
        <f t="shared" ref="BI52:BJ55" si="45">AZ52/AV52</f>
        <v>#DIV/0!</v>
      </c>
      <c r="BJ52" t="e">
        <f t="shared" si="4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27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0</v>
      </c>
      <c r="L53" s="3" t="s">
        <v>50</v>
      </c>
      <c r="M53" s="3" t="s">
        <v>43</v>
      </c>
      <c r="N53" s="2" t="str">
        <f t="shared" si="28"/>
        <v/>
      </c>
      <c r="O53" s="2"/>
      <c r="P53" s="2"/>
      <c r="Q53" s="2"/>
      <c r="R53" s="12"/>
      <c r="S53" s="2"/>
      <c r="T53" s="2"/>
      <c r="U53" s="2"/>
      <c r="V53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3" s="2" t="str">
        <f>IF(OR(ISBLANK($S53), ISBLANK($T53), ISBLANK($U53)), "", IF(S53&gt;T53,L55,M55))</f>
        <v/>
      </c>
      <c r="X53" s="2" t="str">
        <f>IF(ISBLANK(Table2[[#This Row],[OTROUNDNUM]]), "", Table2[[#This Row],[PAWAYSCORE]]-Table2[[#This Row],[AAWAYSCORE]])</f>
        <v/>
      </c>
      <c r="Y53" s="2" t="str">
        <f>IF(ISBLANK(Table2[[#This Row],[OTROUNDNUM]]), "", Table2[[#This Row],[PHOMESCORE]]-Table2[[#This Row],[AHOMESCORE]])</f>
        <v/>
      </c>
      <c r="Z53" s="1"/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4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47">AR53+AT53</f>
        <v>0</v>
      </c>
      <c r="AQ53">
        <f t="shared" ref="AQ53:AQ55" si="4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43"/>
        <v>0</v>
      </c>
      <c r="BC53">
        <f t="shared" si="43"/>
        <v>0</v>
      </c>
      <c r="BD53">
        <f t="shared" ref="BD53:BD55" si="49">AX53+AY53</f>
        <v>0</v>
      </c>
      <c r="BE53">
        <f t="shared" ref="BE53:BE55" si="50">AZ53+BA53</f>
        <v>0</v>
      </c>
      <c r="BF53">
        <f t="shared" ref="BF53:BF55" si="51">(AX53+AY53)-(AZ53+BA53)</f>
        <v>0</v>
      </c>
      <c r="BG53" t="e">
        <f t="shared" si="44"/>
        <v>#DIV/0!</v>
      </c>
      <c r="BH53" t="e">
        <f t="shared" si="44"/>
        <v>#DIV/0!</v>
      </c>
      <c r="BI53" t="e">
        <f t="shared" si="45"/>
        <v>#DIV/0!</v>
      </c>
      <c r="BJ53" t="e">
        <f t="shared" si="45"/>
        <v>#DIV/0!</v>
      </c>
      <c r="BK53" t="e">
        <f t="shared" ref="BK53:BK55" si="52">BD53/AI53</f>
        <v>#DIV/0!</v>
      </c>
      <c r="BL53" t="e">
        <f t="shared" ref="BL53:BL55" si="53">BE53/AI53</f>
        <v>#DIV/0!</v>
      </c>
    </row>
    <row r="54" spans="1:64" x14ac:dyDescent="0.25">
      <c r="A54" s="48" t="str">
        <f t="shared" si="27"/>
        <v>Thursday</v>
      </c>
      <c r="B54" s="42">
        <v>45785</v>
      </c>
      <c r="C54" s="43">
        <v>0.83333333333333337</v>
      </c>
      <c r="D54" s="42" t="s">
        <v>16</v>
      </c>
      <c r="E54" s="44">
        <v>2</v>
      </c>
      <c r="F54" s="45" t="s">
        <v>54</v>
      </c>
      <c r="G54" s="44">
        <v>2</v>
      </c>
      <c r="H54" s="44" t="s">
        <v>39</v>
      </c>
      <c r="I54" s="44" t="s">
        <v>18</v>
      </c>
      <c r="J54" s="44">
        <v>0</v>
      </c>
      <c r="K54" s="44">
        <v>0</v>
      </c>
      <c r="L54" s="46" t="s">
        <v>18</v>
      </c>
      <c r="M54" s="46" t="s">
        <v>39</v>
      </c>
      <c r="N54" s="46" t="str">
        <f t="shared" si="28"/>
        <v/>
      </c>
      <c r="O54" s="46"/>
      <c r="P54" s="46"/>
      <c r="Q54" s="46"/>
      <c r="R54" s="42"/>
      <c r="S54" s="46"/>
      <c r="T54" s="46"/>
      <c r="U54" s="46"/>
      <c r="V54" s="46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46" t="str">
        <f>IF(OR(ISBLANK($S54), ISBLANK($T54), ISBLANK($U54)), "", IF(S54&gt;T54,#REF!,#REF!))</f>
        <v/>
      </c>
      <c r="X54" s="46" t="str">
        <f>IF(ISBLANK(Table2[[#This Row],[OTROUNDNUM]]), "", Table2[[#This Row],[PAWAYSCORE]]-Table2[[#This Row],[AAWAYSCORE]])</f>
        <v/>
      </c>
      <c r="Y54" s="46" t="str">
        <f>IF(ISBLANK(Table2[[#This Row],[OTROUNDNUM]]), "", Table2[[#This Row],[PHOMESCORE]]-Table2[[#This Row],[AHOMESCORE]])</f>
        <v/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46"/>
        <v>0</v>
      </c>
      <c r="AN54">
        <f>COUNTIF($M$2:$M$105, AH54)</f>
        <v>0</v>
      </c>
      <c r="AO54">
        <f>COUNTIF($L$2:$L$105, AH54)</f>
        <v>0</v>
      </c>
      <c r="AP54">
        <f t="shared" si="47"/>
        <v>0</v>
      </c>
      <c r="AQ54">
        <f t="shared" si="4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43"/>
        <v>0</v>
      </c>
      <c r="BC54">
        <f t="shared" si="43"/>
        <v>0</v>
      </c>
      <c r="BD54">
        <f t="shared" si="49"/>
        <v>0</v>
      </c>
      <c r="BE54">
        <f t="shared" si="50"/>
        <v>0</v>
      </c>
      <c r="BF54">
        <f t="shared" si="51"/>
        <v>0</v>
      </c>
      <c r="BG54" t="e">
        <f t="shared" si="44"/>
        <v>#DIV/0!</v>
      </c>
      <c r="BH54" t="e">
        <f t="shared" si="44"/>
        <v>#DIV/0!</v>
      </c>
      <c r="BI54" t="e">
        <f t="shared" si="45"/>
        <v>#DIV/0!</v>
      </c>
      <c r="BJ54" t="e">
        <f t="shared" si="45"/>
        <v>#DIV/0!</v>
      </c>
      <c r="BK54" t="e">
        <f t="shared" si="52"/>
        <v>#DIV/0!</v>
      </c>
      <c r="BL54" t="e">
        <f t="shared" si="53"/>
        <v>#DIV/0!</v>
      </c>
    </row>
    <row r="55" spans="1:64" x14ac:dyDescent="0.25">
      <c r="A55" s="1" t="str">
        <f t="shared" si="27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0</v>
      </c>
      <c r="L55" s="3" t="s">
        <v>52</v>
      </c>
      <c r="M55" s="3" t="s">
        <v>51</v>
      </c>
      <c r="N55" s="2" t="str">
        <f t="shared" si="28"/>
        <v/>
      </c>
      <c r="O55" s="2"/>
      <c r="P55" s="2"/>
      <c r="Q55" s="2"/>
      <c r="R55" s="12"/>
      <c r="S55" s="2"/>
      <c r="T55" s="2"/>
      <c r="U55" s="2"/>
      <c r="V55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2" t="str">
        <f>IF(OR(ISBLANK($S55), ISBLANK($T55), ISBLANK($U55)), "", IF(S55&gt;T55,#REF!,#REF!))</f>
        <v/>
      </c>
      <c r="X55" s="2" t="str">
        <f>IF(ISBLANK(Table2[[#This Row],[OTROUNDNUM]]), "", Table2[[#This Row],[PAWAYSCORE]]-Table2[[#This Row],[AAWAYSCORE]])</f>
        <v/>
      </c>
      <c r="Y55" s="2" t="str">
        <f>IF(ISBLANK(Table2[[#This Row],[OTROUNDNUM]]), "", Table2[[#This Row],[PHOMESCORE]]-Table2[[#This Row],[AHOMESCORE]])</f>
        <v/>
      </c>
      <c r="Z55" s="1"/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46"/>
        <v>0</v>
      </c>
      <c r="AN55">
        <f>COUNTIF($M$2:$M$105, AH55)</f>
        <v>0</v>
      </c>
      <c r="AO55">
        <f>COUNTIF($L$2:$L$105, AH55)</f>
        <v>0</v>
      </c>
      <c r="AP55">
        <f t="shared" si="47"/>
        <v>0</v>
      </c>
      <c r="AQ55">
        <f t="shared" si="4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43"/>
        <v>0</v>
      </c>
      <c r="BC55">
        <f t="shared" si="43"/>
        <v>0</v>
      </c>
      <c r="BD55">
        <f t="shared" si="49"/>
        <v>0</v>
      </c>
      <c r="BE55">
        <f t="shared" si="50"/>
        <v>0</v>
      </c>
      <c r="BF55">
        <f t="shared" si="51"/>
        <v>0</v>
      </c>
      <c r="BG55" t="e">
        <f t="shared" si="44"/>
        <v>#DIV/0!</v>
      </c>
      <c r="BH55" t="e">
        <f t="shared" si="44"/>
        <v>#DIV/0!</v>
      </c>
      <c r="BI55" t="e">
        <f t="shared" si="45"/>
        <v>#DIV/0!</v>
      </c>
      <c r="BJ55" t="e">
        <f t="shared" si="45"/>
        <v>#DIV/0!</v>
      </c>
      <c r="BK55" t="e">
        <f t="shared" si="52"/>
        <v>#DIV/0!</v>
      </c>
      <c r="BL55" t="e">
        <f t="shared" si="53"/>
        <v>#DIV/0!</v>
      </c>
    </row>
    <row r="56" spans="1:64" x14ac:dyDescent="0.25">
      <c r="A56" s="48" t="str">
        <f t="shared" ref="A56:A60" si="54">TEXT($B56,"dddd")</f>
        <v>Friday</v>
      </c>
      <c r="B56" s="42">
        <v>45786</v>
      </c>
      <c r="C56" s="43">
        <v>0.83333333333333337</v>
      </c>
      <c r="D56" s="42" t="s">
        <v>16</v>
      </c>
      <c r="E56" s="44">
        <v>2</v>
      </c>
      <c r="F56" s="45" t="s">
        <v>55</v>
      </c>
      <c r="G56" s="44">
        <v>3</v>
      </c>
      <c r="H56" s="44" t="s">
        <v>32</v>
      </c>
      <c r="I56" s="44" t="s">
        <v>35</v>
      </c>
      <c r="J56" s="44">
        <v>1</v>
      </c>
      <c r="K56" s="44">
        <v>0</v>
      </c>
      <c r="L56" s="44" t="s">
        <v>32</v>
      </c>
      <c r="M56" s="44" t="s">
        <v>35</v>
      </c>
      <c r="N56" s="46" t="str">
        <f t="shared" si="28"/>
        <v/>
      </c>
      <c r="O56" s="46"/>
      <c r="P56" s="46"/>
      <c r="Q56" s="46"/>
      <c r="R56" s="42"/>
      <c r="S56" s="46"/>
      <c r="T56" s="46"/>
      <c r="U56" s="46"/>
      <c r="V56" s="46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46" t="str">
        <f t="shared" ref="W56:W60" si="55">IF(OR(ISBLANK($S56), ISBLANK($T56), ISBLANK($U56)), "", IF(S56&gt;T56,L56,M56))</f>
        <v/>
      </c>
      <c r="X56" s="49" t="str">
        <f>IF(ISBLANK(Table2[[#This Row],[OTROUNDNUM]]), "", Table2[[#This Row],[PAWAYSCORE]]-Table2[[#This Row],[AAWAYSCORE]])</f>
        <v/>
      </c>
      <c r="Y56" s="49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5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0</v>
      </c>
      <c r="L57" s="3" t="s">
        <v>50</v>
      </c>
      <c r="M57" s="3" t="s">
        <v>43</v>
      </c>
      <c r="N57" s="2" t="str">
        <f t="shared" si="28"/>
        <v/>
      </c>
      <c r="O57" s="2"/>
      <c r="P57" s="2"/>
      <c r="Q57" s="2"/>
      <c r="R57" s="12"/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2" t="str">
        <f t="shared" si="55"/>
        <v/>
      </c>
      <c r="X57" s="61" t="str">
        <f>IF(ISBLANK(Table2[[#This Row],[OTROUNDNUM]]), "", Table2[[#This Row],[PAWAYSCORE]]-Table2[[#This Row],[AAWAYSCORE]])</f>
        <v/>
      </c>
      <c r="Y57" s="61" t="str">
        <f>IF(ISBLANK(Table2[[#This Row],[OTROUNDNUM]]), "", Table2[[#This Row],[PHOMESCORE]]-Table2[[#This Row],[AHOMESCORE]])</f>
        <v/>
      </c>
      <c r="Z57" s="1"/>
    </row>
    <row r="58" spans="1:64" x14ac:dyDescent="0.25">
      <c r="A58" s="48" t="str">
        <f t="shared" si="54"/>
        <v>Saturday</v>
      </c>
      <c r="B58" s="42">
        <v>45787</v>
      </c>
      <c r="C58" s="43">
        <v>0.79166666666666663</v>
      </c>
      <c r="D58" s="42" t="s">
        <v>16</v>
      </c>
      <c r="E58" s="44">
        <v>2</v>
      </c>
      <c r="F58" s="45" t="s">
        <v>54</v>
      </c>
      <c r="G58" s="44">
        <v>3</v>
      </c>
      <c r="H58" s="44" t="s">
        <v>39</v>
      </c>
      <c r="I58" s="44" t="s">
        <v>18</v>
      </c>
      <c r="J58" s="44">
        <v>0</v>
      </c>
      <c r="K58" s="44">
        <v>0</v>
      </c>
      <c r="L58" s="44" t="s">
        <v>39</v>
      </c>
      <c r="M58" s="44" t="s">
        <v>18</v>
      </c>
      <c r="N58" s="46" t="str">
        <f t="shared" si="28"/>
        <v/>
      </c>
      <c r="O58" s="46"/>
      <c r="P58" s="46"/>
      <c r="Q58" s="46"/>
      <c r="R58" s="42"/>
      <c r="S58" s="46"/>
      <c r="T58" s="46"/>
      <c r="U58" s="46"/>
      <c r="V58" s="46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46" t="str">
        <f t="shared" si="55"/>
        <v/>
      </c>
      <c r="X58" s="49" t="str">
        <f>IF(ISBLANK(Table2[[#This Row],[OTROUNDNUM]]), "", Table2[[#This Row],[PAWAYSCORE]]-Table2[[#This Row],[AAWAYSCORE]])</f>
        <v/>
      </c>
      <c r="Y58" s="49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5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0</v>
      </c>
      <c r="L59" s="3" t="s">
        <v>51</v>
      </c>
      <c r="M59" s="3" t="s">
        <v>52</v>
      </c>
      <c r="N59" s="2" t="str">
        <f t="shared" si="28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2" t="str">
        <f t="shared" si="55"/>
        <v/>
      </c>
      <c r="X59" s="61" t="str">
        <f>IF(ISBLANK(Table2[[#This Row],[OTROUNDNUM]]), "", Table2[[#This Row],[PAWAYSCORE]]-Table2[[#This Row],[AAWAYSCORE]])</f>
        <v/>
      </c>
      <c r="Y59" s="61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56">AX59-AZ59</f>
        <v>0</v>
      </c>
      <c r="BC59">
        <f t="shared" si="56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57">AX59/AV59</f>
        <v>#DIV/0!</v>
      </c>
      <c r="BH59" t="e">
        <f t="shared" si="57"/>
        <v>#DIV/0!</v>
      </c>
      <c r="BI59" t="e">
        <f t="shared" ref="BI59:BJ60" si="58">AZ59/AV59</f>
        <v>#DIV/0!</v>
      </c>
      <c r="BJ59" t="e">
        <f t="shared" si="58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s="48" t="str">
        <f t="shared" si="54"/>
        <v>Sunday</v>
      </c>
      <c r="B60" s="42">
        <v>45788</v>
      </c>
      <c r="C60" s="43">
        <v>0.72916666666666663</v>
      </c>
      <c r="D60" s="42" t="s">
        <v>41</v>
      </c>
      <c r="E60" s="44">
        <v>2</v>
      </c>
      <c r="F60" s="45" t="s">
        <v>56</v>
      </c>
      <c r="G60" s="44">
        <v>3</v>
      </c>
      <c r="H60" s="44" t="s">
        <v>43</v>
      </c>
      <c r="I60" s="44" t="s">
        <v>50</v>
      </c>
      <c r="J60" s="44">
        <v>0</v>
      </c>
      <c r="K60" s="44">
        <v>0</v>
      </c>
      <c r="L60" s="44" t="s">
        <v>43</v>
      </c>
      <c r="M60" s="44" t="s">
        <v>50</v>
      </c>
      <c r="N60" s="46" t="str">
        <f t="shared" si="28"/>
        <v/>
      </c>
      <c r="O60" s="46"/>
      <c r="P60" s="46"/>
      <c r="Q60" s="46"/>
      <c r="R60" s="42"/>
      <c r="S60" s="46"/>
      <c r="T60" s="46"/>
      <c r="U60" s="46"/>
      <c r="V60" s="46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46" t="str">
        <f t="shared" si="55"/>
        <v/>
      </c>
      <c r="X60" s="49" t="str">
        <f>IF(ISBLANK(Table2[[#This Row],[OTROUNDNUM]]), "", Table2[[#This Row],[PAWAYSCORE]]-Table2[[#This Row],[AAWAYSCORE]])</f>
        <v/>
      </c>
      <c r="Y60" s="49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59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56"/>
        <v>0</v>
      </c>
      <c r="BC60">
        <f t="shared" si="56"/>
        <v>0</v>
      </c>
      <c r="BD60">
        <f t="shared" ref="BD60" si="60">AX60+AY60</f>
        <v>0</v>
      </c>
      <c r="BE60">
        <f t="shared" ref="BE60" si="61">AZ60+BA60</f>
        <v>0</v>
      </c>
      <c r="BF60">
        <f t="shared" ref="BF60" si="62">(AX60+AY60)-(AZ60+BA60)</f>
        <v>0</v>
      </c>
      <c r="BG60" t="e">
        <f t="shared" si="57"/>
        <v>#DIV/0!</v>
      </c>
      <c r="BH60" t="e">
        <f t="shared" si="57"/>
        <v>#DIV/0!</v>
      </c>
      <c r="BI60" t="e">
        <f t="shared" si="58"/>
        <v>#DIV/0!</v>
      </c>
      <c r="BJ60" t="e">
        <f t="shared" si="58"/>
        <v>#DIV/0!</v>
      </c>
      <c r="BK60" t="e">
        <f t="shared" ref="BK60" si="63">BD60/AI60</f>
        <v>#DIV/0!</v>
      </c>
      <c r="BL60" t="e">
        <f t="shared" ref="BL60" si="64">BE60/AI60</f>
        <v>#DIV/0!</v>
      </c>
    </row>
    <row r="61" spans="1:64" x14ac:dyDescent="0.25">
      <c r="A61" s="1" t="str">
        <f t="shared" ref="A61:A74" si="65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1</v>
      </c>
      <c r="K61" s="3">
        <v>0</v>
      </c>
      <c r="L61" s="3" t="s">
        <v>32</v>
      </c>
      <c r="M61" s="3" t="s">
        <v>35</v>
      </c>
      <c r="N61" s="2" t="str">
        <f t="shared" si="28"/>
        <v/>
      </c>
      <c r="O61" s="2"/>
      <c r="P61" s="2"/>
      <c r="Q61" s="2"/>
      <c r="R61" s="12"/>
      <c r="S61" s="2"/>
      <c r="T61" s="2"/>
      <c r="U61" s="2"/>
      <c r="V61" s="2" t="str">
        <f t="shared" ref="V61:V70" si="66">IF(ISBLANK($U61),"",IF($S61=$T61,0,IF($L61=$N61,IF($S61&gt;$T61,1,0),IF($T61&gt;$S61,1,0))))</f>
        <v/>
      </c>
      <c r="W61" s="2" t="str">
        <f t="shared" si="26"/>
        <v/>
      </c>
      <c r="X61" s="61" t="str">
        <f>IF(ISBLANK(Table2[[#This Row],[OTROUNDNUM]]), "", Table2[[#This Row],[PAWAYSCORE]]-Table2[[#This Row],[AAWAYSCORE]])</f>
        <v/>
      </c>
      <c r="Y61" s="61" t="str">
        <f>IF(ISBLANK(Table2[[#This Row],[OTROUNDNUM]]), "", Table2[[#This Row],[PHOMESCORE]]-Table2[[#This Row],[AHOMESCORE]])</f>
        <v/>
      </c>
      <c r="Z61" s="1"/>
    </row>
    <row r="62" spans="1:64" x14ac:dyDescent="0.25">
      <c r="A62" s="48" t="str">
        <f t="shared" si="65"/>
        <v>Monday</v>
      </c>
      <c r="B62" s="42">
        <v>45789</v>
      </c>
      <c r="C62" s="43">
        <v>0.83333333333333337</v>
      </c>
      <c r="D62" s="42" t="s">
        <v>16</v>
      </c>
      <c r="E62" s="44">
        <v>2</v>
      </c>
      <c r="F62" s="45" t="s">
        <v>54</v>
      </c>
      <c r="G62" s="44">
        <v>4</v>
      </c>
      <c r="H62" s="44" t="s">
        <v>39</v>
      </c>
      <c r="I62" s="44" t="s">
        <v>18</v>
      </c>
      <c r="J62" s="44">
        <v>0</v>
      </c>
      <c r="K62" s="44">
        <v>0</v>
      </c>
      <c r="L62" s="44" t="s">
        <v>39</v>
      </c>
      <c r="M62" s="44" t="s">
        <v>18</v>
      </c>
      <c r="N62" s="46" t="str">
        <f t="shared" si="28"/>
        <v/>
      </c>
      <c r="O62" s="46"/>
      <c r="P62" s="46"/>
      <c r="Q62" s="46"/>
      <c r="R62" s="42"/>
      <c r="S62" s="46"/>
      <c r="T62" s="46"/>
      <c r="U62" s="46"/>
      <c r="V62" s="46" t="str">
        <f t="shared" si="66"/>
        <v/>
      </c>
      <c r="W62" s="46" t="str">
        <f t="shared" si="26"/>
        <v/>
      </c>
      <c r="X62" s="49" t="str">
        <f>IF(ISBLANK(Table2[[#This Row],[OTROUNDNUM]]), "", Table2[[#This Row],[PAWAYSCORE]]-Table2[[#This Row],[AAWAYSCORE]])</f>
        <v/>
      </c>
      <c r="Y62" s="49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65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0</v>
      </c>
      <c r="L63" s="3" t="s">
        <v>51</v>
      </c>
      <c r="M63" s="3" t="s">
        <v>52</v>
      </c>
      <c r="N63" s="2" t="str">
        <f t="shared" si="28"/>
        <v/>
      </c>
      <c r="O63" s="2"/>
      <c r="P63" s="2"/>
      <c r="Q63" s="2"/>
      <c r="R63" s="12"/>
      <c r="S63" s="2"/>
      <c r="T63" s="2"/>
      <c r="U63" s="2"/>
      <c r="V63" s="2" t="str">
        <f t="shared" si="66"/>
        <v/>
      </c>
      <c r="W63" s="2" t="str">
        <f t="shared" si="26"/>
        <v/>
      </c>
      <c r="X63" s="61" t="str">
        <f>IF(ISBLANK(Table2[[#This Row],[OTROUNDNUM]]), "", Table2[[#This Row],[PAWAYSCORE]]-Table2[[#This Row],[AAWAYSCORE]])</f>
        <v/>
      </c>
      <c r="Y63" s="61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65"/>
        <v>Tuesday</v>
      </c>
      <c r="B64" s="42">
        <v>45790</v>
      </c>
      <c r="C64" s="43">
        <v>0.875</v>
      </c>
      <c r="D64" s="42" t="s">
        <v>41</v>
      </c>
      <c r="E64" s="44">
        <v>2</v>
      </c>
      <c r="F64" s="45" t="s">
        <v>56</v>
      </c>
      <c r="G64" s="44">
        <v>4</v>
      </c>
      <c r="H64" s="44" t="s">
        <v>43</v>
      </c>
      <c r="I64" s="44" t="s">
        <v>50</v>
      </c>
      <c r="J64" s="44">
        <v>0</v>
      </c>
      <c r="K64" s="44">
        <v>0</v>
      </c>
      <c r="L64" s="44" t="s">
        <v>43</v>
      </c>
      <c r="M64" s="44" t="s">
        <v>50</v>
      </c>
      <c r="N64" s="46" t="str">
        <f t="shared" si="28"/>
        <v/>
      </c>
      <c r="O64" s="46"/>
      <c r="P64" s="46"/>
      <c r="Q64" s="46"/>
      <c r="R64" s="42"/>
      <c r="S64" s="46"/>
      <c r="T64" s="46"/>
      <c r="U64" s="46"/>
      <c r="V64" s="46" t="str">
        <f t="shared" si="66"/>
        <v/>
      </c>
      <c r="W64" s="46" t="str">
        <f t="shared" si="26"/>
        <v/>
      </c>
      <c r="X64" s="49" t="str">
        <f>IF(ISBLANK(Table2[[#This Row],[OTROUNDNUM]]), "", Table2[[#This Row],[PAWAYSCORE]]-Table2[[#This Row],[AAWAYSCORE]])</f>
        <v/>
      </c>
      <c r="Y64" s="49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65"/>
        <v>Saturday</v>
      </c>
      <c r="B65" s="42"/>
      <c r="C65" s="43"/>
      <c r="D65" s="42"/>
      <c r="E65" s="44"/>
      <c r="F65" s="45"/>
      <c r="G65" s="44"/>
      <c r="H65" s="44"/>
      <c r="I65" s="44"/>
      <c r="J65" s="44"/>
      <c r="K65" s="44"/>
      <c r="L65" s="46"/>
      <c r="M65" s="46"/>
      <c r="N65" s="46" t="str">
        <f t="shared" ref="N61:N74" si="67">IF(OR(ISBLANK(O65), ISBLANK($P65)), "", IF($O65&gt;$P65, $L65,$M65))</f>
        <v/>
      </c>
      <c r="O65" s="46"/>
      <c r="P65" s="46"/>
      <c r="Q65" s="46"/>
      <c r="R65" s="42"/>
      <c r="S65" s="46"/>
      <c r="T65" s="46"/>
      <c r="U65" s="46"/>
      <c r="V65" s="46" t="str">
        <f t="shared" si="66"/>
        <v/>
      </c>
      <c r="W65" s="5" t="str">
        <f t="shared" si="26"/>
        <v/>
      </c>
      <c r="X65" s="47" t="str">
        <f>IF(ISBLANK(Table2[[#This Row],[OTROUNDNUM]]), "", Table2[[#This Row],[PAWAYSCORE]]-Table2[[#This Row],[AAWAYSCORE]])</f>
        <v/>
      </c>
      <c r="Y65" s="47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65"/>
        <v>Saturday</v>
      </c>
      <c r="B66" s="42"/>
      <c r="C66" s="43"/>
      <c r="D66" s="42"/>
      <c r="E66" s="44"/>
      <c r="F66" s="45"/>
      <c r="G66" s="44"/>
      <c r="H66" s="44"/>
      <c r="I66" s="44"/>
      <c r="J66" s="44"/>
      <c r="K66" s="44"/>
      <c r="L66" s="46"/>
      <c r="M66" s="46"/>
      <c r="N66" s="46" t="str">
        <f t="shared" si="67"/>
        <v/>
      </c>
      <c r="O66" s="46"/>
      <c r="P66" s="46"/>
      <c r="Q66" s="46"/>
      <c r="R66" s="42"/>
      <c r="S66" s="46"/>
      <c r="T66" s="46"/>
      <c r="U66" s="46"/>
      <c r="V66" s="46" t="str">
        <f t="shared" si="66"/>
        <v/>
      </c>
      <c r="W66" s="5" t="str">
        <f t="shared" si="26"/>
        <v/>
      </c>
      <c r="X66" s="47" t="str">
        <f>IF(ISBLANK(Table2[[#This Row],[OTROUNDNUM]]), "", Table2[[#This Row],[PAWAYSCORE]]-Table2[[#This Row],[AAWAYSCORE]])</f>
        <v/>
      </c>
      <c r="Y66" s="47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65"/>
        <v>Saturday</v>
      </c>
      <c r="B67" s="42"/>
      <c r="C67" s="43"/>
      <c r="D67" s="42"/>
      <c r="E67" s="44"/>
      <c r="F67" s="45"/>
      <c r="G67" s="44"/>
      <c r="H67" s="44"/>
      <c r="I67" s="44"/>
      <c r="J67" s="44"/>
      <c r="K67" s="44"/>
      <c r="L67" s="46"/>
      <c r="M67" s="46"/>
      <c r="N67" s="46" t="str">
        <f t="shared" si="67"/>
        <v/>
      </c>
      <c r="O67" s="46"/>
      <c r="P67" s="46"/>
      <c r="Q67" s="46"/>
      <c r="R67" s="42"/>
      <c r="S67" s="46"/>
      <c r="T67" s="46"/>
      <c r="U67" s="46"/>
      <c r="V67" s="46" t="str">
        <f t="shared" si="66"/>
        <v/>
      </c>
      <c r="W67" s="5" t="str">
        <f t="shared" si="26"/>
        <v/>
      </c>
      <c r="X67" s="47" t="str">
        <f>IF(ISBLANK(Table2[[#This Row],[OTROUNDNUM]]), "", Table2[[#This Row],[PAWAYSCORE]]-Table2[[#This Row],[AAWAYSCORE]])</f>
        <v/>
      </c>
      <c r="Y67" s="47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65"/>
        <v>Saturday</v>
      </c>
      <c r="B68" s="42"/>
      <c r="C68" s="43"/>
      <c r="D68" s="42"/>
      <c r="E68" s="44"/>
      <c r="F68" s="45"/>
      <c r="G68" s="44"/>
      <c r="H68" s="44"/>
      <c r="I68" s="44"/>
      <c r="J68" s="44"/>
      <c r="K68" s="44"/>
      <c r="L68" s="46"/>
      <c r="M68" s="46"/>
      <c r="N68" s="46" t="str">
        <f t="shared" si="67"/>
        <v/>
      </c>
      <c r="O68" s="46"/>
      <c r="P68" s="46"/>
      <c r="Q68" s="46"/>
      <c r="R68" s="42"/>
      <c r="S68" s="46"/>
      <c r="T68" s="46"/>
      <c r="U68" s="46"/>
      <c r="V68" s="46" t="str">
        <f t="shared" si="66"/>
        <v/>
      </c>
      <c r="W68" s="5" t="str">
        <f t="shared" si="26"/>
        <v/>
      </c>
      <c r="X68" s="47" t="str">
        <f>IF(ISBLANK(Table2[[#This Row],[OTROUNDNUM]]), "", Table2[[#This Row],[PAWAYSCORE]]-Table2[[#This Row],[AAWAYSCORE]])</f>
        <v/>
      </c>
      <c r="Y68" s="47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65"/>
        <v>Saturday</v>
      </c>
      <c r="B69" s="42"/>
      <c r="C69" s="43"/>
      <c r="D69" s="42"/>
      <c r="E69" s="44"/>
      <c r="F69" s="45"/>
      <c r="G69" s="44"/>
      <c r="H69" s="44"/>
      <c r="I69" s="44"/>
      <c r="J69" s="44"/>
      <c r="K69" s="44"/>
      <c r="L69" s="46"/>
      <c r="M69" s="46"/>
      <c r="N69" s="46" t="str">
        <f t="shared" si="67"/>
        <v/>
      </c>
      <c r="O69" s="46"/>
      <c r="P69" s="46"/>
      <c r="Q69" s="46"/>
      <c r="R69" s="42"/>
      <c r="S69" s="46"/>
      <c r="T69" s="46"/>
      <c r="U69" s="46"/>
      <c r="V69" s="46" t="str">
        <f t="shared" si="66"/>
        <v/>
      </c>
      <c r="W69" s="5" t="str">
        <f t="shared" si="26"/>
        <v/>
      </c>
      <c r="X69" s="47" t="str">
        <f>IF(ISBLANK(Table2[[#This Row],[OTROUNDNUM]]), "", Table2[[#This Row],[PAWAYSCORE]]-Table2[[#This Row],[AAWAYSCORE]])</f>
        <v/>
      </c>
      <c r="Y69" s="47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65"/>
        <v>Saturday</v>
      </c>
      <c r="B70" s="42"/>
      <c r="C70" s="43"/>
      <c r="D70" s="42"/>
      <c r="E70" s="44"/>
      <c r="F70" s="45"/>
      <c r="G70" s="44"/>
      <c r="H70" s="44"/>
      <c r="I70" s="44"/>
      <c r="J70" s="44"/>
      <c r="K70" s="44"/>
      <c r="L70" s="46"/>
      <c r="M70" s="46"/>
      <c r="N70" s="46" t="str">
        <f t="shared" si="67"/>
        <v/>
      </c>
      <c r="O70" s="46"/>
      <c r="P70" s="46"/>
      <c r="Q70" s="46"/>
      <c r="R70" s="42"/>
      <c r="S70" s="46"/>
      <c r="T70" s="46"/>
      <c r="U70" s="46"/>
      <c r="V70" s="46" t="str">
        <f t="shared" si="66"/>
        <v/>
      </c>
      <c r="W70" s="5" t="str">
        <f t="shared" si="26"/>
        <v/>
      </c>
      <c r="X70" s="47" t="str">
        <f>IF(ISBLANK(Table2[[#This Row],[OTROUNDNUM]]), "", Table2[[#This Row],[PAWAYSCORE]]-Table2[[#This Row],[AAWAYSCORE]])</f>
        <v/>
      </c>
      <c r="Y70" s="47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65"/>
        <v>Saturday</v>
      </c>
      <c r="B71" s="42"/>
      <c r="C71" s="43"/>
      <c r="D71" s="42"/>
      <c r="E71" s="44"/>
      <c r="F71" s="45"/>
      <c r="G71" s="44"/>
      <c r="H71" s="44"/>
      <c r="I71" s="44"/>
      <c r="J71" s="44"/>
      <c r="K71" s="44"/>
      <c r="L71" s="46"/>
      <c r="M71" s="46"/>
      <c r="N71" s="46" t="str">
        <f t="shared" si="67"/>
        <v/>
      </c>
      <c r="O71" s="46"/>
      <c r="P71" s="46"/>
      <c r="Q71" s="46"/>
      <c r="R71" s="42"/>
      <c r="S71" s="46"/>
      <c r="T71" s="46"/>
      <c r="U71" s="46"/>
      <c r="V71" s="46" t="str">
        <f t="shared" ref="V71:V94" si="68">IF(ISBLANK($U71),"",IF($S71=$T71,0,IF($L71=$N71,IF($S71&gt;$T71,1,0),IF($T71&gt;$S71,1,0))))</f>
        <v/>
      </c>
      <c r="W71" s="5" t="str">
        <f t="shared" si="26"/>
        <v/>
      </c>
      <c r="X71" s="47" t="str">
        <f>IF(ISBLANK(Table2[[#This Row],[OTROUNDNUM]]), "", Table2[[#This Row],[PAWAYSCORE]]-Table2[[#This Row],[AAWAYSCORE]])</f>
        <v/>
      </c>
      <c r="Y71" s="47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65"/>
        <v>Saturday</v>
      </c>
      <c r="B72" s="42"/>
      <c r="C72" s="43"/>
      <c r="D72" s="42"/>
      <c r="E72" s="44"/>
      <c r="F72" s="45"/>
      <c r="G72" s="44"/>
      <c r="H72" s="44"/>
      <c r="I72" s="44"/>
      <c r="J72" s="44"/>
      <c r="K72" s="44"/>
      <c r="L72" s="46"/>
      <c r="M72" s="46"/>
      <c r="N72" s="46" t="str">
        <f t="shared" si="67"/>
        <v/>
      </c>
      <c r="O72" s="46"/>
      <c r="P72" s="46"/>
      <c r="Q72" s="46"/>
      <c r="R72" s="42"/>
      <c r="S72" s="46"/>
      <c r="T72" s="46"/>
      <c r="U72" s="46"/>
      <c r="V72" s="46" t="str">
        <f t="shared" si="68"/>
        <v/>
      </c>
      <c r="W72" s="5" t="str">
        <f t="shared" si="26"/>
        <v/>
      </c>
      <c r="X72" s="47" t="str">
        <f>IF(ISBLANK(Table2[[#This Row],[OTROUNDNUM]]), "", Table2[[#This Row],[PAWAYSCORE]]-Table2[[#This Row],[AAWAYSCORE]])</f>
        <v/>
      </c>
      <c r="Y72" s="47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65"/>
        <v>Saturday</v>
      </c>
      <c r="B73" s="42"/>
      <c r="C73" s="43"/>
      <c r="D73" s="42"/>
      <c r="E73" s="44"/>
      <c r="F73" s="45"/>
      <c r="G73" s="44"/>
      <c r="H73" s="44"/>
      <c r="I73" s="44"/>
      <c r="J73" s="44"/>
      <c r="K73" s="44"/>
      <c r="L73" s="46"/>
      <c r="M73" s="46"/>
      <c r="N73" s="46" t="str">
        <f t="shared" si="67"/>
        <v/>
      </c>
      <c r="O73" s="46"/>
      <c r="P73" s="46"/>
      <c r="Q73" s="46"/>
      <c r="R73" s="42"/>
      <c r="S73" s="46"/>
      <c r="T73" s="46"/>
      <c r="U73" s="46"/>
      <c r="V73" s="46" t="str">
        <f t="shared" si="68"/>
        <v/>
      </c>
      <c r="W73" s="5" t="str">
        <f t="shared" si="26"/>
        <v/>
      </c>
      <c r="X73" s="47" t="str">
        <f>IF(ISBLANK(Table2[[#This Row],[OTROUNDNUM]]), "", Table2[[#This Row],[PAWAYSCORE]]-Table2[[#This Row],[AAWAYSCORE]])</f>
        <v/>
      </c>
      <c r="Y73" s="47" t="str">
        <f>IF(ISBLANK(Table2[[#This Row],[OTROUNDNUM]]), "", Table2[[#This Row],[PHOMESCORE]]-Table2[[#This Row],[AHOMESCORE]])</f>
        <v/>
      </c>
    </row>
    <row r="74" spans="1:31" x14ac:dyDescent="0.25">
      <c r="A74" s="48" t="str">
        <f t="shared" si="65"/>
        <v>Saturday</v>
      </c>
      <c r="B74" s="42"/>
      <c r="C74" s="43"/>
      <c r="D74" s="42"/>
      <c r="E74" s="44"/>
      <c r="F74" s="45"/>
      <c r="G74" s="44"/>
      <c r="H74" s="44"/>
      <c r="I74" s="44"/>
      <c r="J74" s="44"/>
      <c r="K74" s="44"/>
      <c r="L74" s="46"/>
      <c r="M74" s="46"/>
      <c r="N74" s="46" t="str">
        <f t="shared" si="67"/>
        <v/>
      </c>
      <c r="O74" s="46"/>
      <c r="P74" s="46"/>
      <c r="Q74" s="46"/>
      <c r="R74" s="42"/>
      <c r="S74" s="46"/>
      <c r="T74" s="46"/>
      <c r="U74" s="46"/>
      <c r="V74" s="46" t="str">
        <f t="shared" si="68"/>
        <v/>
      </c>
      <c r="W74" s="46" t="str">
        <f t="shared" si="26"/>
        <v/>
      </c>
      <c r="X74" s="49" t="str">
        <f>IF(ISBLANK(Table2[[#This Row],[OTROUNDNUM]]), "", Table2[[#This Row],[PAWAYSCORE]]-Table2[[#This Row],[AAWAYSCORE]])</f>
        <v/>
      </c>
      <c r="Y74" s="49" t="str">
        <f>IF(ISBLANK(Table2[[#This Row],[OTROUNDNUM]]), "", Table2[[#This Row],[PHOMESCORE]]-Table2[[#This Row],[AHOMESCORE]])</f>
        <v/>
      </c>
      <c r="Z74" s="48"/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68"/>
        <v/>
      </c>
      <c r="W75" s="5" t="str">
        <f t="shared" si="26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68"/>
        <v/>
      </c>
      <c r="W76" s="5" t="str">
        <f t="shared" si="26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68"/>
        <v/>
      </c>
      <c r="W77" s="5" t="str">
        <f t="shared" si="26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68"/>
        <v/>
      </c>
      <c r="W78" s="5" t="str">
        <f t="shared" si="26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68"/>
        <v/>
      </c>
      <c r="W79" s="5" t="str">
        <f t="shared" si="26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68"/>
        <v/>
      </c>
      <c r="W80" s="5" t="str">
        <f t="shared" si="26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68"/>
        <v/>
      </c>
      <c r="W81" s="5" t="str">
        <f t="shared" si="26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68"/>
        <v/>
      </c>
      <c r="W82" s="5" t="str">
        <f t="shared" si="26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68"/>
        <v/>
      </c>
      <c r="W83" s="5" t="str">
        <f t="shared" si="26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68"/>
        <v/>
      </c>
      <c r="W84" s="5" t="str">
        <f t="shared" si="26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68"/>
        <v/>
      </c>
      <c r="W85" s="5" t="str">
        <f t="shared" si="26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68"/>
        <v/>
      </c>
      <c r="W86" s="5" t="str">
        <f t="shared" si="26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68"/>
        <v/>
      </c>
      <c r="W87" s="5" t="str">
        <f t="shared" si="26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68"/>
        <v/>
      </c>
      <c r="W88" s="5" t="str">
        <f t="shared" si="26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68"/>
        <v/>
      </c>
      <c r="W89" s="5" t="str">
        <f t="shared" si="26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68"/>
        <v/>
      </c>
      <c r="W90" s="5" t="str">
        <f t="shared" si="26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68"/>
        <v/>
      </c>
      <c r="W91" s="5" t="str">
        <f t="shared" si="26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68"/>
        <v/>
      </c>
      <c r="W92" s="5" t="str">
        <f t="shared" si="26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68"/>
        <v/>
      </c>
      <c r="W93" s="5" t="str">
        <f t="shared" si="26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68"/>
        <v/>
      </c>
      <c r="W94" s="5" t="str">
        <f t="shared" si="26"/>
        <v/>
      </c>
    </row>
  </sheetData>
  <phoneticPr fontId="1" type="noConversion"/>
  <conditionalFormatting sqref="A1:AAD3 W2:Y33 G4:AAD7 V8:Y8 A9:Y14 A15:AAD37 N38:AAD47 H48:AAD50 N3:N33 V3:V55 F4:F5 A4:E7 A8 C8 H8:M8 Z8:AAD14 A38:M41 B42:M45 H47:M47 B47:B50 J51:K51 H52:M52 B52:B55 J53:K53 A42:A55 AA56:AAD10000 H54:M56 J57:K57 H58:M59 A56:B61 C60 J60:K60 D61:M61 A62:M62 A65:Z10005 A63:E63 H63:M63 J64:K64 A64:D64 O56:Z64 O51:AAD55 N51:N64">
    <cfRule type="cellIs" dxfId="1618" priority="1915" operator="equal">
      <formula>"OTT"</formula>
    </cfRule>
    <cfRule type="cellIs" dxfId="1617" priority="1916" operator="equal">
      <formula>"NJD"</formula>
    </cfRule>
    <cfRule type="cellIs" dxfId="1616" priority="1917" operator="equal">
      <formula>"MIN"</formula>
    </cfRule>
    <cfRule type="cellIs" dxfId="1615" priority="1918" operator="equal">
      <formula>"STL"</formula>
    </cfRule>
  </conditionalFormatting>
  <conditionalFormatting sqref="A1:AAD37 N38:AAD47 H48:AAD50 V10:V55 A38:M41 B42:M45 H47:M47 B47:B50 J51:K51 H52:M52 B52:B55 J53:K53 A42:A55 AA56:AAD10000 H54:M56 J57:K57 H58:M59 A56:B61 C60 J60:K60 D61:M61 A62:M62 A65:Z10005 A63:E63 H63:M63 J64:K64 A64:D64 O56:Z64 O51:AAD55 N51:N64">
    <cfRule type="cellIs" dxfId="1614" priority="1874" operator="equal">
      <formula>"MTL"</formula>
    </cfRule>
  </conditionalFormatting>
  <conditionalFormatting sqref="A15:AAD37 A1:AAD3 W2:Y33 G4:AAD7 V8:Y8 A9:Y14 N38:AAD47 H48:AAD50 N3:N33 V3:V55 F4:F5 A4:E7 A8 C8 H8:M8 Z8:AAD14 A38:M41 B42:M45 H47:M47 B47:B50 J51:K51 H52:M52 B52:B55 J53:K53 A42:A55 AA56:AAD10000 H54:M56 J57:K57 H58:M59 A56:B61 C60 J60:K60 D61:M61 A62:M62 A65:Z10005 A63:E63 H63:M63 J64:K64 A64:D64 O56:Z64 O51:AAD55 N51:N64">
    <cfRule type="cellIs" dxfId="1613" priority="1931" operator="equal">
      <formula>"LAK"</formula>
    </cfRule>
    <cfRule type="cellIs" dxfId="1612" priority="1932" operator="equal">
      <formula>"TOR"</formula>
    </cfRule>
    <cfRule type="cellIs" dxfId="1611" priority="1933" operator="equal">
      <formula>"CAR"</formula>
    </cfRule>
    <cfRule type="cellIs" dxfId="1610" priority="1934" operator="equal">
      <formula>"NYI"</formula>
    </cfRule>
    <cfRule type="cellIs" dxfId="1609" priority="1935" operator="equal">
      <formula>"FLA"</formula>
    </cfRule>
    <cfRule type="cellIs" dxfId="1608" priority="1936" operator="equal">
      <formula>"EDM"</formula>
    </cfRule>
    <cfRule type="cellIs" dxfId="1607" priority="1937" operator="equal">
      <formula>"DAL"</formula>
    </cfRule>
    <cfRule type="cellIs" dxfId="1606" priority="1938" operator="equal">
      <formula>"NSH"</formula>
    </cfRule>
    <cfRule type="cellIs" dxfId="1605" priority="1939" operator="equal">
      <formula>"VAN"</formula>
    </cfRule>
    <cfRule type="cellIs" dxfId="1604" priority="1940" operator="equal">
      <formula>"COL"</formula>
    </cfRule>
    <cfRule type="cellIs" dxfId="1603" priority="1941" operator="equal">
      <formula>"WPG"</formula>
    </cfRule>
    <cfRule type="cellIs" dxfId="1602" priority="1942" operator="equal">
      <formula>"VGK"</formula>
    </cfRule>
    <cfRule type="cellIs" dxfId="1601" priority="1943" operator="equal">
      <formula>"WSH"</formula>
    </cfRule>
    <cfRule type="cellIs" dxfId="1600" priority="1944" operator="equal">
      <formula>"NYR"</formula>
    </cfRule>
    <cfRule type="cellIs" dxfId="1599" priority="1945" operator="equal">
      <formula>"TBL"</formula>
    </cfRule>
    <cfRule type="cellIs" dxfId="1598" priority="1946" operator="equal">
      <formula>"BOS"</formula>
    </cfRule>
  </conditionalFormatting>
  <conditionalFormatting sqref="F7">
    <cfRule type="cellIs" dxfId="1597" priority="1875" operator="equal">
      <formula>"OTT"</formula>
    </cfRule>
    <cfRule type="cellIs" dxfId="1596" priority="1876" operator="equal">
      <formula>"NJD"</formula>
    </cfRule>
    <cfRule type="cellIs" dxfId="1595" priority="1877" operator="equal">
      <formula>"MIN"</formula>
    </cfRule>
    <cfRule type="cellIs" dxfId="1594" priority="1878" operator="equal">
      <formula>"STL"</formula>
    </cfRule>
    <cfRule type="cellIs" dxfId="1593" priority="1879" operator="equal">
      <formula>"LAK"</formula>
    </cfRule>
    <cfRule type="cellIs" dxfId="1592" priority="1880" operator="equal">
      <formula>"TOR"</formula>
    </cfRule>
    <cfRule type="cellIs" dxfId="1591" priority="1881" operator="equal">
      <formula>"CAR"</formula>
    </cfRule>
    <cfRule type="cellIs" dxfId="1590" priority="1882" operator="equal">
      <formula>"NYI"</formula>
    </cfRule>
    <cfRule type="cellIs" dxfId="1589" priority="1883" operator="equal">
      <formula>"FLA"</formula>
    </cfRule>
    <cfRule type="cellIs" dxfId="1588" priority="1884" operator="equal">
      <formula>"EDM"</formula>
    </cfRule>
    <cfRule type="cellIs" dxfId="1587" priority="1885" operator="equal">
      <formula>"DAL"</formula>
    </cfRule>
    <cfRule type="cellIs" dxfId="1586" priority="1886" operator="equal">
      <formula>"NSH"</formula>
    </cfRule>
    <cfRule type="cellIs" dxfId="1585" priority="1887" operator="equal">
      <formula>"VAN"</formula>
    </cfRule>
    <cfRule type="cellIs" dxfId="1584" priority="1888" operator="equal">
      <formula>"COL"</formula>
    </cfRule>
    <cfRule type="cellIs" dxfId="1583" priority="1889" operator="equal">
      <formula>"WPG"</formula>
    </cfRule>
    <cfRule type="cellIs" dxfId="1582" priority="1890" operator="equal">
      <formula>"VGK"</formula>
    </cfRule>
    <cfRule type="cellIs" dxfId="1581" priority="1891" operator="equal">
      <formula>"WSH"</formula>
    </cfRule>
    <cfRule type="cellIs" dxfId="1580" priority="1892" operator="equal">
      <formula>"NYR"</formula>
    </cfRule>
    <cfRule type="cellIs" dxfId="1579" priority="1893" operator="equal">
      <formula>"TBL"</formula>
    </cfRule>
    <cfRule type="cellIs" dxfId="1578" priority="1894" operator="equal">
      <formula>"BOS"</formula>
    </cfRule>
  </conditionalFormatting>
  <conditionalFormatting sqref="H51 H58:I59 L56:M56 L58:M59">
    <cfRule type="cellIs" dxfId="1577" priority="1767" operator="equal">
      <formula>"MTL"</formula>
    </cfRule>
    <cfRule type="cellIs" dxfId="1576" priority="1768" operator="equal">
      <formula>"OTT"</formula>
    </cfRule>
    <cfRule type="cellIs" dxfId="1575" priority="1769" operator="equal">
      <formula>"NJD"</formula>
    </cfRule>
    <cfRule type="cellIs" dxfId="1574" priority="1770" operator="equal">
      <formula>"MIN"</formula>
    </cfRule>
    <cfRule type="cellIs" dxfId="1573" priority="1771" operator="equal">
      <formula>"STL"</formula>
    </cfRule>
    <cfRule type="cellIs" dxfId="1572" priority="1772" operator="equal">
      <formula>"LAK"</formula>
    </cfRule>
    <cfRule type="cellIs" dxfId="1571" priority="1773" operator="equal">
      <formula>"TOR"</formula>
    </cfRule>
    <cfRule type="cellIs" dxfId="1570" priority="1774" operator="equal">
      <formula>"CAR"</formula>
    </cfRule>
    <cfRule type="cellIs" dxfId="1569" priority="1775" operator="equal">
      <formula>"NYI"</formula>
    </cfRule>
    <cfRule type="cellIs" dxfId="1568" priority="1776" operator="equal">
      <formula>"FLA"</formula>
    </cfRule>
    <cfRule type="cellIs" dxfId="1567" priority="1777" operator="equal">
      <formula>"EDM"</formula>
    </cfRule>
    <cfRule type="cellIs" dxfId="1566" priority="1778" operator="equal">
      <formula>"DAL"</formula>
    </cfRule>
    <cfRule type="cellIs" dxfId="1565" priority="1779" operator="equal">
      <formula>"NSH"</formula>
    </cfRule>
    <cfRule type="cellIs" dxfId="1564" priority="1780" operator="equal">
      <formula>"VAN"</formula>
    </cfRule>
    <cfRule type="cellIs" dxfId="1563" priority="1781" operator="equal">
      <formula>"COL"</formula>
    </cfRule>
    <cfRule type="cellIs" dxfId="1562" priority="1782" operator="equal">
      <formula>"WPG"</formula>
    </cfRule>
    <cfRule type="cellIs" dxfId="1561" priority="1783" operator="equal">
      <formula>"VGK"</formula>
    </cfRule>
    <cfRule type="cellIs" dxfId="1560" priority="1784" operator="equal">
      <formula>"WSH"</formula>
    </cfRule>
    <cfRule type="cellIs" dxfId="1559" priority="1785" operator="equal">
      <formula>"NYR"</formula>
    </cfRule>
    <cfRule type="cellIs" dxfId="1558" priority="1786" operator="equal">
      <formula>"TBL"</formula>
    </cfRule>
    <cfRule type="cellIs" dxfId="1557" priority="1787" operator="equal">
      <formula>"BOS"</formula>
    </cfRule>
  </conditionalFormatting>
  <conditionalFormatting sqref="H55">
    <cfRule type="cellIs" dxfId="1556" priority="1557" operator="equal">
      <formula>"MTL"</formula>
    </cfRule>
    <cfRule type="cellIs" dxfId="1555" priority="1558" operator="equal">
      <formula>"OTT"</formula>
    </cfRule>
    <cfRule type="cellIs" dxfId="1554" priority="1559" operator="equal">
      <formula>"NJD"</formula>
    </cfRule>
    <cfRule type="cellIs" dxfId="1553" priority="1560" operator="equal">
      <formula>"MIN"</formula>
    </cfRule>
    <cfRule type="cellIs" dxfId="1552" priority="1561" operator="equal">
      <formula>"STL"</formula>
    </cfRule>
    <cfRule type="cellIs" dxfId="1551" priority="1562" operator="equal">
      <formula>"LAK"</formula>
    </cfRule>
    <cfRule type="cellIs" dxfId="1550" priority="1563" operator="equal">
      <formula>"TOR"</formula>
    </cfRule>
    <cfRule type="cellIs" dxfId="1549" priority="1564" operator="equal">
      <formula>"CAR"</formula>
    </cfRule>
    <cfRule type="cellIs" dxfId="1548" priority="1565" operator="equal">
      <formula>"NYI"</formula>
    </cfRule>
    <cfRule type="cellIs" dxfId="1547" priority="1566" operator="equal">
      <formula>"FLA"</formula>
    </cfRule>
    <cfRule type="cellIs" dxfId="1546" priority="1567" operator="equal">
      <formula>"EDM"</formula>
    </cfRule>
    <cfRule type="cellIs" dxfId="1545" priority="1568" operator="equal">
      <formula>"DAL"</formula>
    </cfRule>
    <cfRule type="cellIs" dxfId="1544" priority="1569" operator="equal">
      <formula>"NSH"</formula>
    </cfRule>
    <cfRule type="cellIs" dxfId="1543" priority="1570" operator="equal">
      <formula>"VAN"</formula>
    </cfRule>
    <cfRule type="cellIs" dxfId="1542" priority="1571" operator="equal">
      <formula>"COL"</formula>
    </cfRule>
    <cfRule type="cellIs" dxfId="1541" priority="1572" operator="equal">
      <formula>"WPG"</formula>
    </cfRule>
    <cfRule type="cellIs" dxfId="1540" priority="1573" operator="equal">
      <formula>"VGK"</formula>
    </cfRule>
    <cfRule type="cellIs" dxfId="1539" priority="1574" operator="equal">
      <formula>"WSH"</formula>
    </cfRule>
    <cfRule type="cellIs" dxfId="1538" priority="1575" operator="equal">
      <formula>"NYR"</formula>
    </cfRule>
    <cfRule type="cellIs" dxfId="1537" priority="1576" operator="equal">
      <formula>"TBL"</formula>
    </cfRule>
    <cfRule type="cellIs" dxfId="1536" priority="1577" operator="equal">
      <formula>"BOS"</formula>
    </cfRule>
  </conditionalFormatting>
  <conditionalFormatting sqref="H46:I46">
    <cfRule type="cellIs" dxfId="1535" priority="1830" operator="equal">
      <formula>"MTL"</formula>
    </cfRule>
    <cfRule type="cellIs" dxfId="1534" priority="1831" operator="equal">
      <formula>"OTT"</formula>
    </cfRule>
    <cfRule type="cellIs" dxfId="1533" priority="1832" operator="equal">
      <formula>"NJD"</formula>
    </cfRule>
    <cfRule type="cellIs" dxfId="1532" priority="1833" operator="equal">
      <formula>"MIN"</formula>
    </cfRule>
    <cfRule type="cellIs" dxfId="1531" priority="1834" operator="equal">
      <formula>"STL"</formula>
    </cfRule>
    <cfRule type="cellIs" dxfId="1530" priority="1835" operator="equal">
      <formula>"LAK"</formula>
    </cfRule>
    <cfRule type="cellIs" dxfId="1529" priority="1836" operator="equal">
      <formula>"TOR"</formula>
    </cfRule>
    <cfRule type="cellIs" dxfId="1528" priority="1837" operator="equal">
      <formula>"CAR"</formula>
    </cfRule>
    <cfRule type="cellIs" dxfId="1527" priority="1838" operator="equal">
      <formula>"NYI"</formula>
    </cfRule>
    <cfRule type="cellIs" dxfId="1526" priority="1839" operator="equal">
      <formula>"FLA"</formula>
    </cfRule>
    <cfRule type="cellIs" dxfId="1525" priority="1840" operator="equal">
      <formula>"EDM"</formula>
    </cfRule>
    <cfRule type="cellIs" dxfId="1524" priority="1841" operator="equal">
      <formula>"DAL"</formula>
    </cfRule>
    <cfRule type="cellIs" dxfId="1523" priority="1842" operator="equal">
      <formula>"NSH"</formula>
    </cfRule>
    <cfRule type="cellIs" dxfId="1522" priority="1843" operator="equal">
      <formula>"VAN"</formula>
    </cfRule>
    <cfRule type="cellIs" dxfId="1521" priority="1844" operator="equal">
      <formula>"COL"</formula>
    </cfRule>
    <cfRule type="cellIs" dxfId="1520" priority="1845" operator="equal">
      <formula>"WPG"</formula>
    </cfRule>
    <cfRule type="cellIs" dxfId="1519" priority="1846" operator="equal">
      <formula>"VGK"</formula>
    </cfRule>
    <cfRule type="cellIs" dxfId="1518" priority="1847" operator="equal">
      <formula>"WSH"</formula>
    </cfRule>
    <cfRule type="cellIs" dxfId="1517" priority="1848" operator="equal">
      <formula>"NYR"</formula>
    </cfRule>
    <cfRule type="cellIs" dxfId="1516" priority="1849" operator="equal">
      <formula>"TBL"</formula>
    </cfRule>
    <cfRule type="cellIs" dxfId="1515" priority="1850" operator="equal">
      <formula>"BOS"</formula>
    </cfRule>
  </conditionalFormatting>
  <conditionalFormatting sqref="I51">
    <cfRule type="cellIs" dxfId="1514" priority="1725" operator="equal">
      <formula>"MTL"</formula>
    </cfRule>
    <cfRule type="cellIs" dxfId="1513" priority="1726" operator="equal">
      <formula>"OTT"</formula>
    </cfRule>
    <cfRule type="cellIs" dxfId="1512" priority="1727" operator="equal">
      <formula>"NJD"</formula>
    </cfRule>
    <cfRule type="cellIs" dxfId="1511" priority="1728" operator="equal">
      <formula>"MIN"</formula>
    </cfRule>
    <cfRule type="cellIs" dxfId="1510" priority="1729" operator="equal">
      <formula>"STL"</formula>
    </cfRule>
    <cfRule type="cellIs" dxfId="1509" priority="1730" operator="equal">
      <formula>"LAK"</formula>
    </cfRule>
    <cfRule type="cellIs" dxfId="1508" priority="1731" operator="equal">
      <formula>"TOR"</formula>
    </cfRule>
    <cfRule type="cellIs" dxfId="1507" priority="1732" operator="equal">
      <formula>"CAR"</formula>
    </cfRule>
    <cfRule type="cellIs" dxfId="1506" priority="1733" operator="equal">
      <formula>"NYI"</formula>
    </cfRule>
    <cfRule type="cellIs" dxfId="1505" priority="1734" operator="equal">
      <formula>"FLA"</formula>
    </cfRule>
    <cfRule type="cellIs" dxfId="1504" priority="1735" operator="equal">
      <formula>"EDM"</formula>
    </cfRule>
    <cfRule type="cellIs" dxfId="1503" priority="1736" operator="equal">
      <formula>"DAL"</formula>
    </cfRule>
    <cfRule type="cellIs" dxfId="1502" priority="1737" operator="equal">
      <formula>"NSH"</formula>
    </cfRule>
    <cfRule type="cellIs" dxfId="1501" priority="1738" operator="equal">
      <formula>"VAN"</formula>
    </cfRule>
    <cfRule type="cellIs" dxfId="1500" priority="1739" operator="equal">
      <formula>"COL"</formula>
    </cfRule>
    <cfRule type="cellIs" dxfId="1499" priority="1740" operator="equal">
      <formula>"WPG"</formula>
    </cfRule>
    <cfRule type="cellIs" dxfId="1498" priority="1741" operator="equal">
      <formula>"VGK"</formula>
    </cfRule>
    <cfRule type="cellIs" dxfId="1497" priority="1742" operator="equal">
      <formula>"WSH"</formula>
    </cfRule>
    <cfRule type="cellIs" dxfId="1496" priority="1743" operator="equal">
      <formula>"NYR"</formula>
    </cfRule>
    <cfRule type="cellIs" dxfId="1495" priority="1744" operator="equal">
      <formula>"TBL"</formula>
    </cfRule>
    <cfRule type="cellIs" dxfId="1494" priority="1745" operator="equal">
      <formula>"BOS"</formula>
    </cfRule>
  </conditionalFormatting>
  <conditionalFormatting sqref="I55">
    <cfRule type="cellIs" dxfId="1493" priority="1536" operator="equal">
      <formula>"MTL"</formula>
    </cfRule>
    <cfRule type="cellIs" dxfId="1492" priority="1537" operator="equal">
      <formula>"OTT"</formula>
    </cfRule>
    <cfRule type="cellIs" dxfId="1491" priority="1538" operator="equal">
      <formula>"NJD"</formula>
    </cfRule>
    <cfRule type="cellIs" dxfId="1490" priority="1539" operator="equal">
      <formula>"MIN"</formula>
    </cfRule>
    <cfRule type="cellIs" dxfId="1489" priority="1540" operator="equal">
      <formula>"STL"</formula>
    </cfRule>
    <cfRule type="cellIs" dxfId="1488" priority="1541" operator="equal">
      <formula>"LAK"</formula>
    </cfRule>
    <cfRule type="cellIs" dxfId="1487" priority="1542" operator="equal">
      <formula>"TOR"</formula>
    </cfRule>
    <cfRule type="cellIs" dxfId="1486" priority="1543" operator="equal">
      <formula>"CAR"</formula>
    </cfRule>
    <cfRule type="cellIs" dxfId="1485" priority="1544" operator="equal">
      <formula>"NYI"</formula>
    </cfRule>
    <cfRule type="cellIs" dxfId="1484" priority="1545" operator="equal">
      <formula>"FLA"</formula>
    </cfRule>
    <cfRule type="cellIs" dxfId="1483" priority="1546" operator="equal">
      <formula>"EDM"</formula>
    </cfRule>
    <cfRule type="cellIs" dxfId="1482" priority="1547" operator="equal">
      <formula>"DAL"</formula>
    </cfRule>
    <cfRule type="cellIs" dxfId="1481" priority="1548" operator="equal">
      <formula>"NSH"</formula>
    </cfRule>
    <cfRule type="cellIs" dxfId="1480" priority="1549" operator="equal">
      <formula>"VAN"</formula>
    </cfRule>
    <cfRule type="cellIs" dxfId="1479" priority="1550" operator="equal">
      <formula>"COL"</formula>
    </cfRule>
    <cfRule type="cellIs" dxfId="1478" priority="1551" operator="equal">
      <formula>"WPG"</formula>
    </cfRule>
    <cfRule type="cellIs" dxfId="1477" priority="1552" operator="equal">
      <formula>"VGK"</formula>
    </cfRule>
    <cfRule type="cellIs" dxfId="1476" priority="1553" operator="equal">
      <formula>"WSH"</formula>
    </cfRule>
    <cfRule type="cellIs" dxfId="1475" priority="1554" operator="equal">
      <formula>"NYR"</formula>
    </cfRule>
    <cfRule type="cellIs" dxfId="1474" priority="1555" operator="equal">
      <formula>"TBL"</formula>
    </cfRule>
    <cfRule type="cellIs" dxfId="1473" priority="1556" operator="equal">
      <formula>"BOS"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1472" priority="1662" operator="equal">
      <formula>"MTL"</formula>
    </cfRule>
    <cfRule type="cellIs" dxfId="1471" priority="1663" operator="equal">
      <formula>"OTT"</formula>
    </cfRule>
    <cfRule type="cellIs" dxfId="1470" priority="1664" operator="equal">
      <formula>"NJD"</formula>
    </cfRule>
    <cfRule type="cellIs" dxfId="1469" priority="1665" operator="equal">
      <formula>"MIN"</formula>
    </cfRule>
    <cfRule type="cellIs" dxfId="1468" priority="1666" operator="equal">
      <formula>"STL"</formula>
    </cfRule>
    <cfRule type="cellIs" dxfId="1467" priority="1667" operator="equal">
      <formula>"LAK"</formula>
    </cfRule>
    <cfRule type="cellIs" dxfId="1466" priority="1668" operator="equal">
      <formula>"TOR"</formula>
    </cfRule>
    <cfRule type="cellIs" dxfId="1465" priority="1669" operator="equal">
      <formula>"CAR"</formula>
    </cfRule>
    <cfRule type="cellIs" dxfId="1464" priority="1670" operator="equal">
      <formula>"NYI"</formula>
    </cfRule>
    <cfRule type="cellIs" dxfId="1463" priority="1671" operator="equal">
      <formula>"FLA"</formula>
    </cfRule>
    <cfRule type="cellIs" dxfId="1462" priority="1672" operator="equal">
      <formula>"EDM"</formula>
    </cfRule>
    <cfRule type="cellIs" dxfId="1461" priority="1673" operator="equal">
      <formula>"DAL"</formula>
    </cfRule>
    <cfRule type="cellIs" dxfId="1460" priority="1674" operator="equal">
      <formula>"NSH"</formula>
    </cfRule>
    <cfRule type="cellIs" dxfId="1459" priority="1675" operator="equal">
      <formula>"VAN"</formula>
    </cfRule>
    <cfRule type="cellIs" dxfId="1458" priority="1676" operator="equal">
      <formula>"COL"</formula>
    </cfRule>
    <cfRule type="cellIs" dxfId="1457" priority="1677" operator="equal">
      <formula>"WPG"</formula>
    </cfRule>
    <cfRule type="cellIs" dxfId="1456" priority="1678" operator="equal">
      <formula>"VGK"</formula>
    </cfRule>
    <cfRule type="cellIs" dxfId="1455" priority="1679" operator="equal">
      <formula>"WSH"</formula>
    </cfRule>
    <cfRule type="cellIs" dxfId="1454" priority="1680" operator="equal">
      <formula>"NYR"</formula>
    </cfRule>
    <cfRule type="cellIs" dxfId="1453" priority="1681" operator="equal">
      <formula>"TBL"</formula>
    </cfRule>
    <cfRule type="cellIs" dxfId="1452" priority="1682" operator="equal">
      <formula>"BOS"</formula>
    </cfRule>
  </conditionalFormatting>
  <conditionalFormatting sqref="L55">
    <cfRule type="cellIs" dxfId="1451" priority="1494" operator="equal">
      <formula>"MTL"</formula>
    </cfRule>
    <cfRule type="cellIs" dxfId="1450" priority="1495" operator="equal">
      <formula>"OTT"</formula>
    </cfRule>
    <cfRule type="cellIs" dxfId="1449" priority="1496" operator="equal">
      <formula>"NJD"</formula>
    </cfRule>
    <cfRule type="cellIs" dxfId="1448" priority="1497" operator="equal">
      <formula>"MIN"</formula>
    </cfRule>
    <cfRule type="cellIs" dxfId="1447" priority="1498" operator="equal">
      <formula>"STL"</formula>
    </cfRule>
    <cfRule type="cellIs" dxfId="1446" priority="1499" operator="equal">
      <formula>"LAK"</formula>
    </cfRule>
    <cfRule type="cellIs" dxfId="1445" priority="1500" operator="equal">
      <formula>"TOR"</formula>
    </cfRule>
    <cfRule type="cellIs" dxfId="1444" priority="1501" operator="equal">
      <formula>"CAR"</formula>
    </cfRule>
    <cfRule type="cellIs" dxfId="1443" priority="1502" operator="equal">
      <formula>"NYI"</formula>
    </cfRule>
    <cfRule type="cellIs" dxfId="1442" priority="1503" operator="equal">
      <formula>"FLA"</formula>
    </cfRule>
    <cfRule type="cellIs" dxfId="1441" priority="1504" operator="equal">
      <formula>"EDM"</formula>
    </cfRule>
    <cfRule type="cellIs" dxfId="1440" priority="1505" operator="equal">
      <formula>"DAL"</formula>
    </cfRule>
    <cfRule type="cellIs" dxfId="1439" priority="1506" operator="equal">
      <formula>"NSH"</formula>
    </cfRule>
    <cfRule type="cellIs" dxfId="1438" priority="1507" operator="equal">
      <formula>"VAN"</formula>
    </cfRule>
    <cfRule type="cellIs" dxfId="1437" priority="1508" operator="equal">
      <formula>"COL"</formula>
    </cfRule>
    <cfRule type="cellIs" dxfId="1436" priority="1509" operator="equal">
      <formula>"WPG"</formula>
    </cfRule>
    <cfRule type="cellIs" dxfId="1435" priority="1510" operator="equal">
      <formula>"VGK"</formula>
    </cfRule>
    <cfRule type="cellIs" dxfId="1434" priority="1511" operator="equal">
      <formula>"WSH"</formula>
    </cfRule>
    <cfRule type="cellIs" dxfId="1433" priority="1512" operator="equal">
      <formula>"NYR"</formula>
    </cfRule>
    <cfRule type="cellIs" dxfId="1432" priority="1513" operator="equal">
      <formula>"TBL"</formula>
    </cfRule>
    <cfRule type="cellIs" dxfId="1431" priority="1514" operator="equal">
      <formula>"BOS"</formula>
    </cfRule>
  </conditionalFormatting>
  <conditionalFormatting sqref="L46:M46">
    <cfRule type="cellIs" dxfId="1430" priority="1788" operator="equal">
      <formula>"MTL"</formula>
    </cfRule>
    <cfRule type="cellIs" dxfId="1429" priority="1789" operator="equal">
      <formula>"OTT"</formula>
    </cfRule>
    <cfRule type="cellIs" dxfId="1428" priority="1790" operator="equal">
      <formula>"NJD"</formula>
    </cfRule>
    <cfRule type="cellIs" dxfId="1427" priority="1791" operator="equal">
      <formula>"MIN"</formula>
    </cfRule>
    <cfRule type="cellIs" dxfId="1426" priority="1792" operator="equal">
      <formula>"STL"</formula>
    </cfRule>
    <cfRule type="cellIs" dxfId="1425" priority="1793" operator="equal">
      <formula>"LAK"</formula>
    </cfRule>
    <cfRule type="cellIs" dxfId="1424" priority="1794" operator="equal">
      <formula>"TOR"</formula>
    </cfRule>
    <cfRule type="cellIs" dxfId="1423" priority="1795" operator="equal">
      <formula>"CAR"</formula>
    </cfRule>
    <cfRule type="cellIs" dxfId="1422" priority="1796" operator="equal">
      <formula>"NYI"</formula>
    </cfRule>
    <cfRule type="cellIs" dxfId="1421" priority="1797" operator="equal">
      <formula>"FLA"</formula>
    </cfRule>
    <cfRule type="cellIs" dxfId="1420" priority="1798" operator="equal">
      <formula>"EDM"</formula>
    </cfRule>
    <cfRule type="cellIs" dxfId="1419" priority="1799" operator="equal">
      <formula>"DAL"</formula>
    </cfRule>
    <cfRule type="cellIs" dxfId="1418" priority="1800" operator="equal">
      <formula>"NSH"</formula>
    </cfRule>
    <cfRule type="cellIs" dxfId="1417" priority="1801" operator="equal">
      <formula>"VAN"</formula>
    </cfRule>
    <cfRule type="cellIs" dxfId="1416" priority="1802" operator="equal">
      <formula>"COL"</formula>
    </cfRule>
    <cfRule type="cellIs" dxfId="1415" priority="1803" operator="equal">
      <formula>"WPG"</formula>
    </cfRule>
    <cfRule type="cellIs" dxfId="1414" priority="1804" operator="equal">
      <formula>"VGK"</formula>
    </cfRule>
    <cfRule type="cellIs" dxfId="1413" priority="1805" operator="equal">
      <formula>"WSH"</formula>
    </cfRule>
    <cfRule type="cellIs" dxfId="1412" priority="1806" operator="equal">
      <formula>"NYR"</formula>
    </cfRule>
    <cfRule type="cellIs" dxfId="1411" priority="1807" operator="equal">
      <formula>"TBL"</formula>
    </cfRule>
    <cfRule type="cellIs" dxfId="1410" priority="1808" operator="equal">
      <formula>"BOS"</formula>
    </cfRule>
  </conditionalFormatting>
  <conditionalFormatting sqref="M51">
    <cfRule type="cellIs" dxfId="1409" priority="1704" operator="equal">
      <formula>"MTL"</formula>
    </cfRule>
    <cfRule type="cellIs" dxfId="1408" priority="1705" operator="equal">
      <formula>"OTT"</formula>
    </cfRule>
    <cfRule type="cellIs" dxfId="1407" priority="1706" operator="equal">
      <formula>"NJD"</formula>
    </cfRule>
    <cfRule type="cellIs" dxfId="1406" priority="1707" operator="equal">
      <formula>"MIN"</formula>
    </cfRule>
    <cfRule type="cellIs" dxfId="1405" priority="1708" operator="equal">
      <formula>"STL"</formula>
    </cfRule>
    <cfRule type="cellIs" dxfId="1404" priority="1709" operator="equal">
      <formula>"LAK"</formula>
    </cfRule>
    <cfRule type="cellIs" dxfId="1403" priority="1710" operator="equal">
      <formula>"TOR"</formula>
    </cfRule>
    <cfRule type="cellIs" dxfId="1402" priority="1711" operator="equal">
      <formula>"CAR"</formula>
    </cfRule>
    <cfRule type="cellIs" dxfId="1401" priority="1712" operator="equal">
      <formula>"NYI"</formula>
    </cfRule>
    <cfRule type="cellIs" dxfId="1400" priority="1713" operator="equal">
      <formula>"FLA"</formula>
    </cfRule>
    <cfRule type="cellIs" dxfId="1399" priority="1714" operator="equal">
      <formula>"EDM"</formula>
    </cfRule>
    <cfRule type="cellIs" dxfId="1398" priority="1715" operator="equal">
      <formula>"DAL"</formula>
    </cfRule>
    <cfRule type="cellIs" dxfId="1397" priority="1716" operator="equal">
      <formula>"NSH"</formula>
    </cfRule>
    <cfRule type="cellIs" dxfId="1396" priority="1717" operator="equal">
      <formula>"VAN"</formula>
    </cfRule>
    <cfRule type="cellIs" dxfId="1395" priority="1718" operator="equal">
      <formula>"COL"</formula>
    </cfRule>
    <cfRule type="cellIs" dxfId="1394" priority="1719" operator="equal">
      <formula>"WPG"</formula>
    </cfRule>
    <cfRule type="cellIs" dxfId="1393" priority="1720" operator="equal">
      <formula>"VGK"</formula>
    </cfRule>
    <cfRule type="cellIs" dxfId="1392" priority="1721" operator="equal">
      <formula>"WSH"</formula>
    </cfRule>
    <cfRule type="cellIs" dxfId="1391" priority="1722" operator="equal">
      <formula>"NYR"</formula>
    </cfRule>
    <cfRule type="cellIs" dxfId="1390" priority="1723" operator="equal">
      <formula>"TBL"</formula>
    </cfRule>
    <cfRule type="cellIs" dxfId="1389" priority="1724" operator="equal">
      <formula>"BOS"</formula>
    </cfRule>
  </conditionalFormatting>
  <conditionalFormatting sqref="M55">
    <cfRule type="cellIs" dxfId="1388" priority="1515" operator="equal">
      <formula>"MTL"</formula>
    </cfRule>
    <cfRule type="cellIs" dxfId="1387" priority="1516" operator="equal">
      <formula>"OTT"</formula>
    </cfRule>
    <cfRule type="cellIs" dxfId="1386" priority="1517" operator="equal">
      <formula>"NJD"</formula>
    </cfRule>
    <cfRule type="cellIs" dxfId="1385" priority="1518" operator="equal">
      <formula>"MIN"</formula>
    </cfRule>
    <cfRule type="cellIs" dxfId="1384" priority="1519" operator="equal">
      <formula>"STL"</formula>
    </cfRule>
    <cfRule type="cellIs" dxfId="1383" priority="1520" operator="equal">
      <formula>"LAK"</formula>
    </cfRule>
    <cfRule type="cellIs" dxfId="1382" priority="1521" operator="equal">
      <formula>"TOR"</formula>
    </cfRule>
    <cfRule type="cellIs" dxfId="1381" priority="1522" operator="equal">
      <formula>"CAR"</formula>
    </cfRule>
    <cfRule type="cellIs" dxfId="1380" priority="1523" operator="equal">
      <formula>"NYI"</formula>
    </cfRule>
    <cfRule type="cellIs" dxfId="1379" priority="1524" operator="equal">
      <formula>"FLA"</formula>
    </cfRule>
    <cfRule type="cellIs" dxfId="1378" priority="1525" operator="equal">
      <formula>"EDM"</formula>
    </cfRule>
    <cfRule type="cellIs" dxfId="1377" priority="1526" operator="equal">
      <formula>"DAL"</formula>
    </cfRule>
    <cfRule type="cellIs" dxfId="1376" priority="1527" operator="equal">
      <formula>"NSH"</formula>
    </cfRule>
    <cfRule type="cellIs" dxfId="1375" priority="1528" operator="equal">
      <formula>"VAN"</formula>
    </cfRule>
    <cfRule type="cellIs" dxfId="1374" priority="1529" operator="equal">
      <formula>"COL"</formula>
    </cfRule>
    <cfRule type="cellIs" dxfId="1373" priority="1530" operator="equal">
      <formula>"WPG"</formula>
    </cfRule>
    <cfRule type="cellIs" dxfId="1372" priority="1531" operator="equal">
      <formula>"VGK"</formula>
    </cfRule>
    <cfRule type="cellIs" dxfId="1371" priority="1532" operator="equal">
      <formula>"WSH"</formula>
    </cfRule>
    <cfRule type="cellIs" dxfId="1370" priority="1533" operator="equal">
      <formula>"NYR"</formula>
    </cfRule>
    <cfRule type="cellIs" dxfId="1369" priority="1534" operator="equal">
      <formula>"TBL"</formula>
    </cfRule>
    <cfRule type="cellIs" dxfId="1368" priority="1535" operator="equal">
      <formula>"BOS"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367" priority="1955" operator="equal">
      <formula>0</formula>
    </cfRule>
  </conditionalFormatting>
  <conditionalFormatting sqref="AI59:AL60">
    <cfRule type="cellIs" dxfId="1366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conditionalFormatting sqref="I53">
    <cfRule type="cellIs" dxfId="1365" priority="1472" operator="equal">
      <formula>"OTT"</formula>
    </cfRule>
    <cfRule type="cellIs" dxfId="1364" priority="1473" operator="equal">
      <formula>"NJD"</formula>
    </cfRule>
    <cfRule type="cellIs" dxfId="1363" priority="1474" operator="equal">
      <formula>"MIN"</formula>
    </cfRule>
    <cfRule type="cellIs" dxfId="1362" priority="1475" operator="equal">
      <formula>"STL"</formula>
    </cfRule>
  </conditionalFormatting>
  <conditionalFormatting sqref="I53">
    <cfRule type="cellIs" dxfId="1361" priority="1471" operator="equal">
      <formula>"MTL"</formula>
    </cfRule>
  </conditionalFormatting>
  <conditionalFormatting sqref="I53">
    <cfRule type="cellIs" dxfId="1360" priority="1476" operator="equal">
      <formula>"LAK"</formula>
    </cfRule>
    <cfRule type="cellIs" dxfId="1359" priority="1477" operator="equal">
      <formula>"TOR"</formula>
    </cfRule>
    <cfRule type="cellIs" dxfId="1358" priority="1478" operator="equal">
      <formula>"CAR"</formula>
    </cfRule>
    <cfRule type="cellIs" dxfId="1357" priority="1479" operator="equal">
      <formula>"NYI"</formula>
    </cfRule>
    <cfRule type="cellIs" dxfId="1356" priority="1480" operator="equal">
      <formula>"FLA"</formula>
    </cfRule>
    <cfRule type="cellIs" dxfId="1355" priority="1481" operator="equal">
      <formula>"EDM"</formula>
    </cfRule>
    <cfRule type="cellIs" dxfId="1354" priority="1482" operator="equal">
      <formula>"DAL"</formula>
    </cfRule>
    <cfRule type="cellIs" dxfId="1353" priority="1483" operator="equal">
      <formula>"NSH"</formula>
    </cfRule>
    <cfRule type="cellIs" dxfId="1352" priority="1484" operator="equal">
      <formula>"VAN"</formula>
    </cfRule>
    <cfRule type="cellIs" dxfId="1351" priority="1485" operator="equal">
      <formula>"COL"</formula>
    </cfRule>
    <cfRule type="cellIs" dxfId="1350" priority="1486" operator="equal">
      <formula>"WPG"</formula>
    </cfRule>
    <cfRule type="cellIs" dxfId="1349" priority="1487" operator="equal">
      <formula>"VGK"</formula>
    </cfRule>
    <cfRule type="cellIs" dxfId="1348" priority="1488" operator="equal">
      <formula>"WSH"</formula>
    </cfRule>
    <cfRule type="cellIs" dxfId="1347" priority="1489" operator="equal">
      <formula>"NYR"</formula>
    </cfRule>
    <cfRule type="cellIs" dxfId="1346" priority="1490" operator="equal">
      <formula>"TBL"</formula>
    </cfRule>
    <cfRule type="cellIs" dxfId="1345" priority="1491" operator="equal">
      <formula>"BOS"</formula>
    </cfRule>
  </conditionalFormatting>
  <conditionalFormatting sqref="H53">
    <cfRule type="cellIs" dxfId="1344" priority="1429" operator="equal">
      <formula>"MTL"</formula>
    </cfRule>
    <cfRule type="cellIs" dxfId="1343" priority="1430" operator="equal">
      <formula>"OTT"</formula>
    </cfRule>
    <cfRule type="cellIs" dxfId="1342" priority="1431" operator="equal">
      <formula>"NJD"</formula>
    </cfRule>
    <cfRule type="cellIs" dxfId="1341" priority="1432" operator="equal">
      <formula>"MIN"</formula>
    </cfRule>
    <cfRule type="cellIs" dxfId="1340" priority="1433" operator="equal">
      <formula>"STL"</formula>
    </cfRule>
    <cfRule type="cellIs" dxfId="1339" priority="1434" operator="equal">
      <formula>"LAK"</formula>
    </cfRule>
    <cfRule type="cellIs" dxfId="1338" priority="1435" operator="equal">
      <formula>"TOR"</formula>
    </cfRule>
    <cfRule type="cellIs" dxfId="1337" priority="1436" operator="equal">
      <formula>"CAR"</formula>
    </cfRule>
    <cfRule type="cellIs" dxfId="1336" priority="1437" operator="equal">
      <formula>"NYI"</formula>
    </cfRule>
    <cfRule type="cellIs" dxfId="1335" priority="1438" operator="equal">
      <formula>"FLA"</formula>
    </cfRule>
    <cfRule type="cellIs" dxfId="1334" priority="1439" operator="equal">
      <formula>"EDM"</formula>
    </cfRule>
    <cfRule type="cellIs" dxfId="1333" priority="1440" operator="equal">
      <formula>"DAL"</formula>
    </cfRule>
    <cfRule type="cellIs" dxfId="1332" priority="1441" operator="equal">
      <formula>"NSH"</formula>
    </cfRule>
    <cfRule type="cellIs" dxfId="1331" priority="1442" operator="equal">
      <formula>"VAN"</formula>
    </cfRule>
    <cfRule type="cellIs" dxfId="1330" priority="1443" operator="equal">
      <formula>"COL"</formula>
    </cfRule>
    <cfRule type="cellIs" dxfId="1329" priority="1444" operator="equal">
      <formula>"WPG"</formula>
    </cfRule>
    <cfRule type="cellIs" dxfId="1328" priority="1445" operator="equal">
      <formula>"VGK"</formula>
    </cfRule>
    <cfRule type="cellIs" dxfId="1327" priority="1446" operator="equal">
      <formula>"WSH"</formula>
    </cfRule>
    <cfRule type="cellIs" dxfId="1326" priority="1447" operator="equal">
      <formula>"NYR"</formula>
    </cfRule>
    <cfRule type="cellIs" dxfId="1325" priority="1448" operator="equal">
      <formula>"TBL"</formula>
    </cfRule>
    <cfRule type="cellIs" dxfId="1324" priority="1449" operator="equal">
      <formula>"BOS"</formula>
    </cfRule>
  </conditionalFormatting>
  <conditionalFormatting sqref="L53">
    <cfRule type="cellIs" dxfId="1323" priority="1409" operator="equal">
      <formula>"OTT"</formula>
    </cfRule>
    <cfRule type="cellIs" dxfId="1322" priority="1410" operator="equal">
      <formula>"NJD"</formula>
    </cfRule>
    <cfRule type="cellIs" dxfId="1321" priority="1411" operator="equal">
      <formula>"MIN"</formula>
    </cfRule>
    <cfRule type="cellIs" dxfId="1320" priority="1412" operator="equal">
      <formula>"STL"</formula>
    </cfRule>
  </conditionalFormatting>
  <conditionalFormatting sqref="L53">
    <cfRule type="cellIs" dxfId="1319" priority="1408" operator="equal">
      <formula>"MTL"</formula>
    </cfRule>
  </conditionalFormatting>
  <conditionalFormatting sqref="L53">
    <cfRule type="cellIs" dxfId="1318" priority="1413" operator="equal">
      <formula>"LAK"</formula>
    </cfRule>
    <cfRule type="cellIs" dxfId="1317" priority="1414" operator="equal">
      <formula>"TOR"</formula>
    </cfRule>
    <cfRule type="cellIs" dxfId="1316" priority="1415" operator="equal">
      <formula>"CAR"</formula>
    </cfRule>
    <cfRule type="cellIs" dxfId="1315" priority="1416" operator="equal">
      <formula>"NYI"</formula>
    </cfRule>
    <cfRule type="cellIs" dxfId="1314" priority="1417" operator="equal">
      <formula>"FLA"</formula>
    </cfRule>
    <cfRule type="cellIs" dxfId="1313" priority="1418" operator="equal">
      <formula>"EDM"</formula>
    </cfRule>
    <cfRule type="cellIs" dxfId="1312" priority="1419" operator="equal">
      <formula>"DAL"</formula>
    </cfRule>
    <cfRule type="cellIs" dxfId="1311" priority="1420" operator="equal">
      <formula>"NSH"</formula>
    </cfRule>
    <cfRule type="cellIs" dxfId="1310" priority="1421" operator="equal">
      <formula>"VAN"</formula>
    </cfRule>
    <cfRule type="cellIs" dxfId="1309" priority="1422" operator="equal">
      <formula>"COL"</formula>
    </cfRule>
    <cfRule type="cellIs" dxfId="1308" priority="1423" operator="equal">
      <formula>"WPG"</formula>
    </cfRule>
    <cfRule type="cellIs" dxfId="1307" priority="1424" operator="equal">
      <formula>"VGK"</formula>
    </cfRule>
    <cfRule type="cellIs" dxfId="1306" priority="1425" operator="equal">
      <formula>"WSH"</formula>
    </cfRule>
    <cfRule type="cellIs" dxfId="1305" priority="1426" operator="equal">
      <formula>"NYR"</formula>
    </cfRule>
    <cfRule type="cellIs" dxfId="1304" priority="1427" operator="equal">
      <formula>"TBL"</formula>
    </cfRule>
    <cfRule type="cellIs" dxfId="1303" priority="1428" operator="equal">
      <formula>"BOS"</formula>
    </cfRule>
  </conditionalFormatting>
  <conditionalFormatting sqref="M53">
    <cfRule type="cellIs" dxfId="1302" priority="1366" operator="equal">
      <formula>"MTL"</formula>
    </cfRule>
    <cfRule type="cellIs" dxfId="1301" priority="1367" operator="equal">
      <formula>"OTT"</formula>
    </cfRule>
    <cfRule type="cellIs" dxfId="1300" priority="1368" operator="equal">
      <formula>"NJD"</formula>
    </cfRule>
    <cfRule type="cellIs" dxfId="1299" priority="1369" operator="equal">
      <formula>"MIN"</formula>
    </cfRule>
    <cfRule type="cellIs" dxfId="1298" priority="1370" operator="equal">
      <formula>"STL"</formula>
    </cfRule>
    <cfRule type="cellIs" dxfId="1297" priority="1371" operator="equal">
      <formula>"LAK"</formula>
    </cfRule>
    <cfRule type="cellIs" dxfId="1296" priority="1372" operator="equal">
      <formula>"TOR"</formula>
    </cfRule>
    <cfRule type="cellIs" dxfId="1295" priority="1373" operator="equal">
      <formula>"CAR"</formula>
    </cfRule>
    <cfRule type="cellIs" dxfId="1294" priority="1374" operator="equal">
      <formula>"NYI"</formula>
    </cfRule>
    <cfRule type="cellIs" dxfId="1293" priority="1375" operator="equal">
      <formula>"FLA"</formula>
    </cfRule>
    <cfRule type="cellIs" dxfId="1292" priority="1376" operator="equal">
      <formula>"EDM"</formula>
    </cfRule>
    <cfRule type="cellIs" dxfId="1291" priority="1377" operator="equal">
      <formula>"DAL"</formula>
    </cfRule>
    <cfRule type="cellIs" dxfId="1290" priority="1378" operator="equal">
      <formula>"NSH"</formula>
    </cfRule>
    <cfRule type="cellIs" dxfId="1289" priority="1379" operator="equal">
      <formula>"VAN"</formula>
    </cfRule>
    <cfRule type="cellIs" dxfId="1288" priority="1380" operator="equal">
      <formula>"COL"</formula>
    </cfRule>
    <cfRule type="cellIs" dxfId="1287" priority="1381" operator="equal">
      <formula>"WPG"</formula>
    </cfRule>
    <cfRule type="cellIs" dxfId="1286" priority="1382" operator="equal">
      <formula>"VGK"</formula>
    </cfRule>
    <cfRule type="cellIs" dxfId="1285" priority="1383" operator="equal">
      <formula>"WSH"</formula>
    </cfRule>
    <cfRule type="cellIs" dxfId="1284" priority="1384" operator="equal">
      <formula>"NYR"</formula>
    </cfRule>
    <cfRule type="cellIs" dxfId="1283" priority="1385" operator="equal">
      <formula>"TBL"</formula>
    </cfRule>
    <cfRule type="cellIs" dxfId="1282" priority="1386" operator="equal">
      <formula>"BOS"</formula>
    </cfRule>
  </conditionalFormatting>
  <conditionalFormatting sqref="I57">
    <cfRule type="cellIs" dxfId="1281" priority="1304" operator="equal">
      <formula>"OTT"</formula>
    </cfRule>
    <cfRule type="cellIs" dxfId="1280" priority="1305" operator="equal">
      <formula>"NJD"</formula>
    </cfRule>
    <cfRule type="cellIs" dxfId="1279" priority="1306" operator="equal">
      <formula>"MIN"</formula>
    </cfRule>
    <cfRule type="cellIs" dxfId="1278" priority="1307" operator="equal">
      <formula>"STL"</formula>
    </cfRule>
  </conditionalFormatting>
  <conditionalFormatting sqref="I57">
    <cfRule type="cellIs" dxfId="1277" priority="1303" operator="equal">
      <formula>"MTL"</formula>
    </cfRule>
  </conditionalFormatting>
  <conditionalFormatting sqref="I57">
    <cfRule type="cellIs" dxfId="1276" priority="1308" operator="equal">
      <formula>"LAK"</formula>
    </cfRule>
    <cfRule type="cellIs" dxfId="1275" priority="1309" operator="equal">
      <formula>"TOR"</formula>
    </cfRule>
    <cfRule type="cellIs" dxfId="1274" priority="1310" operator="equal">
      <formula>"CAR"</formula>
    </cfRule>
    <cfRule type="cellIs" dxfId="1273" priority="1311" operator="equal">
      <formula>"NYI"</formula>
    </cfRule>
    <cfRule type="cellIs" dxfId="1272" priority="1312" operator="equal">
      <formula>"FLA"</formula>
    </cfRule>
    <cfRule type="cellIs" dxfId="1271" priority="1313" operator="equal">
      <formula>"EDM"</formula>
    </cfRule>
    <cfRule type="cellIs" dxfId="1270" priority="1314" operator="equal">
      <formula>"DAL"</formula>
    </cfRule>
    <cfRule type="cellIs" dxfId="1269" priority="1315" operator="equal">
      <formula>"NSH"</formula>
    </cfRule>
    <cfRule type="cellIs" dxfId="1268" priority="1316" operator="equal">
      <formula>"VAN"</formula>
    </cfRule>
    <cfRule type="cellIs" dxfId="1267" priority="1317" operator="equal">
      <formula>"COL"</formula>
    </cfRule>
    <cfRule type="cellIs" dxfId="1266" priority="1318" operator="equal">
      <formula>"WPG"</formula>
    </cfRule>
    <cfRule type="cellIs" dxfId="1265" priority="1319" operator="equal">
      <formula>"VGK"</formula>
    </cfRule>
    <cfRule type="cellIs" dxfId="1264" priority="1320" operator="equal">
      <formula>"WSH"</formula>
    </cfRule>
    <cfRule type="cellIs" dxfId="1263" priority="1321" operator="equal">
      <formula>"NYR"</formula>
    </cfRule>
    <cfRule type="cellIs" dxfId="1262" priority="1322" operator="equal">
      <formula>"TBL"</formula>
    </cfRule>
    <cfRule type="cellIs" dxfId="1261" priority="1323" operator="equal">
      <formula>"BOS"</formula>
    </cfRule>
  </conditionalFormatting>
  <conditionalFormatting sqref="H57">
    <cfRule type="cellIs" dxfId="1260" priority="1282" operator="equal">
      <formula>"MTL"</formula>
    </cfRule>
    <cfRule type="cellIs" dxfId="1259" priority="1283" operator="equal">
      <formula>"OTT"</formula>
    </cfRule>
    <cfRule type="cellIs" dxfId="1258" priority="1284" operator="equal">
      <formula>"NJD"</formula>
    </cfRule>
    <cfRule type="cellIs" dxfId="1257" priority="1285" operator="equal">
      <formula>"MIN"</formula>
    </cfRule>
    <cfRule type="cellIs" dxfId="1256" priority="1286" operator="equal">
      <formula>"STL"</formula>
    </cfRule>
    <cfRule type="cellIs" dxfId="1255" priority="1287" operator="equal">
      <formula>"LAK"</formula>
    </cfRule>
    <cfRule type="cellIs" dxfId="1254" priority="1288" operator="equal">
      <formula>"TOR"</formula>
    </cfRule>
    <cfRule type="cellIs" dxfId="1253" priority="1289" operator="equal">
      <formula>"CAR"</formula>
    </cfRule>
    <cfRule type="cellIs" dxfId="1252" priority="1290" operator="equal">
      <formula>"NYI"</formula>
    </cfRule>
    <cfRule type="cellIs" dxfId="1251" priority="1291" operator="equal">
      <formula>"FLA"</formula>
    </cfRule>
    <cfRule type="cellIs" dxfId="1250" priority="1292" operator="equal">
      <formula>"EDM"</formula>
    </cfRule>
    <cfRule type="cellIs" dxfId="1249" priority="1293" operator="equal">
      <formula>"DAL"</formula>
    </cfRule>
    <cfRule type="cellIs" dxfId="1248" priority="1294" operator="equal">
      <formula>"NSH"</formula>
    </cfRule>
    <cfRule type="cellIs" dxfId="1247" priority="1295" operator="equal">
      <formula>"VAN"</formula>
    </cfRule>
    <cfRule type="cellIs" dxfId="1246" priority="1296" operator="equal">
      <formula>"COL"</formula>
    </cfRule>
    <cfRule type="cellIs" dxfId="1245" priority="1297" operator="equal">
      <formula>"WPG"</formula>
    </cfRule>
    <cfRule type="cellIs" dxfId="1244" priority="1298" operator="equal">
      <formula>"VGK"</formula>
    </cfRule>
    <cfRule type="cellIs" dxfId="1243" priority="1299" operator="equal">
      <formula>"WSH"</formula>
    </cfRule>
    <cfRule type="cellIs" dxfId="1242" priority="1300" operator="equal">
      <formula>"NYR"</formula>
    </cfRule>
    <cfRule type="cellIs" dxfId="1241" priority="1301" operator="equal">
      <formula>"TBL"</formula>
    </cfRule>
    <cfRule type="cellIs" dxfId="1240" priority="1302" operator="equal">
      <formula>"BOS"</formula>
    </cfRule>
  </conditionalFormatting>
  <conditionalFormatting sqref="L57">
    <cfRule type="cellIs" dxfId="1239" priority="1220" operator="equal">
      <formula>"OTT"</formula>
    </cfRule>
    <cfRule type="cellIs" dxfId="1238" priority="1221" operator="equal">
      <formula>"NJD"</formula>
    </cfRule>
    <cfRule type="cellIs" dxfId="1237" priority="1222" operator="equal">
      <formula>"MIN"</formula>
    </cfRule>
    <cfRule type="cellIs" dxfId="1236" priority="1223" operator="equal">
      <formula>"STL"</formula>
    </cfRule>
  </conditionalFormatting>
  <conditionalFormatting sqref="L57">
    <cfRule type="cellIs" dxfId="1235" priority="1219" operator="equal">
      <formula>"MTL"</formula>
    </cfRule>
  </conditionalFormatting>
  <conditionalFormatting sqref="L57">
    <cfRule type="cellIs" dxfId="1234" priority="1224" operator="equal">
      <formula>"LAK"</formula>
    </cfRule>
    <cfRule type="cellIs" dxfId="1233" priority="1225" operator="equal">
      <formula>"TOR"</formula>
    </cfRule>
    <cfRule type="cellIs" dxfId="1232" priority="1226" operator="equal">
      <formula>"CAR"</formula>
    </cfRule>
    <cfRule type="cellIs" dxfId="1231" priority="1227" operator="equal">
      <formula>"NYI"</formula>
    </cfRule>
    <cfRule type="cellIs" dxfId="1230" priority="1228" operator="equal">
      <formula>"FLA"</formula>
    </cfRule>
    <cfRule type="cellIs" dxfId="1229" priority="1229" operator="equal">
      <formula>"EDM"</formula>
    </cfRule>
    <cfRule type="cellIs" dxfId="1228" priority="1230" operator="equal">
      <formula>"DAL"</formula>
    </cfRule>
    <cfRule type="cellIs" dxfId="1227" priority="1231" operator="equal">
      <formula>"NSH"</formula>
    </cfRule>
    <cfRule type="cellIs" dxfId="1226" priority="1232" operator="equal">
      <formula>"VAN"</formula>
    </cfRule>
    <cfRule type="cellIs" dxfId="1225" priority="1233" operator="equal">
      <formula>"COL"</formula>
    </cfRule>
    <cfRule type="cellIs" dxfId="1224" priority="1234" operator="equal">
      <formula>"WPG"</formula>
    </cfRule>
    <cfRule type="cellIs" dxfId="1223" priority="1235" operator="equal">
      <formula>"VGK"</formula>
    </cfRule>
    <cfRule type="cellIs" dxfId="1222" priority="1236" operator="equal">
      <formula>"WSH"</formula>
    </cfRule>
    <cfRule type="cellIs" dxfId="1221" priority="1237" operator="equal">
      <formula>"NYR"</formula>
    </cfRule>
    <cfRule type="cellIs" dxfId="1220" priority="1238" operator="equal">
      <formula>"TBL"</formula>
    </cfRule>
    <cfRule type="cellIs" dxfId="1219" priority="1239" operator="equal">
      <formula>"BOS"</formula>
    </cfRule>
  </conditionalFormatting>
  <conditionalFormatting sqref="M57">
    <cfRule type="cellIs" dxfId="1218" priority="1198" operator="equal">
      <formula>"MTL"</formula>
    </cfRule>
    <cfRule type="cellIs" dxfId="1217" priority="1199" operator="equal">
      <formula>"OTT"</formula>
    </cfRule>
    <cfRule type="cellIs" dxfId="1216" priority="1200" operator="equal">
      <formula>"NJD"</formula>
    </cfRule>
    <cfRule type="cellIs" dxfId="1215" priority="1201" operator="equal">
      <formula>"MIN"</formula>
    </cfRule>
    <cfRule type="cellIs" dxfId="1214" priority="1202" operator="equal">
      <formula>"STL"</formula>
    </cfRule>
    <cfRule type="cellIs" dxfId="1213" priority="1203" operator="equal">
      <formula>"LAK"</formula>
    </cfRule>
    <cfRule type="cellIs" dxfId="1212" priority="1204" operator="equal">
      <formula>"TOR"</formula>
    </cfRule>
    <cfRule type="cellIs" dxfId="1211" priority="1205" operator="equal">
      <formula>"CAR"</formula>
    </cfRule>
    <cfRule type="cellIs" dxfId="1210" priority="1206" operator="equal">
      <formula>"NYI"</formula>
    </cfRule>
    <cfRule type="cellIs" dxfId="1209" priority="1207" operator="equal">
      <formula>"FLA"</formula>
    </cfRule>
    <cfRule type="cellIs" dxfId="1208" priority="1208" operator="equal">
      <formula>"EDM"</formula>
    </cfRule>
    <cfRule type="cellIs" dxfId="1207" priority="1209" operator="equal">
      <formula>"DAL"</formula>
    </cfRule>
    <cfRule type="cellIs" dxfId="1206" priority="1210" operator="equal">
      <formula>"NSH"</formula>
    </cfRule>
    <cfRule type="cellIs" dxfId="1205" priority="1211" operator="equal">
      <formula>"VAN"</formula>
    </cfRule>
    <cfRule type="cellIs" dxfId="1204" priority="1212" operator="equal">
      <formula>"COL"</formula>
    </cfRule>
    <cfRule type="cellIs" dxfId="1203" priority="1213" operator="equal">
      <formula>"WPG"</formula>
    </cfRule>
    <cfRule type="cellIs" dxfId="1202" priority="1214" operator="equal">
      <formula>"VGK"</formula>
    </cfRule>
    <cfRule type="cellIs" dxfId="1201" priority="1215" operator="equal">
      <formula>"WSH"</formula>
    </cfRule>
    <cfRule type="cellIs" dxfId="1200" priority="1216" operator="equal">
      <formula>"NYR"</formula>
    </cfRule>
    <cfRule type="cellIs" dxfId="1199" priority="1217" operator="equal">
      <formula>"TBL"</formula>
    </cfRule>
    <cfRule type="cellIs" dxfId="1198" priority="1218" operator="equal">
      <formula>"BOS"</formula>
    </cfRule>
  </conditionalFormatting>
  <conditionalFormatting sqref="H59">
    <cfRule type="cellIs" dxfId="1197" priority="1177" operator="equal">
      <formula>"MTL"</formula>
    </cfRule>
    <cfRule type="cellIs" dxfId="1196" priority="1178" operator="equal">
      <formula>"OTT"</formula>
    </cfRule>
    <cfRule type="cellIs" dxfId="1195" priority="1179" operator="equal">
      <formula>"NJD"</formula>
    </cfRule>
    <cfRule type="cellIs" dxfId="1194" priority="1180" operator="equal">
      <formula>"MIN"</formula>
    </cfRule>
    <cfRule type="cellIs" dxfId="1193" priority="1181" operator="equal">
      <formula>"STL"</formula>
    </cfRule>
    <cfRule type="cellIs" dxfId="1192" priority="1182" operator="equal">
      <formula>"LAK"</formula>
    </cfRule>
    <cfRule type="cellIs" dxfId="1191" priority="1183" operator="equal">
      <formula>"TOR"</formula>
    </cfRule>
    <cfRule type="cellIs" dxfId="1190" priority="1184" operator="equal">
      <formula>"CAR"</formula>
    </cfRule>
    <cfRule type="cellIs" dxfId="1189" priority="1185" operator="equal">
      <formula>"NYI"</formula>
    </cfRule>
    <cfRule type="cellIs" dxfId="1188" priority="1186" operator="equal">
      <formula>"FLA"</formula>
    </cfRule>
    <cfRule type="cellIs" dxfId="1187" priority="1187" operator="equal">
      <formula>"EDM"</formula>
    </cfRule>
    <cfRule type="cellIs" dxfId="1186" priority="1188" operator="equal">
      <formula>"DAL"</formula>
    </cfRule>
    <cfRule type="cellIs" dxfId="1185" priority="1189" operator="equal">
      <formula>"NSH"</formula>
    </cfRule>
    <cfRule type="cellIs" dxfId="1184" priority="1190" operator="equal">
      <formula>"VAN"</formula>
    </cfRule>
    <cfRule type="cellIs" dxfId="1183" priority="1191" operator="equal">
      <formula>"COL"</formula>
    </cfRule>
    <cfRule type="cellIs" dxfId="1182" priority="1192" operator="equal">
      <formula>"WPG"</formula>
    </cfRule>
    <cfRule type="cellIs" dxfId="1181" priority="1193" operator="equal">
      <formula>"VGK"</formula>
    </cfRule>
    <cfRule type="cellIs" dxfId="1180" priority="1194" operator="equal">
      <formula>"WSH"</formula>
    </cfRule>
    <cfRule type="cellIs" dxfId="1179" priority="1195" operator="equal">
      <formula>"NYR"</formula>
    </cfRule>
    <cfRule type="cellIs" dxfId="1178" priority="1196" operator="equal">
      <formula>"TBL"</formula>
    </cfRule>
    <cfRule type="cellIs" dxfId="1177" priority="1197" operator="equal">
      <formula>"BOS"</formula>
    </cfRule>
  </conditionalFormatting>
  <conditionalFormatting sqref="I59">
    <cfRule type="cellIs" dxfId="1176" priority="1156" operator="equal">
      <formula>"MTL"</formula>
    </cfRule>
    <cfRule type="cellIs" dxfId="1175" priority="1157" operator="equal">
      <formula>"OTT"</formula>
    </cfRule>
    <cfRule type="cellIs" dxfId="1174" priority="1158" operator="equal">
      <formula>"NJD"</formula>
    </cfRule>
    <cfRule type="cellIs" dxfId="1173" priority="1159" operator="equal">
      <formula>"MIN"</formula>
    </cfRule>
    <cfRule type="cellIs" dxfId="1172" priority="1160" operator="equal">
      <formula>"STL"</formula>
    </cfRule>
    <cfRule type="cellIs" dxfId="1171" priority="1161" operator="equal">
      <formula>"LAK"</formula>
    </cfRule>
    <cfRule type="cellIs" dxfId="1170" priority="1162" operator="equal">
      <formula>"TOR"</formula>
    </cfRule>
    <cfRule type="cellIs" dxfId="1169" priority="1163" operator="equal">
      <formula>"CAR"</formula>
    </cfRule>
    <cfRule type="cellIs" dxfId="1168" priority="1164" operator="equal">
      <formula>"NYI"</formula>
    </cfRule>
    <cfRule type="cellIs" dxfId="1167" priority="1165" operator="equal">
      <formula>"FLA"</formula>
    </cfRule>
    <cfRule type="cellIs" dxfId="1166" priority="1166" operator="equal">
      <formula>"EDM"</formula>
    </cfRule>
    <cfRule type="cellIs" dxfId="1165" priority="1167" operator="equal">
      <formula>"DAL"</formula>
    </cfRule>
    <cfRule type="cellIs" dxfId="1164" priority="1168" operator="equal">
      <formula>"NSH"</formula>
    </cfRule>
    <cfRule type="cellIs" dxfId="1163" priority="1169" operator="equal">
      <formula>"VAN"</formula>
    </cfRule>
    <cfRule type="cellIs" dxfId="1162" priority="1170" operator="equal">
      <formula>"COL"</formula>
    </cfRule>
    <cfRule type="cellIs" dxfId="1161" priority="1171" operator="equal">
      <formula>"WPG"</formula>
    </cfRule>
    <cfRule type="cellIs" dxfId="1160" priority="1172" operator="equal">
      <formula>"VGK"</formula>
    </cfRule>
    <cfRule type="cellIs" dxfId="1159" priority="1173" operator="equal">
      <formula>"WSH"</formula>
    </cfRule>
    <cfRule type="cellIs" dxfId="1158" priority="1174" operator="equal">
      <formula>"NYR"</formula>
    </cfRule>
    <cfRule type="cellIs" dxfId="1157" priority="1175" operator="equal">
      <formula>"TBL"</formula>
    </cfRule>
    <cfRule type="cellIs" dxfId="1156" priority="1176" operator="equal">
      <formula>"BOS"</formula>
    </cfRule>
  </conditionalFormatting>
  <conditionalFormatting sqref="H59">
    <cfRule type="cellIs" dxfId="1155" priority="1135" operator="equal">
      <formula>"MTL"</formula>
    </cfRule>
    <cfRule type="cellIs" dxfId="1154" priority="1136" operator="equal">
      <formula>"OTT"</formula>
    </cfRule>
    <cfRule type="cellIs" dxfId="1153" priority="1137" operator="equal">
      <formula>"NJD"</formula>
    </cfRule>
    <cfRule type="cellIs" dxfId="1152" priority="1138" operator="equal">
      <formula>"MIN"</formula>
    </cfRule>
    <cfRule type="cellIs" dxfId="1151" priority="1139" operator="equal">
      <formula>"STL"</formula>
    </cfRule>
    <cfRule type="cellIs" dxfId="1150" priority="1140" operator="equal">
      <formula>"LAK"</formula>
    </cfRule>
    <cfRule type="cellIs" dxfId="1149" priority="1141" operator="equal">
      <formula>"TOR"</formula>
    </cfRule>
    <cfRule type="cellIs" dxfId="1148" priority="1142" operator="equal">
      <formula>"CAR"</formula>
    </cfRule>
    <cfRule type="cellIs" dxfId="1147" priority="1143" operator="equal">
      <formula>"NYI"</formula>
    </cfRule>
    <cfRule type="cellIs" dxfId="1146" priority="1144" operator="equal">
      <formula>"FLA"</formula>
    </cfRule>
    <cfRule type="cellIs" dxfId="1145" priority="1145" operator="equal">
      <formula>"EDM"</formula>
    </cfRule>
    <cfRule type="cellIs" dxfId="1144" priority="1146" operator="equal">
      <formula>"DAL"</formula>
    </cfRule>
    <cfRule type="cellIs" dxfId="1143" priority="1147" operator="equal">
      <formula>"NSH"</formula>
    </cfRule>
    <cfRule type="cellIs" dxfId="1142" priority="1148" operator="equal">
      <formula>"VAN"</formula>
    </cfRule>
    <cfRule type="cellIs" dxfId="1141" priority="1149" operator="equal">
      <formula>"COL"</formula>
    </cfRule>
    <cfRule type="cellIs" dxfId="1140" priority="1150" operator="equal">
      <formula>"WPG"</formula>
    </cfRule>
    <cfRule type="cellIs" dxfId="1139" priority="1151" operator="equal">
      <formula>"VGK"</formula>
    </cfRule>
    <cfRule type="cellIs" dxfId="1138" priority="1152" operator="equal">
      <formula>"WSH"</formula>
    </cfRule>
    <cfRule type="cellIs" dxfId="1137" priority="1153" operator="equal">
      <formula>"NYR"</formula>
    </cfRule>
    <cfRule type="cellIs" dxfId="1136" priority="1154" operator="equal">
      <formula>"TBL"</formula>
    </cfRule>
    <cfRule type="cellIs" dxfId="1135" priority="1155" operator="equal">
      <formula>"BOS"</formula>
    </cfRule>
  </conditionalFormatting>
  <conditionalFormatting sqref="I59">
    <cfRule type="cellIs" dxfId="1134" priority="1114" operator="equal">
      <formula>"MTL"</formula>
    </cfRule>
    <cfRule type="cellIs" dxfId="1133" priority="1115" operator="equal">
      <formula>"OTT"</formula>
    </cfRule>
    <cfRule type="cellIs" dxfId="1132" priority="1116" operator="equal">
      <formula>"NJD"</formula>
    </cfRule>
    <cfRule type="cellIs" dxfId="1131" priority="1117" operator="equal">
      <formula>"MIN"</formula>
    </cfRule>
    <cfRule type="cellIs" dxfId="1130" priority="1118" operator="equal">
      <formula>"STL"</formula>
    </cfRule>
    <cfRule type="cellIs" dxfId="1129" priority="1119" operator="equal">
      <formula>"LAK"</formula>
    </cfRule>
    <cfRule type="cellIs" dxfId="1128" priority="1120" operator="equal">
      <formula>"TOR"</formula>
    </cfRule>
    <cfRule type="cellIs" dxfId="1127" priority="1121" operator="equal">
      <formula>"CAR"</formula>
    </cfRule>
    <cfRule type="cellIs" dxfId="1126" priority="1122" operator="equal">
      <formula>"NYI"</formula>
    </cfRule>
    <cfRule type="cellIs" dxfId="1125" priority="1123" operator="equal">
      <formula>"FLA"</formula>
    </cfRule>
    <cfRule type="cellIs" dxfId="1124" priority="1124" operator="equal">
      <formula>"EDM"</formula>
    </cfRule>
    <cfRule type="cellIs" dxfId="1123" priority="1125" operator="equal">
      <formula>"DAL"</formula>
    </cfRule>
    <cfRule type="cellIs" dxfId="1122" priority="1126" operator="equal">
      <formula>"NSH"</formula>
    </cfRule>
    <cfRule type="cellIs" dxfId="1121" priority="1127" operator="equal">
      <formula>"VAN"</formula>
    </cfRule>
    <cfRule type="cellIs" dxfId="1120" priority="1128" operator="equal">
      <formula>"COL"</formula>
    </cfRule>
    <cfRule type="cellIs" dxfId="1119" priority="1129" operator="equal">
      <formula>"WPG"</formula>
    </cfRule>
    <cfRule type="cellIs" dxfId="1118" priority="1130" operator="equal">
      <formula>"VGK"</formula>
    </cfRule>
    <cfRule type="cellIs" dxfId="1117" priority="1131" operator="equal">
      <formula>"WSH"</formula>
    </cfRule>
    <cfRule type="cellIs" dxfId="1116" priority="1132" operator="equal">
      <formula>"NYR"</formula>
    </cfRule>
    <cfRule type="cellIs" dxfId="1115" priority="1133" operator="equal">
      <formula>"TBL"</formula>
    </cfRule>
    <cfRule type="cellIs" dxfId="1114" priority="1134" operator="equal">
      <formula>"BOS"</formula>
    </cfRule>
  </conditionalFormatting>
  <conditionalFormatting sqref="L59">
    <cfRule type="cellIs" dxfId="1113" priority="1093" operator="equal">
      <formula>"MTL"</formula>
    </cfRule>
    <cfRule type="cellIs" dxfId="1112" priority="1094" operator="equal">
      <formula>"OTT"</formula>
    </cfRule>
    <cfRule type="cellIs" dxfId="1111" priority="1095" operator="equal">
      <formula>"NJD"</formula>
    </cfRule>
    <cfRule type="cellIs" dxfId="1110" priority="1096" operator="equal">
      <formula>"MIN"</formula>
    </cfRule>
    <cfRule type="cellIs" dxfId="1109" priority="1097" operator="equal">
      <formula>"STL"</formula>
    </cfRule>
    <cfRule type="cellIs" dxfId="1108" priority="1098" operator="equal">
      <formula>"LAK"</formula>
    </cfRule>
    <cfRule type="cellIs" dxfId="1107" priority="1099" operator="equal">
      <formula>"TOR"</formula>
    </cfRule>
    <cfRule type="cellIs" dxfId="1106" priority="1100" operator="equal">
      <formula>"CAR"</formula>
    </cfRule>
    <cfRule type="cellIs" dxfId="1105" priority="1101" operator="equal">
      <formula>"NYI"</formula>
    </cfRule>
    <cfRule type="cellIs" dxfId="1104" priority="1102" operator="equal">
      <formula>"FLA"</formula>
    </cfRule>
    <cfRule type="cellIs" dxfId="1103" priority="1103" operator="equal">
      <formula>"EDM"</formula>
    </cfRule>
    <cfRule type="cellIs" dxfId="1102" priority="1104" operator="equal">
      <formula>"DAL"</formula>
    </cfRule>
    <cfRule type="cellIs" dxfId="1101" priority="1105" operator="equal">
      <formula>"NSH"</formula>
    </cfRule>
    <cfRule type="cellIs" dxfId="1100" priority="1106" operator="equal">
      <formula>"VAN"</formula>
    </cfRule>
    <cfRule type="cellIs" dxfId="1099" priority="1107" operator="equal">
      <formula>"COL"</formula>
    </cfRule>
    <cfRule type="cellIs" dxfId="1098" priority="1108" operator="equal">
      <formula>"WPG"</formula>
    </cfRule>
    <cfRule type="cellIs" dxfId="1097" priority="1109" operator="equal">
      <formula>"VGK"</formula>
    </cfRule>
    <cfRule type="cellIs" dxfId="1096" priority="1110" operator="equal">
      <formula>"WSH"</formula>
    </cfRule>
    <cfRule type="cellIs" dxfId="1095" priority="1111" operator="equal">
      <formula>"NYR"</formula>
    </cfRule>
    <cfRule type="cellIs" dxfId="1094" priority="1112" operator="equal">
      <formula>"TBL"</formula>
    </cfRule>
    <cfRule type="cellIs" dxfId="1093" priority="1113" operator="equal">
      <formula>"BOS"</formula>
    </cfRule>
  </conditionalFormatting>
  <conditionalFormatting sqref="M59">
    <cfRule type="cellIs" dxfId="1092" priority="1072" operator="equal">
      <formula>"MTL"</formula>
    </cfRule>
    <cfRule type="cellIs" dxfId="1091" priority="1073" operator="equal">
      <formula>"OTT"</formula>
    </cfRule>
    <cfRule type="cellIs" dxfId="1090" priority="1074" operator="equal">
      <formula>"NJD"</formula>
    </cfRule>
    <cfRule type="cellIs" dxfId="1089" priority="1075" operator="equal">
      <formula>"MIN"</formula>
    </cfRule>
    <cfRule type="cellIs" dxfId="1088" priority="1076" operator="equal">
      <formula>"STL"</formula>
    </cfRule>
    <cfRule type="cellIs" dxfId="1087" priority="1077" operator="equal">
      <formula>"LAK"</formula>
    </cfRule>
    <cfRule type="cellIs" dxfId="1086" priority="1078" operator="equal">
      <formula>"TOR"</formula>
    </cfRule>
    <cfRule type="cellIs" dxfId="1085" priority="1079" operator="equal">
      <formula>"CAR"</formula>
    </cfRule>
    <cfRule type="cellIs" dxfId="1084" priority="1080" operator="equal">
      <formula>"NYI"</formula>
    </cfRule>
    <cfRule type="cellIs" dxfId="1083" priority="1081" operator="equal">
      <formula>"FLA"</formula>
    </cfRule>
    <cfRule type="cellIs" dxfId="1082" priority="1082" operator="equal">
      <formula>"EDM"</formula>
    </cfRule>
    <cfRule type="cellIs" dxfId="1081" priority="1083" operator="equal">
      <formula>"DAL"</formula>
    </cfRule>
    <cfRule type="cellIs" dxfId="1080" priority="1084" operator="equal">
      <formula>"NSH"</formula>
    </cfRule>
    <cfRule type="cellIs" dxfId="1079" priority="1085" operator="equal">
      <formula>"VAN"</formula>
    </cfRule>
    <cfRule type="cellIs" dxfId="1078" priority="1086" operator="equal">
      <formula>"COL"</formula>
    </cfRule>
    <cfRule type="cellIs" dxfId="1077" priority="1087" operator="equal">
      <formula>"WPG"</formula>
    </cfRule>
    <cfRule type="cellIs" dxfId="1076" priority="1088" operator="equal">
      <formula>"VGK"</formula>
    </cfRule>
    <cfRule type="cellIs" dxfId="1075" priority="1089" operator="equal">
      <formula>"WSH"</formula>
    </cfRule>
    <cfRule type="cellIs" dxfId="1074" priority="1090" operator="equal">
      <formula>"NYR"</formula>
    </cfRule>
    <cfRule type="cellIs" dxfId="1073" priority="1091" operator="equal">
      <formula>"TBL"</formula>
    </cfRule>
    <cfRule type="cellIs" dxfId="1072" priority="1092" operator="equal">
      <formula>"BOS"</formula>
    </cfRule>
  </conditionalFormatting>
  <conditionalFormatting sqref="L59">
    <cfRule type="cellIs" dxfId="1071" priority="1051" operator="equal">
      <formula>"MTL"</formula>
    </cfRule>
    <cfRule type="cellIs" dxfId="1070" priority="1052" operator="equal">
      <formula>"OTT"</formula>
    </cfRule>
    <cfRule type="cellIs" dxfId="1069" priority="1053" operator="equal">
      <formula>"NJD"</formula>
    </cfRule>
    <cfRule type="cellIs" dxfId="1068" priority="1054" operator="equal">
      <formula>"MIN"</formula>
    </cfRule>
    <cfRule type="cellIs" dxfId="1067" priority="1055" operator="equal">
      <formula>"STL"</formula>
    </cfRule>
    <cfRule type="cellIs" dxfId="1066" priority="1056" operator="equal">
      <formula>"LAK"</formula>
    </cfRule>
    <cfRule type="cellIs" dxfId="1065" priority="1057" operator="equal">
      <formula>"TOR"</formula>
    </cfRule>
    <cfRule type="cellIs" dxfId="1064" priority="1058" operator="equal">
      <formula>"CAR"</formula>
    </cfRule>
    <cfRule type="cellIs" dxfId="1063" priority="1059" operator="equal">
      <formula>"NYI"</formula>
    </cfRule>
    <cfRule type="cellIs" dxfId="1062" priority="1060" operator="equal">
      <formula>"FLA"</formula>
    </cfRule>
    <cfRule type="cellIs" dxfId="1061" priority="1061" operator="equal">
      <formula>"EDM"</formula>
    </cfRule>
    <cfRule type="cellIs" dxfId="1060" priority="1062" operator="equal">
      <formula>"DAL"</formula>
    </cfRule>
    <cfRule type="cellIs" dxfId="1059" priority="1063" operator="equal">
      <formula>"NSH"</formula>
    </cfRule>
    <cfRule type="cellIs" dxfId="1058" priority="1064" operator="equal">
      <formula>"VAN"</formula>
    </cfRule>
    <cfRule type="cellIs" dxfId="1057" priority="1065" operator="equal">
      <formula>"COL"</formula>
    </cfRule>
    <cfRule type="cellIs" dxfId="1056" priority="1066" operator="equal">
      <formula>"WPG"</formula>
    </cfRule>
    <cfRule type="cellIs" dxfId="1055" priority="1067" operator="equal">
      <formula>"VGK"</formula>
    </cfRule>
    <cfRule type="cellIs" dxfId="1054" priority="1068" operator="equal">
      <formula>"WSH"</formula>
    </cfRule>
    <cfRule type="cellIs" dxfId="1053" priority="1069" operator="equal">
      <formula>"NYR"</formula>
    </cfRule>
    <cfRule type="cellIs" dxfId="1052" priority="1070" operator="equal">
      <formula>"TBL"</formula>
    </cfRule>
    <cfRule type="cellIs" dxfId="1051" priority="1071" operator="equal">
      <formula>"BOS"</formula>
    </cfRule>
  </conditionalFormatting>
  <conditionalFormatting sqref="M59">
    <cfRule type="cellIs" dxfId="1050" priority="1030" operator="equal">
      <formula>"MTL"</formula>
    </cfRule>
    <cfRule type="cellIs" dxfId="1049" priority="1031" operator="equal">
      <formula>"OTT"</formula>
    </cfRule>
    <cfRule type="cellIs" dxfId="1048" priority="1032" operator="equal">
      <formula>"NJD"</formula>
    </cfRule>
    <cfRule type="cellIs" dxfId="1047" priority="1033" operator="equal">
      <formula>"MIN"</formula>
    </cfRule>
    <cfRule type="cellIs" dxfId="1046" priority="1034" operator="equal">
      <formula>"STL"</formula>
    </cfRule>
    <cfRule type="cellIs" dxfId="1045" priority="1035" operator="equal">
      <formula>"LAK"</formula>
    </cfRule>
    <cfRule type="cellIs" dxfId="1044" priority="1036" operator="equal">
      <formula>"TOR"</formula>
    </cfRule>
    <cfRule type="cellIs" dxfId="1043" priority="1037" operator="equal">
      <formula>"CAR"</formula>
    </cfRule>
    <cfRule type="cellIs" dxfId="1042" priority="1038" operator="equal">
      <formula>"NYI"</formula>
    </cfRule>
    <cfRule type="cellIs" dxfId="1041" priority="1039" operator="equal">
      <formula>"FLA"</formula>
    </cfRule>
    <cfRule type="cellIs" dxfId="1040" priority="1040" operator="equal">
      <formula>"EDM"</formula>
    </cfRule>
    <cfRule type="cellIs" dxfId="1039" priority="1041" operator="equal">
      <formula>"DAL"</formula>
    </cfRule>
    <cfRule type="cellIs" dxfId="1038" priority="1042" operator="equal">
      <formula>"NSH"</formula>
    </cfRule>
    <cfRule type="cellIs" dxfId="1037" priority="1043" operator="equal">
      <formula>"VAN"</formula>
    </cfRule>
    <cfRule type="cellIs" dxfId="1036" priority="1044" operator="equal">
      <formula>"COL"</formula>
    </cfRule>
    <cfRule type="cellIs" dxfId="1035" priority="1045" operator="equal">
      <formula>"WPG"</formula>
    </cfRule>
    <cfRule type="cellIs" dxfId="1034" priority="1046" operator="equal">
      <formula>"VGK"</formula>
    </cfRule>
    <cfRule type="cellIs" dxfId="1033" priority="1047" operator="equal">
      <formula>"WSH"</formula>
    </cfRule>
    <cfRule type="cellIs" dxfId="1032" priority="1048" operator="equal">
      <formula>"NYR"</formula>
    </cfRule>
    <cfRule type="cellIs" dxfId="1031" priority="1049" operator="equal">
      <formula>"TBL"</formula>
    </cfRule>
    <cfRule type="cellIs" dxfId="1030" priority="1050" operator="equal">
      <formula>"BOS"</formula>
    </cfRule>
  </conditionalFormatting>
  <conditionalFormatting sqref="L59">
    <cfRule type="cellIs" dxfId="1029" priority="1009" operator="equal">
      <formula>"MTL"</formula>
    </cfRule>
    <cfRule type="cellIs" dxfId="1028" priority="1010" operator="equal">
      <formula>"OTT"</formula>
    </cfRule>
    <cfRule type="cellIs" dxfId="1027" priority="1011" operator="equal">
      <formula>"NJD"</formula>
    </cfRule>
    <cfRule type="cellIs" dxfId="1026" priority="1012" operator="equal">
      <formula>"MIN"</formula>
    </cfRule>
    <cfRule type="cellIs" dxfId="1025" priority="1013" operator="equal">
      <formula>"STL"</formula>
    </cfRule>
    <cfRule type="cellIs" dxfId="1024" priority="1014" operator="equal">
      <formula>"LAK"</formula>
    </cfRule>
    <cfRule type="cellIs" dxfId="1023" priority="1015" operator="equal">
      <formula>"TOR"</formula>
    </cfRule>
    <cfRule type="cellIs" dxfId="1022" priority="1016" operator="equal">
      <formula>"CAR"</formula>
    </cfRule>
    <cfRule type="cellIs" dxfId="1021" priority="1017" operator="equal">
      <formula>"NYI"</formula>
    </cfRule>
    <cfRule type="cellIs" dxfId="1020" priority="1018" operator="equal">
      <formula>"FLA"</formula>
    </cfRule>
    <cfRule type="cellIs" dxfId="1019" priority="1019" operator="equal">
      <formula>"EDM"</formula>
    </cfRule>
    <cfRule type="cellIs" dxfId="1018" priority="1020" operator="equal">
      <formula>"DAL"</formula>
    </cfRule>
    <cfRule type="cellIs" dxfId="1017" priority="1021" operator="equal">
      <formula>"NSH"</formula>
    </cfRule>
    <cfRule type="cellIs" dxfId="1016" priority="1022" operator="equal">
      <formula>"VAN"</formula>
    </cfRule>
    <cfRule type="cellIs" dxfId="1015" priority="1023" operator="equal">
      <formula>"COL"</formula>
    </cfRule>
    <cfRule type="cellIs" dxfId="1014" priority="1024" operator="equal">
      <formula>"WPG"</formula>
    </cfRule>
    <cfRule type="cellIs" dxfId="1013" priority="1025" operator="equal">
      <formula>"VGK"</formula>
    </cfRule>
    <cfRule type="cellIs" dxfId="1012" priority="1026" operator="equal">
      <formula>"WSH"</formula>
    </cfRule>
    <cfRule type="cellIs" dxfId="1011" priority="1027" operator="equal">
      <formula>"NYR"</formula>
    </cfRule>
    <cfRule type="cellIs" dxfId="1010" priority="1028" operator="equal">
      <formula>"TBL"</formula>
    </cfRule>
    <cfRule type="cellIs" dxfId="1009" priority="1029" operator="equal">
      <formula>"BOS"</formula>
    </cfRule>
  </conditionalFormatting>
  <conditionalFormatting sqref="M59">
    <cfRule type="cellIs" dxfId="1008" priority="988" operator="equal">
      <formula>"MTL"</formula>
    </cfRule>
    <cfRule type="cellIs" dxfId="1007" priority="989" operator="equal">
      <formula>"OTT"</formula>
    </cfRule>
    <cfRule type="cellIs" dxfId="1006" priority="990" operator="equal">
      <formula>"NJD"</formula>
    </cfRule>
    <cfRule type="cellIs" dxfId="1005" priority="991" operator="equal">
      <formula>"MIN"</formula>
    </cfRule>
    <cfRule type="cellIs" dxfId="1004" priority="992" operator="equal">
      <formula>"STL"</formula>
    </cfRule>
    <cfRule type="cellIs" dxfId="1003" priority="993" operator="equal">
      <formula>"LAK"</formula>
    </cfRule>
    <cfRule type="cellIs" dxfId="1002" priority="994" operator="equal">
      <formula>"TOR"</formula>
    </cfRule>
    <cfRule type="cellIs" dxfId="1001" priority="995" operator="equal">
      <formula>"CAR"</formula>
    </cfRule>
    <cfRule type="cellIs" dxfId="1000" priority="996" operator="equal">
      <formula>"NYI"</formula>
    </cfRule>
    <cfRule type="cellIs" dxfId="999" priority="997" operator="equal">
      <formula>"FLA"</formula>
    </cfRule>
    <cfRule type="cellIs" dxfId="998" priority="998" operator="equal">
      <formula>"EDM"</formula>
    </cfRule>
    <cfRule type="cellIs" dxfId="997" priority="999" operator="equal">
      <formula>"DAL"</formula>
    </cfRule>
    <cfRule type="cellIs" dxfId="996" priority="1000" operator="equal">
      <formula>"NSH"</formula>
    </cfRule>
    <cfRule type="cellIs" dxfId="995" priority="1001" operator="equal">
      <formula>"VAN"</formula>
    </cfRule>
    <cfRule type="cellIs" dxfId="994" priority="1002" operator="equal">
      <formula>"COL"</formula>
    </cfRule>
    <cfRule type="cellIs" dxfId="993" priority="1003" operator="equal">
      <formula>"WPG"</formula>
    </cfRule>
    <cfRule type="cellIs" dxfId="992" priority="1004" operator="equal">
      <formula>"VGK"</formula>
    </cfRule>
    <cfRule type="cellIs" dxfId="991" priority="1005" operator="equal">
      <formula>"WSH"</formula>
    </cfRule>
    <cfRule type="cellIs" dxfId="990" priority="1006" operator="equal">
      <formula>"NYR"</formula>
    </cfRule>
    <cfRule type="cellIs" dxfId="989" priority="1007" operator="equal">
      <formula>"TBL"</formula>
    </cfRule>
    <cfRule type="cellIs" dxfId="988" priority="1008" operator="equal">
      <formula>"BOS"</formula>
    </cfRule>
  </conditionalFormatting>
  <conditionalFormatting sqref="L59">
    <cfRule type="cellIs" dxfId="987" priority="967" operator="equal">
      <formula>"MTL"</formula>
    </cfRule>
    <cfRule type="cellIs" dxfId="986" priority="968" operator="equal">
      <formula>"OTT"</formula>
    </cfRule>
    <cfRule type="cellIs" dxfId="985" priority="969" operator="equal">
      <formula>"NJD"</formula>
    </cfRule>
    <cfRule type="cellIs" dxfId="984" priority="970" operator="equal">
      <formula>"MIN"</formula>
    </cfRule>
    <cfRule type="cellIs" dxfId="983" priority="971" operator="equal">
      <formula>"STL"</formula>
    </cfRule>
    <cfRule type="cellIs" dxfId="982" priority="972" operator="equal">
      <formula>"LAK"</formula>
    </cfRule>
    <cfRule type="cellIs" dxfId="981" priority="973" operator="equal">
      <formula>"TOR"</formula>
    </cfRule>
    <cfRule type="cellIs" dxfId="980" priority="974" operator="equal">
      <formula>"CAR"</formula>
    </cfRule>
    <cfRule type="cellIs" dxfId="979" priority="975" operator="equal">
      <formula>"NYI"</formula>
    </cfRule>
    <cfRule type="cellIs" dxfId="978" priority="976" operator="equal">
      <formula>"FLA"</formula>
    </cfRule>
    <cfRule type="cellIs" dxfId="977" priority="977" operator="equal">
      <formula>"EDM"</formula>
    </cfRule>
    <cfRule type="cellIs" dxfId="976" priority="978" operator="equal">
      <formula>"DAL"</formula>
    </cfRule>
    <cfRule type="cellIs" dxfId="975" priority="979" operator="equal">
      <formula>"NSH"</formula>
    </cfRule>
    <cfRule type="cellIs" dxfId="974" priority="980" operator="equal">
      <formula>"VAN"</formula>
    </cfRule>
    <cfRule type="cellIs" dxfId="973" priority="981" operator="equal">
      <formula>"COL"</formula>
    </cfRule>
    <cfRule type="cellIs" dxfId="972" priority="982" operator="equal">
      <formula>"WPG"</formula>
    </cfRule>
    <cfRule type="cellIs" dxfId="971" priority="983" operator="equal">
      <formula>"VGK"</formula>
    </cfRule>
    <cfRule type="cellIs" dxfId="970" priority="984" operator="equal">
      <formula>"WSH"</formula>
    </cfRule>
    <cfRule type="cellIs" dxfId="969" priority="985" operator="equal">
      <formula>"NYR"</formula>
    </cfRule>
    <cfRule type="cellIs" dxfId="968" priority="986" operator="equal">
      <formula>"TBL"</formula>
    </cfRule>
    <cfRule type="cellIs" dxfId="967" priority="987" operator="equal">
      <formula>"BOS"</formula>
    </cfRule>
  </conditionalFormatting>
  <conditionalFormatting sqref="M59">
    <cfRule type="cellIs" dxfId="966" priority="946" operator="equal">
      <formula>"MTL"</formula>
    </cfRule>
    <cfRule type="cellIs" dxfId="965" priority="947" operator="equal">
      <formula>"OTT"</formula>
    </cfRule>
    <cfRule type="cellIs" dxfId="964" priority="948" operator="equal">
      <formula>"NJD"</formula>
    </cfRule>
    <cfRule type="cellIs" dxfId="963" priority="949" operator="equal">
      <formula>"MIN"</formula>
    </cfRule>
    <cfRule type="cellIs" dxfId="962" priority="950" operator="equal">
      <formula>"STL"</formula>
    </cfRule>
    <cfRule type="cellIs" dxfId="961" priority="951" operator="equal">
      <formula>"LAK"</formula>
    </cfRule>
    <cfRule type="cellIs" dxfId="960" priority="952" operator="equal">
      <formula>"TOR"</formula>
    </cfRule>
    <cfRule type="cellIs" dxfId="959" priority="953" operator="equal">
      <formula>"CAR"</formula>
    </cfRule>
    <cfRule type="cellIs" dxfId="958" priority="954" operator="equal">
      <formula>"NYI"</formula>
    </cfRule>
    <cfRule type="cellIs" dxfId="957" priority="955" operator="equal">
      <formula>"FLA"</formula>
    </cfRule>
    <cfRule type="cellIs" dxfId="956" priority="956" operator="equal">
      <formula>"EDM"</formula>
    </cfRule>
    <cfRule type="cellIs" dxfId="955" priority="957" operator="equal">
      <formula>"DAL"</formula>
    </cfRule>
    <cfRule type="cellIs" dxfId="954" priority="958" operator="equal">
      <formula>"NSH"</formula>
    </cfRule>
    <cfRule type="cellIs" dxfId="953" priority="959" operator="equal">
      <formula>"VAN"</formula>
    </cfRule>
    <cfRule type="cellIs" dxfId="952" priority="960" operator="equal">
      <formula>"COL"</formula>
    </cfRule>
    <cfRule type="cellIs" dxfId="951" priority="961" operator="equal">
      <formula>"WPG"</formula>
    </cfRule>
    <cfRule type="cellIs" dxfId="950" priority="962" operator="equal">
      <formula>"VGK"</formula>
    </cfRule>
    <cfRule type="cellIs" dxfId="949" priority="963" operator="equal">
      <formula>"WSH"</formula>
    </cfRule>
    <cfRule type="cellIs" dxfId="948" priority="964" operator="equal">
      <formula>"NYR"</formula>
    </cfRule>
    <cfRule type="cellIs" dxfId="947" priority="965" operator="equal">
      <formula>"TBL"</formula>
    </cfRule>
    <cfRule type="cellIs" dxfId="946" priority="966" operator="equal">
      <formula>"BOS"</formula>
    </cfRule>
  </conditionalFormatting>
  <conditionalFormatting sqref="I60">
    <cfRule type="cellIs" dxfId="903" priority="884" operator="equal">
      <formula>"OTT"</formula>
    </cfRule>
    <cfRule type="cellIs" dxfId="902" priority="885" operator="equal">
      <formula>"NJD"</formula>
    </cfRule>
    <cfRule type="cellIs" dxfId="901" priority="886" operator="equal">
      <formula>"MIN"</formula>
    </cfRule>
    <cfRule type="cellIs" dxfId="900" priority="887" operator="equal">
      <formula>"STL"</formula>
    </cfRule>
  </conditionalFormatting>
  <conditionalFormatting sqref="I60">
    <cfRule type="cellIs" dxfId="899" priority="883" operator="equal">
      <formula>"MTL"</formula>
    </cfRule>
  </conditionalFormatting>
  <conditionalFormatting sqref="I60">
    <cfRule type="cellIs" dxfId="898" priority="888" operator="equal">
      <formula>"LAK"</formula>
    </cfRule>
    <cfRule type="cellIs" dxfId="897" priority="889" operator="equal">
      <formula>"TOR"</formula>
    </cfRule>
    <cfRule type="cellIs" dxfId="896" priority="890" operator="equal">
      <formula>"CAR"</formula>
    </cfRule>
    <cfRule type="cellIs" dxfId="895" priority="891" operator="equal">
      <formula>"NYI"</formula>
    </cfRule>
    <cfRule type="cellIs" dxfId="894" priority="892" operator="equal">
      <formula>"FLA"</formula>
    </cfRule>
    <cfRule type="cellIs" dxfId="893" priority="893" operator="equal">
      <formula>"EDM"</formula>
    </cfRule>
    <cfRule type="cellIs" dxfId="892" priority="894" operator="equal">
      <formula>"DAL"</formula>
    </cfRule>
    <cfRule type="cellIs" dxfId="891" priority="895" operator="equal">
      <formula>"NSH"</formula>
    </cfRule>
    <cfRule type="cellIs" dxfId="890" priority="896" operator="equal">
      <formula>"VAN"</formula>
    </cfRule>
    <cfRule type="cellIs" dxfId="889" priority="897" operator="equal">
      <formula>"COL"</formula>
    </cfRule>
    <cfRule type="cellIs" dxfId="888" priority="898" operator="equal">
      <formula>"WPG"</formula>
    </cfRule>
    <cfRule type="cellIs" dxfId="887" priority="899" operator="equal">
      <formula>"VGK"</formula>
    </cfRule>
    <cfRule type="cellIs" dxfId="886" priority="900" operator="equal">
      <formula>"WSH"</formula>
    </cfRule>
    <cfRule type="cellIs" dxfId="885" priority="901" operator="equal">
      <formula>"NYR"</formula>
    </cfRule>
    <cfRule type="cellIs" dxfId="884" priority="902" operator="equal">
      <formula>"TBL"</formula>
    </cfRule>
    <cfRule type="cellIs" dxfId="883" priority="903" operator="equal">
      <formula>"BOS"</formula>
    </cfRule>
  </conditionalFormatting>
  <conditionalFormatting sqref="H60">
    <cfRule type="cellIs" dxfId="882" priority="862" operator="equal">
      <formula>"MTL"</formula>
    </cfRule>
    <cfRule type="cellIs" dxfId="881" priority="863" operator="equal">
      <formula>"OTT"</formula>
    </cfRule>
    <cfRule type="cellIs" dxfId="880" priority="864" operator="equal">
      <formula>"NJD"</formula>
    </cfRule>
    <cfRule type="cellIs" dxfId="879" priority="865" operator="equal">
      <formula>"MIN"</formula>
    </cfRule>
    <cfRule type="cellIs" dxfId="878" priority="866" operator="equal">
      <formula>"STL"</formula>
    </cfRule>
    <cfRule type="cellIs" dxfId="877" priority="867" operator="equal">
      <formula>"LAK"</formula>
    </cfRule>
    <cfRule type="cellIs" dxfId="876" priority="868" operator="equal">
      <formula>"TOR"</formula>
    </cfRule>
    <cfRule type="cellIs" dxfId="875" priority="869" operator="equal">
      <formula>"CAR"</formula>
    </cfRule>
    <cfRule type="cellIs" dxfId="874" priority="870" operator="equal">
      <formula>"NYI"</formula>
    </cfRule>
    <cfRule type="cellIs" dxfId="873" priority="871" operator="equal">
      <formula>"FLA"</formula>
    </cfRule>
    <cfRule type="cellIs" dxfId="872" priority="872" operator="equal">
      <formula>"EDM"</formula>
    </cfRule>
    <cfRule type="cellIs" dxfId="871" priority="873" operator="equal">
      <formula>"DAL"</formula>
    </cfRule>
    <cfRule type="cellIs" dxfId="870" priority="874" operator="equal">
      <formula>"NSH"</formula>
    </cfRule>
    <cfRule type="cellIs" dxfId="869" priority="875" operator="equal">
      <formula>"VAN"</formula>
    </cfRule>
    <cfRule type="cellIs" dxfId="868" priority="876" operator="equal">
      <formula>"COL"</formula>
    </cfRule>
    <cfRule type="cellIs" dxfId="867" priority="877" operator="equal">
      <formula>"WPG"</formula>
    </cfRule>
    <cfRule type="cellIs" dxfId="866" priority="878" operator="equal">
      <formula>"VGK"</formula>
    </cfRule>
    <cfRule type="cellIs" dxfId="865" priority="879" operator="equal">
      <formula>"WSH"</formula>
    </cfRule>
    <cfRule type="cellIs" dxfId="864" priority="880" operator="equal">
      <formula>"NYR"</formula>
    </cfRule>
    <cfRule type="cellIs" dxfId="863" priority="881" operator="equal">
      <formula>"TBL"</formula>
    </cfRule>
    <cfRule type="cellIs" dxfId="862" priority="882" operator="equal">
      <formula>"BOS"</formula>
    </cfRule>
  </conditionalFormatting>
  <conditionalFormatting sqref="M60">
    <cfRule type="cellIs" dxfId="819" priority="800" operator="equal">
      <formula>"OTT"</formula>
    </cfRule>
    <cfRule type="cellIs" dxfId="818" priority="801" operator="equal">
      <formula>"NJD"</formula>
    </cfRule>
    <cfRule type="cellIs" dxfId="817" priority="802" operator="equal">
      <formula>"MIN"</formula>
    </cfRule>
    <cfRule type="cellIs" dxfId="816" priority="803" operator="equal">
      <formula>"STL"</formula>
    </cfRule>
  </conditionalFormatting>
  <conditionalFormatting sqref="M60">
    <cfRule type="cellIs" dxfId="815" priority="799" operator="equal">
      <formula>"MTL"</formula>
    </cfRule>
  </conditionalFormatting>
  <conditionalFormatting sqref="M60">
    <cfRule type="cellIs" dxfId="814" priority="804" operator="equal">
      <formula>"LAK"</formula>
    </cfRule>
    <cfRule type="cellIs" dxfId="813" priority="805" operator="equal">
      <formula>"TOR"</formula>
    </cfRule>
    <cfRule type="cellIs" dxfId="812" priority="806" operator="equal">
      <formula>"CAR"</formula>
    </cfRule>
    <cfRule type="cellIs" dxfId="811" priority="807" operator="equal">
      <formula>"NYI"</formula>
    </cfRule>
    <cfRule type="cellIs" dxfId="810" priority="808" operator="equal">
      <formula>"FLA"</formula>
    </cfRule>
    <cfRule type="cellIs" dxfId="809" priority="809" operator="equal">
      <formula>"EDM"</formula>
    </cfRule>
    <cfRule type="cellIs" dxfId="808" priority="810" operator="equal">
      <formula>"DAL"</formula>
    </cfRule>
    <cfRule type="cellIs" dxfId="807" priority="811" operator="equal">
      <formula>"NSH"</formula>
    </cfRule>
    <cfRule type="cellIs" dxfId="806" priority="812" operator="equal">
      <formula>"VAN"</formula>
    </cfRule>
    <cfRule type="cellIs" dxfId="805" priority="813" operator="equal">
      <formula>"COL"</formula>
    </cfRule>
    <cfRule type="cellIs" dxfId="804" priority="814" operator="equal">
      <formula>"WPG"</formula>
    </cfRule>
    <cfRule type="cellIs" dxfId="803" priority="815" operator="equal">
      <formula>"VGK"</formula>
    </cfRule>
    <cfRule type="cellIs" dxfId="802" priority="816" operator="equal">
      <formula>"WSH"</formula>
    </cfRule>
    <cfRule type="cellIs" dxfId="801" priority="817" operator="equal">
      <formula>"NYR"</formula>
    </cfRule>
    <cfRule type="cellIs" dxfId="800" priority="818" operator="equal">
      <formula>"TBL"</formula>
    </cfRule>
    <cfRule type="cellIs" dxfId="799" priority="819" operator="equal">
      <formula>"BOS"</formula>
    </cfRule>
  </conditionalFormatting>
  <conditionalFormatting sqref="L60">
    <cfRule type="cellIs" dxfId="798" priority="778" operator="equal">
      <formula>"MTL"</formula>
    </cfRule>
    <cfRule type="cellIs" dxfId="797" priority="779" operator="equal">
      <formula>"OTT"</formula>
    </cfRule>
    <cfRule type="cellIs" dxfId="796" priority="780" operator="equal">
      <formula>"NJD"</formula>
    </cfRule>
    <cfRule type="cellIs" dxfId="795" priority="781" operator="equal">
      <formula>"MIN"</formula>
    </cfRule>
    <cfRule type="cellIs" dxfId="794" priority="782" operator="equal">
      <formula>"STL"</formula>
    </cfRule>
    <cfRule type="cellIs" dxfId="793" priority="783" operator="equal">
      <formula>"LAK"</formula>
    </cfRule>
    <cfRule type="cellIs" dxfId="792" priority="784" operator="equal">
      <formula>"TOR"</formula>
    </cfRule>
    <cfRule type="cellIs" dxfId="791" priority="785" operator="equal">
      <formula>"CAR"</formula>
    </cfRule>
    <cfRule type="cellIs" dxfId="790" priority="786" operator="equal">
      <formula>"NYI"</formula>
    </cfRule>
    <cfRule type="cellIs" dxfId="789" priority="787" operator="equal">
      <formula>"FLA"</formula>
    </cfRule>
    <cfRule type="cellIs" dxfId="788" priority="788" operator="equal">
      <formula>"EDM"</formula>
    </cfRule>
    <cfRule type="cellIs" dxfId="787" priority="789" operator="equal">
      <formula>"DAL"</formula>
    </cfRule>
    <cfRule type="cellIs" dxfId="786" priority="790" operator="equal">
      <formula>"NSH"</formula>
    </cfRule>
    <cfRule type="cellIs" dxfId="785" priority="791" operator="equal">
      <formula>"VAN"</formula>
    </cfRule>
    <cfRule type="cellIs" dxfId="784" priority="792" operator="equal">
      <formula>"COL"</formula>
    </cfRule>
    <cfRule type="cellIs" dxfId="783" priority="793" operator="equal">
      <formula>"WPG"</formula>
    </cfRule>
    <cfRule type="cellIs" dxfId="782" priority="794" operator="equal">
      <formula>"VGK"</formula>
    </cfRule>
    <cfRule type="cellIs" dxfId="781" priority="795" operator="equal">
      <formula>"WSH"</formula>
    </cfRule>
    <cfRule type="cellIs" dxfId="780" priority="796" operator="equal">
      <formula>"NYR"</formula>
    </cfRule>
    <cfRule type="cellIs" dxfId="779" priority="797" operator="equal">
      <formula>"TBL"</formula>
    </cfRule>
    <cfRule type="cellIs" dxfId="778" priority="798" operator="equal">
      <formula>"BOS"</formula>
    </cfRule>
  </conditionalFormatting>
  <conditionalFormatting sqref="L61:M61">
    <cfRule type="cellIs" dxfId="777" priority="757" operator="equal">
      <formula>"MTL"</formula>
    </cfRule>
    <cfRule type="cellIs" dxfId="776" priority="758" operator="equal">
      <formula>"OTT"</formula>
    </cfRule>
    <cfRule type="cellIs" dxfId="775" priority="759" operator="equal">
      <formula>"NJD"</formula>
    </cfRule>
    <cfRule type="cellIs" dxfId="774" priority="760" operator="equal">
      <formula>"MIN"</formula>
    </cfRule>
    <cfRule type="cellIs" dxfId="773" priority="761" operator="equal">
      <formula>"STL"</formula>
    </cfRule>
    <cfRule type="cellIs" dxfId="772" priority="762" operator="equal">
      <formula>"LAK"</formula>
    </cfRule>
    <cfRule type="cellIs" dxfId="771" priority="763" operator="equal">
      <formula>"TOR"</formula>
    </cfRule>
    <cfRule type="cellIs" dxfId="770" priority="764" operator="equal">
      <formula>"CAR"</formula>
    </cfRule>
    <cfRule type="cellIs" dxfId="769" priority="765" operator="equal">
      <formula>"NYI"</formula>
    </cfRule>
    <cfRule type="cellIs" dxfId="768" priority="766" operator="equal">
      <formula>"FLA"</formula>
    </cfRule>
    <cfRule type="cellIs" dxfId="767" priority="767" operator="equal">
      <formula>"EDM"</formula>
    </cfRule>
    <cfRule type="cellIs" dxfId="766" priority="768" operator="equal">
      <formula>"DAL"</formula>
    </cfRule>
    <cfRule type="cellIs" dxfId="765" priority="769" operator="equal">
      <formula>"NSH"</formula>
    </cfRule>
    <cfRule type="cellIs" dxfId="764" priority="770" operator="equal">
      <formula>"VAN"</formula>
    </cfRule>
    <cfRule type="cellIs" dxfId="763" priority="771" operator="equal">
      <formula>"COL"</formula>
    </cfRule>
    <cfRule type="cellIs" dxfId="762" priority="772" operator="equal">
      <formula>"WPG"</formula>
    </cfRule>
    <cfRule type="cellIs" dxfId="761" priority="773" operator="equal">
      <formula>"VGK"</formula>
    </cfRule>
    <cfRule type="cellIs" dxfId="760" priority="774" operator="equal">
      <formula>"WSH"</formula>
    </cfRule>
    <cfRule type="cellIs" dxfId="759" priority="775" operator="equal">
      <formula>"NYR"</formula>
    </cfRule>
    <cfRule type="cellIs" dxfId="758" priority="776" operator="equal">
      <formula>"TBL"</formula>
    </cfRule>
    <cfRule type="cellIs" dxfId="757" priority="777" operator="equal">
      <formula>"BOS"</formula>
    </cfRule>
  </conditionalFormatting>
  <conditionalFormatting sqref="L61:M61">
    <cfRule type="cellIs" dxfId="756" priority="736" operator="equal">
      <formula>"MTL"</formula>
    </cfRule>
    <cfRule type="cellIs" dxfId="755" priority="737" operator="equal">
      <formula>"OTT"</formula>
    </cfRule>
    <cfRule type="cellIs" dxfId="754" priority="738" operator="equal">
      <formula>"NJD"</formula>
    </cfRule>
    <cfRule type="cellIs" dxfId="753" priority="739" operator="equal">
      <formula>"MIN"</formula>
    </cfRule>
    <cfRule type="cellIs" dxfId="752" priority="740" operator="equal">
      <formula>"STL"</formula>
    </cfRule>
    <cfRule type="cellIs" dxfId="751" priority="741" operator="equal">
      <formula>"LAK"</formula>
    </cfRule>
    <cfRule type="cellIs" dxfId="750" priority="742" operator="equal">
      <formula>"TOR"</formula>
    </cfRule>
    <cfRule type="cellIs" dxfId="749" priority="743" operator="equal">
      <formula>"CAR"</formula>
    </cfRule>
    <cfRule type="cellIs" dxfId="748" priority="744" operator="equal">
      <formula>"NYI"</formula>
    </cfRule>
    <cfRule type="cellIs" dxfId="747" priority="745" operator="equal">
      <formula>"FLA"</formula>
    </cfRule>
    <cfRule type="cellIs" dxfId="746" priority="746" operator="equal">
      <formula>"EDM"</formula>
    </cfRule>
    <cfRule type="cellIs" dxfId="745" priority="747" operator="equal">
      <formula>"DAL"</formula>
    </cfRule>
    <cfRule type="cellIs" dxfId="744" priority="748" operator="equal">
      <formula>"NSH"</formula>
    </cfRule>
    <cfRule type="cellIs" dxfId="743" priority="749" operator="equal">
      <formula>"VAN"</formula>
    </cfRule>
    <cfRule type="cellIs" dxfId="742" priority="750" operator="equal">
      <formula>"COL"</formula>
    </cfRule>
    <cfRule type="cellIs" dxfId="741" priority="751" operator="equal">
      <formula>"WPG"</formula>
    </cfRule>
    <cfRule type="cellIs" dxfId="740" priority="752" operator="equal">
      <formula>"VGK"</formula>
    </cfRule>
    <cfRule type="cellIs" dxfId="739" priority="753" operator="equal">
      <formula>"WSH"</formula>
    </cfRule>
    <cfRule type="cellIs" dxfId="738" priority="754" operator="equal">
      <formula>"NYR"</formula>
    </cfRule>
    <cfRule type="cellIs" dxfId="737" priority="755" operator="equal">
      <formula>"TBL"</formula>
    </cfRule>
    <cfRule type="cellIs" dxfId="736" priority="756" operator="equal">
      <formula>"BOS"</formula>
    </cfRule>
  </conditionalFormatting>
  <conditionalFormatting sqref="H62:I62 L62:M62">
    <cfRule type="cellIs" dxfId="735" priority="715" operator="equal">
      <formula>"MTL"</formula>
    </cfRule>
    <cfRule type="cellIs" dxfId="734" priority="716" operator="equal">
      <formula>"OTT"</formula>
    </cfRule>
    <cfRule type="cellIs" dxfId="733" priority="717" operator="equal">
      <formula>"NJD"</formula>
    </cfRule>
    <cfRule type="cellIs" dxfId="732" priority="718" operator="equal">
      <formula>"MIN"</formula>
    </cfRule>
    <cfRule type="cellIs" dxfId="731" priority="719" operator="equal">
      <formula>"STL"</formula>
    </cfRule>
    <cfRule type="cellIs" dxfId="730" priority="720" operator="equal">
      <formula>"LAK"</formula>
    </cfRule>
    <cfRule type="cellIs" dxfId="729" priority="721" operator="equal">
      <formula>"TOR"</formula>
    </cfRule>
    <cfRule type="cellIs" dxfId="728" priority="722" operator="equal">
      <formula>"CAR"</formula>
    </cfRule>
    <cfRule type="cellIs" dxfId="727" priority="723" operator="equal">
      <formula>"NYI"</formula>
    </cfRule>
    <cfRule type="cellIs" dxfId="726" priority="724" operator="equal">
      <formula>"FLA"</formula>
    </cfRule>
    <cfRule type="cellIs" dxfId="725" priority="725" operator="equal">
      <formula>"EDM"</formula>
    </cfRule>
    <cfRule type="cellIs" dxfId="724" priority="726" operator="equal">
      <formula>"DAL"</formula>
    </cfRule>
    <cfRule type="cellIs" dxfId="723" priority="727" operator="equal">
      <formula>"NSH"</formula>
    </cfRule>
    <cfRule type="cellIs" dxfId="722" priority="728" operator="equal">
      <formula>"VAN"</formula>
    </cfRule>
    <cfRule type="cellIs" dxfId="721" priority="729" operator="equal">
      <formula>"COL"</formula>
    </cfRule>
    <cfRule type="cellIs" dxfId="720" priority="730" operator="equal">
      <formula>"WPG"</formula>
    </cfRule>
    <cfRule type="cellIs" dxfId="719" priority="731" operator="equal">
      <formula>"VGK"</formula>
    </cfRule>
    <cfRule type="cellIs" dxfId="718" priority="732" operator="equal">
      <formula>"WSH"</formula>
    </cfRule>
    <cfRule type="cellIs" dxfId="717" priority="733" operator="equal">
      <formula>"NYR"</formula>
    </cfRule>
    <cfRule type="cellIs" dxfId="716" priority="734" operator="equal">
      <formula>"TBL"</formula>
    </cfRule>
    <cfRule type="cellIs" dxfId="715" priority="735" operator="equal">
      <formula>"BOS"</formula>
    </cfRule>
  </conditionalFormatting>
  <conditionalFormatting sqref="H63:I63 L63:M63">
    <cfRule type="cellIs" dxfId="441" priority="421" operator="equal">
      <formula>"MTL"</formula>
    </cfRule>
    <cfRule type="cellIs" dxfId="440" priority="422" operator="equal">
      <formula>"OTT"</formula>
    </cfRule>
    <cfRule type="cellIs" dxfId="439" priority="423" operator="equal">
      <formula>"NJD"</formula>
    </cfRule>
    <cfRule type="cellIs" dxfId="438" priority="424" operator="equal">
      <formula>"MIN"</formula>
    </cfRule>
    <cfRule type="cellIs" dxfId="437" priority="425" operator="equal">
      <formula>"STL"</formula>
    </cfRule>
    <cfRule type="cellIs" dxfId="436" priority="426" operator="equal">
      <formula>"LAK"</formula>
    </cfRule>
    <cfRule type="cellIs" dxfId="435" priority="427" operator="equal">
      <formula>"TOR"</formula>
    </cfRule>
    <cfRule type="cellIs" dxfId="434" priority="428" operator="equal">
      <formula>"CAR"</formula>
    </cfRule>
    <cfRule type="cellIs" dxfId="433" priority="429" operator="equal">
      <formula>"NYI"</formula>
    </cfRule>
    <cfRule type="cellIs" dxfId="432" priority="430" operator="equal">
      <formula>"FLA"</formula>
    </cfRule>
    <cfRule type="cellIs" dxfId="431" priority="431" operator="equal">
      <formula>"EDM"</formula>
    </cfRule>
    <cfRule type="cellIs" dxfId="430" priority="432" operator="equal">
      <formula>"DAL"</formula>
    </cfRule>
    <cfRule type="cellIs" dxfId="429" priority="433" operator="equal">
      <formula>"NSH"</formula>
    </cfRule>
    <cfRule type="cellIs" dxfId="428" priority="434" operator="equal">
      <formula>"VAN"</formula>
    </cfRule>
    <cfRule type="cellIs" dxfId="427" priority="435" operator="equal">
      <formula>"COL"</formula>
    </cfRule>
    <cfRule type="cellIs" dxfId="426" priority="436" operator="equal">
      <formula>"WPG"</formula>
    </cfRule>
    <cfRule type="cellIs" dxfId="425" priority="437" operator="equal">
      <formula>"VGK"</formula>
    </cfRule>
    <cfRule type="cellIs" dxfId="424" priority="438" operator="equal">
      <formula>"WSH"</formula>
    </cfRule>
    <cfRule type="cellIs" dxfId="423" priority="439" operator="equal">
      <formula>"NYR"</formula>
    </cfRule>
    <cfRule type="cellIs" dxfId="422" priority="440" operator="equal">
      <formula>"TBL"</formula>
    </cfRule>
    <cfRule type="cellIs" dxfId="421" priority="441" operator="equal">
      <formula>"BOS"</formula>
    </cfRule>
  </conditionalFormatting>
  <conditionalFormatting sqref="H63">
    <cfRule type="cellIs" dxfId="420" priority="400" operator="equal">
      <formula>"MTL"</formula>
    </cfRule>
    <cfRule type="cellIs" dxfId="419" priority="401" operator="equal">
      <formula>"OTT"</formula>
    </cfRule>
    <cfRule type="cellIs" dxfId="418" priority="402" operator="equal">
      <formula>"NJD"</formula>
    </cfRule>
    <cfRule type="cellIs" dxfId="417" priority="403" operator="equal">
      <formula>"MIN"</formula>
    </cfRule>
    <cfRule type="cellIs" dxfId="416" priority="404" operator="equal">
      <formula>"STL"</formula>
    </cfRule>
    <cfRule type="cellIs" dxfId="415" priority="405" operator="equal">
      <formula>"LAK"</formula>
    </cfRule>
    <cfRule type="cellIs" dxfId="414" priority="406" operator="equal">
      <formula>"TOR"</formula>
    </cfRule>
    <cfRule type="cellIs" dxfId="413" priority="407" operator="equal">
      <formula>"CAR"</formula>
    </cfRule>
    <cfRule type="cellIs" dxfId="412" priority="408" operator="equal">
      <formula>"NYI"</formula>
    </cfRule>
    <cfRule type="cellIs" dxfId="411" priority="409" operator="equal">
      <formula>"FLA"</formula>
    </cfRule>
    <cfRule type="cellIs" dxfId="410" priority="410" operator="equal">
      <formula>"EDM"</formula>
    </cfRule>
    <cfRule type="cellIs" dxfId="409" priority="411" operator="equal">
      <formula>"DAL"</formula>
    </cfRule>
    <cfRule type="cellIs" dxfId="408" priority="412" operator="equal">
      <formula>"NSH"</formula>
    </cfRule>
    <cfRule type="cellIs" dxfId="407" priority="413" operator="equal">
      <formula>"VAN"</formula>
    </cfRule>
    <cfRule type="cellIs" dxfId="406" priority="414" operator="equal">
      <formula>"COL"</formula>
    </cfRule>
    <cfRule type="cellIs" dxfId="405" priority="415" operator="equal">
      <formula>"WPG"</formula>
    </cfRule>
    <cfRule type="cellIs" dxfId="404" priority="416" operator="equal">
      <formula>"VGK"</formula>
    </cfRule>
    <cfRule type="cellIs" dxfId="403" priority="417" operator="equal">
      <formula>"WSH"</formula>
    </cfRule>
    <cfRule type="cellIs" dxfId="402" priority="418" operator="equal">
      <formula>"NYR"</formula>
    </cfRule>
    <cfRule type="cellIs" dxfId="401" priority="419" operator="equal">
      <formula>"TBL"</formula>
    </cfRule>
    <cfRule type="cellIs" dxfId="400" priority="420" operator="equal">
      <formula>"BOS"</formula>
    </cfRule>
  </conditionalFormatting>
  <conditionalFormatting sqref="I63">
    <cfRule type="cellIs" dxfId="399" priority="379" operator="equal">
      <formula>"MTL"</formula>
    </cfRule>
    <cfRule type="cellIs" dxfId="398" priority="380" operator="equal">
      <formula>"OTT"</formula>
    </cfRule>
    <cfRule type="cellIs" dxfId="397" priority="381" operator="equal">
      <formula>"NJD"</formula>
    </cfRule>
    <cfRule type="cellIs" dxfId="396" priority="382" operator="equal">
      <formula>"MIN"</formula>
    </cfRule>
    <cfRule type="cellIs" dxfId="395" priority="383" operator="equal">
      <formula>"STL"</formula>
    </cfRule>
    <cfRule type="cellIs" dxfId="394" priority="384" operator="equal">
      <formula>"LAK"</formula>
    </cfRule>
    <cfRule type="cellIs" dxfId="393" priority="385" operator="equal">
      <formula>"TOR"</formula>
    </cfRule>
    <cfRule type="cellIs" dxfId="392" priority="386" operator="equal">
      <formula>"CAR"</formula>
    </cfRule>
    <cfRule type="cellIs" dxfId="391" priority="387" operator="equal">
      <formula>"NYI"</formula>
    </cfRule>
    <cfRule type="cellIs" dxfId="390" priority="388" operator="equal">
      <formula>"FLA"</formula>
    </cfRule>
    <cfRule type="cellIs" dxfId="389" priority="389" operator="equal">
      <formula>"EDM"</formula>
    </cfRule>
    <cfRule type="cellIs" dxfId="388" priority="390" operator="equal">
      <formula>"DAL"</formula>
    </cfRule>
    <cfRule type="cellIs" dxfId="387" priority="391" operator="equal">
      <formula>"NSH"</formula>
    </cfRule>
    <cfRule type="cellIs" dxfId="386" priority="392" operator="equal">
      <formula>"VAN"</formula>
    </cfRule>
    <cfRule type="cellIs" dxfId="385" priority="393" operator="equal">
      <formula>"COL"</formula>
    </cfRule>
    <cfRule type="cellIs" dxfId="384" priority="394" operator="equal">
      <formula>"WPG"</formula>
    </cfRule>
    <cfRule type="cellIs" dxfId="383" priority="395" operator="equal">
      <formula>"VGK"</formula>
    </cfRule>
    <cfRule type="cellIs" dxfId="382" priority="396" operator="equal">
      <formula>"WSH"</formula>
    </cfRule>
    <cfRule type="cellIs" dxfId="381" priority="397" operator="equal">
      <formula>"NYR"</formula>
    </cfRule>
    <cfRule type="cellIs" dxfId="380" priority="398" operator="equal">
      <formula>"TBL"</formula>
    </cfRule>
    <cfRule type="cellIs" dxfId="379" priority="399" operator="equal">
      <formula>"BOS"</formula>
    </cfRule>
  </conditionalFormatting>
  <conditionalFormatting sqref="H63">
    <cfRule type="cellIs" dxfId="378" priority="358" operator="equal">
      <formula>"MTL"</formula>
    </cfRule>
    <cfRule type="cellIs" dxfId="377" priority="359" operator="equal">
      <formula>"OTT"</formula>
    </cfRule>
    <cfRule type="cellIs" dxfId="376" priority="360" operator="equal">
      <formula>"NJD"</formula>
    </cfRule>
    <cfRule type="cellIs" dxfId="375" priority="361" operator="equal">
      <formula>"MIN"</formula>
    </cfRule>
    <cfRule type="cellIs" dxfId="374" priority="362" operator="equal">
      <formula>"STL"</formula>
    </cfRule>
    <cfRule type="cellIs" dxfId="373" priority="363" operator="equal">
      <formula>"LAK"</formula>
    </cfRule>
    <cfRule type="cellIs" dxfId="372" priority="364" operator="equal">
      <formula>"TOR"</formula>
    </cfRule>
    <cfRule type="cellIs" dxfId="371" priority="365" operator="equal">
      <formula>"CAR"</formula>
    </cfRule>
    <cfRule type="cellIs" dxfId="370" priority="366" operator="equal">
      <formula>"NYI"</formula>
    </cfRule>
    <cfRule type="cellIs" dxfId="369" priority="367" operator="equal">
      <formula>"FLA"</formula>
    </cfRule>
    <cfRule type="cellIs" dxfId="368" priority="368" operator="equal">
      <formula>"EDM"</formula>
    </cfRule>
    <cfRule type="cellIs" dxfId="367" priority="369" operator="equal">
      <formula>"DAL"</formula>
    </cfRule>
    <cfRule type="cellIs" dxfId="366" priority="370" operator="equal">
      <formula>"NSH"</formula>
    </cfRule>
    <cfRule type="cellIs" dxfId="365" priority="371" operator="equal">
      <formula>"VAN"</formula>
    </cfRule>
    <cfRule type="cellIs" dxfId="364" priority="372" operator="equal">
      <formula>"COL"</formula>
    </cfRule>
    <cfRule type="cellIs" dxfId="363" priority="373" operator="equal">
      <formula>"WPG"</formula>
    </cfRule>
    <cfRule type="cellIs" dxfId="362" priority="374" operator="equal">
      <formula>"VGK"</formula>
    </cfRule>
    <cfRule type="cellIs" dxfId="361" priority="375" operator="equal">
      <formula>"WSH"</formula>
    </cfRule>
    <cfRule type="cellIs" dxfId="360" priority="376" operator="equal">
      <formula>"NYR"</formula>
    </cfRule>
    <cfRule type="cellIs" dxfId="359" priority="377" operator="equal">
      <formula>"TBL"</formula>
    </cfRule>
    <cfRule type="cellIs" dxfId="358" priority="378" operator="equal">
      <formula>"BOS"</formula>
    </cfRule>
  </conditionalFormatting>
  <conditionalFormatting sqref="I63">
    <cfRule type="cellIs" dxfId="357" priority="337" operator="equal">
      <formula>"MTL"</formula>
    </cfRule>
    <cfRule type="cellIs" dxfId="356" priority="338" operator="equal">
      <formula>"OTT"</formula>
    </cfRule>
    <cfRule type="cellIs" dxfId="355" priority="339" operator="equal">
      <formula>"NJD"</formula>
    </cfRule>
    <cfRule type="cellIs" dxfId="354" priority="340" operator="equal">
      <formula>"MIN"</formula>
    </cfRule>
    <cfRule type="cellIs" dxfId="353" priority="341" operator="equal">
      <formula>"STL"</formula>
    </cfRule>
    <cfRule type="cellIs" dxfId="352" priority="342" operator="equal">
      <formula>"LAK"</formula>
    </cfRule>
    <cfRule type="cellIs" dxfId="351" priority="343" operator="equal">
      <formula>"TOR"</formula>
    </cfRule>
    <cfRule type="cellIs" dxfId="350" priority="344" operator="equal">
      <formula>"CAR"</formula>
    </cfRule>
    <cfRule type="cellIs" dxfId="349" priority="345" operator="equal">
      <formula>"NYI"</formula>
    </cfRule>
    <cfRule type="cellIs" dxfId="348" priority="346" operator="equal">
      <formula>"FLA"</formula>
    </cfRule>
    <cfRule type="cellIs" dxfId="347" priority="347" operator="equal">
      <formula>"EDM"</formula>
    </cfRule>
    <cfRule type="cellIs" dxfId="346" priority="348" operator="equal">
      <formula>"DAL"</formula>
    </cfRule>
    <cfRule type="cellIs" dxfId="345" priority="349" operator="equal">
      <formula>"NSH"</formula>
    </cfRule>
    <cfRule type="cellIs" dxfId="344" priority="350" operator="equal">
      <formula>"VAN"</formula>
    </cfRule>
    <cfRule type="cellIs" dxfId="343" priority="351" operator="equal">
      <formula>"COL"</formula>
    </cfRule>
    <cfRule type="cellIs" dxfId="342" priority="352" operator="equal">
      <formula>"WPG"</formula>
    </cfRule>
    <cfRule type="cellIs" dxfId="341" priority="353" operator="equal">
      <formula>"VGK"</formula>
    </cfRule>
    <cfRule type="cellIs" dxfId="340" priority="354" operator="equal">
      <formula>"WSH"</formula>
    </cfRule>
    <cfRule type="cellIs" dxfId="339" priority="355" operator="equal">
      <formula>"NYR"</formula>
    </cfRule>
    <cfRule type="cellIs" dxfId="338" priority="356" operator="equal">
      <formula>"TBL"</formula>
    </cfRule>
    <cfRule type="cellIs" dxfId="337" priority="357" operator="equal">
      <formula>"BOS"</formula>
    </cfRule>
  </conditionalFormatting>
  <conditionalFormatting sqref="L63">
    <cfRule type="cellIs" dxfId="336" priority="316" operator="equal">
      <formula>"MTL"</formula>
    </cfRule>
    <cfRule type="cellIs" dxfId="335" priority="317" operator="equal">
      <formula>"OTT"</formula>
    </cfRule>
    <cfRule type="cellIs" dxfId="334" priority="318" operator="equal">
      <formula>"NJD"</formula>
    </cfRule>
    <cfRule type="cellIs" dxfId="333" priority="319" operator="equal">
      <formula>"MIN"</formula>
    </cfRule>
    <cfRule type="cellIs" dxfId="332" priority="320" operator="equal">
      <formula>"STL"</formula>
    </cfRule>
    <cfRule type="cellIs" dxfId="331" priority="321" operator="equal">
      <formula>"LAK"</formula>
    </cfRule>
    <cfRule type="cellIs" dxfId="330" priority="322" operator="equal">
      <formula>"TOR"</formula>
    </cfRule>
    <cfRule type="cellIs" dxfId="329" priority="323" operator="equal">
      <formula>"CAR"</formula>
    </cfRule>
    <cfRule type="cellIs" dxfId="328" priority="324" operator="equal">
      <formula>"NYI"</formula>
    </cfRule>
    <cfRule type="cellIs" dxfId="327" priority="325" operator="equal">
      <formula>"FLA"</formula>
    </cfRule>
    <cfRule type="cellIs" dxfId="326" priority="326" operator="equal">
      <formula>"EDM"</formula>
    </cfRule>
    <cfRule type="cellIs" dxfId="325" priority="327" operator="equal">
      <formula>"DAL"</formula>
    </cfRule>
    <cfRule type="cellIs" dxfId="324" priority="328" operator="equal">
      <formula>"NSH"</formula>
    </cfRule>
    <cfRule type="cellIs" dxfId="323" priority="329" operator="equal">
      <formula>"VAN"</formula>
    </cfRule>
    <cfRule type="cellIs" dxfId="322" priority="330" operator="equal">
      <formula>"COL"</formula>
    </cfRule>
    <cfRule type="cellIs" dxfId="321" priority="331" operator="equal">
      <formula>"WPG"</formula>
    </cfRule>
    <cfRule type="cellIs" dxfId="320" priority="332" operator="equal">
      <formula>"VGK"</formula>
    </cfRule>
    <cfRule type="cellIs" dxfId="319" priority="333" operator="equal">
      <formula>"WSH"</formula>
    </cfRule>
    <cfRule type="cellIs" dxfId="318" priority="334" operator="equal">
      <formula>"NYR"</formula>
    </cfRule>
    <cfRule type="cellIs" dxfId="317" priority="335" operator="equal">
      <formula>"TBL"</formula>
    </cfRule>
    <cfRule type="cellIs" dxfId="316" priority="336" operator="equal">
      <formula>"BOS"</formula>
    </cfRule>
  </conditionalFormatting>
  <conditionalFormatting sqref="M63">
    <cfRule type="cellIs" dxfId="315" priority="295" operator="equal">
      <formula>"MTL"</formula>
    </cfRule>
    <cfRule type="cellIs" dxfId="314" priority="296" operator="equal">
      <formula>"OTT"</formula>
    </cfRule>
    <cfRule type="cellIs" dxfId="313" priority="297" operator="equal">
      <formula>"NJD"</formula>
    </cfRule>
    <cfRule type="cellIs" dxfId="312" priority="298" operator="equal">
      <formula>"MIN"</formula>
    </cfRule>
    <cfRule type="cellIs" dxfId="311" priority="299" operator="equal">
      <formula>"STL"</formula>
    </cfRule>
    <cfRule type="cellIs" dxfId="310" priority="300" operator="equal">
      <formula>"LAK"</formula>
    </cfRule>
    <cfRule type="cellIs" dxfId="309" priority="301" operator="equal">
      <formula>"TOR"</formula>
    </cfRule>
    <cfRule type="cellIs" dxfId="308" priority="302" operator="equal">
      <formula>"CAR"</formula>
    </cfRule>
    <cfRule type="cellIs" dxfId="307" priority="303" operator="equal">
      <formula>"NYI"</formula>
    </cfRule>
    <cfRule type="cellIs" dxfId="306" priority="304" operator="equal">
      <formula>"FLA"</formula>
    </cfRule>
    <cfRule type="cellIs" dxfId="305" priority="305" operator="equal">
      <formula>"EDM"</formula>
    </cfRule>
    <cfRule type="cellIs" dxfId="304" priority="306" operator="equal">
      <formula>"DAL"</formula>
    </cfRule>
    <cfRule type="cellIs" dxfId="303" priority="307" operator="equal">
      <formula>"NSH"</formula>
    </cfRule>
    <cfRule type="cellIs" dxfId="302" priority="308" operator="equal">
      <formula>"VAN"</formula>
    </cfRule>
    <cfRule type="cellIs" dxfId="301" priority="309" operator="equal">
      <formula>"COL"</formula>
    </cfRule>
    <cfRule type="cellIs" dxfId="300" priority="310" operator="equal">
      <formula>"WPG"</formula>
    </cfRule>
    <cfRule type="cellIs" dxfId="299" priority="311" operator="equal">
      <formula>"VGK"</formula>
    </cfRule>
    <cfRule type="cellIs" dxfId="298" priority="312" operator="equal">
      <formula>"WSH"</formula>
    </cfRule>
    <cfRule type="cellIs" dxfId="297" priority="313" operator="equal">
      <formula>"NYR"</formula>
    </cfRule>
    <cfRule type="cellIs" dxfId="296" priority="314" operator="equal">
      <formula>"TBL"</formula>
    </cfRule>
    <cfRule type="cellIs" dxfId="295" priority="315" operator="equal">
      <formula>"BOS"</formula>
    </cfRule>
  </conditionalFormatting>
  <conditionalFormatting sqref="L63">
    <cfRule type="cellIs" dxfId="294" priority="274" operator="equal">
      <formula>"MTL"</formula>
    </cfRule>
    <cfRule type="cellIs" dxfId="293" priority="275" operator="equal">
      <formula>"OTT"</formula>
    </cfRule>
    <cfRule type="cellIs" dxfId="292" priority="276" operator="equal">
      <formula>"NJD"</formula>
    </cfRule>
    <cfRule type="cellIs" dxfId="291" priority="277" operator="equal">
      <formula>"MIN"</formula>
    </cfRule>
    <cfRule type="cellIs" dxfId="290" priority="278" operator="equal">
      <formula>"STL"</formula>
    </cfRule>
    <cfRule type="cellIs" dxfId="289" priority="279" operator="equal">
      <formula>"LAK"</formula>
    </cfRule>
    <cfRule type="cellIs" dxfId="288" priority="280" operator="equal">
      <formula>"TOR"</formula>
    </cfRule>
    <cfRule type="cellIs" dxfId="287" priority="281" operator="equal">
      <formula>"CAR"</formula>
    </cfRule>
    <cfRule type="cellIs" dxfId="286" priority="282" operator="equal">
      <formula>"NYI"</formula>
    </cfRule>
    <cfRule type="cellIs" dxfId="285" priority="283" operator="equal">
      <formula>"FLA"</formula>
    </cfRule>
    <cfRule type="cellIs" dxfId="284" priority="284" operator="equal">
      <formula>"EDM"</formula>
    </cfRule>
    <cfRule type="cellIs" dxfId="283" priority="285" operator="equal">
      <formula>"DAL"</formula>
    </cfRule>
    <cfRule type="cellIs" dxfId="282" priority="286" operator="equal">
      <formula>"NSH"</formula>
    </cfRule>
    <cfRule type="cellIs" dxfId="281" priority="287" operator="equal">
      <formula>"VAN"</formula>
    </cfRule>
    <cfRule type="cellIs" dxfId="280" priority="288" operator="equal">
      <formula>"COL"</formula>
    </cfRule>
    <cfRule type="cellIs" dxfId="279" priority="289" operator="equal">
      <formula>"WPG"</formula>
    </cfRule>
    <cfRule type="cellIs" dxfId="278" priority="290" operator="equal">
      <formula>"VGK"</formula>
    </cfRule>
    <cfRule type="cellIs" dxfId="277" priority="291" operator="equal">
      <formula>"WSH"</formula>
    </cfRule>
    <cfRule type="cellIs" dxfId="276" priority="292" operator="equal">
      <formula>"NYR"</formula>
    </cfRule>
    <cfRule type="cellIs" dxfId="275" priority="293" operator="equal">
      <formula>"TBL"</formula>
    </cfRule>
    <cfRule type="cellIs" dxfId="274" priority="294" operator="equal">
      <formula>"BOS"</formula>
    </cfRule>
  </conditionalFormatting>
  <conditionalFormatting sqref="M63">
    <cfRule type="cellIs" dxfId="273" priority="253" operator="equal">
      <formula>"MTL"</formula>
    </cfRule>
    <cfRule type="cellIs" dxfId="272" priority="254" operator="equal">
      <formula>"OTT"</formula>
    </cfRule>
    <cfRule type="cellIs" dxfId="271" priority="255" operator="equal">
      <formula>"NJD"</formula>
    </cfRule>
    <cfRule type="cellIs" dxfId="270" priority="256" operator="equal">
      <formula>"MIN"</formula>
    </cfRule>
    <cfRule type="cellIs" dxfId="269" priority="257" operator="equal">
      <formula>"STL"</formula>
    </cfRule>
    <cfRule type="cellIs" dxfId="268" priority="258" operator="equal">
      <formula>"LAK"</formula>
    </cfRule>
    <cfRule type="cellIs" dxfId="267" priority="259" operator="equal">
      <formula>"TOR"</formula>
    </cfRule>
    <cfRule type="cellIs" dxfId="266" priority="260" operator="equal">
      <formula>"CAR"</formula>
    </cfRule>
    <cfRule type="cellIs" dxfId="265" priority="261" operator="equal">
      <formula>"NYI"</formula>
    </cfRule>
    <cfRule type="cellIs" dxfId="264" priority="262" operator="equal">
      <formula>"FLA"</formula>
    </cfRule>
    <cfRule type="cellIs" dxfId="263" priority="263" operator="equal">
      <formula>"EDM"</formula>
    </cfRule>
    <cfRule type="cellIs" dxfId="262" priority="264" operator="equal">
      <formula>"DAL"</formula>
    </cfRule>
    <cfRule type="cellIs" dxfId="261" priority="265" operator="equal">
      <formula>"NSH"</formula>
    </cfRule>
    <cfRule type="cellIs" dxfId="260" priority="266" operator="equal">
      <formula>"VAN"</formula>
    </cfRule>
    <cfRule type="cellIs" dxfId="259" priority="267" operator="equal">
      <formula>"COL"</formula>
    </cfRule>
    <cfRule type="cellIs" dxfId="258" priority="268" operator="equal">
      <formula>"WPG"</formula>
    </cfRule>
    <cfRule type="cellIs" dxfId="257" priority="269" operator="equal">
      <formula>"VGK"</formula>
    </cfRule>
    <cfRule type="cellIs" dxfId="256" priority="270" operator="equal">
      <formula>"WSH"</formula>
    </cfRule>
    <cfRule type="cellIs" dxfId="255" priority="271" operator="equal">
      <formula>"NYR"</formula>
    </cfRule>
    <cfRule type="cellIs" dxfId="254" priority="272" operator="equal">
      <formula>"TBL"</formula>
    </cfRule>
    <cfRule type="cellIs" dxfId="253" priority="273" operator="equal">
      <formula>"BOS"</formula>
    </cfRule>
  </conditionalFormatting>
  <conditionalFormatting sqref="L63">
    <cfRule type="cellIs" dxfId="252" priority="232" operator="equal">
      <formula>"MTL"</formula>
    </cfRule>
    <cfRule type="cellIs" dxfId="251" priority="233" operator="equal">
      <formula>"OTT"</formula>
    </cfRule>
    <cfRule type="cellIs" dxfId="250" priority="234" operator="equal">
      <formula>"NJD"</formula>
    </cfRule>
    <cfRule type="cellIs" dxfId="249" priority="235" operator="equal">
      <formula>"MIN"</formula>
    </cfRule>
    <cfRule type="cellIs" dxfId="248" priority="236" operator="equal">
      <formula>"STL"</formula>
    </cfRule>
    <cfRule type="cellIs" dxfId="247" priority="237" operator="equal">
      <formula>"LAK"</formula>
    </cfRule>
    <cfRule type="cellIs" dxfId="246" priority="238" operator="equal">
      <formula>"TOR"</formula>
    </cfRule>
    <cfRule type="cellIs" dxfId="245" priority="239" operator="equal">
      <formula>"CAR"</formula>
    </cfRule>
    <cfRule type="cellIs" dxfId="244" priority="240" operator="equal">
      <formula>"NYI"</formula>
    </cfRule>
    <cfRule type="cellIs" dxfId="243" priority="241" operator="equal">
      <formula>"FLA"</formula>
    </cfRule>
    <cfRule type="cellIs" dxfId="242" priority="242" operator="equal">
      <formula>"EDM"</formula>
    </cfRule>
    <cfRule type="cellIs" dxfId="241" priority="243" operator="equal">
      <formula>"DAL"</formula>
    </cfRule>
    <cfRule type="cellIs" dxfId="240" priority="244" operator="equal">
      <formula>"NSH"</formula>
    </cfRule>
    <cfRule type="cellIs" dxfId="239" priority="245" operator="equal">
      <formula>"VAN"</formula>
    </cfRule>
    <cfRule type="cellIs" dxfId="238" priority="246" operator="equal">
      <formula>"COL"</formula>
    </cfRule>
    <cfRule type="cellIs" dxfId="237" priority="247" operator="equal">
      <formula>"WPG"</formula>
    </cfRule>
    <cfRule type="cellIs" dxfId="236" priority="248" operator="equal">
      <formula>"VGK"</formula>
    </cfRule>
    <cfRule type="cellIs" dxfId="235" priority="249" operator="equal">
      <formula>"WSH"</formula>
    </cfRule>
    <cfRule type="cellIs" dxfId="234" priority="250" operator="equal">
      <formula>"NYR"</formula>
    </cfRule>
    <cfRule type="cellIs" dxfId="233" priority="251" operator="equal">
      <formula>"TBL"</formula>
    </cfRule>
    <cfRule type="cellIs" dxfId="232" priority="252" operator="equal">
      <formula>"BOS"</formula>
    </cfRule>
  </conditionalFormatting>
  <conditionalFormatting sqref="M63">
    <cfRule type="cellIs" dxfId="231" priority="211" operator="equal">
      <formula>"MTL"</formula>
    </cfRule>
    <cfRule type="cellIs" dxfId="230" priority="212" operator="equal">
      <formula>"OTT"</formula>
    </cfRule>
    <cfRule type="cellIs" dxfId="229" priority="213" operator="equal">
      <formula>"NJD"</formula>
    </cfRule>
    <cfRule type="cellIs" dxfId="228" priority="214" operator="equal">
      <formula>"MIN"</formula>
    </cfRule>
    <cfRule type="cellIs" dxfId="227" priority="215" operator="equal">
      <formula>"STL"</formula>
    </cfRule>
    <cfRule type="cellIs" dxfId="226" priority="216" operator="equal">
      <formula>"LAK"</formula>
    </cfRule>
    <cfRule type="cellIs" dxfId="225" priority="217" operator="equal">
      <formula>"TOR"</formula>
    </cfRule>
    <cfRule type="cellIs" dxfId="224" priority="218" operator="equal">
      <formula>"CAR"</formula>
    </cfRule>
    <cfRule type="cellIs" dxfId="223" priority="219" operator="equal">
      <formula>"NYI"</formula>
    </cfRule>
    <cfRule type="cellIs" dxfId="222" priority="220" operator="equal">
      <formula>"FLA"</formula>
    </cfRule>
    <cfRule type="cellIs" dxfId="221" priority="221" operator="equal">
      <formula>"EDM"</formula>
    </cfRule>
    <cfRule type="cellIs" dxfId="220" priority="222" operator="equal">
      <formula>"DAL"</formula>
    </cfRule>
    <cfRule type="cellIs" dxfId="219" priority="223" operator="equal">
      <formula>"NSH"</formula>
    </cfRule>
    <cfRule type="cellIs" dxfId="218" priority="224" operator="equal">
      <formula>"VAN"</formula>
    </cfRule>
    <cfRule type="cellIs" dxfId="217" priority="225" operator="equal">
      <formula>"COL"</formula>
    </cfRule>
    <cfRule type="cellIs" dxfId="216" priority="226" operator="equal">
      <formula>"WPG"</formula>
    </cfRule>
    <cfRule type="cellIs" dxfId="215" priority="227" operator="equal">
      <formula>"VGK"</formula>
    </cfRule>
    <cfRule type="cellIs" dxfId="214" priority="228" operator="equal">
      <formula>"WSH"</formula>
    </cfRule>
    <cfRule type="cellIs" dxfId="213" priority="229" operator="equal">
      <formula>"NYR"</formula>
    </cfRule>
    <cfRule type="cellIs" dxfId="212" priority="230" operator="equal">
      <formula>"TBL"</formula>
    </cfRule>
    <cfRule type="cellIs" dxfId="211" priority="231" operator="equal">
      <formula>"BOS"</formula>
    </cfRule>
  </conditionalFormatting>
  <conditionalFormatting sqref="L63">
    <cfRule type="cellIs" dxfId="210" priority="190" operator="equal">
      <formula>"MTL"</formula>
    </cfRule>
    <cfRule type="cellIs" dxfId="209" priority="191" operator="equal">
      <formula>"OTT"</formula>
    </cfRule>
    <cfRule type="cellIs" dxfId="208" priority="192" operator="equal">
      <formula>"NJD"</formula>
    </cfRule>
    <cfRule type="cellIs" dxfId="207" priority="193" operator="equal">
      <formula>"MIN"</formula>
    </cfRule>
    <cfRule type="cellIs" dxfId="206" priority="194" operator="equal">
      <formula>"STL"</formula>
    </cfRule>
    <cfRule type="cellIs" dxfId="205" priority="195" operator="equal">
      <formula>"LAK"</formula>
    </cfRule>
    <cfRule type="cellIs" dxfId="204" priority="196" operator="equal">
      <formula>"TOR"</formula>
    </cfRule>
    <cfRule type="cellIs" dxfId="203" priority="197" operator="equal">
      <formula>"CAR"</formula>
    </cfRule>
    <cfRule type="cellIs" dxfId="202" priority="198" operator="equal">
      <formula>"NYI"</formula>
    </cfRule>
    <cfRule type="cellIs" dxfId="201" priority="199" operator="equal">
      <formula>"FLA"</formula>
    </cfRule>
    <cfRule type="cellIs" dxfId="200" priority="200" operator="equal">
      <formula>"EDM"</formula>
    </cfRule>
    <cfRule type="cellIs" dxfId="199" priority="201" operator="equal">
      <formula>"DAL"</formula>
    </cfRule>
    <cfRule type="cellIs" dxfId="198" priority="202" operator="equal">
      <formula>"NSH"</formula>
    </cfRule>
    <cfRule type="cellIs" dxfId="197" priority="203" operator="equal">
      <formula>"VAN"</formula>
    </cfRule>
    <cfRule type="cellIs" dxfId="196" priority="204" operator="equal">
      <formula>"COL"</formula>
    </cfRule>
    <cfRule type="cellIs" dxfId="195" priority="205" operator="equal">
      <formula>"WPG"</formula>
    </cfRule>
    <cfRule type="cellIs" dxfId="194" priority="206" operator="equal">
      <formula>"VGK"</formula>
    </cfRule>
    <cfRule type="cellIs" dxfId="193" priority="207" operator="equal">
      <formula>"WSH"</formula>
    </cfRule>
    <cfRule type="cellIs" dxfId="192" priority="208" operator="equal">
      <formula>"NYR"</formula>
    </cfRule>
    <cfRule type="cellIs" dxfId="191" priority="209" operator="equal">
      <formula>"TBL"</formula>
    </cfRule>
    <cfRule type="cellIs" dxfId="190" priority="210" operator="equal">
      <formula>"BOS"</formula>
    </cfRule>
  </conditionalFormatting>
  <conditionalFormatting sqref="M63">
    <cfRule type="cellIs" dxfId="189" priority="169" operator="equal">
      <formula>"MTL"</formula>
    </cfRule>
    <cfRule type="cellIs" dxfId="188" priority="170" operator="equal">
      <formula>"OTT"</formula>
    </cfRule>
    <cfRule type="cellIs" dxfId="187" priority="171" operator="equal">
      <formula>"NJD"</formula>
    </cfRule>
    <cfRule type="cellIs" dxfId="186" priority="172" operator="equal">
      <formula>"MIN"</formula>
    </cfRule>
    <cfRule type="cellIs" dxfId="185" priority="173" operator="equal">
      <formula>"STL"</formula>
    </cfRule>
    <cfRule type="cellIs" dxfId="184" priority="174" operator="equal">
      <formula>"LAK"</formula>
    </cfRule>
    <cfRule type="cellIs" dxfId="183" priority="175" operator="equal">
      <formula>"TOR"</formula>
    </cfRule>
    <cfRule type="cellIs" dxfId="182" priority="176" operator="equal">
      <formula>"CAR"</formula>
    </cfRule>
    <cfRule type="cellIs" dxfId="181" priority="177" operator="equal">
      <formula>"NYI"</formula>
    </cfRule>
    <cfRule type="cellIs" dxfId="180" priority="178" operator="equal">
      <formula>"FLA"</formula>
    </cfRule>
    <cfRule type="cellIs" dxfId="179" priority="179" operator="equal">
      <formula>"EDM"</formula>
    </cfRule>
    <cfRule type="cellIs" dxfId="178" priority="180" operator="equal">
      <formula>"DAL"</formula>
    </cfRule>
    <cfRule type="cellIs" dxfId="177" priority="181" operator="equal">
      <formula>"NSH"</formula>
    </cfRule>
    <cfRule type="cellIs" dxfId="176" priority="182" operator="equal">
      <formula>"VAN"</formula>
    </cfRule>
    <cfRule type="cellIs" dxfId="175" priority="183" operator="equal">
      <formula>"COL"</formula>
    </cfRule>
    <cfRule type="cellIs" dxfId="174" priority="184" operator="equal">
      <formula>"WPG"</formula>
    </cfRule>
    <cfRule type="cellIs" dxfId="173" priority="185" operator="equal">
      <formula>"VGK"</formula>
    </cfRule>
    <cfRule type="cellIs" dxfId="172" priority="186" operator="equal">
      <formula>"WSH"</formula>
    </cfRule>
    <cfRule type="cellIs" dxfId="171" priority="187" operator="equal">
      <formula>"NYR"</formula>
    </cfRule>
    <cfRule type="cellIs" dxfId="170" priority="188" operator="equal">
      <formula>"TBL"</formula>
    </cfRule>
    <cfRule type="cellIs" dxfId="169" priority="189" operator="equal">
      <formula>"BOS"</formula>
    </cfRule>
  </conditionalFormatting>
  <conditionalFormatting sqref="I64">
    <cfRule type="cellIs" dxfId="84" priority="65" operator="equal">
      <formula>"OTT"</formula>
    </cfRule>
    <cfRule type="cellIs" dxfId="83" priority="66" operator="equal">
      <formula>"NJD"</formula>
    </cfRule>
    <cfRule type="cellIs" dxfId="82" priority="67" operator="equal">
      <formula>"MIN"</formula>
    </cfRule>
    <cfRule type="cellIs" dxfId="81" priority="68" operator="equal">
      <formula>"STL"</formula>
    </cfRule>
  </conditionalFormatting>
  <conditionalFormatting sqref="I64">
    <cfRule type="cellIs" dxfId="80" priority="64" operator="equal">
      <formula>"MTL"</formula>
    </cfRule>
  </conditionalFormatting>
  <conditionalFormatting sqref="I64">
    <cfRule type="cellIs" dxfId="79" priority="69" operator="equal">
      <formula>"LAK"</formula>
    </cfRule>
    <cfRule type="cellIs" dxfId="78" priority="70" operator="equal">
      <formula>"TOR"</formula>
    </cfRule>
    <cfRule type="cellIs" dxfId="77" priority="71" operator="equal">
      <formula>"CAR"</formula>
    </cfRule>
    <cfRule type="cellIs" dxfId="76" priority="72" operator="equal">
      <formula>"NYI"</formula>
    </cfRule>
    <cfRule type="cellIs" dxfId="75" priority="73" operator="equal">
      <formula>"FLA"</formula>
    </cfRule>
    <cfRule type="cellIs" dxfId="74" priority="74" operator="equal">
      <formula>"EDM"</formula>
    </cfRule>
    <cfRule type="cellIs" dxfId="73" priority="75" operator="equal">
      <formula>"DAL"</formula>
    </cfRule>
    <cfRule type="cellIs" dxfId="72" priority="76" operator="equal">
      <formula>"NSH"</formula>
    </cfRule>
    <cfRule type="cellIs" dxfId="71" priority="77" operator="equal">
      <formula>"VAN"</formula>
    </cfRule>
    <cfRule type="cellIs" dxfId="70" priority="78" operator="equal">
      <formula>"COL"</formula>
    </cfRule>
    <cfRule type="cellIs" dxfId="69" priority="79" operator="equal">
      <formula>"WPG"</formula>
    </cfRule>
    <cfRule type="cellIs" dxfId="68" priority="80" operator="equal">
      <formula>"VGK"</formula>
    </cfRule>
    <cfRule type="cellIs" dxfId="67" priority="81" operator="equal">
      <formula>"WSH"</formula>
    </cfRule>
    <cfRule type="cellIs" dxfId="66" priority="82" operator="equal">
      <formula>"NYR"</formula>
    </cfRule>
    <cfRule type="cellIs" dxfId="65" priority="83" operator="equal">
      <formula>"TBL"</formula>
    </cfRule>
    <cfRule type="cellIs" dxfId="64" priority="84" operator="equal">
      <formula>"BOS"</formula>
    </cfRule>
  </conditionalFormatting>
  <conditionalFormatting sqref="H64">
    <cfRule type="cellIs" dxfId="63" priority="43" operator="equal">
      <formula>"MTL"</formula>
    </cfRule>
    <cfRule type="cellIs" dxfId="62" priority="44" operator="equal">
      <formula>"OTT"</formula>
    </cfRule>
    <cfRule type="cellIs" dxfId="61" priority="45" operator="equal">
      <formula>"NJD"</formula>
    </cfRule>
    <cfRule type="cellIs" dxfId="60" priority="46" operator="equal">
      <formula>"MIN"</formula>
    </cfRule>
    <cfRule type="cellIs" dxfId="59" priority="47" operator="equal">
      <formula>"STL"</formula>
    </cfRule>
    <cfRule type="cellIs" dxfId="58" priority="48" operator="equal">
      <formula>"LAK"</formula>
    </cfRule>
    <cfRule type="cellIs" dxfId="57" priority="49" operator="equal">
      <formula>"TOR"</formula>
    </cfRule>
    <cfRule type="cellIs" dxfId="56" priority="50" operator="equal">
      <formula>"CAR"</formula>
    </cfRule>
    <cfRule type="cellIs" dxfId="55" priority="51" operator="equal">
      <formula>"NYI"</formula>
    </cfRule>
    <cfRule type="cellIs" dxfId="54" priority="52" operator="equal">
      <formula>"FLA"</formula>
    </cfRule>
    <cfRule type="cellIs" dxfId="53" priority="53" operator="equal">
      <formula>"EDM"</formula>
    </cfRule>
    <cfRule type="cellIs" dxfId="52" priority="54" operator="equal">
      <formula>"DAL"</formula>
    </cfRule>
    <cfRule type="cellIs" dxfId="51" priority="55" operator="equal">
      <formula>"NSH"</formula>
    </cfRule>
    <cfRule type="cellIs" dxfId="50" priority="56" operator="equal">
      <formula>"VAN"</formula>
    </cfRule>
    <cfRule type="cellIs" dxfId="49" priority="57" operator="equal">
      <formula>"COL"</formula>
    </cfRule>
    <cfRule type="cellIs" dxfId="48" priority="58" operator="equal">
      <formula>"WPG"</formula>
    </cfRule>
    <cfRule type="cellIs" dxfId="47" priority="59" operator="equal">
      <formula>"VGK"</formula>
    </cfRule>
    <cfRule type="cellIs" dxfId="46" priority="60" operator="equal">
      <formula>"WSH"</formula>
    </cfRule>
    <cfRule type="cellIs" dxfId="45" priority="61" operator="equal">
      <formula>"NYR"</formula>
    </cfRule>
    <cfRule type="cellIs" dxfId="44" priority="62" operator="equal">
      <formula>"TBL"</formula>
    </cfRule>
    <cfRule type="cellIs" dxfId="43" priority="63" operator="equal">
      <formula>"BOS"</formula>
    </cfRule>
  </conditionalFormatting>
  <conditionalFormatting sqref="M64">
    <cfRule type="cellIs" dxfId="42" priority="23" operator="equal">
      <formula>"OTT"</formula>
    </cfRule>
    <cfRule type="cellIs" dxfId="41" priority="24" operator="equal">
      <formula>"NJD"</formula>
    </cfRule>
    <cfRule type="cellIs" dxfId="40" priority="25" operator="equal">
      <formula>"MIN"</formula>
    </cfRule>
    <cfRule type="cellIs" dxfId="39" priority="26" operator="equal">
      <formula>"STL"</formula>
    </cfRule>
  </conditionalFormatting>
  <conditionalFormatting sqref="M64">
    <cfRule type="cellIs" dxfId="38" priority="22" operator="equal">
      <formula>"MTL"</formula>
    </cfRule>
  </conditionalFormatting>
  <conditionalFormatting sqref="M64">
    <cfRule type="cellIs" dxfId="37" priority="27" operator="equal">
      <formula>"LAK"</formula>
    </cfRule>
    <cfRule type="cellIs" dxfId="36" priority="28" operator="equal">
      <formula>"TOR"</formula>
    </cfRule>
    <cfRule type="cellIs" dxfId="35" priority="29" operator="equal">
      <formula>"CAR"</formula>
    </cfRule>
    <cfRule type="cellIs" dxfId="34" priority="30" operator="equal">
      <formula>"NYI"</formula>
    </cfRule>
    <cfRule type="cellIs" dxfId="33" priority="31" operator="equal">
      <formula>"FLA"</formula>
    </cfRule>
    <cfRule type="cellIs" dxfId="32" priority="32" operator="equal">
      <formula>"EDM"</formula>
    </cfRule>
    <cfRule type="cellIs" dxfId="31" priority="33" operator="equal">
      <formula>"DAL"</formula>
    </cfRule>
    <cfRule type="cellIs" dxfId="30" priority="34" operator="equal">
      <formula>"NSH"</formula>
    </cfRule>
    <cfRule type="cellIs" dxfId="29" priority="35" operator="equal">
      <formula>"VAN"</formula>
    </cfRule>
    <cfRule type="cellIs" dxfId="28" priority="36" operator="equal">
      <formula>"COL"</formula>
    </cfRule>
    <cfRule type="cellIs" dxfId="27" priority="37" operator="equal">
      <formula>"WPG"</formula>
    </cfRule>
    <cfRule type="cellIs" dxfId="26" priority="38" operator="equal">
      <formula>"VGK"</formula>
    </cfRule>
    <cfRule type="cellIs" dxfId="25" priority="39" operator="equal">
      <formula>"WSH"</formula>
    </cfRule>
    <cfRule type="cellIs" dxfId="24" priority="40" operator="equal">
      <formula>"NYR"</formula>
    </cfRule>
    <cfRule type="cellIs" dxfId="23" priority="41" operator="equal">
      <formula>"TBL"</formula>
    </cfRule>
    <cfRule type="cellIs" dxfId="22" priority="42" operator="equal">
      <formula>"BOS"</formula>
    </cfRule>
  </conditionalFormatting>
  <conditionalFormatting sqref="L64">
    <cfRule type="cellIs" dxfId="21" priority="1" operator="equal">
      <formula>"MTL"</formula>
    </cfRule>
    <cfRule type="cellIs" dxfId="20" priority="2" operator="equal">
      <formula>"OTT"</formula>
    </cfRule>
    <cfRule type="cellIs" dxfId="19" priority="3" operator="equal">
      <formula>"NJD"</formula>
    </cfRule>
    <cfRule type="cellIs" dxfId="18" priority="4" operator="equal">
      <formula>"MIN"</formula>
    </cfRule>
    <cfRule type="cellIs" dxfId="17" priority="5" operator="equal">
      <formula>"STL"</formula>
    </cfRule>
    <cfRule type="cellIs" dxfId="16" priority="6" operator="equal">
      <formula>"LAK"</formula>
    </cfRule>
    <cfRule type="cellIs" dxfId="15" priority="7" operator="equal">
      <formula>"TOR"</formula>
    </cfRule>
    <cfRule type="cellIs" dxfId="14" priority="8" operator="equal">
      <formula>"CAR"</formula>
    </cfRule>
    <cfRule type="cellIs" dxfId="13" priority="9" operator="equal">
      <formula>"NYI"</formula>
    </cfRule>
    <cfRule type="cellIs" dxfId="12" priority="10" operator="equal">
      <formula>"FLA"</formula>
    </cfRule>
    <cfRule type="cellIs" dxfId="11" priority="11" operator="equal">
      <formula>"EDM"</formula>
    </cfRule>
    <cfRule type="cellIs" dxfId="10" priority="12" operator="equal">
      <formula>"DAL"</formula>
    </cfRule>
    <cfRule type="cellIs" dxfId="9" priority="13" operator="equal">
      <formula>"NSH"</formula>
    </cfRule>
    <cfRule type="cellIs" dxfId="8" priority="14" operator="equal">
      <formula>"VAN"</formula>
    </cfRule>
    <cfRule type="cellIs" dxfId="7" priority="15" operator="equal">
      <formula>"COL"</formula>
    </cfRule>
    <cfRule type="cellIs" dxfId="6" priority="16" operator="equal">
      <formula>"WPG"</formula>
    </cfRule>
    <cfRule type="cellIs" dxfId="5" priority="17" operator="equal">
      <formula>"VGK"</formula>
    </cfRule>
    <cfRule type="cellIs" dxfId="4" priority="18" operator="equal">
      <formula>"WSH"</formula>
    </cfRule>
    <cfRule type="cellIs" dxfId="3" priority="19" operator="equal">
      <formula>"NYR"</formula>
    </cfRule>
    <cfRule type="cellIs" dxfId="2" priority="20" operator="equal">
      <formula>"TBL"</formula>
    </cfRule>
    <cfRule type="cellIs" dxfId="1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2025-05-06T23:24:19Z</dcterms:modified>
</cp:coreProperties>
</file>