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BD16B524-5CDC-4C6A-8D06-599E16646EDE}"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X37" i="2" l="1"/>
  <c r="CU33" i="2"/>
  <c r="CW33" i="2"/>
  <c r="CX33" i="2"/>
  <c r="CY33" i="2"/>
  <c r="CZ33" i="2"/>
  <c r="DA33" i="2"/>
  <c r="DB33" i="2"/>
  <c r="DC33" i="2"/>
  <c r="DD33" i="2"/>
  <c r="DE33" i="2"/>
  <c r="CU34" i="2"/>
  <c r="CV34" i="2"/>
  <c r="CX34" i="2"/>
  <c r="CY34" i="2"/>
  <c r="CZ34" i="2"/>
  <c r="DA34" i="2"/>
  <c r="DB34" i="2"/>
  <c r="DC34" i="2"/>
  <c r="DD34" i="2"/>
  <c r="DE34" i="2"/>
  <c r="CU35" i="2"/>
  <c r="CV35" i="2"/>
  <c r="CW35" i="2"/>
  <c r="CY35" i="2"/>
  <c r="CZ35" i="2"/>
  <c r="DA35" i="2"/>
  <c r="DB35" i="2"/>
  <c r="DC35" i="2"/>
  <c r="DD35" i="2"/>
  <c r="DE35" i="2"/>
  <c r="CU36" i="2"/>
  <c r="CV36" i="2"/>
  <c r="CW36" i="2"/>
  <c r="CX36" i="2"/>
  <c r="CZ36" i="2"/>
  <c r="DA36" i="2"/>
  <c r="DB36" i="2"/>
  <c r="DC36" i="2"/>
  <c r="DD36" i="2"/>
  <c r="DE36" i="2"/>
  <c r="CU37" i="2"/>
  <c r="CV37" i="2"/>
  <c r="CW37" i="2"/>
  <c r="CY37" i="2"/>
  <c r="DA37" i="2"/>
  <c r="DB37" i="2"/>
  <c r="DC37" i="2"/>
  <c r="DD37" i="2"/>
  <c r="DE37" i="2"/>
  <c r="CU38" i="2"/>
  <c r="CV38" i="2"/>
  <c r="CW38" i="2"/>
  <c r="CX38" i="2"/>
  <c r="CY38" i="2"/>
  <c r="CZ38" i="2"/>
  <c r="DB38" i="2"/>
  <c r="DC38" i="2"/>
  <c r="DD38" i="2"/>
  <c r="DE38" i="2"/>
  <c r="CU39" i="2"/>
  <c r="CV39" i="2"/>
  <c r="CW39" i="2"/>
  <c r="CX39" i="2"/>
  <c r="CY39" i="2"/>
  <c r="CZ39" i="2"/>
  <c r="DA39" i="2"/>
  <c r="DC39" i="2"/>
  <c r="DD39" i="2"/>
  <c r="DE39" i="2"/>
  <c r="CU40" i="2"/>
  <c r="CV40" i="2"/>
  <c r="CW40" i="2"/>
  <c r="CX40" i="2"/>
  <c r="CY40" i="2"/>
  <c r="CZ40" i="2"/>
  <c r="DA40" i="2"/>
  <c r="DB40" i="2"/>
  <c r="DD40" i="2"/>
  <c r="DE40" i="2"/>
  <c r="CU41" i="2"/>
  <c r="CV41" i="2"/>
  <c r="CW41" i="2"/>
  <c r="CX41" i="2"/>
  <c r="CY41" i="2"/>
  <c r="CZ41" i="2"/>
  <c r="DA41" i="2"/>
  <c r="DB41" i="2"/>
  <c r="DC41" i="2"/>
  <c r="DE41" i="2"/>
  <c r="CU42" i="2"/>
  <c r="CV42" i="2"/>
  <c r="CW42" i="2"/>
  <c r="CX42" i="2"/>
  <c r="CY42" i="2"/>
  <c r="CZ42" i="2"/>
  <c r="DA42" i="2"/>
  <c r="DB42" i="2"/>
  <c r="DC42" i="2"/>
  <c r="DD42" i="2"/>
  <c r="CW32" i="2"/>
  <c r="CX32" i="2"/>
  <c r="CY32" i="2"/>
  <c r="CZ32" i="2"/>
  <c r="DA32" i="2"/>
  <c r="DB32" i="2"/>
  <c r="DC32" i="2"/>
  <c r="DD32" i="2"/>
  <c r="DE32" i="2"/>
  <c r="CV32" i="2"/>
  <c r="CH32" i="2"/>
  <c r="CI32" i="2"/>
  <c r="CJ32" i="2"/>
  <c r="CK32" i="2"/>
  <c r="CL32" i="2"/>
  <c r="CM32" i="2"/>
  <c r="CN32" i="2"/>
  <c r="CO32" i="2"/>
  <c r="CP32" i="2"/>
  <c r="CQ32" i="2"/>
  <c r="CG33" i="2"/>
  <c r="CI33" i="2"/>
  <c r="CJ33" i="2"/>
  <c r="CK33" i="2"/>
  <c r="CL33" i="2"/>
  <c r="CM33" i="2"/>
  <c r="CN33" i="2"/>
  <c r="CO33" i="2"/>
  <c r="CP33" i="2"/>
  <c r="CQ33" i="2"/>
  <c r="CG34" i="2"/>
  <c r="CH34" i="2"/>
  <c r="CJ34" i="2"/>
  <c r="CK34" i="2"/>
  <c r="CL34" i="2"/>
  <c r="CM34" i="2"/>
  <c r="CN34" i="2"/>
  <c r="CO34" i="2"/>
  <c r="CP34" i="2"/>
  <c r="CQ34" i="2"/>
  <c r="CG35" i="2"/>
  <c r="CH35" i="2"/>
  <c r="CI35" i="2"/>
  <c r="CK35" i="2"/>
  <c r="CL35" i="2"/>
  <c r="CM35" i="2"/>
  <c r="CN35" i="2"/>
  <c r="CO35" i="2"/>
  <c r="CP35" i="2"/>
  <c r="CQ35" i="2"/>
  <c r="CG36" i="2"/>
  <c r="CH36" i="2"/>
  <c r="CI36" i="2"/>
  <c r="CJ36" i="2"/>
  <c r="CL36" i="2"/>
  <c r="CM36" i="2"/>
  <c r="CN36" i="2"/>
  <c r="CO36" i="2"/>
  <c r="CP36" i="2"/>
  <c r="CQ36" i="2"/>
  <c r="CG37" i="2"/>
  <c r="CH37" i="2"/>
  <c r="CI37" i="2"/>
  <c r="CJ37" i="2"/>
  <c r="CK37" i="2"/>
  <c r="CM37" i="2"/>
  <c r="CN37" i="2"/>
  <c r="CO37" i="2"/>
  <c r="CP37" i="2"/>
  <c r="CQ37" i="2"/>
  <c r="CG38" i="2"/>
  <c r="CH38" i="2"/>
  <c r="CI38" i="2"/>
  <c r="CJ38" i="2"/>
  <c r="CK38" i="2"/>
  <c r="CL38" i="2"/>
  <c r="CN38" i="2"/>
  <c r="CO38" i="2"/>
  <c r="CP38" i="2"/>
  <c r="CQ38" i="2"/>
  <c r="CG39" i="2"/>
  <c r="CH39" i="2"/>
  <c r="CI39" i="2"/>
  <c r="CJ39" i="2"/>
  <c r="CK39" i="2"/>
  <c r="CL39" i="2"/>
  <c r="CM39" i="2"/>
  <c r="CO39" i="2"/>
  <c r="CP39" i="2"/>
  <c r="CQ39" i="2"/>
  <c r="CG40" i="2"/>
  <c r="CH40" i="2"/>
  <c r="CI40" i="2"/>
  <c r="CJ40" i="2"/>
  <c r="CK40" i="2"/>
  <c r="CL40" i="2"/>
  <c r="CM40" i="2"/>
  <c r="CN40" i="2"/>
  <c r="CP40" i="2"/>
  <c r="CQ40" i="2"/>
  <c r="CG41" i="2"/>
  <c r="CH41" i="2"/>
  <c r="CI41" i="2"/>
  <c r="CJ41" i="2"/>
  <c r="CK41" i="2"/>
  <c r="CL41" i="2"/>
  <c r="CM41" i="2"/>
  <c r="CN41" i="2"/>
  <c r="CO41" i="2"/>
  <c r="CQ41" i="2"/>
  <c r="CG42" i="2"/>
  <c r="CH42" i="2"/>
  <c r="CI42" i="2"/>
  <c r="CJ42" i="2"/>
  <c r="CK42" i="2"/>
  <c r="CL42" i="2"/>
  <c r="CM42" i="2"/>
  <c r="CN42" i="2"/>
  <c r="CO42" i="2"/>
  <c r="CP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5" i="2"/>
  <c r="BW5" i="2" s="1"/>
  <c r="BX11" i="2"/>
  <c r="BW11" i="2" s="1"/>
  <c r="BX13" i="2"/>
  <c r="BW13" i="2" s="1"/>
  <c r="BX9" i="2"/>
  <c r="BW9" i="2" s="1"/>
  <c r="BX4" i="2"/>
  <c r="BW4" i="2" s="1"/>
  <c r="BX6" i="2"/>
  <c r="BW6" i="2" s="1"/>
  <c r="BX10" i="2"/>
  <c r="BW10" i="2" s="1"/>
  <c r="BX12" i="2"/>
  <c r="BW12" i="2" s="1"/>
  <c r="BX14" i="2"/>
  <c r="BW14" i="2" s="1"/>
  <c r="BX7" i="2"/>
  <c r="BW7" i="2" s="1"/>
  <c r="BX8" i="2"/>
  <c r="BW8" i="2" s="1"/>
  <c r="BX16" i="2"/>
  <c r="BW16" i="2" s="1"/>
  <c r="BX15" i="2"/>
  <c r="BW15" i="2" s="1"/>
  <c r="BX17" i="2"/>
  <c r="BW17" i="2" s="1"/>
  <c r="BX21" i="2"/>
  <c r="BW21" i="2" s="1"/>
  <c r="BX19" i="2"/>
  <c r="BW19" i="2" s="1"/>
  <c r="BX25" i="2"/>
  <c r="BW25" i="2" s="1"/>
  <c r="BX20" i="2"/>
  <c r="BW20" i="2" s="1"/>
  <c r="BX23" i="2"/>
  <c r="BW23" i="2" s="1"/>
  <c r="BX18" i="2"/>
  <c r="BW18" i="2" s="1"/>
  <c r="BX27" i="2"/>
  <c r="BW27" i="2" s="1"/>
  <c r="BX28" i="2"/>
  <c r="BW28" i="2" s="1"/>
  <c r="BX22" i="2"/>
  <c r="BW22" i="2" s="1"/>
  <c r="BX26" i="2"/>
  <c r="BW26" i="2" s="1"/>
  <c r="BX24" i="2"/>
  <c r="BW24" i="2" s="1"/>
  <c r="BX29" i="2"/>
  <c r="BW29" i="2" s="1"/>
  <c r="BX30" i="2"/>
  <c r="BW30" i="2" s="1"/>
  <c r="BX31" i="2"/>
  <c r="BW31" i="2" s="1"/>
  <c r="BX33" i="2"/>
  <c r="BW33" i="2" s="1"/>
  <c r="BX32" i="2"/>
  <c r="BW32" i="2" s="1"/>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CZ56" i="2" l="1"/>
  <c r="DE54" i="2"/>
  <c r="CX53" i="2"/>
  <c r="DC51" i="2"/>
  <c r="CU50" i="2"/>
  <c r="CZ48" i="2"/>
  <c r="CY56" i="2"/>
  <c r="DD54" i="2"/>
  <c r="CW53" i="2"/>
  <c r="DB51" i="2"/>
  <c r="DE49" i="2"/>
  <c r="CY48" i="2"/>
  <c r="CV46" i="2"/>
  <c r="CX56" i="2"/>
  <c r="DB54" i="2"/>
  <c r="CV53" i="2"/>
  <c r="DA51" i="2"/>
  <c r="DD49" i="2"/>
  <c r="CX48" i="2"/>
  <c r="DE46" i="2"/>
  <c r="CW56" i="2"/>
  <c r="DA54" i="2"/>
  <c r="CU53" i="2"/>
  <c r="CY51" i="2"/>
  <c r="DC49" i="2"/>
  <c r="CV48" i="2"/>
  <c r="DD46" i="2"/>
  <c r="CV56" i="2"/>
  <c r="CZ54" i="2"/>
  <c r="DE52" i="2"/>
  <c r="CW51" i="2"/>
  <c r="DB49" i="2"/>
  <c r="CU48" i="2"/>
  <c r="DC46" i="2"/>
  <c r="CU56" i="2"/>
  <c r="CY54" i="2"/>
  <c r="DD52" i="2"/>
  <c r="CV51" i="2"/>
  <c r="DA49" i="2"/>
  <c r="DE47" i="2"/>
  <c r="DB46" i="2"/>
  <c r="DE55" i="2"/>
  <c r="CX54" i="2"/>
  <c r="DC52" i="2"/>
  <c r="CU51" i="2"/>
  <c r="CZ49" i="2"/>
  <c r="DD47" i="2"/>
  <c r="DA46" i="2"/>
  <c r="DC55" i="2"/>
  <c r="CW54" i="2"/>
  <c r="DB52" i="2"/>
  <c r="DE50" i="2"/>
  <c r="CY49" i="2"/>
  <c r="DC47" i="2"/>
  <c r="CZ46" i="2"/>
  <c r="DB55" i="2"/>
  <c r="CV54" i="2"/>
  <c r="CZ52" i="2"/>
  <c r="DD50" i="2"/>
  <c r="CW49" i="2"/>
  <c r="DB47" i="2"/>
  <c r="CY46" i="2"/>
  <c r="DA55" i="2"/>
  <c r="CU54" i="2"/>
  <c r="CY52" i="2"/>
  <c r="DC50" i="2"/>
  <c r="CV49" i="2"/>
  <c r="DA47" i="2"/>
  <c r="CX46" i="2"/>
  <c r="CZ55" i="2"/>
  <c r="DE53" i="2"/>
  <c r="CX52" i="2"/>
  <c r="DB50" i="2"/>
  <c r="CU49" i="2"/>
  <c r="CZ47" i="2"/>
  <c r="CW46" i="2"/>
  <c r="CY55" i="2"/>
  <c r="DD53" i="2"/>
  <c r="CW52" i="2"/>
  <c r="DA50" i="2"/>
  <c r="DE48" i="2"/>
  <c r="CY47" i="2"/>
  <c r="DD56" i="2"/>
  <c r="CX55" i="2"/>
  <c r="DC53" i="2"/>
  <c r="CV52" i="2"/>
  <c r="CZ50" i="2"/>
  <c r="DD48" i="2"/>
  <c r="CX47" i="2"/>
  <c r="DC56" i="2"/>
  <c r="CW55" i="2"/>
  <c r="DA53" i="2"/>
  <c r="CU52" i="2"/>
  <c r="CX50" i="2"/>
  <c r="DC48" i="2"/>
  <c r="CW47" i="2"/>
  <c r="DB56" i="2"/>
  <c r="CV55" i="2"/>
  <c r="CZ53" i="2"/>
  <c r="DE51" i="2"/>
  <c r="CW50" i="2"/>
  <c r="DB48" i="2"/>
  <c r="CU47" i="2"/>
  <c r="DA56" i="2"/>
  <c r="CU55" i="2"/>
  <c r="CY53" i="2"/>
  <c r="DD51" i="2"/>
  <c r="CV50" i="2"/>
  <c r="DA48" i="2"/>
  <c r="CX51" i="2"/>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2" i="7"/>
  <c r="E2" i="7"/>
  <c r="F2" i="7"/>
  <c r="G2" i="7"/>
  <c r="H2" i="7"/>
  <c r="I2"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11" i="2"/>
  <c r="AX3" i="2"/>
  <c r="AX16" i="2"/>
  <c r="AX7" i="2"/>
  <c r="AX25" i="2"/>
  <c r="AX22" i="2"/>
  <c r="AX32" i="2"/>
  <c r="AX18" i="2"/>
  <c r="AX8" i="2"/>
  <c r="AX21" i="2"/>
  <c r="AX10" i="2"/>
  <c r="AX12" i="2"/>
  <c r="AX28" i="2"/>
  <c r="AX30" i="2"/>
  <c r="AX26" i="2"/>
  <c r="AX24" i="2"/>
  <c r="AX27" i="2"/>
  <c r="AX13" i="2"/>
  <c r="AX20" i="2"/>
  <c r="AX14" i="2"/>
  <c r="AX6" i="2"/>
  <c r="AX9" i="2"/>
  <c r="AX15" i="2"/>
  <c r="AX4" i="2"/>
  <c r="AX5" i="2"/>
  <c r="AX29" i="2"/>
  <c r="AX17" i="2"/>
  <c r="AX23" i="2"/>
  <c r="AX19" i="2"/>
  <c r="AX33" i="2"/>
  <c r="AX31" i="2"/>
  <c r="AX2" i="2"/>
  <c r="AT11" i="2"/>
  <c r="AT3" i="2"/>
  <c r="AT16" i="2"/>
  <c r="AT7" i="2"/>
  <c r="AT25" i="2"/>
  <c r="AT22" i="2"/>
  <c r="AT32" i="2"/>
  <c r="AT18" i="2"/>
  <c r="AT8" i="2"/>
  <c r="AT21" i="2"/>
  <c r="AT10" i="2"/>
  <c r="AT12" i="2"/>
  <c r="AT28" i="2"/>
  <c r="AT30" i="2"/>
  <c r="AT26" i="2"/>
  <c r="AT24" i="2"/>
  <c r="AT27" i="2"/>
  <c r="AT13" i="2"/>
  <c r="AT20" i="2"/>
  <c r="AT14" i="2"/>
  <c r="AT6" i="2"/>
  <c r="AT9" i="2"/>
  <c r="AT15" i="2"/>
  <c r="AT4" i="2"/>
  <c r="AT5" i="2"/>
  <c r="AT29" i="2"/>
  <c r="AT17" i="2"/>
  <c r="AT23" i="2"/>
  <c r="AT19"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5" i="2"/>
  <c r="AV25" i="2"/>
  <c r="AY25" i="2"/>
  <c r="AZ25" i="2"/>
  <c r="AU30" i="2"/>
  <c r="AV30" i="2"/>
  <c r="AY30" i="2"/>
  <c r="AZ30" i="2"/>
  <c r="AU10" i="2"/>
  <c r="AV10" i="2"/>
  <c r="AY10" i="2"/>
  <c r="AZ10" i="2"/>
  <c r="AU15" i="2"/>
  <c r="AV15" i="2"/>
  <c r="AY15" i="2"/>
  <c r="AZ15" i="2"/>
  <c r="AU16" i="2"/>
  <c r="AV16" i="2"/>
  <c r="AY16" i="2"/>
  <c r="AZ16" i="2"/>
  <c r="AU32" i="2"/>
  <c r="AV32" i="2"/>
  <c r="AY32" i="2"/>
  <c r="AZ32" i="2"/>
  <c r="AU12" i="2"/>
  <c r="AV12" i="2"/>
  <c r="AY12" i="2"/>
  <c r="AZ12" i="2"/>
  <c r="AU4" i="2"/>
  <c r="AV4" i="2"/>
  <c r="AY4" i="2"/>
  <c r="AZ4" i="2"/>
  <c r="AU20" i="2"/>
  <c r="AV20" i="2"/>
  <c r="AY20" i="2"/>
  <c r="AZ20" i="2"/>
  <c r="AU11" i="2"/>
  <c r="AV11" i="2"/>
  <c r="AY11" i="2"/>
  <c r="AZ11" i="2"/>
  <c r="AU7" i="2"/>
  <c r="AV7" i="2"/>
  <c r="AY7" i="2"/>
  <c r="AZ7" i="2"/>
  <c r="AU13" i="2"/>
  <c r="AV13" i="2"/>
  <c r="AY13" i="2"/>
  <c r="AZ13" i="2"/>
  <c r="AU9" i="2"/>
  <c r="AV9" i="2"/>
  <c r="AY9" i="2"/>
  <c r="AZ9" i="2"/>
  <c r="AU19" i="2"/>
  <c r="AV19" i="2"/>
  <c r="AY19" i="2"/>
  <c r="AZ19" i="2"/>
  <c r="AU14" i="2"/>
  <c r="AV14" i="2"/>
  <c r="AY14" i="2"/>
  <c r="AZ14" i="2"/>
  <c r="AU31" i="2"/>
  <c r="AV31" i="2"/>
  <c r="AY31" i="2"/>
  <c r="AZ31" i="2"/>
  <c r="AU24" i="2"/>
  <c r="AV24" i="2"/>
  <c r="AY24" i="2"/>
  <c r="AZ24" i="2"/>
  <c r="AU18" i="2"/>
  <c r="AV18" i="2"/>
  <c r="AY18" i="2"/>
  <c r="AZ18" i="2"/>
  <c r="AU17" i="2"/>
  <c r="AV17" i="2"/>
  <c r="AY17" i="2"/>
  <c r="AZ17" i="2"/>
  <c r="AU27" i="2"/>
  <c r="AV27" i="2"/>
  <c r="AY27" i="2"/>
  <c r="AZ27" i="2"/>
  <c r="AU28" i="2"/>
  <c r="AV28" i="2"/>
  <c r="AY28" i="2"/>
  <c r="AZ28" i="2"/>
  <c r="AU29" i="2"/>
  <c r="AV29" i="2"/>
  <c r="AY29" i="2"/>
  <c r="AZ29" i="2"/>
  <c r="AU33" i="2"/>
  <c r="AV33" i="2"/>
  <c r="AY33" i="2"/>
  <c r="AZ33" i="2"/>
  <c r="AU23" i="2"/>
  <c r="AV23" i="2"/>
  <c r="AY23" i="2"/>
  <c r="AZ23" i="2"/>
  <c r="AU8" i="2"/>
  <c r="AV8" i="2"/>
  <c r="AY8" i="2"/>
  <c r="AZ8" i="2"/>
  <c r="AU6" i="2"/>
  <c r="AV6" i="2"/>
  <c r="AY6" i="2"/>
  <c r="AZ6" i="2"/>
  <c r="AU22" i="2"/>
  <c r="AV22" i="2"/>
  <c r="AY22" i="2"/>
  <c r="AZ22" i="2"/>
  <c r="AU21" i="2"/>
  <c r="AV21" i="2"/>
  <c r="AY21" i="2"/>
  <c r="AZ21" i="2"/>
  <c r="AU5" i="2"/>
  <c r="AV5" i="2"/>
  <c r="AY5" i="2"/>
  <c r="AZ5" i="2"/>
  <c r="AU3" i="2"/>
  <c r="AV3" i="2"/>
  <c r="AY3" i="2"/>
  <c r="AZ3" i="2"/>
  <c r="AU2" i="2"/>
  <c r="AV2" i="2"/>
  <c r="AY2" i="2"/>
  <c r="AZ2"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O852" i="1" s="1"/>
  <c r="H853" i="1"/>
  <c r="H854" i="1"/>
  <c r="O854" i="1" s="1"/>
  <c r="H855" i="1"/>
  <c r="O855" i="1" s="1"/>
  <c r="H856" i="1"/>
  <c r="H857" i="1"/>
  <c r="O857" i="1" s="1"/>
  <c r="H859" i="1"/>
  <c r="O859" i="1" s="1"/>
  <c r="H858" i="1"/>
  <c r="H860" i="1"/>
  <c r="O860" i="1" s="1"/>
  <c r="H861" i="1"/>
  <c r="H862" i="1"/>
  <c r="H863" i="1"/>
  <c r="H864" i="1"/>
  <c r="H865" i="1"/>
  <c r="H866" i="1"/>
  <c r="O866" i="1" s="1"/>
  <c r="H867" i="1"/>
  <c r="O867" i="1" s="1"/>
  <c r="H869" i="1"/>
  <c r="O869" i="1" s="1"/>
  <c r="H868" i="1"/>
  <c r="O868" i="1" s="1"/>
  <c r="H870" i="1"/>
  <c r="O870" i="1" s="1"/>
  <c r="H871" i="1"/>
  <c r="H872" i="1"/>
  <c r="H873" i="1"/>
  <c r="H874" i="1"/>
  <c r="O874" i="1" s="1"/>
  <c r="H875" i="1"/>
  <c r="O875" i="1" s="1"/>
  <c r="H876" i="1"/>
  <c r="O876" i="1" s="1"/>
  <c r="H877" i="1"/>
  <c r="H878" i="1"/>
  <c r="H879" i="1"/>
  <c r="H880" i="1"/>
  <c r="H881" i="1"/>
  <c r="H882" i="1"/>
  <c r="O882" i="1" s="1"/>
  <c r="H883" i="1"/>
  <c r="H884" i="1"/>
  <c r="O884" i="1" s="1"/>
  <c r="H885" i="1"/>
  <c r="H886" i="1"/>
  <c r="O886" i="1" s="1"/>
  <c r="H887" i="1"/>
  <c r="O887" i="1" s="1"/>
  <c r="H888" i="1"/>
  <c r="H889" i="1"/>
  <c r="H891" i="1"/>
  <c r="O891" i="1" s="1"/>
  <c r="H890" i="1"/>
  <c r="O890" i="1" s="1"/>
  <c r="H892" i="1"/>
  <c r="O892" i="1" s="1"/>
  <c r="H893" i="1"/>
  <c r="H896" i="1"/>
  <c r="H894" i="1"/>
  <c r="H895" i="1"/>
  <c r="H897" i="1"/>
  <c r="H898" i="1"/>
  <c r="O898" i="1" s="1"/>
  <c r="H899" i="1"/>
  <c r="O899" i="1" s="1"/>
  <c r="H900" i="1"/>
  <c r="O900" i="1" s="1"/>
  <c r="H901" i="1"/>
  <c r="H902" i="1"/>
  <c r="O902" i="1" s="1"/>
  <c r="H903" i="1"/>
  <c r="O903" i="1" s="1"/>
  <c r="H904" i="1"/>
  <c r="H905" i="1"/>
  <c r="O905" i="1" s="1"/>
  <c r="H906" i="1"/>
  <c r="O906" i="1" s="1"/>
  <c r="H907" i="1"/>
  <c r="H908" i="1"/>
  <c r="O908" i="1" s="1"/>
  <c r="H909" i="1"/>
  <c r="H910" i="1"/>
  <c r="H911" i="1"/>
  <c r="H912" i="1"/>
  <c r="H913" i="1"/>
  <c r="H914" i="1"/>
  <c r="O914" i="1" s="1"/>
  <c r="H915" i="1"/>
  <c r="O915" i="1" s="1"/>
  <c r="H916" i="1"/>
  <c r="O916" i="1" s="1"/>
  <c r="H917" i="1"/>
  <c r="O917" i="1" s="1"/>
  <c r="H918" i="1"/>
  <c r="O918" i="1" s="1"/>
  <c r="H919" i="1"/>
  <c r="H920" i="1"/>
  <c r="H921" i="1"/>
  <c r="O921" i="1" s="1"/>
  <c r="H922" i="1"/>
  <c r="O922" i="1" s="1"/>
  <c r="H924" i="1"/>
  <c r="O924" i="1" s="1"/>
  <c r="H925" i="1"/>
  <c r="O925" i="1" s="1"/>
  <c r="H926" i="1"/>
  <c r="H923" i="1"/>
  <c r="H927" i="1"/>
  <c r="H928" i="1"/>
  <c r="H929" i="1"/>
  <c r="H930" i="1"/>
  <c r="H931" i="1"/>
  <c r="H932" i="1"/>
  <c r="O932" i="1" s="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O948" i="1" s="1"/>
  <c r="H949" i="1"/>
  <c r="H951" i="1"/>
  <c r="O951" i="1" s="1"/>
  <c r="H952" i="1"/>
  <c r="O952" i="1" s="1"/>
  <c r="H953" i="1"/>
  <c r="H954" i="1"/>
  <c r="O954" i="1" s="1"/>
  <c r="H950" i="1"/>
  <c r="O950" i="1" s="1"/>
  <c r="H955" i="1"/>
  <c r="H956" i="1"/>
  <c r="O956" i="1" s="1"/>
  <c r="H957" i="1"/>
  <c r="O957" i="1" s="1"/>
  <c r="H958" i="1"/>
  <c r="O958" i="1" s="1"/>
  <c r="H959" i="1"/>
  <c r="H960" i="1"/>
  <c r="H961" i="1"/>
  <c r="H962" i="1"/>
  <c r="H963" i="1"/>
  <c r="H964" i="1"/>
  <c r="O964" i="1" s="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O980" i="1" s="1"/>
  <c r="H981" i="1"/>
  <c r="O981" i="1" s="1"/>
  <c r="H982" i="1"/>
  <c r="H983" i="1"/>
  <c r="O983" i="1" s="1"/>
  <c r="H984" i="1"/>
  <c r="H985" i="1"/>
  <c r="H986" i="1"/>
  <c r="O986" i="1" s="1"/>
  <c r="H987" i="1"/>
  <c r="O987" i="1" s="1"/>
  <c r="H988" i="1"/>
  <c r="O988" i="1" s="1"/>
  <c r="H989" i="1"/>
  <c r="H990" i="1"/>
  <c r="O990" i="1" s="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79" i="1" l="1"/>
  <c r="O955" i="1"/>
  <c r="O949" i="1"/>
  <c r="O937" i="1"/>
  <c r="O901" i="1"/>
  <c r="O889" i="1"/>
  <c r="O853" i="1"/>
  <c r="O841" i="1"/>
  <c r="O811" i="1"/>
  <c r="O793" i="1"/>
  <c r="O757" i="1"/>
  <c r="O715" i="1"/>
  <c r="O601" i="1"/>
  <c r="O553" i="1"/>
  <c r="O505" i="1"/>
  <c r="O985" i="1"/>
  <c r="O973" i="1"/>
  <c r="O931" i="1"/>
  <c r="O919" i="1"/>
  <c r="O907" i="1"/>
  <c r="O883" i="1"/>
  <c r="O871" i="1"/>
  <c r="O858" i="1"/>
  <c r="O835" i="1"/>
  <c r="O823" i="1"/>
  <c r="O805" i="1"/>
  <c r="O763" i="1"/>
  <c r="O745" i="1"/>
  <c r="BO19" i="2"/>
  <c r="BO12" i="2"/>
  <c r="BO9" i="2"/>
  <c r="O991" i="1"/>
  <c r="BO11" i="2"/>
  <c r="BO4" i="2"/>
  <c r="BO6" i="2"/>
  <c r="BO21" i="2"/>
  <c r="BO23" i="2"/>
  <c r="BO17" i="2"/>
  <c r="BO3" i="2"/>
  <c r="BO32" i="2"/>
  <c r="BO15" i="2"/>
  <c r="BO14" i="2"/>
  <c r="BO30" i="2"/>
  <c r="BO5" i="2"/>
  <c r="BO31" i="2"/>
  <c r="BO16" i="2"/>
  <c r="BO10" i="2"/>
  <c r="BO25" i="2"/>
  <c r="BO22" i="2"/>
  <c r="BO33" i="2"/>
  <c r="BO24" i="2"/>
  <c r="BO7" i="2"/>
  <c r="BO18" i="2"/>
  <c r="BO28" i="2"/>
  <c r="BO8" i="2"/>
  <c r="BO29" i="2"/>
  <c r="BO2" i="2"/>
  <c r="BO26" i="2"/>
  <c r="BO27" i="2"/>
  <c r="BO20" i="2"/>
  <c r="O989" i="1"/>
  <c r="BO13" i="2"/>
  <c r="O984" i="1"/>
  <c r="BN24" i="2"/>
  <c r="O953" i="1"/>
  <c r="BN7" i="2"/>
  <c r="BN13" i="2"/>
  <c r="O977" i="1"/>
  <c r="BN5" i="2"/>
  <c r="BN11" i="2"/>
  <c r="BN19" i="2"/>
  <c r="BN12" i="2"/>
  <c r="BN31" i="2"/>
  <c r="BN21" i="2"/>
  <c r="BN9" i="2"/>
  <c r="BN17" i="2"/>
  <c r="BN10" i="2"/>
  <c r="BN2" i="2"/>
  <c r="BN28" i="2"/>
  <c r="BN16" i="2"/>
  <c r="BN3" i="2"/>
  <c r="BN18" i="2"/>
  <c r="BN30" i="2"/>
  <c r="BN29" i="2"/>
  <c r="BN23" i="2"/>
  <c r="BN6" i="2"/>
  <c r="BN25" i="2"/>
  <c r="BN15" i="2"/>
  <c r="BN8" i="2"/>
  <c r="BN26" i="2"/>
  <c r="BN14" i="2"/>
  <c r="BN32" i="2"/>
  <c r="BN4" i="2"/>
  <c r="BN22" i="2"/>
  <c r="BN27" i="2"/>
  <c r="BN20" i="2"/>
  <c r="BN33" i="2"/>
  <c r="O982" i="1"/>
  <c r="O960" i="1"/>
  <c r="O959" i="1"/>
  <c r="O976" i="1"/>
  <c r="O975" i="1"/>
  <c r="O968" i="1"/>
  <c r="O967" i="1"/>
  <c r="O963" i="1"/>
  <c r="O962" i="1"/>
  <c r="O961" i="1"/>
  <c r="O929" i="1"/>
  <c r="O945" i="1"/>
  <c r="O943" i="1"/>
  <c r="O913" i="1"/>
  <c r="AC913" i="1" s="1"/>
  <c r="DF57" i="2"/>
  <c r="O895" i="1"/>
  <c r="AC895" i="1" s="1"/>
  <c r="O848" i="1"/>
  <c r="O928" i="1"/>
  <c r="O880" i="1"/>
  <c r="O864" i="1"/>
  <c r="O944" i="1"/>
  <c r="O911" i="1"/>
  <c r="O879" i="1"/>
  <c r="O927" i="1"/>
  <c r="O894" i="1"/>
  <c r="O910" i="1"/>
  <c r="O878" i="1"/>
  <c r="O846" i="1"/>
  <c r="AD846" i="1" s="1"/>
  <c r="O814" i="1"/>
  <c r="O782" i="1"/>
  <c r="AD782" i="1" s="1"/>
  <c r="O766" i="1"/>
  <c r="O926" i="1"/>
  <c r="AC926" i="1" s="1"/>
  <c r="O893" i="1"/>
  <c r="O877" i="1"/>
  <c r="O861" i="1"/>
  <c r="O845" i="1"/>
  <c r="O829" i="1"/>
  <c r="AC829" i="1" s="1"/>
  <c r="O813" i="1"/>
  <c r="O797" i="1"/>
  <c r="O939" i="1"/>
  <c r="O923" i="1"/>
  <c r="O896" i="1"/>
  <c r="O862" i="1"/>
  <c r="O830" i="1"/>
  <c r="AC830" i="1" s="1"/>
  <c r="O798" i="1"/>
  <c r="O750" i="1"/>
  <c r="AC750" i="1" s="1"/>
  <c r="AD29" i="9"/>
  <c r="AN12" i="9"/>
  <c r="V7" i="9"/>
  <c r="AB6" i="9"/>
  <c r="Y4" i="9"/>
  <c r="AR29" i="9"/>
  <c r="AO27" i="9"/>
  <c r="AL23" i="9"/>
  <c r="AA9" i="9"/>
  <c r="X3" i="9"/>
  <c r="BA15" i="9"/>
  <c r="AG24" i="9"/>
  <c r="AQ28" i="9"/>
  <c r="AN24" i="9"/>
  <c r="AC2" i="9"/>
  <c r="Z8" i="9"/>
  <c r="W5" i="9"/>
  <c r="AR2" i="9"/>
  <c r="AN14" i="9"/>
  <c r="AK24" i="9"/>
  <c r="AC29" i="9"/>
  <c r="AZ16" i="9"/>
  <c r="AX38" i="9"/>
  <c r="AJ16" i="9"/>
  <c r="AG14" i="9"/>
  <c r="AD19" i="9"/>
  <c r="AR19" i="9"/>
  <c r="AS22" i="9"/>
  <c r="AI17" i="9"/>
  <c r="AF13" i="9"/>
  <c r="AG26" i="9"/>
  <c r="AP14" i="9"/>
  <c r="AY25" i="9"/>
  <c r="AP26" i="9"/>
  <c r="AC35" i="9"/>
  <c r="AM25" i="9"/>
  <c r="AK12" i="9"/>
  <c r="AH18" i="9"/>
  <c r="AE15" i="9"/>
  <c r="AI29" i="9"/>
  <c r="AV2" i="9"/>
  <c r="AR17" i="9"/>
  <c r="O840" i="1"/>
  <c r="O888" i="1"/>
  <c r="AD888" i="1" s="1"/>
  <c r="O920" i="1"/>
  <c r="AD920" i="1" s="1"/>
  <c r="O872" i="1"/>
  <c r="AD872" i="1" s="1"/>
  <c r="O936" i="1"/>
  <c r="AD936" i="1" s="1"/>
  <c r="O934" i="1"/>
  <c r="AD934" i="1" s="1"/>
  <c r="O930" i="1"/>
  <c r="O912" i="1"/>
  <c r="O897" i="1"/>
  <c r="O881" i="1"/>
  <c r="AD881" i="1" s="1"/>
  <c r="O865" i="1"/>
  <c r="AC865" i="1" s="1"/>
  <c r="O849" i="1"/>
  <c r="O909" i="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M57" i="11"/>
  <c r="Y60" i="11"/>
  <c r="S66" i="11"/>
  <c r="AE66" i="11"/>
  <c r="N49" i="11"/>
  <c r="T55" i="11"/>
  <c r="Z61" i="11"/>
  <c r="AF67" i="11"/>
  <c r="T48" i="11"/>
  <c r="T52" i="11"/>
  <c r="U56" i="11"/>
  <c r="O59" i="11"/>
  <c r="AA62" i="11"/>
  <c r="AG68" i="11"/>
  <c r="V48" i="11"/>
  <c r="Q55" i="11"/>
  <c r="W58" i="11"/>
  <c r="AC64" i="11"/>
  <c r="K68" i="11"/>
  <c r="AB63" i="11"/>
  <c r="F41" i="11"/>
  <c r="H43" i="11"/>
  <c r="C38" i="11"/>
  <c r="P67" i="11"/>
  <c r="E40" i="11"/>
  <c r="G42" i="11"/>
  <c r="I63" i="11"/>
  <c r="V57" i="11"/>
  <c r="J59" i="11"/>
  <c r="I44" i="11"/>
  <c r="I59" i="11"/>
  <c r="D39" i="11"/>
  <c r="B37" i="11"/>
  <c r="X50" i="11"/>
  <c r="P51" i="11"/>
  <c r="X44" i="11"/>
  <c r="K46" i="11"/>
  <c r="M48" i="11"/>
  <c r="O50" i="11"/>
  <c r="J45" i="11"/>
  <c r="AG46" i="11"/>
  <c r="L47" i="11"/>
  <c r="AB44" i="11"/>
  <c r="O781" i="1"/>
  <c r="AD781" i="1" s="1"/>
  <c r="O765" i="1"/>
  <c r="AD765" i="1" s="1"/>
  <c r="O749" i="1"/>
  <c r="O733" i="1"/>
  <c r="AD733" i="1" s="1"/>
  <c r="O780" i="1"/>
  <c r="O764" i="1"/>
  <c r="O748" i="1"/>
  <c r="AD748" i="1" s="1"/>
  <c r="O732" i="1"/>
  <c r="AD732" i="1" s="1"/>
  <c r="O743" i="1"/>
  <c r="O727" i="1"/>
  <c r="O695" i="1"/>
  <c r="O679" i="1"/>
  <c r="O646" i="1"/>
  <c r="AC646" i="1" s="1"/>
  <c r="O631" i="1"/>
  <c r="AC631" i="1" s="1"/>
  <c r="O599" i="1"/>
  <c r="AD599" i="1" s="1"/>
  <c r="O583" i="1"/>
  <c r="AD583" i="1" s="1"/>
  <c r="O551" i="1"/>
  <c r="AC551" i="1" s="1"/>
  <c r="O535" i="1"/>
  <c r="AC535" i="1" s="1"/>
  <c r="O503" i="1"/>
  <c r="O776" i="1"/>
  <c r="AC776" i="1" s="1"/>
  <c r="O760" i="1"/>
  <c r="AB9" i="11"/>
  <c r="T13" i="11"/>
  <c r="AF16" i="11"/>
  <c r="X9" i="11"/>
  <c r="V13" i="11"/>
  <c r="X15" i="11"/>
  <c r="T17" i="11"/>
  <c r="AG11" i="11"/>
  <c r="X10" i="11"/>
  <c r="M20" i="11"/>
  <c r="I28" i="11"/>
  <c r="P32" i="11"/>
  <c r="AE19" i="11"/>
  <c r="Q20" i="11"/>
  <c r="M22" i="11"/>
  <c r="I24" i="11"/>
  <c r="O24" i="11"/>
  <c r="S31" i="11"/>
  <c r="K33" i="11"/>
  <c r="J24" i="11"/>
  <c r="O638" i="1"/>
  <c r="AC638" i="1" s="1"/>
  <c r="O702" i="1"/>
  <c r="AC702" i="1" s="1"/>
  <c r="O686" i="1"/>
  <c r="AC686" i="1" s="1"/>
  <c r="O734" i="1"/>
  <c r="AC734" i="1" s="1"/>
  <c r="O718" i="1"/>
  <c r="AC718" i="1" s="1"/>
  <c r="O670" i="1"/>
  <c r="AC670" i="1" s="1"/>
  <c r="O662" i="1"/>
  <c r="AC662" i="1" s="1"/>
  <c r="O613" i="1"/>
  <c r="AD613" i="1" s="1"/>
  <c r="O581" i="1"/>
  <c r="O517" i="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O608" i="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CR57" i="2"/>
  <c r="O717" i="1"/>
  <c r="AC717" i="1" s="1"/>
  <c r="O711" i="1"/>
  <c r="O700" i="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O549" i="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O557" i="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BA32"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Y37" i="9" s="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6"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D549" i="1"/>
  <c r="AD517"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628" i="1"/>
  <c r="AD564" i="1"/>
  <c r="AD548" i="1"/>
  <c r="AD452"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659"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897" i="1"/>
  <c r="AD849" i="1"/>
  <c r="AD785" i="1"/>
  <c r="AD769" i="1"/>
  <c r="AD737" i="1"/>
  <c r="AD689" i="1"/>
  <c r="AD641"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608" i="1"/>
  <c r="AD480" i="1"/>
  <c r="AD464"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799" i="1"/>
  <c r="AD767"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09" i="1"/>
  <c r="AD893" i="1"/>
  <c r="AD877" i="1"/>
  <c r="AD861" i="1"/>
  <c r="AD845" i="1"/>
  <c r="AD813" i="1"/>
  <c r="AD797" i="1"/>
  <c r="AD749" i="1"/>
  <c r="AD717"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62" i="1"/>
  <c r="AD714" i="1"/>
  <c r="AD63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85" i="1"/>
  <c r="AD568"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743"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62" i="1"/>
  <c r="AC850" i="1"/>
  <c r="AC844" i="1"/>
  <c r="AC838" i="1"/>
  <c r="AC814" i="1"/>
  <c r="AC808" i="1"/>
  <c r="AC802" i="1"/>
  <c r="AC796" i="1"/>
  <c r="AC790" i="1"/>
  <c r="AC766" i="1"/>
  <c r="AC754" i="1"/>
  <c r="AC742" i="1"/>
  <c r="AC706" i="1"/>
  <c r="AC697" i="1"/>
  <c r="AC694" i="1"/>
  <c r="AC658" i="1"/>
  <c r="AC647" i="1"/>
  <c r="AC628" i="1"/>
  <c r="AC610" i="1"/>
  <c r="AC598" i="1"/>
  <c r="AC568" i="1"/>
  <c r="AC562" i="1"/>
  <c r="AC520" i="1"/>
  <c r="AC436" i="1"/>
  <c r="AC412"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25" i="1"/>
  <c r="AC818" i="1"/>
  <c r="AC813" i="1"/>
  <c r="AC807" i="1"/>
  <c r="AC801" i="1"/>
  <c r="AC795" i="1"/>
  <c r="AC789" i="1"/>
  <c r="AC783" i="1"/>
  <c r="AC777" i="1"/>
  <c r="AC771" i="1"/>
  <c r="AC760" i="1"/>
  <c r="AC747" i="1"/>
  <c r="AC741" i="1"/>
  <c r="AC729" i="1"/>
  <c r="AC711" i="1"/>
  <c r="AC700" i="1"/>
  <c r="AC681" i="1"/>
  <c r="AC573" i="1"/>
  <c r="AC561" i="1"/>
  <c r="AC549" i="1"/>
  <c r="AC531" i="1"/>
  <c r="AC525" i="1"/>
  <c r="AC513" i="1"/>
  <c r="AC507" i="1"/>
  <c r="AC1309" i="1"/>
  <c r="AC1291" i="1"/>
  <c r="AC1273" i="1"/>
  <c r="AC1254" i="1"/>
  <c r="AC1237" i="1"/>
  <c r="AC1219" i="1"/>
  <c r="AC1201" i="1"/>
  <c r="AC1171" i="1"/>
  <c r="AC1135" i="1"/>
  <c r="AC1099" i="1"/>
  <c r="AC1063" i="1"/>
  <c r="AC1023" i="1"/>
  <c r="AC812" i="1"/>
  <c r="AC380" i="1"/>
  <c r="AC1289" i="1"/>
  <c r="AC1259" i="1"/>
  <c r="AC1229" i="1"/>
  <c r="AC1199" i="1"/>
  <c r="AC1169" i="1"/>
  <c r="AC1133" i="1"/>
  <c r="AC1103" i="1"/>
  <c r="AC1079" i="1"/>
  <c r="AC1055" i="1"/>
  <c r="AC1037" i="1"/>
  <c r="AC1013" i="1"/>
  <c r="AC1001" i="1"/>
  <c r="AC977" i="1"/>
  <c r="AC954" i="1"/>
  <c r="AC929" i="1"/>
  <c r="AC905" i="1"/>
  <c r="AC845" i="1"/>
  <c r="AC827" i="1"/>
  <c r="AC809" i="1"/>
  <c r="AC797" i="1"/>
  <c r="AC773" i="1"/>
  <c r="AC719" i="1"/>
  <c r="AC695" i="1"/>
  <c r="AC683" i="1"/>
  <c r="AC665"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1" i="1"/>
  <c r="AC878" i="1"/>
  <c r="AC842" i="1"/>
  <c r="AC806" i="1"/>
  <c r="AC800" i="1"/>
  <c r="AC770" i="1"/>
  <c r="AC764" i="1"/>
  <c r="AC710" i="1"/>
  <c r="AC680" i="1"/>
  <c r="AC674" i="1"/>
  <c r="AC661" i="1"/>
  <c r="AC608"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19" i="1"/>
  <c r="AC907" i="1"/>
  <c r="AC901" i="1"/>
  <c r="AC894" i="1"/>
  <c r="AC889" i="1"/>
  <c r="AC883" i="1"/>
  <c r="AC877" i="1"/>
  <c r="AC871" i="1"/>
  <c r="AC858" i="1"/>
  <c r="AC853" i="1"/>
  <c r="AC847" i="1"/>
  <c r="AC841" i="1"/>
  <c r="AC835" i="1"/>
  <c r="AC823" i="1"/>
  <c r="AC811" i="1"/>
  <c r="AC805" i="1"/>
  <c r="AC799" i="1"/>
  <c r="AC793" i="1"/>
  <c r="AC787" i="1"/>
  <c r="AC763" i="1"/>
  <c r="AC757" i="1"/>
  <c r="AC745" i="1"/>
  <c r="AC739" i="1"/>
  <c r="AC727" i="1"/>
  <c r="AC715" i="1"/>
  <c r="AC709" i="1"/>
  <c r="AC703" i="1"/>
  <c r="AC698" i="1"/>
  <c r="AC679" i="1"/>
  <c r="AC655" i="1"/>
  <c r="AC649" i="1"/>
  <c r="AC601" i="1"/>
  <c r="AC577" i="1"/>
  <c r="AC553" i="1"/>
  <c r="AC529" i="1"/>
  <c r="AC517" i="1"/>
  <c r="AC505" i="1"/>
  <c r="AC499"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62" i="1"/>
  <c r="AC744" i="1"/>
  <c r="AC738" i="1"/>
  <c r="AC726" i="1"/>
  <c r="AC714" i="1"/>
  <c r="AC690" i="1"/>
  <c r="AC678" i="1"/>
  <c r="AC666" i="1"/>
  <c r="AC624" i="1"/>
  <c r="AC564" i="1"/>
  <c r="AC558" i="1"/>
  <c r="AC480"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7" i="2"/>
  <c r="D11" i="2"/>
  <c r="D31" i="2"/>
  <c r="AT7" i="4"/>
  <c r="D30" i="2"/>
  <c r="D15" i="2"/>
  <c r="D20" i="2"/>
  <c r="BL15" i="4"/>
  <c r="D14" i="2"/>
  <c r="D6" i="2"/>
  <c r="D16" i="2"/>
  <c r="D29" i="2"/>
  <c r="D23" i="2"/>
  <c r="S56" i="1"/>
  <c r="R33" i="2" s="1"/>
  <c r="S50" i="1"/>
  <c r="R21" i="2" s="1"/>
  <c r="BL47" i="4"/>
  <c r="BF31" i="4"/>
  <c r="AK58" i="4"/>
  <c r="BN59" i="4"/>
  <c r="BB39" i="4"/>
  <c r="E24" i="4"/>
  <c r="BB51" i="4"/>
  <c r="BK50" i="4"/>
  <c r="BM20" i="4"/>
  <c r="AV53" i="4"/>
  <c r="AE64" i="4"/>
  <c r="C42" i="4"/>
  <c r="E64" i="4"/>
  <c r="BK8" i="4"/>
  <c r="D41" i="4"/>
  <c r="AR61" i="4"/>
  <c r="BE46" i="4"/>
  <c r="F51" i="4"/>
  <c r="AV15" i="4"/>
  <c r="AZ5" i="4"/>
  <c r="BJ49" i="4"/>
  <c r="C40" i="4"/>
  <c r="E58" i="4"/>
  <c r="C18" i="4"/>
  <c r="BE34" i="4"/>
  <c r="D9" i="2"/>
  <c r="D8" i="2"/>
  <c r="D3" i="2"/>
  <c r="S22" i="1"/>
  <c r="Q8" i="2" s="1"/>
  <c r="S16" i="1"/>
  <c r="S28" i="2" s="1"/>
  <c r="S10" i="1"/>
  <c r="R3" i="2" s="1"/>
  <c r="S31" i="1"/>
  <c r="S10" i="2" s="1"/>
  <c r="C12" i="4"/>
  <c r="C32" i="4"/>
  <c r="BL11" i="4"/>
  <c r="D47" i="4"/>
  <c r="BD61" i="4"/>
  <c r="D21" i="4"/>
  <c r="BN55" i="4"/>
  <c r="BM52" i="4"/>
  <c r="BN35" i="4"/>
  <c r="F47" i="4"/>
  <c r="AZ55" i="4"/>
  <c r="E44" i="4"/>
  <c r="C46" i="4"/>
  <c r="BA18" i="4"/>
  <c r="C38" i="4"/>
  <c r="F19" i="4"/>
  <c r="D33" i="2"/>
  <c r="D18" i="2"/>
  <c r="BN61" i="4"/>
  <c r="C50" i="4"/>
  <c r="D7" i="2"/>
  <c r="S15" i="1"/>
  <c r="R7" i="2" s="1"/>
  <c r="S9" i="1"/>
  <c r="S18" i="2" s="1"/>
  <c r="S30" i="1"/>
  <c r="AO30" i="4"/>
  <c r="BK56" i="4"/>
  <c r="E60" i="4"/>
  <c r="AA38" i="4"/>
  <c r="BG30" i="4"/>
  <c r="F21" i="4"/>
  <c r="F45" i="4"/>
  <c r="BN37" i="4"/>
  <c r="BK30" i="4"/>
  <c r="F57" i="4"/>
  <c r="BH39" i="4"/>
  <c r="BK54" i="4"/>
  <c r="BK40" i="4"/>
  <c r="BL53" i="4"/>
  <c r="AY44" i="4"/>
  <c r="BK22" i="4"/>
  <c r="E36" i="4"/>
  <c r="BI26" i="4"/>
  <c r="D10" i="2"/>
  <c r="D57" i="4"/>
  <c r="BG54" i="4"/>
  <c r="D21" i="2"/>
  <c r="F27" i="4"/>
  <c r="D13" i="2"/>
  <c r="S3" i="1"/>
  <c r="S14" i="1"/>
  <c r="Q13" i="2" s="1"/>
  <c r="S8" i="1"/>
  <c r="Q6" i="2" s="1"/>
  <c r="S71" i="1"/>
  <c r="Q11" i="2" s="1"/>
  <c r="S47" i="1"/>
  <c r="R20" i="2" s="1"/>
  <c r="S35" i="1"/>
  <c r="R29" i="2" s="1"/>
  <c r="S29" i="1"/>
  <c r="R17" i="2" s="1"/>
  <c r="BH27" i="4"/>
  <c r="F23" i="4"/>
  <c r="AZ41" i="4"/>
  <c r="BN29" i="4"/>
  <c r="BM16" i="4"/>
  <c r="BL61" i="4"/>
  <c r="BH51" i="4"/>
  <c r="BH53" i="4"/>
  <c r="E16" i="4"/>
  <c r="E38" i="4"/>
  <c r="BM26" i="4"/>
  <c r="BG42" i="4"/>
  <c r="BD47" i="4"/>
  <c r="BL55" i="4"/>
  <c r="C34" i="4"/>
  <c r="D4" i="2"/>
  <c r="BN19" i="4"/>
  <c r="E18" i="4"/>
  <c r="D12" i="2"/>
  <c r="D24" i="2"/>
  <c r="D5" i="2"/>
  <c r="D26" i="2"/>
  <c r="D27" i="2"/>
  <c r="D32" i="2"/>
  <c r="S13" i="1"/>
  <c r="R19" i="2" s="1"/>
  <c r="S7" i="1"/>
  <c r="Q32" i="2" s="1"/>
  <c r="S82" i="1"/>
  <c r="Q2" i="2" s="1"/>
  <c r="S40" i="1"/>
  <c r="Z3" i="2" s="1"/>
  <c r="S34" i="1"/>
  <c r="Q24" i="2" s="1"/>
  <c r="D19" i="2"/>
  <c r="D28" i="2"/>
  <c r="D22" i="2"/>
  <c r="BJ17" i="4"/>
  <c r="D25" i="2"/>
  <c r="S24" i="1"/>
  <c r="S18" i="1"/>
  <c r="AA24" i="2" s="1"/>
  <c r="S12" i="1"/>
  <c r="S12"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3"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2"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3" i="2"/>
  <c r="N15" i="2"/>
  <c r="W20" i="2"/>
  <c r="N2" i="2"/>
  <c r="U27" i="2"/>
  <c r="Y27" i="2"/>
  <c r="W18" i="2"/>
  <c r="O6" i="2"/>
  <c r="U21" i="2"/>
  <c r="W29" i="2"/>
  <c r="AA26" i="2"/>
  <c r="Z27" i="2"/>
  <c r="O2" i="2"/>
  <c r="U13" i="2"/>
  <c r="Y13" i="2"/>
  <c r="W10" i="2"/>
  <c r="Z13" i="2"/>
  <c r="V27" i="2"/>
  <c r="AA32" i="2"/>
  <c r="AA6" i="2"/>
  <c r="V13" i="2"/>
  <c r="O32" i="2"/>
  <c r="W27" i="2"/>
  <c r="V32" i="2"/>
  <c r="Y32" i="2"/>
  <c r="Z32" i="2"/>
  <c r="U32" i="2"/>
  <c r="W32" i="2"/>
  <c r="AA15" i="2"/>
  <c r="N11" i="2"/>
  <c r="W31" i="2"/>
  <c r="O11" i="2"/>
  <c r="M11" i="2"/>
  <c r="W30" i="2"/>
  <c r="O58" i="1"/>
  <c r="AD58" i="1" s="1"/>
  <c r="O26" i="1"/>
  <c r="AD26" i="1" s="1"/>
  <c r="O42" i="1"/>
  <c r="AD42" i="1" s="1"/>
  <c r="O45" i="1"/>
  <c r="AD45" i="1" s="1"/>
  <c r="O61" i="1"/>
  <c r="AD61" i="1" s="1"/>
  <c r="O29" i="1"/>
  <c r="AD29" i="1" s="1"/>
  <c r="O56" i="1"/>
  <c r="AD56" i="1" s="1"/>
  <c r="N18" i="2"/>
  <c r="W16" i="2"/>
  <c r="O27" i="1"/>
  <c r="AD27" i="1" s="1"/>
  <c r="O43" i="1"/>
  <c r="AD43" i="1" s="1"/>
  <c r="O59" i="1"/>
  <c r="AD59" i="1" s="1"/>
  <c r="U9" i="2"/>
  <c r="O52" i="1"/>
  <c r="AD52" i="1" s="1"/>
  <c r="Z15" i="2"/>
  <c r="O36" i="1"/>
  <c r="AD36" i="1" s="1"/>
  <c r="Z23" i="2"/>
  <c r="V19" i="2"/>
  <c r="AE66" i="4"/>
  <c r="O34" i="1"/>
  <c r="AD34" i="1" s="1"/>
  <c r="AA23" i="2"/>
  <c r="N4" i="2"/>
  <c r="M33" i="2"/>
  <c r="O50" i="1"/>
  <c r="AD50" i="1" s="1"/>
  <c r="N20" i="2"/>
  <c r="J65" i="4"/>
  <c r="W25" i="2"/>
  <c r="N21" i="2"/>
  <c r="V31" i="2"/>
  <c r="O46" i="1"/>
  <c r="AD46" i="1" s="1"/>
  <c r="N33" i="2"/>
  <c r="V15" i="2"/>
  <c r="N6" i="2"/>
  <c r="N29" i="2"/>
  <c r="N17" i="2"/>
  <c r="W33" i="2"/>
  <c r="O30" i="1"/>
  <c r="AD30" i="1" s="1"/>
  <c r="N5" i="2"/>
  <c r="N7" i="2"/>
  <c r="N14" i="2"/>
  <c r="U14" i="2"/>
  <c r="O10" i="2"/>
  <c r="O62" i="1"/>
  <c r="AD62" i="1" s="1"/>
  <c r="M10" i="2"/>
  <c r="U24" i="2"/>
  <c r="N28" i="2"/>
  <c r="V7" i="2"/>
  <c r="AH65" i="4"/>
  <c r="V8" i="2"/>
  <c r="V16" i="2"/>
  <c r="V14" i="2"/>
  <c r="V6" i="2"/>
  <c r="W15" i="2"/>
  <c r="V2" i="2"/>
  <c r="V20" i="2"/>
  <c r="W6" i="2"/>
  <c r="V10" i="2"/>
  <c r="W23" i="2"/>
  <c r="Y6" i="2"/>
  <c r="V5" i="2"/>
  <c r="V9" i="2"/>
  <c r="V4" i="2"/>
  <c r="N8" i="2"/>
  <c r="W19" i="2"/>
  <c r="BK62" i="4"/>
  <c r="W2" i="2"/>
  <c r="W3" i="2"/>
  <c r="W5" i="2"/>
  <c r="U7" i="2"/>
  <c r="W8" i="2"/>
  <c r="U8" i="2"/>
  <c r="W28" i="2"/>
  <c r="H7" i="2"/>
  <c r="I7" i="2" s="1"/>
  <c r="H27" i="2"/>
  <c r="I27" i="2" s="1"/>
  <c r="H12" i="2"/>
  <c r="I12" i="2" s="1"/>
  <c r="H9" i="2"/>
  <c r="I9" i="2" s="1"/>
  <c r="N12" i="2"/>
  <c r="N3" i="2"/>
  <c r="U15" i="2"/>
  <c r="U3" i="2"/>
  <c r="V30" i="2"/>
  <c r="V22" i="2"/>
  <c r="W24" i="2"/>
  <c r="W7" i="2"/>
  <c r="H31" i="2"/>
  <c r="I31" i="2" s="1"/>
  <c r="H30" i="2"/>
  <c r="I30" i="2" s="1"/>
  <c r="O16" i="2"/>
  <c r="M16" i="2"/>
  <c r="U10" i="2"/>
  <c r="U5" i="2"/>
  <c r="W14" i="2"/>
  <c r="H24" i="2"/>
  <c r="I24" i="2" s="1"/>
  <c r="U30" i="2"/>
  <c r="U22" i="2"/>
  <c r="V24" i="2"/>
  <c r="W4" i="2"/>
  <c r="Y23" i="2"/>
  <c r="H2" i="2"/>
  <c r="I2" i="2" s="1"/>
  <c r="H18" i="2"/>
  <c r="I18" i="2" s="1"/>
  <c r="M26" i="2"/>
  <c r="H8" i="2"/>
  <c r="I8" i="2" s="1"/>
  <c r="H17" i="2"/>
  <c r="I17" i="2" s="1"/>
  <c r="T16" i="2"/>
  <c r="N10" i="2"/>
  <c r="U6" i="2"/>
  <c r="U4" i="2"/>
  <c r="V23" i="2"/>
  <c r="T17" i="2"/>
  <c r="H25" i="2"/>
  <c r="I25" i="2" s="1"/>
  <c r="L23" i="2"/>
  <c r="N26" i="2"/>
  <c r="U16" i="2"/>
  <c r="V29" i="2"/>
  <c r="W11" i="2"/>
  <c r="W17" i="2"/>
  <c r="H6" i="2"/>
  <c r="I6" i="2" s="1"/>
  <c r="M15" i="2"/>
  <c r="U23" i="2"/>
  <c r="V28" i="2"/>
  <c r="H21" i="2"/>
  <c r="I21" i="2" s="1"/>
  <c r="O4" i="2"/>
  <c r="U29" i="2"/>
  <c r="V11" i="2"/>
  <c r="V17" i="2"/>
  <c r="W21" i="2"/>
  <c r="M21" i="2"/>
  <c r="U31" i="2"/>
  <c r="U28" i="2"/>
  <c r="Y15" i="2"/>
  <c r="U11" i="2"/>
  <c r="U17" i="2"/>
  <c r="V21" i="2"/>
  <c r="H4" i="2"/>
  <c r="I4" i="2" s="1"/>
  <c r="H32" i="2"/>
  <c r="I32" i="2" s="1"/>
  <c r="H19" i="2"/>
  <c r="I19" i="2" s="1"/>
  <c r="U2" i="2"/>
  <c r="U19" i="2"/>
  <c r="V33" i="2"/>
  <c r="V25" i="2"/>
  <c r="H13" i="2"/>
  <c r="I13" i="2" s="1"/>
  <c r="H22" i="2"/>
  <c r="I22" i="2" s="1"/>
  <c r="M5" i="2"/>
  <c r="V18" i="2"/>
  <c r="H10" i="2"/>
  <c r="I10" i="2" s="1"/>
  <c r="Z12" i="2"/>
  <c r="N31" i="2"/>
  <c r="N19" i="2"/>
  <c r="U33" i="2"/>
  <c r="U25" i="2"/>
  <c r="V3" i="2"/>
  <c r="O51" i="1"/>
  <c r="AD51" i="1" s="1"/>
  <c r="H14" i="2"/>
  <c r="I14" i="2" s="1"/>
  <c r="H23" i="2"/>
  <c r="I23" i="2" s="1"/>
  <c r="H20" i="2"/>
  <c r="I20" i="2" s="1"/>
  <c r="H15" i="2"/>
  <c r="I15" i="2" s="1"/>
  <c r="H33" i="2"/>
  <c r="I33" i="2" s="1"/>
  <c r="H29" i="2"/>
  <c r="I29" i="2" s="1"/>
  <c r="U20" i="2"/>
  <c r="U18" i="2"/>
  <c r="W9" i="2"/>
  <c r="W26" i="2"/>
  <c r="Y26" i="2"/>
  <c r="U26" i="2"/>
  <c r="V26" i="2"/>
  <c r="W12" i="2"/>
  <c r="U12" i="2"/>
  <c r="Y12" i="2"/>
  <c r="V12" i="2"/>
  <c r="Z26" i="2"/>
  <c r="H28" i="2"/>
  <c r="I28" i="2" s="1"/>
  <c r="M25" i="2"/>
  <c r="N25" i="2"/>
  <c r="AA12" i="2"/>
  <c r="Z6" i="2"/>
  <c r="M13" i="2"/>
  <c r="M30" i="2"/>
  <c r="O30" i="2"/>
  <c r="T30" i="2"/>
  <c r="M6" i="2"/>
  <c r="M4" i="2"/>
  <c r="N16" i="2"/>
  <c r="O23" i="2"/>
  <c r="O28" i="1"/>
  <c r="AD28" i="1" s="1"/>
  <c r="L2" i="2"/>
  <c r="T18" i="2"/>
  <c r="T25" i="2"/>
  <c r="M8" i="2"/>
  <c r="N23" i="2"/>
  <c r="O31" i="2"/>
  <c r="O29" i="2"/>
  <c r="L21" i="2"/>
  <c r="L17" i="2"/>
  <c r="L15" i="2"/>
  <c r="T24" i="2"/>
  <c r="T26" i="2"/>
  <c r="M23" i="2"/>
  <c r="O28" i="2"/>
  <c r="L20" i="2"/>
  <c r="L8" i="2"/>
  <c r="L31" i="2"/>
  <c r="L25" i="2"/>
  <c r="T31" i="2"/>
  <c r="M31" i="2"/>
  <c r="M29" i="2"/>
  <c r="O12" i="2"/>
  <c r="O17" i="2"/>
  <c r="L28" i="2"/>
  <c r="L13" i="2"/>
  <c r="L29" i="2"/>
  <c r="L9" i="2"/>
  <c r="T2" i="2"/>
  <c r="T14" i="2"/>
  <c r="M28" i="2"/>
  <c r="O19" i="2"/>
  <c r="L11" i="2"/>
  <c r="L12" i="2"/>
  <c r="T3" i="2"/>
  <c r="T19" i="2"/>
  <c r="M12" i="2"/>
  <c r="M17" i="2"/>
  <c r="O21" i="2"/>
  <c r="O13" i="2"/>
  <c r="T5" i="2"/>
  <c r="T9" i="2"/>
  <c r="M19" i="2"/>
  <c r="N13" i="2"/>
  <c r="O33" i="2"/>
  <c r="O25" i="2"/>
  <c r="L5" i="2"/>
  <c r="T21" i="2"/>
  <c r="T13" i="2"/>
  <c r="O20" i="2"/>
  <c r="O18" i="2"/>
  <c r="H5" i="2"/>
  <c r="I5" i="2" s="1"/>
  <c r="L6" i="2"/>
  <c r="L24" i="2"/>
  <c r="L16" i="2"/>
  <c r="L30" i="2"/>
  <c r="T22" i="2"/>
  <c r="T7" i="2"/>
  <c r="O15" i="2"/>
  <c r="O3" i="2"/>
  <c r="L33" i="2"/>
  <c r="L19" i="2"/>
  <c r="T6" i="2"/>
  <c r="T20" i="2"/>
  <c r="M20" i="2"/>
  <c r="M18" i="2"/>
  <c r="O5" i="2"/>
  <c r="H11" i="2"/>
  <c r="I11" i="2" s="1"/>
  <c r="L7" i="2"/>
  <c r="L4" i="2"/>
  <c r="T8" i="2"/>
  <c r="T4" i="2"/>
  <c r="M3" i="2"/>
  <c r="O22" i="2"/>
  <c r="F11" i="2"/>
  <c r="G11" i="2" s="1"/>
  <c r="T23" i="2"/>
  <c r="T12" i="2"/>
  <c r="N30" i="2"/>
  <c r="N22" i="2"/>
  <c r="O26" i="2"/>
  <c r="O9" i="2"/>
  <c r="L3" i="2"/>
  <c r="T33" i="2"/>
  <c r="T32" i="2"/>
  <c r="M22" i="2"/>
  <c r="N9" i="2"/>
  <c r="O24" i="2"/>
  <c r="O7" i="2"/>
  <c r="H3" i="2"/>
  <c r="L22" i="2"/>
  <c r="L18" i="2"/>
  <c r="L10" i="2"/>
  <c r="T29" i="2"/>
  <c r="M9" i="2"/>
  <c r="O14" i="2"/>
  <c r="L14" i="2"/>
  <c r="T28" i="2"/>
  <c r="T15" i="2"/>
  <c r="M24" i="2"/>
  <c r="M7" i="2"/>
  <c r="N32" i="2"/>
  <c r="T27" i="2"/>
  <c r="T10" i="2"/>
  <c r="M32" i="2"/>
  <c r="M14" i="2"/>
  <c r="O8" i="2"/>
  <c r="M27" i="2"/>
  <c r="T11" i="2"/>
  <c r="N27" i="2"/>
  <c r="O27" i="2"/>
  <c r="BC6" i="2"/>
  <c r="L27" i="2"/>
  <c r="BC23" i="2"/>
  <c r="F22" i="2"/>
  <c r="G22" i="2" s="1"/>
  <c r="F28" i="2"/>
  <c r="G28" i="2" s="1"/>
  <c r="F14" i="2"/>
  <c r="F20" i="2"/>
  <c r="F32" i="2"/>
  <c r="G32" i="2" s="1"/>
  <c r="H16" i="2"/>
  <c r="I16" i="2" s="1"/>
  <c r="F6" i="2"/>
  <c r="G6" i="2" s="1"/>
  <c r="F27" i="2"/>
  <c r="G27" i="2" s="1"/>
  <c r="F19" i="2"/>
  <c r="G19" i="2" s="1"/>
  <c r="F4" i="2"/>
  <c r="G4" i="2" s="1"/>
  <c r="F16" i="2"/>
  <c r="G16" i="2" s="1"/>
  <c r="F15" i="2"/>
  <c r="G15" i="2" s="1"/>
  <c r="F2" i="2"/>
  <c r="G2" i="2" s="1"/>
  <c r="F8" i="2"/>
  <c r="G8" i="2" s="1"/>
  <c r="F17" i="2"/>
  <c r="G17" i="2" s="1"/>
  <c r="F9" i="2"/>
  <c r="G9" i="2" s="1"/>
  <c r="F12" i="2"/>
  <c r="G12" i="2" s="1"/>
  <c r="F10" i="2"/>
  <c r="G10" i="2" s="1"/>
  <c r="F3" i="2"/>
  <c r="F23" i="2"/>
  <c r="G23" i="2" s="1"/>
  <c r="F18" i="2"/>
  <c r="G18" i="2" s="1"/>
  <c r="F13" i="2"/>
  <c r="G13" i="2" s="1"/>
  <c r="F30" i="2"/>
  <c r="G30" i="2" s="1"/>
  <c r="F5" i="2"/>
  <c r="G5" i="2" s="1"/>
  <c r="F33" i="2"/>
  <c r="G33" i="2" s="1"/>
  <c r="F24" i="2"/>
  <c r="G24" i="2" s="1"/>
  <c r="F7" i="2"/>
  <c r="G7" i="2" s="1"/>
  <c r="F25" i="2"/>
  <c r="G25" i="2" s="1"/>
  <c r="F21" i="2"/>
  <c r="G21" i="2" s="1"/>
  <c r="F29" i="2"/>
  <c r="G29" i="2" s="1"/>
  <c r="F31" i="2"/>
  <c r="G31" i="2" s="1"/>
  <c r="BA23" i="2"/>
  <c r="BB24" i="2"/>
  <c r="BA21" i="2"/>
  <c r="L32" i="2"/>
  <c r="AW33" i="2"/>
  <c r="BC25" i="2"/>
  <c r="AW2" i="2"/>
  <c r="BB22" i="2"/>
  <c r="BC29" i="2"/>
  <c r="BA2" i="2"/>
  <c r="BB6" i="2"/>
  <c r="BC8" i="2"/>
  <c r="AW24" i="2"/>
  <c r="AW5" i="2"/>
  <c r="BC21" i="2"/>
  <c r="BA6" i="2"/>
  <c r="BB4" i="2"/>
  <c r="AW16" i="2"/>
  <c r="AW15" i="2"/>
  <c r="BB10" i="2"/>
  <c r="AW29" i="2"/>
  <c r="BB27" i="2"/>
  <c r="BC31" i="2"/>
  <c r="AW13" i="2"/>
  <c r="BB19" i="2"/>
  <c r="BC11" i="2"/>
  <c r="BA20" i="2"/>
  <c r="AW32" i="2"/>
  <c r="BC22" i="2"/>
  <c r="BC28" i="2"/>
  <c r="BC14" i="2"/>
  <c r="BA9" i="2"/>
  <c r="AW7" i="2"/>
  <c r="BB11" i="2"/>
  <c r="BB16" i="2"/>
  <c r="BC30" i="2"/>
  <c r="AW11" i="2"/>
  <c r="BA16" i="2"/>
  <c r="AW28" i="2"/>
  <c r="AW17" i="2"/>
  <c r="BB14" i="2"/>
  <c r="BA7" i="2"/>
  <c r="BC12" i="2"/>
  <c r="BA12" i="2"/>
  <c r="AW25" i="2"/>
  <c r="BB5" i="2"/>
  <c r="BC3" i="2"/>
  <c r="BA5" i="2"/>
  <c r="AW21" i="2"/>
  <c r="BB28" i="2"/>
  <c r="AW27" i="2"/>
  <c r="AW18" i="2"/>
  <c r="BA30" i="2"/>
  <c r="BA24" i="2"/>
  <c r="AW31" i="2"/>
  <c r="BB7" i="2"/>
  <c r="AW20" i="2"/>
  <c r="BA4" i="2"/>
  <c r="BA15" i="2"/>
  <c r="AW10" i="2"/>
  <c r="BA8" i="2"/>
  <c r="BB2" i="2"/>
  <c r="AW23" i="2"/>
  <c r="BB33" i="2"/>
  <c r="BA28" i="2"/>
  <c r="BA18" i="2"/>
  <c r="BC19" i="2"/>
  <c r="BB9" i="2"/>
  <c r="BA25" i="2"/>
  <c r="BB21" i="2"/>
  <c r="BA22" i="2"/>
  <c r="AW6" i="2"/>
  <c r="BB8" i="2"/>
  <c r="BA33" i="2"/>
  <c r="BA29" i="2"/>
  <c r="BC18" i="2"/>
  <c r="BA14" i="2"/>
  <c r="BA13" i="2"/>
  <c r="BC20" i="2"/>
  <c r="AW4" i="2"/>
  <c r="AW12" i="2"/>
  <c r="BA32" i="2"/>
  <c r="BC10" i="2"/>
  <c r="BB30" i="2"/>
  <c r="BC2" i="2"/>
  <c r="BA27" i="2"/>
  <c r="BC17" i="2"/>
  <c r="BC13" i="2"/>
  <c r="BC32" i="2"/>
  <c r="BC15" i="2"/>
  <c r="BA10" i="2"/>
  <c r="AW30" i="2"/>
  <c r="AW3" i="2"/>
  <c r="BA3" i="2"/>
  <c r="AW22" i="2"/>
  <c r="BA17" i="2"/>
  <c r="BA31" i="2"/>
  <c r="BA19" i="2"/>
  <c r="BC9" i="2"/>
  <c r="AW8" i="2"/>
  <c r="BC27" i="2"/>
  <c r="AW9" i="2"/>
  <c r="BA11" i="2"/>
  <c r="BB20" i="2"/>
  <c r="BC4" i="2"/>
  <c r="BB25" i="2"/>
  <c r="BB3" i="2"/>
  <c r="BC5" i="2"/>
  <c r="BB23" i="2"/>
  <c r="BC33" i="2"/>
  <c r="BB18" i="2"/>
  <c r="BC24" i="2"/>
  <c r="BB13" i="2"/>
  <c r="BC7" i="2"/>
  <c r="BB32" i="2"/>
  <c r="BC16" i="2"/>
  <c r="BB17" i="2"/>
  <c r="BB12" i="2"/>
  <c r="AW14" i="2"/>
  <c r="BB29" i="2"/>
  <c r="BB31" i="2"/>
  <c r="AW19" i="2"/>
  <c r="BB15" i="2"/>
  <c r="O40" i="1"/>
  <c r="AD40" i="1" s="1"/>
  <c r="AQ66" i="4"/>
  <c r="AV63" i="4"/>
  <c r="BF51" i="4"/>
  <c r="O25" i="1"/>
  <c r="AD25" i="1" s="1"/>
  <c r="H26" i="2"/>
  <c r="I26" i="2" s="1"/>
  <c r="O24" i="1"/>
  <c r="AD24" i="1" s="1"/>
  <c r="O39" i="1"/>
  <c r="AD39" i="1" s="1"/>
  <c r="O33" i="1"/>
  <c r="AD33" i="1" s="1"/>
  <c r="S25" i="1"/>
  <c r="L26" i="2"/>
  <c r="O32" i="1"/>
  <c r="AD32" i="1" s="1"/>
  <c r="G6" i="4"/>
  <c r="BG62" i="4"/>
  <c r="S62" i="4"/>
  <c r="W62" i="4"/>
  <c r="S6" i="1"/>
  <c r="R25"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V16" i="9" l="1"/>
  <c r="AB53" i="11"/>
  <c r="AA67" i="11"/>
  <c r="J31" i="11"/>
  <c r="AF27" i="11"/>
  <c r="AJ35" i="9"/>
  <c r="P28" i="11"/>
  <c r="AL35" i="9"/>
  <c r="AF62" i="11"/>
  <c r="AA32" i="11"/>
  <c r="AZ39" i="9"/>
  <c r="AU34" i="9"/>
  <c r="AB51" i="11"/>
  <c r="AB16" i="11"/>
  <c r="P63" i="11"/>
  <c r="V36" i="9"/>
  <c r="AD595" i="1"/>
  <c r="AD804" i="1"/>
  <c r="AD826" i="1"/>
  <c r="AC872" i="1"/>
  <c r="AC31" i="1"/>
  <c r="AC832" i="1"/>
  <c r="AD656" i="1"/>
  <c r="AC685" i="1"/>
  <c r="AC920" i="1"/>
  <c r="AC856" i="1"/>
  <c r="AD702" i="1"/>
  <c r="AD627" i="1"/>
  <c r="X9" i="9"/>
  <c r="AE10" i="11"/>
  <c r="O40" i="11"/>
  <c r="AY19" i="9"/>
  <c r="J66" i="11"/>
  <c r="AC256" i="1"/>
  <c r="AD913" i="1"/>
  <c r="AD650" i="1"/>
  <c r="AD684" i="1"/>
  <c r="AD673" i="1"/>
  <c r="R63" i="11"/>
  <c r="AE45" i="11"/>
  <c r="AD926" i="1"/>
  <c r="AX8" i="9"/>
  <c r="BA18" i="9"/>
  <c r="AW38" i="9"/>
  <c r="AQ39" i="9"/>
  <c r="AF6" i="9"/>
  <c r="AC635" i="1"/>
  <c r="AC470" i="1"/>
  <c r="AD895" i="1"/>
  <c r="AD638" i="1"/>
  <c r="AD772" i="1"/>
  <c r="AA36" i="9"/>
  <c r="R28" i="11"/>
  <c r="AC781" i="1"/>
  <c r="AC831" i="1"/>
  <c r="G33" i="11"/>
  <c r="AF28" i="9"/>
  <c r="AG8" i="9"/>
  <c r="Q56" i="11"/>
  <c r="AB18" i="11"/>
  <c r="AV23" i="9"/>
  <c r="AC815" i="1"/>
  <c r="AD759" i="1"/>
  <c r="AC579" i="1"/>
  <c r="AC593" i="1"/>
  <c r="AC881" i="1"/>
  <c r="AC708" i="1"/>
  <c r="AD547" i="1"/>
  <c r="AQ12" i="9"/>
  <c r="AD751" i="1"/>
  <c r="AC934" i="1"/>
  <c r="AD740" i="1"/>
  <c r="AD667" i="1"/>
  <c r="AN29" i="9"/>
  <c r="AC657" i="1"/>
  <c r="E50" i="11"/>
  <c r="AD37" i="9"/>
  <c r="BA9" i="9"/>
  <c r="AU12" i="9"/>
  <c r="G68" i="11"/>
  <c r="AA32" i="9"/>
  <c r="AG7" i="11"/>
  <c r="AG42" i="11"/>
  <c r="AI4" i="9"/>
  <c r="Y17" i="9"/>
  <c r="E15" i="11"/>
  <c r="O5" i="11"/>
  <c r="AS9" i="9"/>
  <c r="AT18" i="9"/>
  <c r="X39" i="9"/>
  <c r="AE23" i="9"/>
  <c r="W28" i="9"/>
  <c r="AQ8" i="9"/>
  <c r="AD36" i="9"/>
  <c r="Q23" i="1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5" i="9"/>
  <c r="AN25" i="9"/>
  <c r="X19" i="9"/>
  <c r="AV9" i="9"/>
  <c r="AY17" i="9"/>
  <c r="AY34" i="9"/>
  <c r="AI16" i="9"/>
  <c r="AP22" i="9"/>
  <c r="AG33" i="9"/>
  <c r="V15" i="9"/>
  <c r="AV36" i="9"/>
  <c r="AC12" i="9"/>
  <c r="AD16" i="9"/>
  <c r="Z15" i="9"/>
  <c r="X38" i="9"/>
  <c r="Z13" i="9"/>
  <c r="AL38" i="9"/>
  <c r="AJ32" i="9"/>
  <c r="AP38" i="9"/>
  <c r="R65" i="11"/>
  <c r="W27" i="9"/>
  <c r="W13" i="9"/>
  <c r="AA39" i="9"/>
  <c r="AU15" i="9"/>
  <c r="AG2" i="9"/>
  <c r="AM3" i="9"/>
  <c r="AR15" i="9"/>
  <c r="AN2" i="9"/>
  <c r="AH25" i="9"/>
  <c r="AD6" i="9"/>
  <c r="AX5" i="9"/>
  <c r="AC23" i="9"/>
  <c r="W33" i="9"/>
  <c r="AB38" i="9"/>
  <c r="AI7" i="9"/>
  <c r="AN36" i="9"/>
  <c r="AD34" i="9"/>
  <c r="AP36" i="9"/>
  <c r="V37" i="9"/>
  <c r="V22" i="9"/>
  <c r="V13" i="9"/>
  <c r="V6" i="9"/>
  <c r="AA37" i="9"/>
  <c r="AX18" i="9"/>
  <c r="AQ19" i="9"/>
  <c r="AS12" i="9"/>
  <c r="AV15" i="9"/>
  <c r="N56" i="11"/>
  <c r="AU18" i="9"/>
  <c r="AP32" i="9"/>
  <c r="AV7" i="9"/>
  <c r="AA27" i="9"/>
  <c r="AG22" i="9"/>
  <c r="AM2" i="9"/>
  <c r="AE37" i="9"/>
  <c r="U14" i="11"/>
  <c r="U49" i="11"/>
  <c r="N21" i="11"/>
  <c r="AH27" i="9"/>
  <c r="AC782" i="1"/>
  <c r="AW36" i="9"/>
  <c r="AP9" i="9"/>
  <c r="Z33" i="9"/>
  <c r="X12" i="9"/>
  <c r="AB37" i="9"/>
  <c r="AC33" i="9"/>
  <c r="X29" i="9"/>
  <c r="X27" i="9"/>
  <c r="AS6" i="9"/>
  <c r="AW16" i="9"/>
  <c r="AP37" i="9"/>
  <c r="AO37" i="9"/>
  <c r="AV18" i="9"/>
  <c r="AV12" i="9"/>
  <c r="AH2" i="9"/>
  <c r="AD794" i="1"/>
  <c r="AD734" i="1"/>
  <c r="AC723" i="1"/>
  <c r="AD750" i="1"/>
  <c r="AD596" i="1"/>
  <c r="AJ8" i="9"/>
  <c r="AR14" i="9"/>
  <c r="Y13" i="9"/>
  <c r="AC272" i="1"/>
  <c r="AC724" i="1"/>
  <c r="AD865" i="1"/>
  <c r="AK19" i="9"/>
  <c r="AR8" i="9"/>
  <c r="V26" i="9"/>
  <c r="AC720" i="1"/>
  <c r="AC735" i="1"/>
  <c r="AH29" i="9"/>
  <c r="AW17" i="9"/>
  <c r="AT23" i="9"/>
  <c r="AD784" i="1"/>
  <c r="AD646" i="1"/>
  <c r="AC543" i="1"/>
  <c r="AB34" i="9"/>
  <c r="BA5" i="9"/>
  <c r="AU16" i="9"/>
  <c r="AN33" i="9"/>
  <c r="AP4" i="9"/>
  <c r="X26" i="9"/>
  <c r="AC653" i="1"/>
  <c r="AU14" i="9"/>
  <c r="AE28" i="9"/>
  <c r="AY29" i="9"/>
  <c r="AX6" i="9"/>
  <c r="W15" i="9"/>
  <c r="AD609" i="1"/>
  <c r="AI23" i="9"/>
  <c r="Y24" i="9"/>
  <c r="AV28" i="9"/>
  <c r="AD15" i="9"/>
  <c r="AN9" i="9"/>
  <c r="AU6" i="9"/>
  <c r="AF22" i="9"/>
  <c r="Z26" i="9"/>
  <c r="AF2" i="9"/>
  <c r="AD27" i="9"/>
  <c r="Y7" i="9"/>
  <c r="Z25" i="9"/>
  <c r="AN19" i="9"/>
  <c r="X7" i="9"/>
  <c r="AD23" i="9"/>
  <c r="X15" i="9"/>
  <c r="AO23" i="9"/>
  <c r="AX28" i="9"/>
  <c r="AJ13" i="9"/>
  <c r="AQ24" i="9"/>
  <c r="Y16" i="9"/>
  <c r="AR35" i="9"/>
  <c r="AI28" i="9"/>
  <c r="AS4" i="9"/>
  <c r="AO8" i="9"/>
  <c r="AA5" i="9"/>
  <c r="AL4" i="9"/>
  <c r="Y8" i="9"/>
  <c r="AR13" i="9"/>
  <c r="AP18" i="9"/>
  <c r="AK26" i="9"/>
  <c r="AS19" i="9"/>
  <c r="AC19" i="9"/>
  <c r="AN15" i="9"/>
  <c r="AY13" i="9"/>
  <c r="AE34" i="9"/>
  <c r="AQ33" i="9"/>
  <c r="AK37" i="9"/>
  <c r="AK6" i="9"/>
  <c r="AM14" i="9"/>
  <c r="AT2" i="9"/>
  <c r="AL9" i="9"/>
  <c r="AT28" i="9"/>
  <c r="AZ24" i="9"/>
  <c r="AH23" i="9"/>
  <c r="AY35" i="9"/>
  <c r="AB27" i="9"/>
  <c r="AL6" i="9"/>
  <c r="AS5" i="9"/>
  <c r="AP5" i="9"/>
  <c r="AN16" i="9"/>
  <c r="AB26" i="9"/>
  <c r="AW9" i="9"/>
  <c r="X5" i="9"/>
  <c r="AS35" i="9"/>
  <c r="BA27" i="9"/>
  <c r="AS15" i="9"/>
  <c r="AF3" i="9"/>
  <c r="BA16" i="9"/>
  <c r="X34" i="9"/>
  <c r="AR39" i="9"/>
  <c r="AL7" i="9"/>
  <c r="AE4" i="9"/>
  <c r="AF18" i="9"/>
  <c r="AE38" i="9"/>
  <c r="AE16" i="9"/>
  <c r="AU35" i="9"/>
  <c r="AZ29" i="9"/>
  <c r="AQ37" i="9"/>
  <c r="AR5" i="9"/>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AP881" i="1" s="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O874" i="1"/>
  <c r="AP980" i="1"/>
  <c r="AP412" i="1"/>
  <c r="AO951" i="1"/>
  <c r="AP1243" i="1"/>
  <c r="AO1164" i="1"/>
  <c r="AP1180" i="1"/>
  <c r="AO999" i="1"/>
  <c r="AP1158" i="1"/>
  <c r="AO1147" i="1"/>
  <c r="AP1113" i="1"/>
  <c r="AO810" i="1"/>
  <c r="AP762" i="1"/>
  <c r="AO1202" i="1"/>
  <c r="AP1046" i="1"/>
  <c r="AO1154" i="1"/>
  <c r="AP973" i="1"/>
  <c r="AO990" i="1"/>
  <c r="AP1130" i="1"/>
  <c r="AO1003" i="1"/>
  <c r="AP1030" i="1"/>
  <c r="AP991" i="1"/>
  <c r="AP1282" i="1"/>
  <c r="AO1217" i="1"/>
  <c r="AO1046" i="1"/>
  <c r="AP1202" i="1"/>
  <c r="AO1180" i="1"/>
  <c r="AP1164" i="1"/>
  <c r="AO958" i="1"/>
  <c r="AP993" i="1"/>
  <c r="AO1021" i="1"/>
  <c r="AP825" i="1"/>
  <c r="AO1068" i="1"/>
  <c r="AP1117" i="1"/>
  <c r="AO1048" i="1"/>
  <c r="AP1194" i="1"/>
  <c r="AP936" i="1"/>
  <c r="AO860" i="1"/>
  <c r="AO1242" i="1"/>
  <c r="AP1229" i="1"/>
  <c r="AO1194" i="1"/>
  <c r="AP1048" i="1"/>
  <c r="AO1112" i="1"/>
  <c r="AO851" i="1"/>
  <c r="AP337" i="1"/>
  <c r="AO1158" i="1"/>
  <c r="AP999" i="1"/>
  <c r="AO1103" i="1"/>
  <c r="AO1030" i="1"/>
  <c r="AP1003" i="1"/>
  <c r="AO1166" i="1"/>
  <c r="AP1241" i="1"/>
  <c r="AO1226" i="1"/>
  <c r="AO960" i="1"/>
  <c r="AP1295" i="1"/>
  <c r="AO986" i="1"/>
  <c r="AO977" i="1"/>
  <c r="AO1208" i="1"/>
  <c r="AP1051" i="1"/>
  <c r="AO834" i="1"/>
  <c r="AO1295" i="1"/>
  <c r="AP986" i="1"/>
  <c r="AP899" i="1"/>
  <c r="AO981" i="1"/>
  <c r="AO824" i="1"/>
  <c r="AP887" i="1"/>
  <c r="AP865" i="1"/>
  <c r="AO926" i="1"/>
  <c r="AP842" i="1"/>
  <c r="AP855" i="1"/>
  <c r="AP758" i="1"/>
  <c r="AO1130" i="1"/>
  <c r="AP990" i="1"/>
  <c r="AO1113" i="1"/>
  <c r="AP1147" i="1"/>
  <c r="AP901" i="1"/>
  <c r="AO1089" i="1"/>
  <c r="AP1009" i="1"/>
  <c r="AO1229" i="1"/>
  <c r="AP1242" i="1"/>
  <c r="AO1051" i="1"/>
  <c r="AP1208" i="1"/>
  <c r="AP977" i="1"/>
  <c r="AO989" i="1"/>
  <c r="AO1012" i="1"/>
  <c r="AP959" i="1"/>
  <c r="AO927" i="1"/>
  <c r="AO1009" i="1"/>
  <c r="AP1089" i="1"/>
  <c r="AO991" i="1"/>
  <c r="AO1282" i="1"/>
  <c r="AP1217" i="1"/>
  <c r="AP1182" i="1"/>
  <c r="AO1210" i="1"/>
  <c r="AP888" i="1"/>
  <c r="AO891" i="1"/>
  <c r="AP305" i="1"/>
  <c r="AP56" i="1"/>
  <c r="AO650" i="1"/>
  <c r="AO1251" i="1"/>
  <c r="AO1117" i="1"/>
  <c r="AP1068" i="1"/>
  <c r="AO825" i="1"/>
  <c r="AO1244" i="1"/>
  <c r="AP102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12" i="2"/>
  <c r="BJ6" i="2"/>
  <c r="BJ32" i="2"/>
  <c r="BJ23" i="2"/>
  <c r="BJ13" i="2"/>
  <c r="BJ26" i="2"/>
  <c r="BJ15"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8" i="2"/>
  <c r="K30" i="7"/>
  <c r="AC126" i="1"/>
  <c r="AD189" i="1"/>
  <c r="AC120" i="1"/>
  <c r="AC128" i="1"/>
  <c r="Q3" i="2"/>
  <c r="AC228" i="1"/>
  <c r="AC159" i="1"/>
  <c r="AD78" i="1"/>
  <c r="AC198" i="1"/>
  <c r="AD206" i="1"/>
  <c r="AD182" i="1"/>
  <c r="AC240" i="1"/>
  <c r="AC180" i="1"/>
  <c r="AC141" i="1"/>
  <c r="BH12" i="2"/>
  <c r="BH32" i="2"/>
  <c r="BH13" i="2"/>
  <c r="AD225" i="1"/>
  <c r="AD164" i="1"/>
  <c r="BH15" i="2"/>
  <c r="AD168" i="1"/>
  <c r="AC170" i="1"/>
  <c r="AC156" i="1"/>
  <c r="AA18" i="2"/>
  <c r="AI18" i="2" s="1"/>
  <c r="AC231" i="1"/>
  <c r="BH27" i="2"/>
  <c r="AD239" i="1"/>
  <c r="AC236" i="1"/>
  <c r="AC150" i="1"/>
  <c r="AC122" i="1"/>
  <c r="BD20" i="1"/>
  <c r="AD123" i="1"/>
  <c r="AC102" i="1"/>
  <c r="BH6" i="2"/>
  <c r="BH23" i="2"/>
  <c r="BH26"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3" i="7"/>
  <c r="AC8" i="6"/>
  <c r="L24" i="7"/>
  <c r="S3" i="2"/>
  <c r="BK3"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0" i="2"/>
  <c r="R13" i="2"/>
  <c r="AG13" i="2" s="1"/>
  <c r="Z28" i="2"/>
  <c r="S13" i="2"/>
  <c r="AI13" i="2" s="1"/>
  <c r="Z11" i="2"/>
  <c r="Q20" i="2"/>
  <c r="S21" i="2"/>
  <c r="BK21" i="2" s="1"/>
  <c r="R10" i="2"/>
  <c r="BK10" i="2" s="1"/>
  <c r="Y28" i="2"/>
  <c r="Q18" i="2"/>
  <c r="S20" i="2"/>
  <c r="BK20" i="2" s="1"/>
  <c r="AA28" i="2"/>
  <c r="AI28" i="2" s="1"/>
  <c r="S29" i="2"/>
  <c r="BK29" i="2" s="1"/>
  <c r="Q29" i="2"/>
  <c r="R11" i="2"/>
  <c r="Y22" i="2"/>
  <c r="S11" i="2"/>
  <c r="S32" i="2"/>
  <c r="AI32" i="2" s="1"/>
  <c r="R32" i="2"/>
  <c r="AG32" i="2" s="1"/>
  <c r="R6" i="2"/>
  <c r="AG6" i="2" s="1"/>
  <c r="R18" i="2"/>
  <c r="BK18" i="2" s="1"/>
  <c r="R14" i="2"/>
  <c r="S33" i="2"/>
  <c r="AI33" i="2" s="1"/>
  <c r="Q33" i="2"/>
  <c r="AA8" i="2"/>
  <c r="S6" i="2"/>
  <c r="AI6" i="2" s="1"/>
  <c r="AA20" i="2"/>
  <c r="R28" i="2"/>
  <c r="BK28" i="2" s="1"/>
  <c r="Z24" i="2"/>
  <c r="BJ24" i="2" s="1"/>
  <c r="AA10" i="2"/>
  <c r="AI10" i="2" s="1"/>
  <c r="Y10" i="2"/>
  <c r="R8" i="2"/>
  <c r="S8" i="2"/>
  <c r="Z10" i="2"/>
  <c r="Y19" i="2"/>
  <c r="AF25" i="2"/>
  <c r="S31" i="2"/>
  <c r="S2" i="2"/>
  <c r="Y4" i="2"/>
  <c r="R31" i="2"/>
  <c r="Q31" i="2"/>
  <c r="BO53" i="5"/>
  <c r="R2" i="2"/>
  <c r="CH6" i="2"/>
  <c r="CH5" i="2"/>
  <c r="AD24" i="2"/>
  <c r="AH13" i="2"/>
  <c r="AH4" i="2"/>
  <c r="Y20" i="2"/>
  <c r="Z8" i="2"/>
  <c r="BO46" i="5"/>
  <c r="AH26" i="2"/>
  <c r="Y30" i="2"/>
  <c r="Z19" i="2"/>
  <c r="AG19" i="2" s="1"/>
  <c r="S24" i="2"/>
  <c r="AI24" i="2" s="1"/>
  <c r="Q28" i="2"/>
  <c r="Z20" i="2"/>
  <c r="Z22" i="2"/>
  <c r="AA22" i="2"/>
  <c r="S22" i="2"/>
  <c r="Q17" i="2"/>
  <c r="AA4" i="2"/>
  <c r="R22" i="2"/>
  <c r="AA19" i="2"/>
  <c r="Q21" i="2"/>
  <c r="S17" i="2"/>
  <c r="BK17" i="2" s="1"/>
  <c r="R24" i="2"/>
  <c r="Q14" i="2"/>
  <c r="AA30" i="2"/>
  <c r="Q22" i="2"/>
  <c r="AD21" i="2"/>
  <c r="Y8" i="2"/>
  <c r="AE8" i="2" s="1"/>
  <c r="Y24" i="2"/>
  <c r="AE24" i="2" s="1"/>
  <c r="Z4" i="2"/>
  <c r="S9" i="2"/>
  <c r="Z30" i="2"/>
  <c r="BO14" i="5"/>
  <c r="Q9" i="2"/>
  <c r="S14" i="2"/>
  <c r="BO11" i="5"/>
  <c r="AA2" i="2"/>
  <c r="BO8" i="5"/>
  <c r="CB3" i="2"/>
  <c r="CB12" i="2" s="1"/>
  <c r="BO60" i="5"/>
  <c r="BO17" i="5"/>
  <c r="BO3" i="5"/>
  <c r="BO50" i="5"/>
  <c r="BO19" i="5"/>
  <c r="BO33" i="5"/>
  <c r="BO24" i="5"/>
  <c r="AF10" i="2"/>
  <c r="BO10" i="5"/>
  <c r="Z5" i="2"/>
  <c r="Q12" i="2"/>
  <c r="AE12" i="2" s="1"/>
  <c r="Y18"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12" i="2"/>
  <c r="AG12" i="2" s="1"/>
  <c r="BO26" i="5"/>
  <c r="BO22" i="5"/>
  <c r="BO62" i="5"/>
  <c r="BO38" i="5"/>
  <c r="BO47" i="5"/>
  <c r="BO32" i="5"/>
  <c r="BO57" i="5"/>
  <c r="BO51" i="5"/>
  <c r="BO52" i="5"/>
  <c r="BO18" i="5"/>
  <c r="BO34" i="5"/>
  <c r="BO28" i="5"/>
  <c r="BO39" i="5"/>
  <c r="BO12" i="5"/>
  <c r="BO7" i="5"/>
  <c r="BO6" i="5"/>
  <c r="BO4" i="5"/>
  <c r="BO56" i="5"/>
  <c r="BO58" i="5"/>
  <c r="BO64" i="5"/>
  <c r="BO63" i="5"/>
  <c r="Z25" i="2"/>
  <c r="AG25" i="2" s="1"/>
  <c r="Z17" i="2"/>
  <c r="AG17" i="2" s="1"/>
  <c r="Y25" i="2"/>
  <c r="Y17" i="2"/>
  <c r="Y2" i="2"/>
  <c r="AE2" i="2" s="1"/>
  <c r="AA3" i="2"/>
  <c r="BJ3" i="2" s="1"/>
  <c r="AA17" i="2"/>
  <c r="Y3" i="2"/>
  <c r="Q5" i="2"/>
  <c r="Q19" i="2"/>
  <c r="R9" i="2"/>
  <c r="AA25" i="2"/>
  <c r="S7" i="2"/>
  <c r="BK7" i="2" s="1"/>
  <c r="BO42" i="5"/>
  <c r="S19" i="2"/>
  <c r="BK19" i="2" s="1"/>
  <c r="Q7" i="2"/>
  <c r="Z2" i="2"/>
  <c r="R5" i="2"/>
  <c r="BK5" i="2" s="1"/>
  <c r="BO21" i="5"/>
  <c r="S23" i="2"/>
  <c r="AI23" i="2" s="1"/>
  <c r="AH16" i="2"/>
  <c r="AF27" i="2"/>
  <c r="AH18" i="2"/>
  <c r="AD14" i="2"/>
  <c r="AH20" i="2"/>
  <c r="AH9" i="2"/>
  <c r="AF16" i="2"/>
  <c r="AB30" i="2"/>
  <c r="AB5" i="2"/>
  <c r="AB32" i="2"/>
  <c r="AF13" i="2"/>
  <c r="AH30" i="2"/>
  <c r="AH5" i="2"/>
  <c r="AF30" i="2"/>
  <c r="AB18" i="2"/>
  <c r="AD19" i="2"/>
  <c r="AD8" i="2"/>
  <c r="AH12" i="2"/>
  <c r="AH15" i="2"/>
  <c r="AD31" i="2"/>
  <c r="AB14" i="2"/>
  <c r="AB25" i="2"/>
  <c r="AB7" i="2"/>
  <c r="AD32" i="2"/>
  <c r="AD12" i="2"/>
  <c r="AH22" i="2"/>
  <c r="AE6" i="2"/>
  <c r="AD3" i="2"/>
  <c r="AH21" i="2"/>
  <c r="AD28" i="2"/>
  <c r="AF23" i="2"/>
  <c r="AF9" i="2"/>
  <c r="AD17" i="2"/>
  <c r="AH10" i="2"/>
  <c r="AB26" i="2"/>
  <c r="AD18" i="2"/>
  <c r="AB16" i="2"/>
  <c r="AH3" i="2"/>
  <c r="AF31" i="2"/>
  <c r="AD4" i="2"/>
  <c r="AD27" i="2"/>
  <c r="AD22" i="2"/>
  <c r="AH28" i="2"/>
  <c r="AE13" i="2"/>
  <c r="AD20" i="2"/>
  <c r="AH29" i="2"/>
  <c r="AD15" i="2"/>
  <c r="AB24" i="2"/>
  <c r="AB19" i="2"/>
  <c r="AD30" i="2"/>
  <c r="AD6" i="2"/>
  <c r="AH25" i="2"/>
  <c r="AH17" i="2"/>
  <c r="AD13" i="2"/>
  <c r="AD25" i="2"/>
  <c r="AE32" i="2"/>
  <c r="AB22" i="2"/>
  <c r="AF8" i="2"/>
  <c r="AH23" i="2"/>
  <c r="AH7" i="2"/>
  <c r="AF32" i="2"/>
  <c r="AB27" i="2"/>
  <c r="AH8" i="2"/>
  <c r="AD7" i="2"/>
  <c r="AD9" i="2"/>
  <c r="AF22" i="2"/>
  <c r="AH33" i="2"/>
  <c r="AD23" i="2"/>
  <c r="AD29" i="2"/>
  <c r="AB17" i="2"/>
  <c r="AH31" i="2"/>
  <c r="AH14" i="2"/>
  <c r="AB4" i="2"/>
  <c r="AH19" i="2"/>
  <c r="AD5" i="2"/>
  <c r="AF19" i="2"/>
  <c r="AH24" i="2"/>
  <c r="AB3" i="2"/>
  <c r="AB12" i="2"/>
  <c r="AB28" i="2"/>
  <c r="AB21" i="2"/>
  <c r="AF12" i="2"/>
  <c r="AH32" i="2"/>
  <c r="AH2" i="2"/>
  <c r="AB33" i="2"/>
  <c r="AB11" i="2"/>
  <c r="AB2" i="2"/>
  <c r="AF33" i="2"/>
  <c r="AF20" i="2"/>
  <c r="AH6" i="2"/>
  <c r="AB9" i="2"/>
  <c r="AD26" i="2"/>
  <c r="AF28" i="2"/>
  <c r="AF14" i="2"/>
  <c r="AF17" i="2"/>
  <c r="AB29" i="2"/>
  <c r="AB31" i="2"/>
  <c r="AF26" i="2"/>
  <c r="AD16" i="2"/>
  <c r="AF29" i="2"/>
  <c r="AD33" i="2"/>
  <c r="AF18" i="2"/>
  <c r="AF11" i="2"/>
  <c r="AF15" i="2"/>
  <c r="AB10" i="2"/>
  <c r="AB6" i="2"/>
  <c r="AB8" i="2"/>
  <c r="AB23" i="2"/>
  <c r="AD10" i="2"/>
  <c r="AF7" i="2"/>
  <c r="AF6" i="2"/>
  <c r="AF21" i="2"/>
  <c r="AD11" i="2"/>
  <c r="AG3" i="2"/>
  <c r="AF24" i="2"/>
  <c r="AB13" i="2"/>
  <c r="AB20" i="2"/>
  <c r="AB15" i="2"/>
  <c r="AI12" i="2"/>
  <c r="AF3" i="2"/>
  <c r="AF5" i="2"/>
  <c r="AF4" i="2"/>
  <c r="AH11" i="2"/>
  <c r="AF2" i="2"/>
  <c r="AD2" i="2"/>
  <c r="Z9" i="2"/>
  <c r="R15" i="2"/>
  <c r="AG15" i="2" s="1"/>
  <c r="BR8" i="2"/>
  <c r="J14" i="2"/>
  <c r="BG14" i="2" s="1"/>
  <c r="G14" i="2"/>
  <c r="J20" i="2"/>
  <c r="BG20" i="2" s="1"/>
  <c r="G20" i="2"/>
  <c r="J24" i="2"/>
  <c r="BG24" i="2" s="1"/>
  <c r="BR27" i="2"/>
  <c r="J27" i="2"/>
  <c r="E27" i="2" s="1"/>
  <c r="BP17" i="2"/>
  <c r="X27" i="2"/>
  <c r="BR17" i="2"/>
  <c r="BR13" i="2"/>
  <c r="J6" i="2"/>
  <c r="BG6" i="2" s="1"/>
  <c r="X6" i="2"/>
  <c r="X20" i="2"/>
  <c r="X9" i="2"/>
  <c r="BP13" i="2"/>
  <c r="J12" i="2"/>
  <c r="E12" i="2" s="1"/>
  <c r="BP9" i="2"/>
  <c r="BR9" i="2"/>
  <c r="X7" i="2"/>
  <c r="BP31" i="2"/>
  <c r="AA14" i="2"/>
  <c r="Z14" i="2"/>
  <c r="X28" i="2"/>
  <c r="X33" i="2"/>
  <c r="S4" i="2"/>
  <c r="AA31" i="2"/>
  <c r="BR4" i="2"/>
  <c r="BQ8" i="2"/>
  <c r="Z29" i="2"/>
  <c r="AG29" i="2" s="1"/>
  <c r="AA29" i="2"/>
  <c r="AA5" i="2"/>
  <c r="BR21" i="2"/>
  <c r="X21" i="2"/>
  <c r="BQ11" i="2"/>
  <c r="X15" i="2"/>
  <c r="BP11" i="2"/>
  <c r="BR15" i="2"/>
  <c r="BR33" i="2"/>
  <c r="BR31" i="2"/>
  <c r="X14" i="2"/>
  <c r="X2" i="2"/>
  <c r="S25" i="2"/>
  <c r="BK25" i="2" s="1"/>
  <c r="X23" i="2"/>
  <c r="BR32" i="2"/>
  <c r="BR25" i="2"/>
  <c r="BR11" i="2"/>
  <c r="X30" i="2"/>
  <c r="BR18" i="2"/>
  <c r="BR30" i="2"/>
  <c r="BR14" i="2"/>
  <c r="X25" i="2"/>
  <c r="J13" i="2"/>
  <c r="E13" i="2" s="1"/>
  <c r="X8" i="2"/>
  <c r="X31" i="2"/>
  <c r="BP2" i="2"/>
  <c r="BR2" i="2"/>
  <c r="BQ9" i="2"/>
  <c r="BP28" i="2"/>
  <c r="BP32" i="2"/>
  <c r="BQ32" i="2"/>
  <c r="BP21" i="2"/>
  <c r="BP18" i="2"/>
  <c r="BP33" i="2"/>
  <c r="X10" i="2"/>
  <c r="BR28" i="2"/>
  <c r="BP14" i="2"/>
  <c r="X32" i="2"/>
  <c r="X17" i="2"/>
  <c r="BQ25" i="2"/>
  <c r="BR23" i="2"/>
  <c r="BR29" i="2"/>
  <c r="BR6" i="2"/>
  <c r="BP6" i="2"/>
  <c r="BP12" i="2"/>
  <c r="X18" i="2"/>
  <c r="BR24" i="2"/>
  <c r="X24" i="2"/>
  <c r="BR20" i="2"/>
  <c r="BR19" i="2"/>
  <c r="J29" i="2"/>
  <c r="E29" i="2" s="1"/>
  <c r="X16" i="2"/>
  <c r="BP25" i="2"/>
  <c r="Q25" i="2"/>
  <c r="S15" i="2"/>
  <c r="Y9" i="2"/>
  <c r="Q15" i="2"/>
  <c r="AE15" i="2" s="1"/>
  <c r="Y11" i="2"/>
  <c r="AE11" i="2" s="1"/>
  <c r="R30" i="2"/>
  <c r="Y14" i="2"/>
  <c r="Q30" i="2"/>
  <c r="Y5" i="2"/>
  <c r="S27" i="2"/>
  <c r="AI27" i="2" s="1"/>
  <c r="Q27" i="2"/>
  <c r="AE27" i="2" s="1"/>
  <c r="AA16" i="2"/>
  <c r="Y16" i="2"/>
  <c r="Z16" i="2"/>
  <c r="R23" i="2"/>
  <c r="Y29" i="2"/>
  <c r="Q23" i="2"/>
  <c r="AE23" i="2" s="1"/>
  <c r="AA11" i="2"/>
  <c r="Q16" i="2"/>
  <c r="Y21" i="2"/>
  <c r="S16" i="2"/>
  <c r="Z33" i="2"/>
  <c r="BJ33" i="2" s="1"/>
  <c r="Q26" i="2"/>
  <c r="AE26" i="2" s="1"/>
  <c r="AA7" i="2"/>
  <c r="Y7" i="2"/>
  <c r="Z7" i="2"/>
  <c r="AG7" i="2" s="1"/>
  <c r="BP8" i="2"/>
  <c r="P23" i="2"/>
  <c r="BP30" i="2"/>
  <c r="Z31" i="2"/>
  <c r="Q4" i="2"/>
  <c r="R4" i="2"/>
  <c r="Y31" i="2"/>
  <c r="BP19" i="2"/>
  <c r="X22" i="2"/>
  <c r="Y33" i="2"/>
  <c r="BR22" i="2"/>
  <c r="S30" i="2"/>
  <c r="J11" i="2"/>
  <c r="X11" i="2"/>
  <c r="J3" i="2"/>
  <c r="X5" i="2"/>
  <c r="BR5" i="2"/>
  <c r="X3" i="2"/>
  <c r="P11" i="2"/>
  <c r="BQ27" i="2"/>
  <c r="BR3" i="2"/>
  <c r="P20" i="2"/>
  <c r="X29" i="2"/>
  <c r="P2" i="2"/>
  <c r="X13" i="2"/>
  <c r="P21" i="2"/>
  <c r="P30" i="2"/>
  <c r="P28" i="2"/>
  <c r="X12" i="2"/>
  <c r="P7" i="2"/>
  <c r="P19" i="2"/>
  <c r="X19" i="2"/>
  <c r="P22" i="2"/>
  <c r="P33" i="2"/>
  <c r="BP29" i="2"/>
  <c r="BP27" i="2"/>
  <c r="BP5" i="2"/>
  <c r="BP23" i="2"/>
  <c r="BP3" i="2"/>
  <c r="BP16" i="2"/>
  <c r="BR12" i="2"/>
  <c r="BQ20" i="2"/>
  <c r="BP7" i="2"/>
  <c r="BP24" i="2"/>
  <c r="BP15" i="2"/>
  <c r="BQ18" i="2"/>
  <c r="BQ17" i="2"/>
  <c r="BP20" i="2"/>
  <c r="BQ10" i="2"/>
  <c r="BP10" i="2"/>
  <c r="BP22" i="2"/>
  <c r="BQ31" i="2"/>
  <c r="BQ15" i="2"/>
  <c r="BQ4" i="2"/>
  <c r="BP4" i="2"/>
  <c r="BR10" i="2"/>
  <c r="Z21" i="2"/>
  <c r="AG21" i="2" s="1"/>
  <c r="AA21" i="2"/>
  <c r="R16" i="2"/>
  <c r="X4" i="2"/>
  <c r="R27" i="2"/>
  <c r="AG27" i="2" s="1"/>
  <c r="P5" i="2"/>
  <c r="BR7" i="2"/>
  <c r="J28" i="2"/>
  <c r="E28" i="2" s="1"/>
  <c r="AA9" i="2"/>
  <c r="BQ23" i="2"/>
  <c r="J9" i="2"/>
  <c r="E9" i="2" s="1"/>
  <c r="P15" i="2"/>
  <c r="BR16" i="2"/>
  <c r="BQ6" i="2"/>
  <c r="P6" i="2"/>
  <c r="J22" i="2"/>
  <c r="E22" i="2" s="1"/>
  <c r="BQ22" i="2"/>
  <c r="BQ2" i="2"/>
  <c r="J10" i="2"/>
  <c r="E10" i="2" s="1"/>
  <c r="P10" i="2"/>
  <c r="BQ24" i="2"/>
  <c r="P24" i="2"/>
  <c r="J15" i="2"/>
  <c r="E15" i="2" s="1"/>
  <c r="J8" i="2"/>
  <c r="E8" i="2" s="1"/>
  <c r="J30" i="2"/>
  <c r="E30" i="2" s="1"/>
  <c r="BQ13" i="2"/>
  <c r="J31" i="2"/>
  <c r="E31" i="2" s="1"/>
  <c r="P31" i="2"/>
  <c r="P27" i="2"/>
  <c r="BQ19" i="2"/>
  <c r="BQ30" i="2"/>
  <c r="J25" i="2"/>
  <c r="E25" i="2" s="1"/>
  <c r="J7" i="2"/>
  <c r="E7" i="2" s="1"/>
  <c r="J2" i="2"/>
  <c r="E2" i="2" s="1"/>
  <c r="P8" i="2"/>
  <c r="P13" i="2"/>
  <c r="BQ28" i="2"/>
  <c r="J16" i="2"/>
  <c r="BQ5" i="2"/>
  <c r="J21" i="2"/>
  <c r="E21" i="2" s="1"/>
  <c r="P25" i="2"/>
  <c r="BQ14" i="2"/>
  <c r="P29" i="2"/>
  <c r="J4" i="2"/>
  <c r="E4" i="2" s="1"/>
  <c r="J5" i="2"/>
  <c r="E5" i="2" s="1"/>
  <c r="J19" i="2"/>
  <c r="E19" i="2" s="1"/>
  <c r="P4" i="2"/>
  <c r="J33" i="2"/>
  <c r="E33" i="2" s="1"/>
  <c r="J32" i="2"/>
  <c r="E32" i="2" s="1"/>
  <c r="J18" i="2"/>
  <c r="E18" i="2" s="1"/>
  <c r="BQ29" i="2"/>
  <c r="P9" i="2"/>
  <c r="BQ33" i="2"/>
  <c r="P14" i="2"/>
  <c r="J23" i="2"/>
  <c r="E23" i="2" s="1"/>
  <c r="P17" i="2"/>
  <c r="P18" i="2"/>
  <c r="P3" i="2"/>
  <c r="P12" i="2"/>
  <c r="BQ12" i="2"/>
  <c r="J17" i="2"/>
  <c r="E17" i="2" s="1"/>
  <c r="BQ7" i="2"/>
  <c r="BQ3" i="2"/>
  <c r="P16" i="2"/>
  <c r="BQ21" i="2"/>
  <c r="BQ16" i="2"/>
  <c r="P32" i="2"/>
  <c r="BD14" i="2"/>
  <c r="BD7" i="2"/>
  <c r="BD5" i="2"/>
  <c r="BD11" i="2"/>
  <c r="BD22" i="2"/>
  <c r="BD29" i="2"/>
  <c r="BD4" i="2"/>
  <c r="BD30" i="2"/>
  <c r="BD8" i="2"/>
  <c r="BD24" i="2"/>
  <c r="BD23" i="2"/>
  <c r="BD25" i="2"/>
  <c r="BD10" i="2"/>
  <c r="BD15" i="2"/>
  <c r="BD6" i="2"/>
  <c r="BD12" i="2"/>
  <c r="BD28" i="2"/>
  <c r="BD17" i="2"/>
  <c r="BD18" i="2"/>
  <c r="BD27" i="2"/>
  <c r="BD9" i="2"/>
  <c r="BD33" i="2"/>
  <c r="BD13" i="2"/>
  <c r="BD3" i="2"/>
  <c r="BD20" i="2"/>
  <c r="BD19" i="2"/>
  <c r="BD31" i="2"/>
  <c r="BD21" i="2"/>
  <c r="BD16" i="2"/>
  <c r="BD32" i="2"/>
  <c r="BD2"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105" i="1" l="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6" i="2"/>
  <c r="AJ27" i="2"/>
  <c r="AJ13" i="2"/>
  <c r="AJ12"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4" i="2"/>
  <c r="BJ4" i="2"/>
  <c r="BK4" i="2"/>
  <c r="BJ8" i="2"/>
  <c r="BJ10" i="2"/>
  <c r="BJ20" i="2"/>
  <c r="BK9" i="2"/>
  <c r="BJ2" i="2"/>
  <c r="BK24" i="2"/>
  <c r="BJ22" i="2"/>
  <c r="BJ18" i="2"/>
  <c r="BK23" i="2"/>
  <c r="BK31" i="2"/>
  <c r="BJ31" i="2"/>
  <c r="BJ16" i="2"/>
  <c r="BK14" i="2"/>
  <c r="BJ11" i="2"/>
  <c r="BJ9" i="2"/>
  <c r="BJ28" i="2"/>
  <c r="BK8" i="2"/>
  <c r="BK30" i="2"/>
  <c r="BK22" i="2"/>
  <c r="BK11" i="2"/>
  <c r="BJ5" i="2"/>
  <c r="BJ30" i="2"/>
  <c r="BK2" i="2"/>
  <c r="BK33" i="2"/>
  <c r="BJ17" i="2"/>
  <c r="BK27" i="2"/>
  <c r="BK26" i="2"/>
  <c r="BJ25" i="2"/>
  <c r="BK15" i="2"/>
  <c r="BJ19" i="2"/>
  <c r="BJ7" i="2"/>
  <c r="BJ21" i="2"/>
  <c r="BK12" i="2"/>
  <c r="BK13" i="2"/>
  <c r="BK6"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18" i="2"/>
  <c r="BH18" i="2"/>
  <c r="BI24" i="2"/>
  <c r="BH5" i="2"/>
  <c r="BH29" i="2"/>
  <c r="BI18" i="2"/>
  <c r="BI21" i="2"/>
  <c r="BI5" i="2"/>
  <c r="BH25" i="2"/>
  <c r="BH30" i="2"/>
  <c r="BI31" i="2"/>
  <c r="BH33" i="2"/>
  <c r="BI7" i="2"/>
  <c r="BI19" i="2"/>
  <c r="BH17" i="2"/>
  <c r="BI9" i="2"/>
  <c r="BI33" i="2"/>
  <c r="BI20" i="2"/>
  <c r="BH4" i="2"/>
  <c r="BI25" i="2"/>
  <c r="BI2" i="2"/>
  <c r="BI10" i="2"/>
  <c r="BH31" i="2"/>
  <c r="BI11" i="2"/>
  <c r="BH19" i="2"/>
  <c r="BH22" i="2"/>
  <c r="BH21" i="2"/>
  <c r="BI30" i="2"/>
  <c r="BI14" i="2"/>
  <c r="BI28" i="2"/>
  <c r="BI8" i="2"/>
  <c r="BI29" i="2"/>
  <c r="BH9" i="2"/>
  <c r="BH28" i="2"/>
  <c r="BI4" i="2"/>
  <c r="BH7" i="2"/>
  <c r="BI16" i="2"/>
  <c r="BH16" i="2"/>
  <c r="BH14" i="2"/>
  <c r="BI17" i="2"/>
  <c r="BH20" i="2"/>
  <c r="BH10" i="2"/>
  <c r="BI22" i="2"/>
  <c r="BI23" i="2"/>
  <c r="BI15" i="2"/>
  <c r="BH3" i="2"/>
  <c r="BH11" i="2"/>
  <c r="BI27" i="2"/>
  <c r="BH2" i="2"/>
  <c r="BI13" i="2"/>
  <c r="BI26" i="2"/>
  <c r="BI12" i="2"/>
  <c r="BI6" i="2"/>
  <c r="BH24" i="2"/>
  <c r="BH8"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3" i="2"/>
  <c r="AE10" i="2"/>
  <c r="AG11" i="2"/>
  <c r="AL13" i="2"/>
  <c r="AE28" i="2"/>
  <c r="AK18" i="2"/>
  <c r="AE20" i="2"/>
  <c r="AG28" i="2"/>
  <c r="AJ28" i="2" s="1"/>
  <c r="AE22" i="2"/>
  <c r="AL6" i="2"/>
  <c r="AG10" i="2"/>
  <c r="AJ10" i="2" s="1"/>
  <c r="AE29" i="2"/>
  <c r="AK6" i="2"/>
  <c r="AI21" i="2"/>
  <c r="AJ21" i="2" s="1"/>
  <c r="AI29" i="2"/>
  <c r="AJ29" i="2" s="1"/>
  <c r="AL32" i="2"/>
  <c r="AE18" i="2"/>
  <c r="AK11" i="2"/>
  <c r="AL33" i="2"/>
  <c r="AK20" i="2"/>
  <c r="AI20" i="2"/>
  <c r="AK32" i="2"/>
  <c r="AG18" i="2"/>
  <c r="AJ18" i="2" s="1"/>
  <c r="AG14" i="2"/>
  <c r="AE33" i="2"/>
  <c r="AK28" i="2"/>
  <c r="AK10" i="2"/>
  <c r="AL10" i="2"/>
  <c r="AL28" i="2"/>
  <c r="AI8" i="2"/>
  <c r="BP47" i="5"/>
  <c r="BP13" i="5"/>
  <c r="AK8" i="2"/>
  <c r="BP45" i="5"/>
  <c r="BP53" i="5"/>
  <c r="AE31" i="2"/>
  <c r="AE4" i="2"/>
  <c r="AI2" i="2"/>
  <c r="AI31" i="2"/>
  <c r="AS6" i="2"/>
  <c r="AS32" i="2"/>
  <c r="AS13" i="2"/>
  <c r="AS12" i="2"/>
  <c r="AS27" i="2"/>
  <c r="AS26" i="2"/>
  <c r="AG31" i="2"/>
  <c r="AE19" i="2"/>
  <c r="AL24" i="2"/>
  <c r="BP61" i="5"/>
  <c r="BP7" i="5"/>
  <c r="BP19" i="5"/>
  <c r="BP35" i="5"/>
  <c r="BP33" i="5"/>
  <c r="BP29" i="5"/>
  <c r="AK12" i="2"/>
  <c r="BP15" i="5"/>
  <c r="BP59" i="5"/>
  <c r="AL8" i="2"/>
  <c r="BP57" i="5"/>
  <c r="AG4" i="2"/>
  <c r="AE14" i="2"/>
  <c r="AI3" i="2"/>
  <c r="AJ3" i="2" s="1"/>
  <c r="BP21" i="5"/>
  <c r="E16" i="2"/>
  <c r="CH2" i="2"/>
  <c r="CI5" i="2" s="1"/>
  <c r="AK3" i="2"/>
  <c r="AG8" i="2"/>
  <c r="AC7" i="2"/>
  <c r="BL7" i="2" s="1"/>
  <c r="AI30" i="2"/>
  <c r="AG20" i="2"/>
  <c r="AL20" i="2"/>
  <c r="AG5" i="2"/>
  <c r="AL2" i="2"/>
  <c r="AI7" i="2"/>
  <c r="AJ7" i="2" s="1"/>
  <c r="CJ5" i="2"/>
  <c r="CJ6" i="2"/>
  <c r="AE21" i="2"/>
  <c r="AE30" i="2"/>
  <c r="CH3" i="2"/>
  <c r="CJ3" i="2" s="1"/>
  <c r="AL12" i="2"/>
  <c r="AI22" i="2"/>
  <c r="AE9" i="2"/>
  <c r="AI17" i="2"/>
  <c r="AJ17" i="2" s="1"/>
  <c r="AE7" i="2"/>
  <c r="AK19" i="2"/>
  <c r="AK22" i="2"/>
  <c r="AG22" i="2"/>
  <c r="AL22" i="2"/>
  <c r="AK17" i="2"/>
  <c r="AG30" i="2"/>
  <c r="AL17" i="2"/>
  <c r="AI19" i="2"/>
  <c r="AJ19" i="2" s="1"/>
  <c r="BP27" i="5"/>
  <c r="BP3" i="5"/>
  <c r="BP11" i="5"/>
  <c r="BP25" i="5"/>
  <c r="AC22" i="2"/>
  <c r="BL22" i="2" s="1"/>
  <c r="AE25" i="2"/>
  <c r="AE5" i="2"/>
  <c r="AK2" i="2"/>
  <c r="AK24" i="2"/>
  <c r="AG24" i="2"/>
  <c r="AS24" i="2" s="1"/>
  <c r="CB8" i="2"/>
  <c r="CB7" i="2"/>
  <c r="AE17" i="2"/>
  <c r="AI14" i="2"/>
  <c r="AI4" i="2"/>
  <c r="BP5" i="5"/>
  <c r="BP17" i="5"/>
  <c r="BP37" i="5"/>
  <c r="BP9" i="5"/>
  <c r="AG9" i="2"/>
  <c r="BP55" i="5"/>
  <c r="BP23" i="5"/>
  <c r="BP63" i="5"/>
  <c r="BP51" i="5"/>
  <c r="BP65" i="5"/>
  <c r="BP31" i="5"/>
  <c r="BP41" i="5"/>
  <c r="AK5" i="2"/>
  <c r="BP43" i="5"/>
  <c r="BP49" i="5"/>
  <c r="AG2" i="2"/>
  <c r="BP39" i="5"/>
  <c r="AL19" i="2"/>
  <c r="E11" i="2"/>
  <c r="BG10" i="2"/>
  <c r="BG11" i="2"/>
  <c r="BG15" i="2"/>
  <c r="BG28" i="2"/>
  <c r="BG5" i="2"/>
  <c r="BG27" i="2"/>
  <c r="BG19" i="2"/>
  <c r="BG4" i="2"/>
  <c r="BG7" i="2"/>
  <c r="BG33" i="2"/>
  <c r="BG21" i="2"/>
  <c r="BG8" i="2"/>
  <c r="BG16" i="2"/>
  <c r="BG2" i="2"/>
  <c r="BG25" i="2"/>
  <c r="BG12" i="2"/>
  <c r="BG23" i="2"/>
  <c r="BG9" i="2"/>
  <c r="BG18" i="2"/>
  <c r="BG30" i="2"/>
  <c r="BG32" i="2"/>
  <c r="BG3" i="2"/>
  <c r="BG22" i="2"/>
  <c r="BG17" i="2"/>
  <c r="BG29" i="2"/>
  <c r="BG31" i="2"/>
  <c r="BG13" i="2"/>
  <c r="K14" i="2"/>
  <c r="E14" i="2"/>
  <c r="BE6" i="2"/>
  <c r="E6" i="2"/>
  <c r="K24" i="2"/>
  <c r="E24" i="2"/>
  <c r="K20" i="2"/>
  <c r="E20" i="2"/>
  <c r="BF20" i="2"/>
  <c r="AC24" i="2"/>
  <c r="BL24" i="2" s="1"/>
  <c r="BE14" i="2"/>
  <c r="BF14" i="2"/>
  <c r="AC16" i="2"/>
  <c r="BL16" i="2" s="1"/>
  <c r="AC17" i="2"/>
  <c r="BL17" i="2" s="1"/>
  <c r="AE16" i="2"/>
  <c r="AC32" i="2"/>
  <c r="BL32" i="2" s="1"/>
  <c r="AC31" i="2"/>
  <c r="BL31" i="2" s="1"/>
  <c r="AC18" i="2"/>
  <c r="BL18" i="2" s="1"/>
  <c r="AK9" i="2"/>
  <c r="AC20" i="2"/>
  <c r="BL20" i="2" s="1"/>
  <c r="AC11" i="2"/>
  <c r="BL11" i="2" s="1"/>
  <c r="AC21" i="2"/>
  <c r="BL21" i="2" s="1"/>
  <c r="AG16" i="2"/>
  <c r="AC28" i="2"/>
  <c r="BL28" i="2" s="1"/>
  <c r="AC6" i="2"/>
  <c r="BL6" i="2" s="1"/>
  <c r="AC29" i="2"/>
  <c r="BL29" i="2" s="1"/>
  <c r="AC10" i="2"/>
  <c r="BL10" i="2" s="1"/>
  <c r="AC2" i="2"/>
  <c r="BL2" i="2" s="1"/>
  <c r="AC14" i="2"/>
  <c r="BL14" i="2" s="1"/>
  <c r="AC13" i="2"/>
  <c r="BL13" i="2" s="1"/>
  <c r="AC12" i="2"/>
  <c r="BL12" i="2" s="1"/>
  <c r="AC4" i="2"/>
  <c r="BL4" i="2" s="1"/>
  <c r="AC8" i="2"/>
  <c r="BL8" i="2" s="1"/>
  <c r="AC15" i="2"/>
  <c r="BL15" i="2" s="1"/>
  <c r="AC33" i="2"/>
  <c r="BL33" i="2" s="1"/>
  <c r="AC30" i="2"/>
  <c r="BL30" i="2" s="1"/>
  <c r="AC25" i="2"/>
  <c r="BL25" i="2" s="1"/>
  <c r="AC27" i="2"/>
  <c r="BL27" i="2" s="1"/>
  <c r="AC9" i="2"/>
  <c r="BL9" i="2" s="1"/>
  <c r="AC23" i="2"/>
  <c r="BL23" i="2" s="1"/>
  <c r="AI16" i="2"/>
  <c r="AL23" i="2"/>
  <c r="AG23" i="2"/>
  <c r="AS23" i="2" s="1"/>
  <c r="AI11" i="2"/>
  <c r="AK15" i="2"/>
  <c r="AI15" i="2"/>
  <c r="AS15" i="2" s="1"/>
  <c r="AC19" i="2"/>
  <c r="BL19" i="2" s="1"/>
  <c r="AK25" i="2"/>
  <c r="AI25" i="2"/>
  <c r="AJ25" i="2" s="1"/>
  <c r="AI5" i="2"/>
  <c r="AC5" i="2"/>
  <c r="BL5" i="2" s="1"/>
  <c r="AI9" i="2"/>
  <c r="AC3" i="2"/>
  <c r="BL3" i="2" s="1"/>
  <c r="AG33" i="2"/>
  <c r="AJ33" i="2" s="1"/>
  <c r="BE20" i="2"/>
  <c r="BS27" i="2"/>
  <c r="BS8" i="2"/>
  <c r="BF24" i="2"/>
  <c r="BE24" i="2"/>
  <c r="BE30" i="2"/>
  <c r="K30" i="2"/>
  <c r="BE10" i="2"/>
  <c r="K10" i="2"/>
  <c r="BF19" i="2"/>
  <c r="K19" i="2"/>
  <c r="BF21" i="2"/>
  <c r="K21" i="2"/>
  <c r="BF8" i="2"/>
  <c r="K8" i="2"/>
  <c r="BE3" i="2"/>
  <c r="K3" i="2"/>
  <c r="BE33" i="2"/>
  <c r="K33" i="2"/>
  <c r="BE28" i="2"/>
  <c r="K28" i="2"/>
  <c r="BE27" i="2"/>
  <c r="K27" i="2"/>
  <c r="BF27" i="2"/>
  <c r="BE17" i="2"/>
  <c r="K17" i="2"/>
  <c r="BF18" i="2"/>
  <c r="K18" i="2"/>
  <c r="BE4" i="2"/>
  <c r="K4" i="2"/>
  <c r="BF7" i="2"/>
  <c r="K7" i="2"/>
  <c r="BE31" i="2"/>
  <c r="K31" i="2"/>
  <c r="BF22" i="2"/>
  <c r="K22" i="2"/>
  <c r="BF11" i="2"/>
  <c r="K11" i="2"/>
  <c r="BF13" i="2"/>
  <c r="K13" i="2"/>
  <c r="BF6" i="2"/>
  <c r="K6" i="2"/>
  <c r="BF5" i="2"/>
  <c r="K5" i="2"/>
  <c r="BE2" i="2"/>
  <c r="K2" i="2"/>
  <c r="BF15" i="2"/>
  <c r="K15" i="2"/>
  <c r="BF9" i="2"/>
  <c r="K9" i="2"/>
  <c r="BF23" i="2"/>
  <c r="K23" i="2"/>
  <c r="BE32" i="2"/>
  <c r="K32" i="2"/>
  <c r="BF16" i="2"/>
  <c r="K16" i="2"/>
  <c r="BF25" i="2"/>
  <c r="K25" i="2"/>
  <c r="BE29" i="2"/>
  <c r="K29" i="2"/>
  <c r="BF12" i="2"/>
  <c r="K12" i="2"/>
  <c r="BE12" i="2"/>
  <c r="BS17" i="2"/>
  <c r="BS13" i="2"/>
  <c r="BS9" i="2"/>
  <c r="BE13" i="2"/>
  <c r="BS15" i="2"/>
  <c r="AL4" i="2"/>
  <c r="BS32" i="2"/>
  <c r="BS33" i="2"/>
  <c r="BS4" i="2"/>
  <c r="AL29" i="2"/>
  <c r="AK29" i="2"/>
  <c r="BS18" i="2"/>
  <c r="AL5" i="2"/>
  <c r="BS21" i="2"/>
  <c r="BF29" i="2"/>
  <c r="AL14" i="2"/>
  <c r="BS19" i="2"/>
  <c r="AK31" i="2"/>
  <c r="AK14" i="2"/>
  <c r="BS30" i="2"/>
  <c r="AL15" i="2"/>
  <c r="BS14" i="2"/>
  <c r="BS31" i="2"/>
  <c r="BS11" i="2"/>
  <c r="AL25" i="2"/>
  <c r="BS25" i="2"/>
  <c r="BS2" i="2"/>
  <c r="BT2" i="2" s="1"/>
  <c r="BS24" i="2"/>
  <c r="BS6" i="2"/>
  <c r="BS28" i="2"/>
  <c r="BS29" i="2"/>
  <c r="BS20" i="2"/>
  <c r="BS23" i="2"/>
  <c r="BE11" i="2"/>
  <c r="BS22" i="2"/>
  <c r="AK30" i="2"/>
  <c r="AL11" i="2"/>
  <c r="AK16" i="2"/>
  <c r="AL7" i="2"/>
  <c r="AK7" i="2"/>
  <c r="AK27" i="2"/>
  <c r="BS5" i="2"/>
  <c r="AL30" i="2"/>
  <c r="BS3" i="2"/>
  <c r="AL31" i="2"/>
  <c r="AK33" i="2"/>
  <c r="AK4" i="2"/>
  <c r="AK23" i="2"/>
  <c r="AL21" i="2"/>
  <c r="AL26" i="2"/>
  <c r="AL9" i="2"/>
  <c r="AL27" i="2"/>
  <c r="AL16" i="2"/>
  <c r="BF28" i="2"/>
  <c r="BF3" i="2"/>
  <c r="BS12" i="2"/>
  <c r="BF2" i="2"/>
  <c r="AK21" i="2"/>
  <c r="BS10" i="2"/>
  <c r="BS7" i="2"/>
  <c r="BE9" i="2"/>
  <c r="BE22" i="2"/>
  <c r="BE16" i="2"/>
  <c r="BE7" i="2"/>
  <c r="BF10" i="2"/>
  <c r="BF30" i="2"/>
  <c r="BS16" i="2"/>
  <c r="BE15" i="2"/>
  <c r="AK26" i="2"/>
  <c r="D2" i="9" s="1"/>
  <c r="U7" i="9" s="1"/>
  <c r="BE8" i="2"/>
  <c r="BF31" i="2"/>
  <c r="BF33" i="2"/>
  <c r="BE25" i="2"/>
  <c r="BE18" i="2"/>
  <c r="BE21" i="2"/>
  <c r="BF17" i="2"/>
  <c r="BF32" i="2"/>
  <c r="BF4" i="2"/>
  <c r="BE5" i="2"/>
  <c r="BE19" i="2"/>
  <c r="BE23"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B2" i="2" s="1"/>
  <c r="BC26" i="2"/>
  <c r="X26" i="2"/>
  <c r="X36" i="2" s="1"/>
  <c r="BQ26" i="2"/>
  <c r="BT26" i="2" s="1"/>
  <c r="BP26" i="2"/>
  <c r="BP37" i="2" s="1"/>
  <c r="BR26"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2" i="2"/>
  <c r="AJ2" i="2"/>
  <c r="AJ8" i="2"/>
  <c r="AJ11" i="2"/>
  <c r="AJ30" i="2"/>
  <c r="AJ5" i="2"/>
  <c r="AJ4" i="2"/>
  <c r="AJ14" i="2"/>
  <c r="AJ9" i="2"/>
  <c r="AJ20" i="2"/>
  <c r="AJ31" i="2"/>
  <c r="AJ16" i="2"/>
  <c r="AJ24" i="2"/>
  <c r="AJ15" i="2"/>
  <c r="AJ23"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7" i="2"/>
  <c r="AR17" i="2" s="1"/>
  <c r="AM10" i="2"/>
  <c r="AM33" i="2"/>
  <c r="AN8" i="2"/>
  <c r="AR8" i="2" s="1"/>
  <c r="AM28" i="2"/>
  <c r="AN6" i="2"/>
  <c r="AR6" i="2" s="1"/>
  <c r="AN30" i="2"/>
  <c r="AR30" i="2" s="1"/>
  <c r="AM29" i="2"/>
  <c r="AM25" i="2"/>
  <c r="AM17" i="2"/>
  <c r="AN2" i="2"/>
  <c r="AR2" i="2" s="1"/>
  <c r="AM9" i="2"/>
  <c r="AN10" i="2"/>
  <c r="AR10" i="2" s="1"/>
  <c r="AN31" i="2"/>
  <c r="AR31" i="2" s="1"/>
  <c r="AN29" i="2"/>
  <c r="AR29" i="2" s="1"/>
  <c r="AM5" i="2"/>
  <c r="AN22" i="2"/>
  <c r="AR22" i="2" s="1"/>
  <c r="AN3" i="2"/>
  <c r="AM21" i="2"/>
  <c r="AM27" i="2"/>
  <c r="AN25" i="2"/>
  <c r="AR25" i="2" s="1"/>
  <c r="AN20" i="2"/>
  <c r="AR20" i="2" s="1"/>
  <c r="AM12" i="2"/>
  <c r="AM22" i="2"/>
  <c r="AM32" i="2"/>
  <c r="AM18" i="2"/>
  <c r="AM24" i="2"/>
  <c r="AM19" i="2"/>
  <c r="AM15" i="2"/>
  <c r="AM2" i="2"/>
  <c r="AM20" i="2"/>
  <c r="AN13" i="2"/>
  <c r="AR13" i="2" s="1"/>
  <c r="AN16" i="2"/>
  <c r="AR16" i="2" s="1"/>
  <c r="AN11" i="2"/>
  <c r="AR11" i="2" s="1"/>
  <c r="AN15" i="2"/>
  <c r="AR15" i="2" s="1"/>
  <c r="AN23" i="2"/>
  <c r="AR23" i="2" s="1"/>
  <c r="AN33" i="2"/>
  <c r="AR33" i="2" s="1"/>
  <c r="AM16" i="2"/>
  <c r="AM30" i="2"/>
  <c r="AM11" i="2"/>
  <c r="AN9" i="2"/>
  <c r="AR9" i="2" s="1"/>
  <c r="AM8" i="2"/>
  <c r="AM13" i="2"/>
  <c r="AN12" i="2"/>
  <c r="AR12" i="2" s="1"/>
  <c r="AN24" i="2"/>
  <c r="AR24" i="2" s="1"/>
  <c r="AN32" i="2"/>
  <c r="AR32" i="2" s="1"/>
  <c r="AM7" i="2"/>
  <c r="AN7" i="2"/>
  <c r="AR7" i="2" s="1"/>
  <c r="AN4" i="2"/>
  <c r="AR4" i="2" s="1"/>
  <c r="AN27" i="2"/>
  <c r="AR27" i="2" s="1"/>
  <c r="AM3" i="2"/>
  <c r="BM3" i="2" s="1"/>
  <c r="AM14" i="2"/>
  <c r="AM31" i="2"/>
  <c r="AN21" i="2"/>
  <c r="AR21" i="2" s="1"/>
  <c r="AN18" i="2"/>
  <c r="AR18" i="2" s="1"/>
  <c r="AM23" i="2"/>
  <c r="AN14" i="2"/>
  <c r="AR14" i="2" s="1"/>
  <c r="AM4" i="2"/>
  <c r="AN19" i="2"/>
  <c r="AR19" i="2" s="1"/>
  <c r="AN28" i="2"/>
  <c r="AR28" i="2" s="1"/>
  <c r="AM6" i="2"/>
  <c r="AS3" i="2"/>
  <c r="AN26" i="2"/>
  <c r="AS21" i="2"/>
  <c r="AS28" i="2"/>
  <c r="AS10" i="2"/>
  <c r="AS11" i="2"/>
  <c r="AS18" i="2"/>
  <c r="AS20" i="2"/>
  <c r="AS29" i="2"/>
  <c r="AP33" i="2"/>
  <c r="AO20" i="2"/>
  <c r="AS33" i="2"/>
  <c r="AS8" i="2"/>
  <c r="AS2" i="2"/>
  <c r="AS22" i="2"/>
  <c r="AS31" i="2"/>
  <c r="AS4" i="2"/>
  <c r="AS16" i="2"/>
  <c r="AS14" i="2"/>
  <c r="AS19" i="2"/>
  <c r="AS9" i="2"/>
  <c r="AS17" i="2"/>
  <c r="AS5" i="2"/>
  <c r="AS25" i="2"/>
  <c r="AS7" i="2"/>
  <c r="AS30" i="2"/>
  <c r="CA18" i="2"/>
  <c r="CI6" i="2"/>
  <c r="CH4" i="2"/>
  <c r="CJ4" i="2" s="1"/>
  <c r="CB4" i="2"/>
  <c r="CB11" i="2"/>
  <c r="AO24" i="2"/>
  <c r="BP67" i="5"/>
  <c r="AP14" i="2"/>
  <c r="AP20" i="2"/>
  <c r="BG26" i="2"/>
  <c r="BG36" i="2" s="1"/>
  <c r="AP24" i="2"/>
  <c r="K26" i="2"/>
  <c r="AP26" i="2" s="1"/>
  <c r="E26" i="2"/>
  <c r="E35" i="2" s="1"/>
  <c r="AP23" i="2"/>
  <c r="AC26" i="2"/>
  <c r="BL26" i="2" s="1"/>
  <c r="AO14" i="2"/>
  <c r="AM26" i="2"/>
  <c r="AP7" i="2"/>
  <c r="AP21" i="2"/>
  <c r="AP30" i="2"/>
  <c r="AO8" i="2"/>
  <c r="AP8" i="2"/>
  <c r="AO12" i="2"/>
  <c r="AP12" i="2"/>
  <c r="AO9" i="2"/>
  <c r="AP9" i="2"/>
  <c r="AO11" i="2"/>
  <c r="AP11" i="2"/>
  <c r="AO17" i="2"/>
  <c r="AP17" i="2"/>
  <c r="AO32" i="2"/>
  <c r="AP32" i="2"/>
  <c r="AO6" i="2"/>
  <c r="AP6" i="2"/>
  <c r="AP4" i="2"/>
  <c r="AP27" i="2"/>
  <c r="AO3" i="2"/>
  <c r="AP3" i="2"/>
  <c r="AO19" i="2"/>
  <c r="AP19" i="2"/>
  <c r="AO28" i="2"/>
  <c r="AP28" i="2"/>
  <c r="AO10" i="2"/>
  <c r="AP10" i="2"/>
  <c r="AP16" i="2"/>
  <c r="AO5" i="2"/>
  <c r="AP5" i="2"/>
  <c r="AP29" i="2"/>
  <c r="AO15" i="2"/>
  <c r="AP15" i="2"/>
  <c r="AO22" i="2"/>
  <c r="AP22" i="2"/>
  <c r="AO25" i="2"/>
  <c r="AP25" i="2"/>
  <c r="AO2" i="2"/>
  <c r="AP2" i="2"/>
  <c r="AO13" i="2"/>
  <c r="AP13" i="2"/>
  <c r="AP31" i="2"/>
  <c r="AO18" i="2"/>
  <c r="AP18" i="2"/>
  <c r="AO21" i="2"/>
  <c r="AO30" i="2"/>
  <c r="AO29" i="2"/>
  <c r="AO4" i="2"/>
  <c r="AO27" i="2"/>
  <c r="AO33" i="2"/>
  <c r="AO23" i="2"/>
  <c r="AO31" i="2"/>
  <c r="AO16" i="2"/>
  <c r="AO7" i="2"/>
  <c r="BE26" i="2"/>
  <c r="BE35" i="2" s="1"/>
  <c r="BF26" i="2"/>
  <c r="BF36" i="2" s="1"/>
  <c r="BQ67" i="4"/>
  <c r="BQ68" i="4" s="1"/>
  <c r="BP67" i="4"/>
  <c r="BP68" i="4" s="1"/>
  <c r="BS26" i="2"/>
  <c r="BS37" i="2" s="1"/>
  <c r="BD26" i="2"/>
  <c r="BQ67" i="5" l="1"/>
  <c r="BR67" i="5" s="1"/>
  <c r="CI7" i="2"/>
  <c r="CI8" i="2" s="1"/>
  <c r="U44" i="9"/>
  <c r="U45" i="9"/>
  <c r="U42" i="9" a="1"/>
  <c r="U42" i="9" s="1"/>
  <c r="U41" i="9"/>
  <c r="BQ67" i="8"/>
  <c r="BQ68" i="8" s="1"/>
  <c r="BP68" i="8"/>
  <c r="BP68" i="10"/>
  <c r="BM26" i="2"/>
  <c r="AQ7" i="2"/>
  <c r="BM7" i="2"/>
  <c r="AQ20" i="2"/>
  <c r="BM20" i="2"/>
  <c r="AQ6" i="2"/>
  <c r="BM6" i="2"/>
  <c r="AQ15" i="2"/>
  <c r="BM15" i="2"/>
  <c r="AQ13" i="2"/>
  <c r="BM13" i="2"/>
  <c r="AQ24" i="2"/>
  <c r="BM24" i="2"/>
  <c r="AQ4" i="2"/>
  <c r="BM4" i="2"/>
  <c r="AQ8" i="2"/>
  <c r="BM8" i="2"/>
  <c r="AQ18" i="2"/>
  <c r="BM18" i="2"/>
  <c r="AQ17" i="2"/>
  <c r="BM17" i="2"/>
  <c r="AQ32" i="2"/>
  <c r="BM32" i="2"/>
  <c r="AQ25" i="2"/>
  <c r="BM25" i="2"/>
  <c r="AQ23" i="2"/>
  <c r="BM23" i="2"/>
  <c r="AQ11" i="2"/>
  <c r="BM11" i="2"/>
  <c r="AQ22" i="2"/>
  <c r="BM22" i="2"/>
  <c r="AQ29" i="2"/>
  <c r="BM29" i="2"/>
  <c r="AQ30" i="2"/>
  <c r="BM30" i="2"/>
  <c r="AQ12" i="2"/>
  <c r="BM12" i="2"/>
  <c r="AQ16" i="2"/>
  <c r="BM16" i="2"/>
  <c r="AQ9" i="2"/>
  <c r="BM9" i="2"/>
  <c r="AQ31" i="2"/>
  <c r="BM31" i="2"/>
  <c r="AQ28" i="2"/>
  <c r="BM28" i="2"/>
  <c r="AQ14" i="2"/>
  <c r="BM14" i="2"/>
  <c r="AQ27" i="2"/>
  <c r="BM27" i="2"/>
  <c r="AQ21" i="2"/>
  <c r="BM21" i="2"/>
  <c r="AQ33" i="2"/>
  <c r="BM33" i="2"/>
  <c r="AQ19" i="2"/>
  <c r="BM19" i="2"/>
  <c r="AQ10" i="2"/>
  <c r="BM10"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AR26" i="2"/>
  <c r="AQ26" i="2"/>
  <c r="CJ7" i="2"/>
  <c r="CK4" i="2" s="1"/>
  <c r="AO26"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<sst xmlns="http://schemas.openxmlformats.org/spreadsheetml/2006/main" count="8616" uniqueCount="1895">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</sst>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8"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0</c:v>
                </c:pt>
                <c:pt idx="993">
                  <c:v>-2</c:v>
                </c:pt>
                <c:pt idx="994">
                  <c:v>-3</c:v>
                </c:pt>
                <c:pt idx="995">
                  <c:v>-4</c:v>
                </c:pt>
                <c:pt idx="996">
                  <c:v>-2</c:v>
                </c:pt>
                <c:pt idx="997">
                  <c:v>-3</c:v>
                </c:pt>
                <c:pt idx="998">
                  <c:v>-3</c:v>
                </c:pt>
                <c:pt idx="999">
                  <c:v>-3</c:v>
                </c:pt>
                <c:pt idx="1000">
                  <c:v>-2</c:v>
                </c:pt>
                <c:pt idx="1001">
                  <c:v>-2</c:v>
                </c:pt>
                <c:pt idx="1002">
                  <c:v>-4</c:v>
                </c:pt>
                <c:pt idx="1003">
                  <c:v>-3</c:v>
                </c:pt>
                <c:pt idx="1004">
                  <c:v>-3</c:v>
                </c:pt>
                <c:pt idx="1005">
                  <c:v>-2</c:v>
                </c:pt>
                <c:pt idx="1006">
                  <c:v>-1</c:v>
                </c:pt>
                <c:pt idx="1007">
                  <c:v>-3</c:v>
                </c:pt>
                <c:pt idx="1008">
                  <c:v>-2</c:v>
                </c:pt>
                <c:pt idx="1009">
                  <c:v>-4</c:v>
                </c:pt>
                <c:pt idx="1010">
                  <c:v>-3</c:v>
                </c:pt>
                <c:pt idx="1011">
                  <c:v>-3</c:v>
                </c:pt>
                <c:pt idx="1012">
                  <c:v>-4</c:v>
                </c:pt>
                <c:pt idx="1013">
                  <c:v>-5</c:v>
                </c:pt>
                <c:pt idx="1014">
                  <c:v>-1</c:v>
                </c:pt>
                <c:pt idx="1015">
                  <c:v>-3</c:v>
                </c:pt>
                <c:pt idx="1016">
                  <c:v>-3</c:v>
                </c:pt>
                <c:pt idx="1017">
                  <c:v>-2</c:v>
                </c:pt>
                <c:pt idx="1018">
                  <c:v>-3</c:v>
                </c:pt>
                <c:pt idx="1019">
                  <c:v>-3</c:v>
                </c:pt>
                <c:pt idx="1020">
                  <c:v>-1</c:v>
                </c:pt>
                <c:pt idx="1021">
                  <c:v>-4</c:v>
                </c:pt>
                <c:pt idx="1022">
                  <c:v>-3</c:v>
                </c:pt>
                <c:pt idx="1023">
                  <c:v>-2</c:v>
                </c:pt>
                <c:pt idx="1024">
                  <c:v>-4</c:v>
                </c:pt>
                <c:pt idx="1025">
                  <c:v>-4</c:v>
                </c:pt>
                <c:pt idx="1026">
                  <c:v>-5</c:v>
                </c:pt>
                <c:pt idx="1027">
                  <c:v>-3</c:v>
                </c:pt>
                <c:pt idx="1028">
                  <c:v>-4</c:v>
                </c:pt>
                <c:pt idx="1029">
                  <c:v>-2</c:v>
                </c:pt>
                <c:pt idx="1030">
                  <c:v>-4</c:v>
                </c:pt>
                <c:pt idx="1031">
                  <c:v>-2</c:v>
                </c:pt>
                <c:pt idx="1032">
                  <c:v>-4</c:v>
                </c:pt>
                <c:pt idx="1033">
                  <c:v>-2</c:v>
                </c:pt>
                <c:pt idx="1034">
                  <c:v>-2</c:v>
                </c:pt>
                <c:pt idx="1035">
                  <c:v>-3</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-1</c:v>
                </c:pt>
                <c:pt idx="993">
                  <c:v>-3</c:v>
                </c:pt>
                <c:pt idx="994">
                  <c:v>-1</c:v>
                </c:pt>
                <c:pt idx="995">
                  <c:v>-3</c:v>
                </c:pt>
                <c:pt idx="996">
                  <c:v>-5</c:v>
                </c:pt>
                <c:pt idx="997">
                  <c:v>-2</c:v>
                </c:pt>
                <c:pt idx="998">
                  <c:v>-5</c:v>
                </c:pt>
                <c:pt idx="999">
                  <c:v>-4</c:v>
                </c:pt>
                <c:pt idx="1000">
                  <c:v>-4</c:v>
                </c:pt>
                <c:pt idx="1001">
                  <c:v>-5</c:v>
                </c:pt>
                <c:pt idx="1002">
                  <c:v>-3</c:v>
                </c:pt>
                <c:pt idx="1003">
                  <c:v>-5</c:v>
                </c:pt>
                <c:pt idx="1004">
                  <c:v>-4</c:v>
                </c:pt>
                <c:pt idx="1005">
                  <c:v>-4</c:v>
                </c:pt>
                <c:pt idx="1006">
                  <c:v>-5</c:v>
                </c:pt>
                <c:pt idx="1007">
                  <c:v>-4</c:v>
                </c:pt>
                <c:pt idx="1008">
                  <c:v>-3</c:v>
                </c:pt>
                <c:pt idx="1009">
                  <c:v>-5</c:v>
                </c:pt>
                <c:pt idx="1010">
                  <c:v>-5</c:v>
                </c:pt>
                <c:pt idx="1011">
                  <c:v>-4</c:v>
                </c:pt>
                <c:pt idx="1012">
                  <c:v>-3</c:v>
                </c:pt>
                <c:pt idx="1013">
                  <c:v>-3</c:v>
                </c:pt>
                <c:pt idx="1014">
                  <c:v>-4</c:v>
                </c:pt>
                <c:pt idx="1015">
                  <c:v>-5</c:v>
                </c:pt>
                <c:pt idx="1016">
                  <c:v>-2</c:v>
                </c:pt>
                <c:pt idx="1017">
                  <c:v>-5</c:v>
                </c:pt>
                <c:pt idx="1018">
                  <c:v>-4</c:v>
                </c:pt>
                <c:pt idx="1019">
                  <c:v>-2</c:v>
                </c:pt>
                <c:pt idx="1020">
                  <c:v>-4</c:v>
                </c:pt>
                <c:pt idx="1021">
                  <c:v>-2</c:v>
                </c:pt>
                <c:pt idx="1022">
                  <c:v>-4</c:v>
                </c:pt>
                <c:pt idx="1023">
                  <c:v>-5</c:v>
                </c:pt>
                <c:pt idx="1024">
                  <c:v>-3</c:v>
                </c:pt>
                <c:pt idx="1025">
                  <c:v>-2</c:v>
                </c:pt>
                <c:pt idx="1026">
                  <c:v>-3</c:v>
                </c:pt>
                <c:pt idx="1027">
                  <c:v>-2</c:v>
                </c:pt>
                <c:pt idx="1028">
                  <c:v>-3</c:v>
                </c:pt>
                <c:pt idx="1029">
                  <c:v>-1</c:v>
                </c:pt>
                <c:pt idx="1030">
                  <c:v>-2</c:v>
                </c:pt>
                <c:pt idx="1031">
                  <c:v>-4</c:v>
                </c:pt>
                <c:pt idx="1032">
                  <c:v>-3</c:v>
                </c:pt>
                <c:pt idx="1033">
                  <c:v>-1</c:v>
                </c:pt>
                <c:pt idx="1034">
                  <c:v>-4</c:v>
                </c:pt>
                <c:pt idx="1035">
                  <c:v>-2</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40"/>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-9</c:v>
                </c:pt>
                <c:pt idx="989">
                  <c:v>-9</c:v>
                </c:pt>
                <c:pt idx="990">
                  <c:v>-9</c:v>
                </c:pt>
                <c:pt idx="991">
                  <c:v>-9</c:v>
                </c:pt>
                <c:pt idx="992">
                  <c:v>-9</c:v>
                </c:pt>
                <c:pt idx="993">
                  <c:v>-9</c:v>
                </c:pt>
                <c:pt idx="994">
                  <c:v>-9</c:v>
                </c:pt>
                <c:pt idx="995">
                  <c:v>-9</c:v>
                </c:pt>
                <c:pt idx="996">
                  <c:v>-9</c:v>
                </c:pt>
                <c:pt idx="997">
                  <c:v>-17</c:v>
                </c:pt>
                <c:pt idx="998">
                  <c:v>-17</c:v>
                </c:pt>
                <c:pt idx="999">
                  <c:v>-17</c:v>
                </c:pt>
                <c:pt idx="1000">
                  <c:v>-17</c:v>
                </c:pt>
                <c:pt idx="1001">
                  <c:v>-17</c:v>
                </c:pt>
                <c:pt idx="1002">
                  <c:v>-17</c:v>
                </c:pt>
                <c:pt idx="1003">
                  <c:v>-28</c:v>
                </c:pt>
                <c:pt idx="1004">
                  <c:v>-28</c:v>
                </c:pt>
                <c:pt idx="1005">
                  <c:v>-28</c:v>
                </c:pt>
                <c:pt idx="1006">
                  <c:v>-28</c:v>
                </c:pt>
                <c:pt idx="1007">
                  <c:v>-28</c:v>
                </c:pt>
                <c:pt idx="1008">
                  <c:v>-28</c:v>
                </c:pt>
                <c:pt idx="1009">
                  <c:v>-28</c:v>
                </c:pt>
                <c:pt idx="1010">
                  <c:v>-28</c:v>
                </c:pt>
                <c:pt idx="1011">
                  <c:v>-28</c:v>
                </c:pt>
                <c:pt idx="1012">
                  <c:v>-28</c:v>
                </c:pt>
                <c:pt idx="1013">
                  <c:v>-21</c:v>
                </c:pt>
                <c:pt idx="1014">
                  <c:v>-21</c:v>
                </c:pt>
                <c:pt idx="1015">
                  <c:v>-21</c:v>
                </c:pt>
                <c:pt idx="1016">
                  <c:v>-21</c:v>
                </c:pt>
                <c:pt idx="1017">
                  <c:v>-21</c:v>
                </c:pt>
                <c:pt idx="1018">
                  <c:v>-21</c:v>
                </c:pt>
                <c:pt idx="1019">
                  <c:v>-21</c:v>
                </c:pt>
                <c:pt idx="1020">
                  <c:v>-21</c:v>
                </c:pt>
                <c:pt idx="1021">
                  <c:v>-13</c:v>
                </c:pt>
                <c:pt idx="1022">
                  <c:v>-13</c:v>
                </c:pt>
                <c:pt idx="1023">
                  <c:v>-13</c:v>
                </c:pt>
                <c:pt idx="1024">
                  <c:v>-13</c:v>
                </c:pt>
                <c:pt idx="1025">
                  <c:v>-35</c:v>
                </c:pt>
                <c:pt idx="1026">
                  <c:v>-35</c:v>
                </c:pt>
                <c:pt idx="1027">
                  <c:v>-35</c:v>
                </c:pt>
                <c:pt idx="1028">
                  <c:v>-35</c:v>
                </c:pt>
                <c:pt idx="1029">
                  <c:v>-35</c:v>
                </c:pt>
                <c:pt idx="1030">
                  <c:v>-35</c:v>
                </c:pt>
                <c:pt idx="1031">
                  <c:v>-35</c:v>
                </c:pt>
                <c:pt idx="1032">
                  <c:v>-35</c:v>
                </c:pt>
                <c:pt idx="1033">
                  <c:v>-35</c:v>
                </c:pt>
                <c:pt idx="1034">
                  <c:v>-35</c:v>
                </c:pt>
                <c:pt idx="1035">
                  <c:v>-35</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40"/>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-16</c:v>
                </c:pt>
                <c:pt idx="989">
                  <c:v>-16</c:v>
                </c:pt>
                <c:pt idx="990">
                  <c:v>-16</c:v>
                </c:pt>
                <c:pt idx="991">
                  <c:v>-16</c:v>
                </c:pt>
                <c:pt idx="992">
                  <c:v>-16</c:v>
                </c:pt>
                <c:pt idx="993">
                  <c:v>-16</c:v>
                </c:pt>
                <c:pt idx="994">
                  <c:v>-16</c:v>
                </c:pt>
                <c:pt idx="995">
                  <c:v>-16</c:v>
                </c:pt>
                <c:pt idx="996">
                  <c:v>-16</c:v>
                </c:pt>
                <c:pt idx="997">
                  <c:v>-23</c:v>
                </c:pt>
                <c:pt idx="998">
                  <c:v>-23</c:v>
                </c:pt>
                <c:pt idx="999">
                  <c:v>-23</c:v>
                </c:pt>
                <c:pt idx="1000">
                  <c:v>-23</c:v>
                </c:pt>
                <c:pt idx="1001">
                  <c:v>-23</c:v>
                </c:pt>
                <c:pt idx="1002">
                  <c:v>-23</c:v>
                </c:pt>
                <c:pt idx="1003">
                  <c:v>-42</c:v>
                </c:pt>
                <c:pt idx="1004">
                  <c:v>-42</c:v>
                </c:pt>
                <c:pt idx="1005">
                  <c:v>-42</c:v>
                </c:pt>
                <c:pt idx="1006">
                  <c:v>-42</c:v>
                </c:pt>
                <c:pt idx="1007">
                  <c:v>-42</c:v>
                </c:pt>
                <c:pt idx="1008">
                  <c:v>-42</c:v>
                </c:pt>
                <c:pt idx="1009">
                  <c:v>-42</c:v>
                </c:pt>
                <c:pt idx="1010">
                  <c:v>-42</c:v>
                </c:pt>
                <c:pt idx="1011">
                  <c:v>-42</c:v>
                </c:pt>
                <c:pt idx="1012">
                  <c:v>-42</c:v>
                </c:pt>
                <c:pt idx="1013">
                  <c:v>-29</c:v>
                </c:pt>
                <c:pt idx="1014">
                  <c:v>-29</c:v>
                </c:pt>
                <c:pt idx="1015">
                  <c:v>-29</c:v>
                </c:pt>
                <c:pt idx="1016">
                  <c:v>-29</c:v>
                </c:pt>
                <c:pt idx="1017">
                  <c:v>-29</c:v>
                </c:pt>
                <c:pt idx="1018">
                  <c:v>-29</c:v>
                </c:pt>
                <c:pt idx="1019">
                  <c:v>-29</c:v>
                </c:pt>
                <c:pt idx="1020">
                  <c:v>-29</c:v>
                </c:pt>
                <c:pt idx="1021">
                  <c:v>-14</c:v>
                </c:pt>
                <c:pt idx="1022">
                  <c:v>-14</c:v>
                </c:pt>
                <c:pt idx="1023">
                  <c:v>-14</c:v>
                </c:pt>
                <c:pt idx="1024">
                  <c:v>-14</c:v>
                </c:pt>
                <c:pt idx="1025">
                  <c:v>-27</c:v>
                </c:pt>
                <c:pt idx="1026">
                  <c:v>-27</c:v>
                </c:pt>
                <c:pt idx="1027">
                  <c:v>-27</c:v>
                </c:pt>
                <c:pt idx="1028">
                  <c:v>-27</c:v>
                </c:pt>
                <c:pt idx="1029">
                  <c:v>-27</c:v>
                </c:pt>
                <c:pt idx="1030">
                  <c:v>-27</c:v>
                </c:pt>
                <c:pt idx="1031">
                  <c:v>-27</c:v>
                </c:pt>
                <c:pt idx="1032">
                  <c:v>-27</c:v>
                </c:pt>
                <c:pt idx="1033">
                  <c:v>-27</c:v>
                </c:pt>
                <c:pt idx="1034">
                  <c:v>-27</c:v>
                </c:pt>
                <c:pt idx="1035">
                  <c:v>-27</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46</c:v>
                </c:pt>
                <c:pt idx="155">
                  <c:v>46</c:v>
                </c:pt>
                <c:pt idx="156">
                  <c:v>46</c:v>
                </c:pt>
                <c:pt idx="157">
                  <c:v>46</c:v>
                </c:pt>
                <c:pt idx="158">
                  <c:v>46</c:v>
                </c:pt>
                <c:pt idx="159">
                  <c:v>46</c:v>
                </c:pt>
                <c:pt idx="160">
                  <c:v>46</c:v>
                </c:pt>
                <c:pt idx="161">
                  <c:v>46</c:v>
                </c:pt>
                <c:pt idx="162">
                  <c:v>46</c:v>
                </c:pt>
                <c:pt idx="163">
                  <c:v>46</c:v>
                </c:pt>
                <c:pt idx="164">
                  <c:v>46</c:v>
                </c:pt>
                <c:pt idx="165">
                  <c:v>46</c:v>
                </c:pt>
                <c:pt idx="166">
                  <c:v>46</c:v>
                </c:pt>
                <c:pt idx="167">
                  <c:v>46</c:v>
                </c:pt>
                <c:pt idx="168">
                  <c:v>46</c:v>
                </c:pt>
                <c:pt idx="169">
                  <c:v>46</c:v>
                </c:pt>
                <c:pt idx="170">
                  <c:v>46</c:v>
                </c:pt>
                <c:pt idx="171">
                  <c:v>46</c:v>
                </c:pt>
                <c:pt idx="172">
                  <c:v>46</c:v>
                </c:pt>
                <c:pt idx="173">
                  <c:v>46</c:v>
                </c:pt>
                <c:pt idx="174">
                  <c:v>46</c:v>
                </c:pt>
                <c:pt idx="175">
                  <c:v>46</c:v>
                </c:pt>
                <c:pt idx="176">
                  <c:v>46</c:v>
                </c:pt>
                <c:pt idx="177">
                  <c:v>46</c:v>
                </c:pt>
                <c:pt idx="178">
                  <c:v>46</c:v>
                </c:pt>
                <c:pt idx="179">
                  <c:v>46</c:v>
                </c:pt>
                <c:pt idx="180">
                  <c:v>46</c:v>
                </c:pt>
                <c:pt idx="181">
                  <c:v>46</c:v>
                </c:pt>
                <c:pt idx="182">
                  <c:v>46</c:v>
                </c:pt>
                <c:pt idx="183">
                  <c:v>46</c:v>
                </c:pt>
                <c:pt idx="184">
                  <c:v>46</c:v>
                </c:pt>
                <c:pt idx="185">
                  <c:v>46</c:v>
                </c:pt>
                <c:pt idx="186">
                  <c:v>46</c:v>
                </c:pt>
                <c:pt idx="187">
                  <c:v>46</c:v>
                </c:pt>
                <c:pt idx="188">
                  <c:v>46</c:v>
                </c:pt>
                <c:pt idx="189">
                  <c:v>46</c:v>
                </c:pt>
                <c:pt idx="190">
                  <c:v>46</c:v>
                </c:pt>
                <c:pt idx="191">
                  <c:v>46</c:v>
                </c:pt>
                <c:pt idx="192">
                  <c:v>46</c:v>
                </c:pt>
                <c:pt idx="193">
                  <c:v>46</c:v>
                </c:pt>
                <c:pt idx="194">
                  <c:v>46</c:v>
                </c:pt>
                <c:pt idx="195">
                  <c:v>46</c:v>
                </c:pt>
                <c:pt idx="196">
                  <c:v>46</c:v>
                </c:pt>
                <c:pt idx="197">
                  <c:v>46</c:v>
                </c:pt>
                <c:pt idx="198">
                  <c:v>46</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82</c:v>
                </c:pt>
                <c:pt idx="154">
                  <c:v>82</c:v>
                </c:pt>
                <c:pt idx="155">
                  <c:v>82</c:v>
                </c:pt>
                <c:pt idx="156">
                  <c:v>82</c:v>
                </c:pt>
                <c:pt idx="157">
                  <c:v>82</c:v>
                </c:pt>
                <c:pt idx="158">
                  <c:v>82</c:v>
                </c:pt>
                <c:pt idx="159">
                  <c:v>82</c:v>
                </c:pt>
                <c:pt idx="160">
                  <c:v>82</c:v>
                </c:pt>
                <c:pt idx="161">
                  <c:v>82</c:v>
                </c:pt>
                <c:pt idx="162">
                  <c:v>82</c:v>
                </c:pt>
                <c:pt idx="163">
                  <c:v>82</c:v>
                </c:pt>
                <c:pt idx="164">
                  <c:v>82</c:v>
                </c:pt>
                <c:pt idx="165">
                  <c:v>82</c:v>
                </c:pt>
                <c:pt idx="166">
                  <c:v>82</c:v>
                </c:pt>
                <c:pt idx="167">
                  <c:v>82</c:v>
                </c:pt>
                <c:pt idx="168">
                  <c:v>82</c:v>
                </c:pt>
                <c:pt idx="169">
                  <c:v>82</c:v>
                </c:pt>
                <c:pt idx="170">
                  <c:v>82</c:v>
                </c:pt>
                <c:pt idx="171">
                  <c:v>82</c:v>
                </c:pt>
                <c:pt idx="172">
                  <c:v>82</c:v>
                </c:pt>
                <c:pt idx="173">
                  <c:v>82</c:v>
                </c:pt>
                <c:pt idx="174">
                  <c:v>82</c:v>
                </c:pt>
                <c:pt idx="175">
                  <c:v>82</c:v>
                </c:pt>
                <c:pt idx="176">
                  <c:v>82</c:v>
                </c:pt>
                <c:pt idx="177">
                  <c:v>82</c:v>
                </c:pt>
                <c:pt idx="178">
                  <c:v>82</c:v>
                </c:pt>
                <c:pt idx="179">
                  <c:v>82</c:v>
                </c:pt>
                <c:pt idx="180">
                  <c:v>82</c:v>
                </c:pt>
                <c:pt idx="181">
                  <c:v>82</c:v>
                </c:pt>
                <c:pt idx="182">
                  <c:v>82</c:v>
                </c:pt>
                <c:pt idx="183">
                  <c:v>82</c:v>
                </c:pt>
                <c:pt idx="184">
                  <c:v>82</c:v>
                </c:pt>
                <c:pt idx="185">
                  <c:v>82</c:v>
                </c:pt>
                <c:pt idx="186">
                  <c:v>82</c:v>
                </c:pt>
                <c:pt idx="187">
                  <c:v>82</c:v>
                </c:pt>
                <c:pt idx="188">
                  <c:v>82</c:v>
                </c:pt>
                <c:pt idx="189">
                  <c:v>82</c:v>
                </c:pt>
                <c:pt idx="190">
                  <c:v>82</c:v>
                </c:pt>
                <c:pt idx="191">
                  <c:v>82</c:v>
                </c:pt>
                <c:pt idx="192">
                  <c:v>82</c:v>
                </c:pt>
                <c:pt idx="193">
                  <c:v>82</c:v>
                </c:pt>
                <c:pt idx="194">
                  <c:v>82</c:v>
                </c:pt>
                <c:pt idx="195">
                  <c:v>82</c:v>
                </c:pt>
                <c:pt idx="196">
                  <c:v>82</c:v>
                </c:pt>
                <c:pt idx="197">
                  <c:v>82</c:v>
                </c:pt>
                <c:pt idx="198">
                  <c:v>82</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80</c:v>
                </c:pt>
                <c:pt idx="155">
                  <c:v>80</c:v>
                </c:pt>
                <c:pt idx="156">
                  <c:v>80</c:v>
                </c:pt>
                <c:pt idx="157">
                  <c:v>80</c:v>
                </c:pt>
                <c:pt idx="158">
                  <c:v>80</c:v>
                </c:pt>
                <c:pt idx="159">
                  <c:v>80</c:v>
                </c:pt>
                <c:pt idx="160">
                  <c:v>80</c:v>
                </c:pt>
                <c:pt idx="161">
                  <c:v>80</c:v>
                </c:pt>
                <c:pt idx="162">
                  <c:v>80</c:v>
                </c:pt>
                <c:pt idx="163">
                  <c:v>80</c:v>
                </c:pt>
                <c:pt idx="164">
                  <c:v>80</c:v>
                </c:pt>
                <c:pt idx="165">
                  <c:v>80</c:v>
                </c:pt>
                <c:pt idx="166">
                  <c:v>80</c:v>
                </c:pt>
                <c:pt idx="167">
                  <c:v>80</c:v>
                </c:pt>
                <c:pt idx="168">
                  <c:v>80</c:v>
                </c:pt>
                <c:pt idx="169">
                  <c:v>80</c:v>
                </c:pt>
                <c:pt idx="170">
                  <c:v>80</c:v>
                </c:pt>
                <c:pt idx="171">
                  <c:v>80</c:v>
                </c:pt>
                <c:pt idx="172">
                  <c:v>80</c:v>
                </c:pt>
                <c:pt idx="173">
                  <c:v>80</c:v>
                </c:pt>
                <c:pt idx="174">
                  <c:v>80</c:v>
                </c:pt>
                <c:pt idx="175">
                  <c:v>80</c:v>
                </c:pt>
                <c:pt idx="176">
                  <c:v>80</c:v>
                </c:pt>
                <c:pt idx="177">
                  <c:v>80</c:v>
                </c:pt>
                <c:pt idx="178">
                  <c:v>80</c:v>
                </c:pt>
                <c:pt idx="179">
                  <c:v>80</c:v>
                </c:pt>
                <c:pt idx="180">
                  <c:v>80</c:v>
                </c:pt>
                <c:pt idx="181">
                  <c:v>80</c:v>
                </c:pt>
                <c:pt idx="182">
                  <c:v>80</c:v>
                </c:pt>
                <c:pt idx="183">
                  <c:v>80</c:v>
                </c:pt>
                <c:pt idx="184">
                  <c:v>80</c:v>
                </c:pt>
                <c:pt idx="185">
                  <c:v>80</c:v>
                </c:pt>
                <c:pt idx="186">
                  <c:v>80</c:v>
                </c:pt>
                <c:pt idx="187">
                  <c:v>80</c:v>
                </c:pt>
                <c:pt idx="188">
                  <c:v>80</c:v>
                </c:pt>
                <c:pt idx="189">
                  <c:v>80</c:v>
                </c:pt>
                <c:pt idx="190">
                  <c:v>80</c:v>
                </c:pt>
                <c:pt idx="191">
                  <c:v>80</c:v>
                </c:pt>
                <c:pt idx="192">
                  <c:v>80</c:v>
                </c:pt>
                <c:pt idx="193">
                  <c:v>80</c:v>
                </c:pt>
                <c:pt idx="194">
                  <c:v>80</c:v>
                </c:pt>
                <c:pt idx="195">
                  <c:v>80</c:v>
                </c:pt>
                <c:pt idx="196">
                  <c:v>80</c:v>
                </c:pt>
                <c:pt idx="197">
                  <c:v>80</c:v>
                </c:pt>
                <c:pt idx="198">
                  <c:v>80</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88</c:v>
                </c:pt>
                <c:pt idx="157">
                  <c:v>88</c:v>
                </c:pt>
                <c:pt idx="158">
                  <c:v>88</c:v>
                </c:pt>
                <c:pt idx="159">
                  <c:v>88</c:v>
                </c:pt>
                <c:pt idx="160">
                  <c:v>88</c:v>
                </c:pt>
                <c:pt idx="161">
                  <c:v>88</c:v>
                </c:pt>
                <c:pt idx="162">
                  <c:v>88</c:v>
                </c:pt>
                <c:pt idx="163">
                  <c:v>88</c:v>
                </c:pt>
                <c:pt idx="164">
                  <c:v>88</c:v>
                </c:pt>
                <c:pt idx="165">
                  <c:v>88</c:v>
                </c:pt>
                <c:pt idx="166">
                  <c:v>88</c:v>
                </c:pt>
                <c:pt idx="167">
                  <c:v>88</c:v>
                </c:pt>
                <c:pt idx="168">
                  <c:v>88</c:v>
                </c:pt>
                <c:pt idx="169">
                  <c:v>88</c:v>
                </c:pt>
                <c:pt idx="170">
                  <c:v>88</c:v>
                </c:pt>
                <c:pt idx="171">
                  <c:v>88</c:v>
                </c:pt>
                <c:pt idx="172">
                  <c:v>88</c:v>
                </c:pt>
                <c:pt idx="173">
                  <c:v>88</c:v>
                </c:pt>
                <c:pt idx="174">
                  <c:v>88</c:v>
                </c:pt>
                <c:pt idx="175">
                  <c:v>88</c:v>
                </c:pt>
                <c:pt idx="176">
                  <c:v>88</c:v>
                </c:pt>
                <c:pt idx="177">
                  <c:v>88</c:v>
                </c:pt>
                <c:pt idx="178">
                  <c:v>88</c:v>
                </c:pt>
                <c:pt idx="179">
                  <c:v>88</c:v>
                </c:pt>
                <c:pt idx="180">
                  <c:v>88</c:v>
                </c:pt>
                <c:pt idx="181">
                  <c:v>88</c:v>
                </c:pt>
                <c:pt idx="182">
                  <c:v>88</c:v>
                </c:pt>
                <c:pt idx="183">
                  <c:v>88</c:v>
                </c:pt>
                <c:pt idx="184">
                  <c:v>88</c:v>
                </c:pt>
                <c:pt idx="185">
                  <c:v>88</c:v>
                </c:pt>
                <c:pt idx="186">
                  <c:v>88</c:v>
                </c:pt>
                <c:pt idx="187">
                  <c:v>88</c:v>
                </c:pt>
                <c:pt idx="188">
                  <c:v>88</c:v>
                </c:pt>
                <c:pt idx="189">
                  <c:v>88</c:v>
                </c:pt>
                <c:pt idx="190">
                  <c:v>88</c:v>
                </c:pt>
                <c:pt idx="191">
                  <c:v>88</c:v>
                </c:pt>
                <c:pt idx="192">
                  <c:v>88</c:v>
                </c:pt>
                <c:pt idx="193">
                  <c:v>88</c:v>
                </c:pt>
                <c:pt idx="194">
                  <c:v>88</c:v>
                </c:pt>
                <c:pt idx="195">
                  <c:v>88</c:v>
                </c:pt>
                <c:pt idx="196">
                  <c:v>88</c:v>
                </c:pt>
                <c:pt idx="197">
                  <c:v>88</c:v>
                </c:pt>
                <c:pt idx="198">
                  <c:v>88</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F2:FF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40">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Row],[W]]*$CG$3)+(Table3[[#This Row],[L]]*$CG$4)+(Table3[[#This Row],[GF]]*$CG$5)+(Table3[[#This Row],[GA]]*$CG$6)</calculatedColumnFormula>
    </tableColumn>
    <tableColumn id="72" xr3:uid="{76376EFE-FC79-42EB-BC15-AC3060F6D2DE}" name="TeamCost82" dataDxfId="195">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76" workbookViewId="0">
      <selection activeCell="J995" sqref="J995"/>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990</v>
      </c>
      <c r="BH4" t="s">
        <v>1441</v>
      </c>
      <c r="BI4">
        <v>50</v>
      </c>
      <c r="BK4" s="66"/>
      <c r="BL4" t="s">
        <v>1432</v>
      </c>
      <c r="BM4">
        <f>COUNTIFS($O$3:$O$1315, "Y", $M$3:$M$1315, "REG")</f>
        <v>453</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558</v>
      </c>
      <c r="BH5" t="s">
        <v>1442</v>
      </c>
      <c r="BI5">
        <v>50</v>
      </c>
      <c r="BK5" s="66"/>
      <c r="BL5" t="s">
        <v>1434</v>
      </c>
      <c r="BM5">
        <f>COUNTIFS($O$3:$O$1315, "N", $M$3:$M$1315, "REG")</f>
        <v>341</v>
      </c>
      <c r="BP5" s="66"/>
      <c r="BR5" s="2">
        <v>0</v>
      </c>
      <c r="BS5" s="123" cm="1">
        <f t="array" ref="BS5">SUM(--(ABS($F$3:$F$1315 - $J$3:$J$1315) = 0)) -(((32*82)/2) - $BD$4)</f>
        <v>144</v>
      </c>
      <c r="BT5" s="124">
        <f>$BS5/$BD$4</f>
        <v>0.14545454545454545</v>
      </c>
      <c r="BU5" s="125" cm="1">
        <f t="array" ref="BU5">SUM(--(ABS($G$3:$G$1315 - $K$3:$K$1315) = 0)) -(((32*82)/2) - $BD$4)</f>
        <v>146</v>
      </c>
      <c r="BV5" s="126">
        <f>$BU5/$BD$4</f>
        <v>0.14747474747474748</v>
      </c>
      <c r="BW5" s="122">
        <f t="shared" ref="BW5:BW15" si="5">BS5+BU5</f>
        <v>290</v>
      </c>
      <c r="BX5" s="127">
        <f t="shared" ref="BX5:BX15" si="6">(BS5+BU5)/($BD$4*2)</f>
        <v>0.14646464646464646</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432</v>
      </c>
      <c r="BH6" t="s">
        <v>1479</v>
      </c>
      <c r="BI6">
        <v>50</v>
      </c>
      <c r="BK6" s="66"/>
      <c r="BL6" t="s">
        <v>1435</v>
      </c>
      <c r="BM6">
        <f>COUNTIFS($O$3:$O$1315, "Y", $M$3:$M$1315, "OT")</f>
        <v>78</v>
      </c>
      <c r="BP6" s="66"/>
      <c r="BR6" s="2">
        <v>1</v>
      </c>
      <c r="BS6" s="123" cm="1">
        <f t="array" ref="BS6">SUM(--(ABS($F$3:$F$1315 - $J$3:$J$1315) = $BR6))</f>
        <v>342</v>
      </c>
      <c r="BT6" s="124">
        <f t="shared" ref="BT6:BT15" si="7">$BS6/$BD$4</f>
        <v>0.34545454545454546</v>
      </c>
      <c r="BU6" s="125" cm="1">
        <f t="array" ref="BU6">SUM(--(ABS($G$3:$G$1315 - $K$3:$K$1315) = $BR6))</f>
        <v>312</v>
      </c>
      <c r="BV6" s="126">
        <f t="shared" ref="BV6:BV15" si="8">$BU6/$BD$4</f>
        <v>0.31515151515151513</v>
      </c>
      <c r="BW6" s="122">
        <f t="shared" si="5"/>
        <v>654</v>
      </c>
      <c r="BX6" s="127">
        <f t="shared" si="6"/>
        <v>0.33030303030303032</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0.5636363636363636</v>
      </c>
      <c r="BH7" t="s">
        <v>1443</v>
      </c>
      <c r="BI7">
        <v>50</v>
      </c>
      <c r="BK7" s="66"/>
      <c r="BL7" t="s">
        <v>1436</v>
      </c>
      <c r="BM7">
        <f>COUNTIFS($O$3:$O$1315, "N", $M$3:$M$1315, "OT")</f>
        <v>67</v>
      </c>
      <c r="BP7" s="66"/>
      <c r="BR7" s="2">
        <v>2</v>
      </c>
      <c r="BS7" s="123" cm="1">
        <f t="array" ref="BS7">SUM(--(ABS($F$3:$F$1315 - $J$3:$J$1315) = $BR7))</f>
        <v>239</v>
      </c>
      <c r="BT7" s="124">
        <f t="shared" si="7"/>
        <v>0.24141414141414141</v>
      </c>
      <c r="BU7" s="125" cm="1">
        <f t="array" ref="BU7">SUM(--(ABS($G$3:$G$1315 - $K$3:$K$1315) = $BR7))</f>
        <v>272</v>
      </c>
      <c r="BV7" s="126">
        <f t="shared" si="8"/>
        <v>0.27474747474747474</v>
      </c>
      <c r="BW7" s="122">
        <f t="shared" si="5"/>
        <v>511</v>
      </c>
      <c r="BX7" s="127">
        <f t="shared" si="6"/>
        <v>0.25808080808080808</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27</v>
      </c>
      <c r="BP8" s="66"/>
      <c r="BR8" s="2">
        <v>3</v>
      </c>
      <c r="BS8" s="123" cm="1">
        <f t="array" ref="BS8">SUM(--(ABS($F$3:$F$1315 - $J$3:$J$1315) = $BR8))</f>
        <v>167</v>
      </c>
      <c r="BT8" s="124">
        <f t="shared" si="7"/>
        <v>0.16868686868686869</v>
      </c>
      <c r="BU8" s="125" cm="1">
        <f t="array" ref="BU8">SUM(--(ABS($G$3:$G$1315 - $K$3:$K$1315) = $BR8))</f>
        <v>148</v>
      </c>
      <c r="BV8" s="126">
        <f t="shared" si="8"/>
        <v>0.14949494949494949</v>
      </c>
      <c r="BW8" s="122">
        <f t="shared" si="5"/>
        <v>315</v>
      </c>
      <c r="BX8" s="127">
        <f t="shared" si="6"/>
        <v>0.15909090909090909</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484.10000000000127</v>
      </c>
      <c r="BH9" t="s">
        <v>1455</v>
      </c>
      <c r="BI9">
        <v>40</v>
      </c>
      <c r="BK9" s="66"/>
      <c r="BL9" t="s">
        <v>1438</v>
      </c>
      <c r="BM9">
        <f>COUNTIFS($O$3:$O$1315, "N", $M$3:$M$1315, "SO")</f>
        <v>24</v>
      </c>
      <c r="BP9" s="66"/>
      <c r="BR9" s="2">
        <v>4</v>
      </c>
      <c r="BS9" s="123" cm="1">
        <f t="array" ref="BS9">SUM(--(ABS($F$3:$F$1315 - $J$3:$J$1315) = $BR9))</f>
        <v>76</v>
      </c>
      <c r="BT9" s="124">
        <f t="shared" si="7"/>
        <v>7.6767676767676762E-2</v>
      </c>
      <c r="BU9" s="125" cm="1">
        <f t="array" ref="BU9">SUM(--(ABS($G$3:$G$1315 - $K$3:$K$1315) = $BR9))</f>
        <v>82</v>
      </c>
      <c r="BV9" s="126">
        <f t="shared" si="8"/>
        <v>8.2828282828282834E-2</v>
      </c>
      <c r="BW9" s="122">
        <f t="shared" si="5"/>
        <v>158</v>
      </c>
      <c r="BX9" s="127">
        <f t="shared" si="6"/>
        <v>7.9797979797979798E-2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0.48898989898990025</v>
      </c>
      <c r="BH10" t="s">
        <v>1457</v>
      </c>
      <c r="BI10">
        <v>75</v>
      </c>
      <c r="BK10" s="66"/>
      <c r="BP10" s="66"/>
      <c r="BR10" s="2">
        <v>5</v>
      </c>
      <c r="BS10" s="123" cm="1">
        <f t="array" ref="BS10">SUM(--(ABS($F$3:$F$1315 - $J$3:$J$1315) = $BR10))</f>
        <v>18</v>
      </c>
      <c r="BT10" s="124">
        <f t="shared" si="7"/>
        <v>1.8181818181818181E-2</v>
      </c>
      <c r="BU10" s="125" cm="1">
        <f t="array" ref="BU10">SUM(--(ABS($G$3:$G$1315 - $K$3:$K$1315) = $BR10))</f>
        <v>25</v>
      </c>
      <c r="BV10" s="126">
        <f t="shared" si="8"/>
        <v>2.5252525252525252E-2</v>
      </c>
      <c r="BW10" s="122">
        <f t="shared" si="5"/>
        <v>43</v>
      </c>
      <c r="BX10" s="127">
        <f t="shared" si="6"/>
        <v>2.1717171717171718E-2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446.40000000000003</v>
      </c>
      <c r="BF11">
        <f>80/100</f>
        <v>0.8</v>
      </c>
      <c r="BH11" t="s">
        <v>1456</v>
      </c>
      <c r="BI11">
        <v>65</v>
      </c>
      <c r="BK11" s="66"/>
      <c r="BL11" s="161" t="str">
        <f>_xlfn.CONCAT(TEXT(BM4+BM6+BM8, "0"),"-",TEXT(BM5, "0"),"-",TEXT(BM7+BM9, "0"))</f>
        <v>558-341-91</v>
      </c>
      <c r="BM11" s="162"/>
      <c r="BN11" t="s">
        <v>1892</v>
      </c>
      <c r="BP11" s="66"/>
      <c r="BR11" s="2">
        <v>6</v>
      </c>
      <c r="BS11" s="123" cm="1">
        <f t="array" ref="BS11">SUM(--(ABS($F$3:$F$1315 - $J$3:$J$1315) = $BR11))</f>
        <v>5</v>
      </c>
      <c r="BT11" s="124">
        <f t="shared" si="7"/>
        <v>5.0505050505050509E-3</v>
      </c>
      <c r="BU11" s="125" cm="1">
        <f t="array" ref="BU11">SUM(--(ABS($G$3:$G$1315 - $K$3:$K$1315) = $BR11))</f>
        <v>6</v>
      </c>
      <c r="BV11" s="126">
        <f t="shared" si="8"/>
        <v>6.0606060606060606E-3</v>
      </c>
      <c r="BW11" s="122">
        <f t="shared" si="5"/>
        <v>11</v>
      </c>
      <c r="BX11" s="127">
        <f t="shared" si="6"/>
        <v>5.5555555555555558E-3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187</v>
      </c>
      <c r="BF12">
        <f>10/100</f>
        <v>0.1</v>
      </c>
      <c r="BK12" s="66"/>
      <c r="BL12" s="155" t="str">
        <f>_xlfn.CONCAT(TEXT(BM4, "0"),"-",TEXT(BM5, "0"),"-",TEXT(BM7+BM9+BM6+BM8, "0"))</f>
        <v>453-341-196</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19</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1.7626262626262625</v>
      </c>
      <c r="BT16" s="154"/>
      <c r="BU16" s="154">
        <f>((BR5*BV5)+(BV6*BR6)+(BV7*BR7)+(BV8*BR8)+(BV9*BR9)+(BV10*BR10)+(BV11*BR11)+(BV12*BR12)+(BV13*BR13)+(BV14*BR14)+(BV15*BR15))</f>
        <v>1.807070707070707</v>
      </c>
      <c r="BV16" s="154"/>
      <c r="BX16">
        <f>((BR5*BX5)+(BX6*BR6)+(BX7*BR7)+(BX8*BR8)+(BX9*BR9)+(BX10*BR10)+(BX11*BR11)+(BX12*BR12)+(BX13*BR13)+(BX14*BR14)+(BX15*BR15))</f>
        <v>1.7848484848484851</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500.14000000000118</v>
      </c>
      <c r="BH17" t="s">
        <v>1831</v>
      </c>
      <c r="BI17">
        <f>COUNTIFS($N$3:$N$1315,1,$AC$3:$AC$1315,1)</f>
        <v>44</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0.50519191919192041</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12</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45</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81</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2-1-0</v>
      </c>
      <c r="AP664" s="2" t="str">
        <f>INDEX(Sheet5!$B$2:$AG$33, MATCH(Table2[[#This Row],[HomeTeam]],Sheet5!$A$2:$A$33, 0), MATCH(Table2[[#This Row],[AwayTeam]],Sheet5!$A$2:$A$33, 0))</f>
        <v>1-2-0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1-2-0</v>
      </c>
      <c r="AP743" s="2" t="str">
        <f>INDEX(Sheet5!$B$2:$AG$33, MATCH(Table2[[#This Row],[HomeTeam]],Sheet5!$A$2:$A$33, 0), MATCH(Table2[[#This Row],[AwayTeam]],Sheet5!$A$2:$A$33, 0))</f>
        <v>2-1-0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1-2-0</v>
      </c>
      <c r="AP949" s="2" t="str">
        <f>INDEX(Sheet5!$B$2:$AG$33, MATCH(Table2[[#This Row],[HomeTeam]],Sheet5!$A$2:$A$33, 0), MATCH(Table2[[#This Row],[AwayTeam]],Sheet5!$A$2:$A$33, 0))</f>
        <v>2-1-0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0-1-1</v>
      </c>
      <c r="AP959" s="2" t="str">
        <f>INDEX(Sheet5!$B$2:$AG$33, MATCH(Table2[[#This Row],[HomeTeam]],Sheet5!$A$2:$A$33, 0), MATCH(Table2[[#This Row],[AwayTeam]],Sheet5!$A$2:$A$33, 0))</f>
        <v>2-0-0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1-0-0</v>
      </c>
      <c r="AP977" s="2" t="str">
        <f>INDEX(Sheet5!$B$2:$AG$33, MATCH(Table2[[#This Row],[HomeTeam]],Sheet5!$A$2:$A$33, 0), MATCH(Table2[[#This Row],[AwayTeam]],Sheet5!$A$2:$A$33, 0))</f>
        <v>0-1-0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2-0-0</v>
      </c>
      <c r="AP989" s="2" t="str">
        <f>INDEX(Sheet5!$B$2:$AG$33, MATCH(Table2[[#This Row],[HomeTeam]],Sheet5!$A$2:$A$33, 0), MATCH(Table2[[#This Row],[AwayTeam]],Sheet5!$A$2:$A$33, 0))</f>
        <v>0-1-1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-9</v>
      </c>
      <c r="AI990" s="2">
        <f t="shared" si="83"/>
        <v>-16</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-9</v>
      </c>
      <c r="AI991" s="2">
        <f t="shared" si="83"/>
        <v>-16</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-9</v>
      </c>
      <c r="AI992" s="2">
        <f t="shared" si="83"/>
        <v>-16</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-9</v>
      </c>
      <c r="AI993" s="2">
        <f t="shared" si="83"/>
        <v>-16</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1</v>
      </c>
      <c r="K994" s="2">
        <v>2</v>
      </c>
      <c r="L994" s="2" t="str">
        <f t="shared" si="80"/>
        <v>CAR</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-1</v>
      </c>
      <c r="AH994" s="2">
        <f t="shared" si="82"/>
        <v>-9</v>
      </c>
      <c r="AI994" s="2">
        <f t="shared" si="83"/>
        <v>-16</v>
      </c>
      <c r="AJ994" s="2">
        <v>6</v>
      </c>
      <c r="AK994" s="4">
        <v>45728</v>
      </c>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1</v>
      </c>
      <c r="K995" s="2">
        <v>1</v>
      </c>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v>1</v>
      </c>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-2</v>
      </c>
      <c r="AG995" s="2">
        <f>Table2[[#This Row],[ActualHomeScore]]-Table2[[#This Row],[PredictedHomeScore]]</f>
        <v>-3</v>
      </c>
      <c r="AH995" s="2">
        <f t="shared" si="82"/>
        <v>-9</v>
      </c>
      <c r="AI995" s="2">
        <f t="shared" si="83"/>
        <v>-16</v>
      </c>
      <c r="AJ995" s="2">
        <v>7</v>
      </c>
      <c r="AK995" s="4">
        <v>45728</v>
      </c>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-3</v>
      </c>
      <c r="AG996" s="2">
        <f>Table2[[#This Row],[ActualHomeScore]]-Table2[[#This Row],[PredictedHomeScore]]</f>
        <v>-1</v>
      </c>
      <c r="AH996" s="2">
        <f t="shared" si="82"/>
        <v>-9</v>
      </c>
      <c r="AI996" s="2">
        <f t="shared" si="83"/>
        <v>-16</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v>0</v>
      </c>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-4</v>
      </c>
      <c r="AG997" s="2">
        <f>Table2[[#This Row],[ActualHomeScore]]-Table2[[#This Row],[PredictedHomeScore]]</f>
        <v>-3</v>
      </c>
      <c r="AH997" s="2">
        <f t="shared" si="82"/>
        <v>-9</v>
      </c>
      <c r="AI997" s="2">
        <f t="shared" si="83"/>
        <v>-16</v>
      </c>
      <c r="AJ997" s="2">
        <v>1</v>
      </c>
      <c r="AK997" s="4">
        <v>45727</v>
      </c>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c r="K998" s="150"/>
      <c r="L998" s="150" t="str">
        <f t="shared" si="80"/>
        <v>_</v>
      </c>
      <c r="M998" s="150"/>
      <c r="N998" s="150">
        <f>IF(ISBLANK(Table2[[#This Row],[ActualResult]]), 0, 1)</f>
        <v>0</v>
      </c>
      <c r="O998" s="150" t="str">
        <f>IF(ISBLANK(Table2[[#This Row],[ActualResult]]), "_", IF(Table2[[#This Row],[ActualWinner]]=Table2[[#This Row],[PredictedWinner]], "Y", "N"))</f>
        <v>_</v>
      </c>
      <c r="P998" s="150" t="str">
        <f>IF(Table2[[#This Row],[ActualAwayScore]]&gt;Table2[[#This Row],[PredictedAwayScore]], "N", IF(ISBLANK(Table2[[#This Row],[ActualResult]]), "_", IF(Table2[[#This Row],[ActualAwayScore]]=Table2[[#This Row],[PredictedAwayScore]], "Y", "N")))</f>
        <v>_</v>
      </c>
      <c r="Q998" s="150" t="str">
        <f>IF(Table2[[#This Row],[ActualHomeScore]]&gt;Table2[[#This Row],[PredictedHomeScore]],"N", IF(ISBLANK(Table2[[#This Row],[ActualResult]]), "_", IF(Table2[[#This Row],[ActualHomeScore]]=Table2[[#This Row],[PredictedHomeScore]], "Y", "N")))</f>
        <v>_</v>
      </c>
      <c r="R998" s="150"/>
      <c r="S998" s="150" t="str">
        <f t="shared" si="81"/>
        <v>_</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0</v>
      </c>
      <c r="AC998" s="151">
        <f>(($BF$11)*IF(Table2[[#This Row],[CorrectWinnerPrediction]]="Y", 1, 0))+(($BF$12)*IF(Table2[[#This Row],[CorrectAwayScorePrediction]]="Y", 1, 0))+(($BF$13)*IF(Table2[[#This Row],[CorrectHomeScorePrediction]]="Y", 1, 0))</f>
        <v>0</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-2</v>
      </c>
      <c r="AG998" s="150">
        <f>Table2[[#This Row],[ActualHomeScore]]-Table2[[#This Row],[PredictedHomeScore]]</f>
        <v>-5</v>
      </c>
      <c r="AH998" s="150">
        <f t="shared" si="82"/>
        <v>-9</v>
      </c>
      <c r="AI998" s="150">
        <f t="shared" si="83"/>
        <v>-16</v>
      </c>
      <c r="AJ998" s="150"/>
      <c r="AK998" s="150"/>
      <c r="AL998" s="150">
        <f>IF(Table2[[#This Row],[GameIsOver]]=0,0,IF(Table2[[#This Row],[ActualWinner]]=Table2[[#This Row],[AwayTeam]], 1, 0))</f>
        <v>0</v>
      </c>
      <c r="AM998" s="150">
        <f>IF(Table2[[#This Row],[GameIsOver]]=0,0,IF(Table2[[#This Row],[ActualWinner]]=Table2[[#This Row],[HomeTeam]], 1, 0))</f>
        <v>0</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0-2-0</v>
      </c>
      <c r="AP998" s="150" t="str">
        <f>INDEX(Sheet5!$B$2:$AG$33, MATCH(Table2[[#This Row],[HomeTeam]],Sheet5!$A$2:$A$33, 0), MATCH(Table2[[#This Row],[AwayTeam]],Sheet5!$A$2:$A$33, 0))</f>
        <v>2-0-0</v>
      </c>
      <c r="AQ998" s="150">
        <f>IF(Table2[[#This Row],[GameHasShutOut]], 1, 0)</f>
        <v>0</v>
      </c>
      <c r="AR998" s="150">
        <f>IF(Table2[[#This Row],[ActualAwayScore]] + Table2[[#This Row],[ActualHomeScore]] &gt;= 10, 1, 0)</f>
        <v>0</v>
      </c>
      <c r="AS998" s="150">
        <f>IF(ABS(Table2[[#This Row],[ActualAwayScore]]-Table2[[#This Row],[ActualHomeScore]])&gt;=5, 1, 0)</f>
        <v>0</v>
      </c>
      <c r="AT998" s="150">
        <f>IF(Table2[[#This Row],[ActualAwayScore]] + Table2[[#This Row],[ActualHomeScore]] &lt;= 3, 1, 0)</f>
        <v>1</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-2</v>
      </c>
      <c r="AH999" s="2">
        <f t="shared" si="82"/>
        <v>-17</v>
      </c>
      <c r="AI999" s="2">
        <f t="shared" si="83"/>
        <v>-23</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-3</v>
      </c>
      <c r="AG1000" s="2">
        <f>Table2[[#This Row],[ActualHomeScore]]-Table2[[#This Row],[PredictedHomeScore]]</f>
        <v>-5</v>
      </c>
      <c r="AH1000" s="2">
        <f t="shared" si="82"/>
        <v>-17</v>
      </c>
      <c r="AI1000" s="2">
        <f t="shared" si="83"/>
        <v>-23</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-3</v>
      </c>
      <c r="AG1001" s="2">
        <f>Table2[[#This Row],[ActualHomeScore]]-Table2[[#This Row],[PredictedHomeScore]]</f>
        <v>-4</v>
      </c>
      <c r="AH1001" s="2">
        <f t="shared" si="82"/>
        <v>-17</v>
      </c>
      <c r="AI1001" s="2">
        <f t="shared" si="83"/>
        <v>-23</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-2</v>
      </c>
      <c r="AG1002" s="2">
        <f>Table2[[#This Row],[ActualHomeScore]]-Table2[[#This Row],[PredictedHomeScore]]</f>
        <v>-4</v>
      </c>
      <c r="AH1002" s="2">
        <f t="shared" si="82"/>
        <v>-17</v>
      </c>
      <c r="AI1002" s="2">
        <f t="shared" si="83"/>
        <v>-23</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-5</v>
      </c>
      <c r="AH1003" s="2">
        <f t="shared" si="82"/>
        <v>-17</v>
      </c>
      <c r="AI1003" s="2">
        <f t="shared" si="83"/>
        <v>-23</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c r="K1004" s="150"/>
      <c r="L1004" s="150" t="str">
        <f t="shared" si="80"/>
        <v>_</v>
      </c>
      <c r="M1004" s="150"/>
      <c r="N1004" s="150">
        <f>IF(ISBLANK(Table2[[#This Row],[ActualResult]]), 0, 1)</f>
        <v>0</v>
      </c>
      <c r="O1004" s="150" t="str">
        <f>IF(ISBLANK(Table2[[#This Row],[ActualResult]]), "_", IF(Table2[[#This Row],[ActualWinner]]=Table2[[#This Row],[PredictedWinner]], "Y", "N"))</f>
        <v>_</v>
      </c>
      <c r="P1004" s="150" t="str">
        <f>IF(Table2[[#This Row],[ActualAwayScore]]&gt;Table2[[#This Row],[PredictedAwayScore]], "N", IF(ISBLANK(Table2[[#This Row],[ActualResult]]), "_", IF(Table2[[#This Row],[ActualAwayScore]]=Table2[[#This Row],[PredictedAwayScore]], "Y", "N")))</f>
        <v>_</v>
      </c>
      <c r="Q1004" s="150" t="str">
        <f>IF(Table2[[#This Row],[ActualHomeScore]]&gt;Table2[[#This Row],[PredictedHomeScore]],"N", IF(ISBLANK(Table2[[#This Row],[ActualResult]]), "_", IF(Table2[[#This Row],[ActualHomeScore]]=Table2[[#This Row],[PredictedHomeScore]], "Y", "N")))</f>
        <v>_</v>
      </c>
      <c r="R1004" s="150"/>
      <c r="S1004" s="150" t="str">
        <f t="shared" si="81"/>
        <v>_</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0</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0</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-4</v>
      </c>
      <c r="AG1004" s="150">
        <f>Table2[[#This Row],[ActualHomeScore]]-Table2[[#This Row],[PredictedHomeScore]]</f>
        <v>-3</v>
      </c>
      <c r="AH1004" s="150">
        <f t="shared" si="82"/>
        <v>-17</v>
      </c>
      <c r="AI1004" s="150">
        <f t="shared" si="83"/>
        <v>-23</v>
      </c>
      <c r="AJ1004" s="150"/>
      <c r="AK1004" s="150"/>
      <c r="AL1004" s="150">
        <f>IF(Table2[[#This Row],[GameIsOver]]=0,0,IF(Table2[[#This Row],[ActualWinner]]=Table2[[#This Row],[AwayTeam]], 1, 0))</f>
        <v>0</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1-0-0</v>
      </c>
      <c r="AP1004" s="150" t="str">
        <f>INDEX(Sheet5!$B$2:$AG$33, MATCH(Table2[[#This Row],[HomeTeam]],Sheet5!$A$2:$A$33, 0), MATCH(Table2[[#This Row],[AwayTeam]],Sheet5!$A$2:$A$33, 0))</f>
        <v>0-1-0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1</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-3</v>
      </c>
      <c r="AG1005" s="2">
        <f>Table2[[#This Row],[ActualHomeScore]]-Table2[[#This Row],[PredictedHomeScore]]</f>
        <v>-5</v>
      </c>
      <c r="AH1005" s="2">
        <f t="shared" si="82"/>
        <v>-28</v>
      </c>
      <c r="AI1005" s="2">
        <f t="shared" si="83"/>
        <v>-42</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-3</v>
      </c>
      <c r="AG1006" s="2">
        <f>Table2[[#This Row],[ActualHomeScore]]-Table2[[#This Row],[PredictedHomeScore]]</f>
        <v>-4</v>
      </c>
      <c r="AH1006" s="2">
        <f t="shared" si="82"/>
        <v>-28</v>
      </c>
      <c r="AI1006" s="2">
        <f t="shared" si="83"/>
        <v>-42</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-28</v>
      </c>
      <c r="AI1007" s="2">
        <f t="shared" si="83"/>
        <v>-42</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-5</v>
      </c>
      <c r="AH1008" s="2">
        <f t="shared" si="82"/>
        <v>-28</v>
      </c>
      <c r="AI1008" s="2">
        <f t="shared" si="83"/>
        <v>-42</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-3</v>
      </c>
      <c r="AG1009" s="2">
        <f>Table2[[#This Row],[ActualHomeScore]]-Table2[[#This Row],[PredictedHomeScore]]</f>
        <v>-4</v>
      </c>
      <c r="AH1009" s="2">
        <f t="shared" si="82"/>
        <v>-28</v>
      </c>
      <c r="AI1009" s="2">
        <f t="shared" si="83"/>
        <v>-42</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-3</v>
      </c>
      <c r="AH1010" s="2">
        <f t="shared" si="82"/>
        <v>-28</v>
      </c>
      <c r="AI1010" s="2">
        <f t="shared" si="83"/>
        <v>-42</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-4</v>
      </c>
      <c r="AG1011" s="2">
        <f>Table2[[#This Row],[ActualHomeScore]]-Table2[[#This Row],[PredictedHomeScore]]</f>
        <v>-5</v>
      </c>
      <c r="AH1011" s="2">
        <f t="shared" si="82"/>
        <v>-28</v>
      </c>
      <c r="AI1011" s="2">
        <f t="shared" si="83"/>
        <v>-42</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-3</v>
      </c>
      <c r="AG1012" s="2">
        <f>Table2[[#This Row],[ActualHomeScore]]-Table2[[#This Row],[PredictedHomeScore]]</f>
        <v>-5</v>
      </c>
      <c r="AH1012" s="2">
        <f t="shared" si="82"/>
        <v>-28</v>
      </c>
      <c r="AI1012" s="2">
        <f t="shared" si="83"/>
        <v>-42</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2-0-0</v>
      </c>
      <c r="AP1012" s="2" t="str">
        <f>INDEX(Sheet5!$B$2:$AG$33, MATCH(Table2[[#This Row],[HomeTeam]],Sheet5!$A$2:$A$33, 0), MATCH(Table2[[#This Row],[AwayTeam]],Sheet5!$A$2:$A$33, 0))</f>
        <v>0-1-1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-3</v>
      </c>
      <c r="AG1013" s="2">
        <f>Table2[[#This Row],[ActualHomeScore]]-Table2[[#This Row],[PredictedHomeScore]]</f>
        <v>-4</v>
      </c>
      <c r="AH1013" s="2">
        <f t="shared" si="82"/>
        <v>-28</v>
      </c>
      <c r="AI1013" s="2">
        <f t="shared" si="83"/>
        <v>-42</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-4</v>
      </c>
      <c r="AG1014" s="3">
        <f>Table2[[#This Row],[ActualHomeScore]]-Table2[[#This Row],[PredictedHomeScore]]</f>
        <v>-3</v>
      </c>
      <c r="AH1014" s="3">
        <f t="shared" si="82"/>
        <v>-28</v>
      </c>
      <c r="AI1014" s="3">
        <f t="shared" si="83"/>
        <v>-42</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-5</v>
      </c>
      <c r="AG1015" s="2">
        <f>Table2[[#This Row],[ActualHomeScore]]-Table2[[#This Row],[PredictedHomeScore]]</f>
        <v>-3</v>
      </c>
      <c r="AH1015" s="2">
        <f t="shared" si="82"/>
        <v>-21</v>
      </c>
      <c r="AI1015" s="2">
        <f t="shared" si="83"/>
        <v>-29</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-4</v>
      </c>
      <c r="AH1016" s="2">
        <f t="shared" si="82"/>
        <v>-21</v>
      </c>
      <c r="AI1016" s="2">
        <f t="shared" si="83"/>
        <v>-29</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-3</v>
      </c>
      <c r="AG1017" s="2">
        <f>Table2[[#This Row],[ActualHomeScore]]-Table2[[#This Row],[PredictedHomeScore]]</f>
        <v>-5</v>
      </c>
      <c r="AH1017" s="2">
        <f t="shared" si="82"/>
        <v>-21</v>
      </c>
      <c r="AI1017" s="2">
        <f t="shared" si="83"/>
        <v>-29</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-3</v>
      </c>
      <c r="AG1018" s="2">
        <f>Table2[[#This Row],[ActualHomeScore]]-Table2[[#This Row],[PredictedHomeScore]]</f>
        <v>-2</v>
      </c>
      <c r="AH1018" s="2">
        <f t="shared" si="82"/>
        <v>-21</v>
      </c>
      <c r="AI1018" s="2">
        <f t="shared" si="83"/>
        <v>-29</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-2</v>
      </c>
      <c r="AG1019" s="2">
        <f>Table2[[#This Row],[ActualHomeScore]]-Table2[[#This Row],[PredictedHomeScore]]</f>
        <v>-5</v>
      </c>
      <c r="AH1019" s="2">
        <f t="shared" si="82"/>
        <v>-21</v>
      </c>
      <c r="AI1019" s="2">
        <f t="shared" si="83"/>
        <v>-29</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-4</v>
      </c>
      <c r="AH1020" s="2">
        <f t="shared" si="82"/>
        <v>-21</v>
      </c>
      <c r="AI1020" s="2">
        <f t="shared" si="83"/>
        <v>-29</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-3</v>
      </c>
      <c r="AG1021" s="2">
        <f>Table2[[#This Row],[ActualHomeScore]]-Table2[[#This Row],[PredictedHomeScore]]</f>
        <v>-2</v>
      </c>
      <c r="AH1021" s="2">
        <f t="shared" si="82"/>
        <v>-21</v>
      </c>
      <c r="AI1021" s="2">
        <f t="shared" si="83"/>
        <v>-29</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-1</v>
      </c>
      <c r="AG1022" s="3">
        <f>Table2[[#This Row],[ActualHomeScore]]-Table2[[#This Row],[PredictedHomeScore]]</f>
        <v>-4</v>
      </c>
      <c r="AH1022" s="3">
        <f t="shared" si="82"/>
        <v>-21</v>
      </c>
      <c r="AI1022" s="3">
        <f t="shared" si="83"/>
        <v>-29</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-4</v>
      </c>
      <c r="AG1023" s="2">
        <f>Table2[[#This Row],[ActualHomeScore]]-Table2[[#This Row],[PredictedHomeScore]]</f>
        <v>-2</v>
      </c>
      <c r="AH1023" s="2">
        <f t="shared" si="82"/>
        <v>-13</v>
      </c>
      <c r="AI1023" s="2">
        <f t="shared" si="83"/>
        <v>-14</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-3</v>
      </c>
      <c r="AG1024" s="2">
        <f>Table2[[#This Row],[ActualHomeScore]]-Table2[[#This Row],[PredictedHomeScore]]</f>
        <v>-4</v>
      </c>
      <c r="AH1024" s="2">
        <f t="shared" si="82"/>
        <v>-13</v>
      </c>
      <c r="AI1024" s="2">
        <f t="shared" si="83"/>
        <v>-14</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-5</v>
      </c>
      <c r="AH1025" s="2">
        <f t="shared" si="82"/>
        <v>-13</v>
      </c>
      <c r="AI1025" s="2">
        <f t="shared" si="83"/>
        <v>-14</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-4</v>
      </c>
      <c r="AG1026" s="3">
        <f>Table2[[#This Row],[ActualHomeScore]]-Table2[[#This Row],[PredictedHomeScore]]</f>
        <v>-3</v>
      </c>
      <c r="AH1026" s="3">
        <f t="shared" si="82"/>
        <v>-13</v>
      </c>
      <c r="AI1026" s="3">
        <f t="shared" si="83"/>
        <v>-14</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-4</v>
      </c>
      <c r="AG1027" s="2">
        <f>Table2[[#This Row],[ActualHomeScore]]-Table2[[#This Row],[PredictedHomeScore]]</f>
        <v>-2</v>
      </c>
      <c r="AH1027" s="2">
        <f t="shared" ref="AH1027:AH1090" si="87">SUMIF($B$3:$B$1315, $B1027, $AF$3:$AF$1315)</f>
        <v>-35</v>
      </c>
      <c r="AI1027" s="2">
        <f t="shared" ref="AI1027:AI1090" si="88">SUMIF($B$3:$B$1315, $B1027, $AG$3:$AG$1315)</f>
        <v>-27</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-5</v>
      </c>
      <c r="AG1028" s="2">
        <f>Table2[[#This Row],[ActualHomeScore]]-Table2[[#This Row],[PredictedHomeScore]]</f>
        <v>-3</v>
      </c>
      <c r="AH1028" s="2">
        <f t="shared" si="87"/>
        <v>-35</v>
      </c>
      <c r="AI1028" s="2">
        <f t="shared" si="88"/>
        <v>-27</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-3</v>
      </c>
      <c r="AG1029" s="2">
        <f>Table2[[#This Row],[ActualHomeScore]]-Table2[[#This Row],[PredictedHomeScore]]</f>
        <v>-2</v>
      </c>
      <c r="AH1029" s="2">
        <f t="shared" si="87"/>
        <v>-35</v>
      </c>
      <c r="AI1029" s="2">
        <f t="shared" si="88"/>
        <v>-27</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-4</v>
      </c>
      <c r="AG1030" s="2">
        <f>Table2[[#This Row],[ActualHomeScore]]-Table2[[#This Row],[PredictedHomeScore]]</f>
        <v>-3</v>
      </c>
      <c r="AH1030" s="2">
        <f t="shared" si="87"/>
        <v>-35</v>
      </c>
      <c r="AI1030" s="2">
        <f t="shared" si="88"/>
        <v>-27</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-2</v>
      </c>
      <c r="AG1031" s="2">
        <f>Table2[[#This Row],[ActualHomeScore]]-Table2[[#This Row],[PredictedHomeScore]]</f>
        <v>-1</v>
      </c>
      <c r="AH1031" s="2">
        <f t="shared" si="87"/>
        <v>-35</v>
      </c>
      <c r="AI1031" s="2">
        <f t="shared" si="88"/>
        <v>-27</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-4</v>
      </c>
      <c r="AG1032" s="2">
        <f>Table2[[#This Row],[ActualHomeScore]]-Table2[[#This Row],[PredictedHomeScore]]</f>
        <v>-2</v>
      </c>
      <c r="AH1032" s="2">
        <f t="shared" si="87"/>
        <v>-35</v>
      </c>
      <c r="AI1032" s="2">
        <f t="shared" si="88"/>
        <v>-27</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2-1-0</v>
      </c>
      <c r="AP1032" s="2" t="str">
        <f>INDEX(Sheet5!$B$2:$AG$33, MATCH(Table2[[#This Row],[HomeTeam]],Sheet5!$A$2:$A$33, 0), MATCH(Table2[[#This Row],[AwayTeam]],Sheet5!$A$2:$A$33, 0))</f>
        <v>1-2-0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-2</v>
      </c>
      <c r="AG1033" s="2">
        <f>Table2[[#This Row],[ActualHomeScore]]-Table2[[#This Row],[PredictedHomeScore]]</f>
        <v>-4</v>
      </c>
      <c r="AH1033" s="2">
        <f t="shared" si="87"/>
        <v>-35</v>
      </c>
      <c r="AI1033" s="2">
        <f t="shared" si="88"/>
        <v>-27</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-4</v>
      </c>
      <c r="AG1034" s="2">
        <f>Table2[[#This Row],[ActualHomeScore]]-Table2[[#This Row],[PredictedHomeScore]]</f>
        <v>-3</v>
      </c>
      <c r="AH1034" s="2">
        <f t="shared" si="87"/>
        <v>-35</v>
      </c>
      <c r="AI1034" s="2">
        <f t="shared" si="88"/>
        <v>-27</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-2</v>
      </c>
      <c r="AG1035" s="2">
        <f>Table2[[#This Row],[ActualHomeScore]]-Table2[[#This Row],[PredictedHomeScore]]</f>
        <v>-1</v>
      </c>
      <c r="AH1035" s="2">
        <f t="shared" si="87"/>
        <v>-35</v>
      </c>
      <c r="AI1035" s="2">
        <f t="shared" si="88"/>
        <v>-27</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-2</v>
      </c>
      <c r="AG1036" s="2">
        <f>Table2[[#This Row],[ActualHomeScore]]-Table2[[#This Row],[PredictedHomeScore]]</f>
        <v>-4</v>
      </c>
      <c r="AH1036" s="2">
        <f t="shared" si="87"/>
        <v>-35</v>
      </c>
      <c r="AI1036" s="2">
        <f t="shared" si="88"/>
        <v>-27</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-3</v>
      </c>
      <c r="AG1037" s="3">
        <f>Table2[[#This Row],[ActualHomeScore]]-Table2[[#This Row],[PredictedHomeScore]]</f>
        <v>-2</v>
      </c>
      <c r="AH1037" s="3">
        <f t="shared" si="87"/>
        <v>-35</v>
      </c>
      <c r="AI1037" s="3">
        <f t="shared" si="88"/>
        <v>-27</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A1038" s="4">
        <v>45728</v>
      </c>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A1039" s="4">
        <v>45728</v>
      </c>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A1040" s="4">
        <v>45728</v>
      </c>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5">
        <v>45728</v>
      </c>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0-1-0</v>
      </c>
      <c r="AP1051" s="2" t="str">
        <f>INDEX(Sheet5!$B$2:$AG$33, MATCH(Table2[[#This Row],[HomeTeam]],Sheet5!$A$2:$A$33, 0), MATCH(Table2[[#This Row],[AwayTeam]],Sheet5!$A$2:$A$33, 0))</f>
        <v>1-0-0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1-0-0</v>
      </c>
      <c r="AP1208" s="2" t="str">
        <f>INDEX(Sheet5!$B$2:$AG$33, MATCH(Table2[[#This Row],[HomeTeam]],Sheet5!$A$2:$A$33, 0), MATCH(Table2[[#This Row],[AwayTeam]],Sheet5!$A$2:$A$33, 0))</f>
        <v>0-1-0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BB3:BI5 X4:Y7 BB6:BG11 BI6:BI11 BH6:BH12 BA12:BI16 BA17:BG17 BA18:BI22 A1:B1048576 C951:AM1314">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T4"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76</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67</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74</v>
      </c>
      <c r="J156" s="2">
        <f>SUMIFS(DataRegularSeason20242025!$AA$3:$AA$1315,DataRegularSeason20242025!$B$3:$B$1315, "&lt;=" &amp; $A156, DataRegularSeason20242025!$D$3:$D$1315, J$1)+SUMIFS(DataRegularSeason20242025!$AB$3:$AB$1315,DataRegularSeason20242025!$B$3:$B$1315, "&lt;=" &amp; $A156, DataRegularSeason20242025!$E$3:$E$1315, J$1)</f>
        <v>82</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74</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65</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51</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76</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67</v>
      </c>
      <c r="H157" s="2">
        <f>SUMIFS(DataRegularSeason20242025!$AA$3:$AA$1315,DataRegularSeason20242025!$B$3:$B$1315, "&lt;=" &amp; $A157, DataRegularSeason20242025!$D$3:$D$1315, H$1)+SUMIFS(DataRegularSeason20242025!$AB$3:$AB$1315,DataRegularSeason20242025!$B$3:$B$1315, "&lt;=" &amp; $A157, DataRegularSeason20242025!$E$3:$E$1315, H$1)</f>
        <v>46</v>
      </c>
      <c r="I157" s="2">
        <f>SUMIFS(DataRegularSeason20242025!$AA$3:$AA$1315,DataRegularSeason20242025!$B$3:$B$1315, "&lt;=" &amp; $A157, DataRegularSeason20242025!$D$3:$D$1315, I$1)+SUMIFS(DataRegularSeason20242025!$AB$3:$AB$1315,DataRegularSeason20242025!$B$3:$B$1315, "&lt;=" &amp; $A157, DataRegularSeason20242025!$E$3:$E$1315, I$1)</f>
        <v>74</v>
      </c>
      <c r="J157" s="2">
        <f>SUMIFS(DataRegularSeason20242025!$AA$3:$AA$1315,DataRegularSeason20242025!$B$3:$B$1315, "&lt;=" &amp; $A157, DataRegularSeason20242025!$D$3:$D$1315, J$1)+SUMIFS(DataRegularSeason20242025!$AB$3:$AB$1315,DataRegularSeason20242025!$B$3:$B$1315, "&lt;=" &amp; $A157, DataRegularSeason20242025!$E$3:$E$1315, J$1)</f>
        <v>82</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74</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65</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51</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66</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65</v>
      </c>
      <c r="AD157" s="2">
        <f>SUMIFS(DataRegularSeason20242025!$AA$3:$AA$1315,DataRegularSeason20242025!$B$3:$B$1315, "&lt;=" &amp; $A157, DataRegularSeason20242025!$D$3:$D$1315, AD$1)+SUMIFS(DataRegularSeason20242025!$AB$3:$AB$1315,DataRegularSeason20242025!$B$3:$B$1315, "&lt;=" &amp; $A157, DataRegularSeason20242025!$E$3:$E$1315, AD$1)</f>
        <v>64</v>
      </c>
      <c r="AE157" s="2">
        <f>SUMIFS(DataRegularSeason20242025!$AA$3:$AA$1315,DataRegularSeason20242025!$B$3:$B$1315, "&lt;=" &amp; $A157, DataRegularSeason20242025!$D$3:$D$1315, AE$1)+SUMIFS(DataRegularSeason20242025!$AB$3:$AB$1315,DataRegularSeason20242025!$B$3:$B$1315, "&lt;=" &amp; $A157, DataRegularSeason20242025!$E$3:$E$1315, AE$1)</f>
        <v>80</v>
      </c>
      <c r="AF157" s="2">
        <f>SUMIFS(DataRegularSeason20242025!$AA$3:$AA$1315,DataRegularSeason20242025!$B$3:$B$1315, "&lt;=" &amp; $A157, DataRegularSeason20242025!$D$3:$D$1315, AF$1)+SUMIFS(DataRegularSeason20242025!$AB$3:$AB$1315,DataRegularSeason20242025!$B$3:$B$1315, "&lt;=" &amp; $A157, DataRegularSeason20242025!$E$3:$E$1315, AF$1)</f>
        <v>90</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64</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76</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67</v>
      </c>
      <c r="H158" s="2">
        <f>SUMIFS(DataRegularSeason20242025!$AA$3:$AA$1315,DataRegularSeason20242025!$B$3:$B$1315, "&lt;=" &amp; $A158, DataRegularSeason20242025!$D$3:$D$1315, H$1)+SUMIFS(DataRegularSeason20242025!$AB$3:$AB$1315,DataRegularSeason20242025!$B$3:$B$1315, "&lt;=" &amp; $A158, DataRegularSeason20242025!$E$3:$E$1315, H$1)</f>
        <v>46</v>
      </c>
      <c r="I158" s="2">
        <f>SUMIFS(DataRegularSeason20242025!$AA$3:$AA$1315,DataRegularSeason20242025!$B$3:$B$1315, "&lt;=" &amp; $A158, DataRegularSeason20242025!$D$3:$D$1315, I$1)+SUMIFS(DataRegularSeason20242025!$AB$3:$AB$1315,DataRegularSeason20242025!$B$3:$B$1315, "&lt;=" &amp; $A158, DataRegularSeason20242025!$E$3:$E$1315, I$1)</f>
        <v>74</v>
      </c>
      <c r="J158" s="2">
        <f>SUMIFS(DataRegularSeason20242025!$AA$3:$AA$1315,DataRegularSeason20242025!$B$3:$B$1315, "&lt;=" &amp; $A158, DataRegularSeason20242025!$D$3:$D$1315, J$1)+SUMIFS(DataRegularSeason20242025!$AB$3:$AB$1315,DataRegularSeason20242025!$B$3:$B$1315, "&lt;=" &amp; $A158, DataRegularSeason20242025!$E$3:$E$1315, J$1)</f>
        <v>82</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74</v>
      </c>
      <c r="M158" s="2">
        <f>SUMIFS(DataRegularSeason20242025!$AA$3:$AA$1315,DataRegularSeason20242025!$B$3:$B$1315, "&lt;=" &amp; $A158, DataRegularSeason20242025!$D$3:$D$1315, M$1)+SUMIFS(DataRegularSeason20242025!$AB$3:$AB$1315,DataRegularSeason20242025!$B$3:$B$1315, "&lt;=" &amp; $A158, DataRegularSeason20242025!$E$3:$E$1315, M$1)</f>
        <v>81</v>
      </c>
      <c r="N158" s="2">
        <f>SUMIFS(DataRegularSeason20242025!$AA$3:$AA$1315,DataRegularSeason20242025!$B$3:$B$1315, "&lt;=" &amp; $A158, DataRegularSeason20242025!$D$3:$D$1315, N$1)+SUMIFS(DataRegularSeason20242025!$AB$3:$AB$1315,DataRegularSeason20242025!$B$3:$B$1315, "&lt;=" &amp; $A158, DataRegularSeason20242025!$E$3:$E$1315, N$1)</f>
        <v>71</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65</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51</v>
      </c>
      <c r="S158" s="2">
        <f>SUMIFS(DataRegularSeason20242025!$AA$3:$AA$1315,DataRegularSeason20242025!$B$3:$B$1315, "&lt;=" &amp; $A158, DataRegularSeason20242025!$D$3:$D$1315, S$1)+SUMIFS(DataRegularSeason20242025!$AB$3:$AB$1315,DataRegularSeason20242025!$B$3:$B$1315, "&lt;=" &amp; $A158, DataRegularSeason20242025!$E$3:$E$1315, S$1)</f>
        <v>63</v>
      </c>
      <c r="T158" s="2">
        <f>SUMIFS(DataRegularSeason20242025!$AA$3:$AA$1315,DataRegularSeason20242025!$B$3:$B$1315, "&lt;=" &amp; $A158, DataRegularSeason20242025!$D$3:$D$1315, T$1)+SUMIFS(DataRegularSeason20242025!$AB$3:$AB$1315,DataRegularSeason20242025!$B$3:$B$1315, "&lt;=" &amp; $A158, DataRegularSeason20242025!$E$3:$E$1315, T$1)</f>
        <v>67</v>
      </c>
      <c r="U158" s="2">
        <f>SUMIFS(DataRegularSeason20242025!$AA$3:$AA$1315,DataRegularSeason20242025!$B$3:$B$1315, "&lt;=" &amp; $A158, DataRegularSeason20242025!$D$3:$D$1315, U$1)+SUMIFS(DataRegularSeason20242025!$AB$3:$AB$1315,DataRegularSeason20242025!$B$3:$B$1315, "&lt;=" &amp; $A158, DataRegularSeason20242025!$E$3:$E$1315, U$1)</f>
        <v>67</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56</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66</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65</v>
      </c>
      <c r="AD158" s="2">
        <f>SUMIFS(DataRegularSeason20242025!$AA$3:$AA$1315,DataRegularSeason20242025!$B$3:$B$1315, "&lt;=" &amp; $A158, DataRegularSeason20242025!$D$3:$D$1315, AD$1)+SUMIFS(DataRegularSeason20242025!$AB$3:$AB$1315,DataRegularSeason20242025!$B$3:$B$1315, "&lt;=" &amp; $A158, DataRegularSeason20242025!$E$3:$E$1315, AD$1)</f>
        <v>64</v>
      </c>
      <c r="AE158" s="2">
        <f>SUMIFS(DataRegularSeason20242025!$AA$3:$AA$1315,DataRegularSeason20242025!$B$3:$B$1315, "&lt;=" &amp; $A158, DataRegularSeason20242025!$D$3:$D$1315, AE$1)+SUMIFS(DataRegularSeason20242025!$AB$3:$AB$1315,DataRegularSeason20242025!$B$3:$B$1315, "&lt;=" &amp; $A158, DataRegularSeason20242025!$E$3:$E$1315, AE$1)</f>
        <v>80</v>
      </c>
      <c r="AF158" s="2">
        <f>SUMIFS(DataRegularSeason20242025!$AA$3:$AA$1315,DataRegularSeason20242025!$B$3:$B$1315, "&lt;=" &amp; $A158, DataRegularSeason20242025!$D$3:$D$1315, AF$1)+SUMIFS(DataRegularSeason20242025!$AB$3:$AB$1315,DataRegularSeason20242025!$B$3:$B$1315, "&lt;=" &amp; $A158, DataRegularSeason20242025!$E$3:$E$1315, AF$1)</f>
        <v>90</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61</v>
      </c>
      <c r="C159" s="2">
        <f>SUMIFS(DataRegularSeason20242025!$AA$3:$AA$1315,DataRegularSeason20242025!$B$3:$B$1315, "&lt;=" &amp; $A159, DataRegularSeason20242025!$D$3:$D$1315, C$1)+SUMIFS(DataRegularSeason20242025!$AB$3:$AB$1315,DataRegularSeason20242025!$B$3:$B$1315, "&lt;=" &amp; $A159, DataRegularSeason20242025!$E$3:$E$1315, C$1)</f>
        <v>64</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76</v>
      </c>
      <c r="F159" s="2">
        <f>SUMIFS(DataRegularSeason20242025!$AA$3:$AA$1315,DataRegularSeason20242025!$B$3:$B$1315, "&lt;=" &amp; $A159, DataRegularSeason20242025!$D$3:$D$1315, F$1)+SUMIFS(DataRegularSeason20242025!$AB$3:$AB$1315,DataRegularSeason20242025!$B$3:$B$1315, "&lt;=" &amp; $A159, DataRegularSeason20242025!$E$3:$E$1315, F$1)</f>
        <v>68</v>
      </c>
      <c r="G159" s="2">
        <f>SUMIFS(DataRegularSeason20242025!$AA$3:$AA$1315,DataRegularSeason20242025!$B$3:$B$1315, "&lt;=" &amp; $A159, DataRegularSeason20242025!$D$3:$D$1315, G$1)+SUMIFS(DataRegularSeason20242025!$AB$3:$AB$1315,DataRegularSeason20242025!$B$3:$B$1315, "&lt;=" &amp; $A159, DataRegularSeason20242025!$E$3:$E$1315, G$1)</f>
        <v>67</v>
      </c>
      <c r="H159" s="2">
        <f>SUMIFS(DataRegularSeason20242025!$AA$3:$AA$1315,DataRegularSeason20242025!$B$3:$B$1315, "&lt;=" &amp; $A159, DataRegularSeason20242025!$D$3:$D$1315, H$1)+SUMIFS(DataRegularSeason20242025!$AB$3:$AB$1315,DataRegularSeason20242025!$B$3:$B$1315, "&lt;=" &amp; $A159, DataRegularSeason20242025!$E$3:$E$1315, H$1)</f>
        <v>46</v>
      </c>
      <c r="I159" s="2">
        <f>SUMIFS(DataRegularSeason20242025!$AA$3:$AA$1315,DataRegularSeason20242025!$B$3:$B$1315, "&lt;=" &amp; $A159, DataRegularSeason20242025!$D$3:$D$1315, I$1)+SUMIFS(DataRegularSeason20242025!$AB$3:$AB$1315,DataRegularSeason20242025!$B$3:$B$1315, "&lt;=" &amp; $A159, DataRegularSeason20242025!$E$3:$E$1315, I$1)</f>
        <v>74</v>
      </c>
      <c r="J159" s="2">
        <f>SUMIFS(DataRegularSeason20242025!$AA$3:$AA$1315,DataRegularSeason20242025!$B$3:$B$1315, "&lt;=" &amp; $A159, DataRegularSeason20242025!$D$3:$D$1315, J$1)+SUMIFS(DataRegularSeason20242025!$AB$3:$AB$1315,DataRegularSeason20242025!$B$3:$B$1315, "&lt;=" &amp; $A159, DataRegularSeason20242025!$E$3:$E$1315, J$1)</f>
        <v>82</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74</v>
      </c>
      <c r="M159" s="2">
        <f>SUMIFS(DataRegularSeason20242025!$AA$3:$AA$1315,DataRegularSeason20242025!$B$3:$B$1315, "&lt;=" &amp; $A159, DataRegularSeason20242025!$D$3:$D$1315, M$1)+SUMIFS(DataRegularSeason20242025!$AB$3:$AB$1315,DataRegularSeason20242025!$B$3:$B$1315, "&lt;=" &amp; $A159, DataRegularSeason20242025!$E$3:$E$1315, M$1)</f>
        <v>81</v>
      </c>
      <c r="N159" s="2">
        <f>SUMIFS(DataRegularSeason20242025!$AA$3:$AA$1315,DataRegularSeason20242025!$B$3:$B$1315, "&lt;=" &amp; $A159, DataRegularSeason20242025!$D$3:$D$1315, N$1)+SUMIFS(DataRegularSeason20242025!$AB$3:$AB$1315,DataRegularSeason20242025!$B$3:$B$1315, "&lt;=" &amp; $A159, DataRegularSeason20242025!$E$3:$E$1315, N$1)</f>
        <v>71</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65</v>
      </c>
      <c r="Q159" s="2">
        <f>SUMIFS(DataRegularSeason20242025!$AA$3:$AA$1315,DataRegularSeason20242025!$B$3:$B$1315, "&lt;=" &amp; $A159, DataRegularSeason20242025!$D$3:$D$1315, Q$1)+SUMIFS(DataRegularSeason20242025!$AB$3:$AB$1315,DataRegularSeason20242025!$B$3:$B$1315, "&lt;=" &amp; $A159, DataRegularSeason20242025!$E$3:$E$1315, Q$1)</f>
        <v>72</v>
      </c>
      <c r="R159" s="2">
        <f>SUMIFS(DataRegularSeason20242025!$AA$3:$AA$1315,DataRegularSeason20242025!$B$3:$B$1315, "&lt;=" &amp; $A159, DataRegularSeason20242025!$D$3:$D$1315, R$1)+SUMIFS(DataRegularSeason20242025!$AB$3:$AB$1315,DataRegularSeason20242025!$B$3:$B$1315, "&lt;=" &amp; $A159, DataRegularSeason20242025!$E$3:$E$1315, R$1)</f>
        <v>51</v>
      </c>
      <c r="S159" s="2">
        <f>SUMIFS(DataRegularSeason20242025!$AA$3:$AA$1315,DataRegularSeason20242025!$B$3:$B$1315, "&lt;=" &amp; $A159, DataRegularSeason20242025!$D$3:$D$1315, S$1)+SUMIFS(DataRegularSeason20242025!$AB$3:$AB$1315,DataRegularSeason20242025!$B$3:$B$1315, "&lt;=" &amp; $A159, DataRegularSeason20242025!$E$3:$E$1315, S$1)</f>
        <v>63</v>
      </c>
      <c r="T159" s="2">
        <f>SUMIFS(DataRegularSeason20242025!$AA$3:$AA$1315,DataRegularSeason20242025!$B$3:$B$1315, "&lt;=" &amp; $A159, DataRegularSeason20242025!$D$3:$D$1315, T$1)+SUMIFS(DataRegularSeason20242025!$AB$3:$AB$1315,DataRegularSeason20242025!$B$3:$B$1315, "&lt;=" &amp; $A159, DataRegularSeason20242025!$E$3:$E$1315, T$1)</f>
        <v>67</v>
      </c>
      <c r="U159" s="2">
        <f>SUMIFS(DataRegularSeason20242025!$AA$3:$AA$1315,DataRegularSeason20242025!$B$3:$B$1315, "&lt;=" &amp; $A159, DataRegularSeason20242025!$D$3:$D$1315, U$1)+SUMIFS(DataRegularSeason20242025!$AB$3:$AB$1315,DataRegularSeason20242025!$B$3:$B$1315, "&lt;=" &amp; $A159, DataRegularSeason20242025!$E$3:$E$1315, U$1)</f>
        <v>67</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58</v>
      </c>
      <c r="X159" s="2">
        <f>SUMIFS(DataRegularSeason20242025!$AA$3:$AA$1315,DataRegularSeason20242025!$B$3:$B$1315, "&lt;=" &amp; $A159, DataRegularSeason20242025!$D$3:$D$1315, X$1)+SUMIFS(DataRegularSeason20242025!$AB$3:$AB$1315,DataRegularSeason20242025!$B$3:$B$1315, "&lt;=" &amp; $A159, DataRegularSeason20242025!$E$3:$E$1315, X$1)</f>
        <v>56</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66</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65</v>
      </c>
      <c r="AD159" s="2">
        <f>SUMIFS(DataRegularSeason20242025!$AA$3:$AA$1315,DataRegularSeason20242025!$B$3:$B$1315, "&lt;=" &amp; $A159, DataRegularSeason20242025!$D$3:$D$1315, AD$1)+SUMIFS(DataRegularSeason20242025!$AB$3:$AB$1315,DataRegularSeason20242025!$B$3:$B$1315, "&lt;=" &amp; $A159, DataRegularSeason20242025!$E$3:$E$1315, AD$1)</f>
        <v>64</v>
      </c>
      <c r="AE159" s="2">
        <f>SUMIFS(DataRegularSeason20242025!$AA$3:$AA$1315,DataRegularSeason20242025!$B$3:$B$1315, "&lt;=" &amp; $A159, DataRegularSeason20242025!$D$3:$D$1315, AE$1)+SUMIFS(DataRegularSeason20242025!$AB$3:$AB$1315,DataRegularSeason20242025!$B$3:$B$1315, "&lt;=" &amp; $A159, DataRegularSeason20242025!$E$3:$E$1315, AE$1)</f>
        <v>80</v>
      </c>
      <c r="AF159" s="2">
        <f>SUMIFS(DataRegularSeason20242025!$AA$3:$AA$1315,DataRegularSeason20242025!$B$3:$B$1315, "&lt;=" &amp; $A159, DataRegularSeason20242025!$D$3:$D$1315, AF$1)+SUMIFS(DataRegularSeason20242025!$AB$3:$AB$1315,DataRegularSeason20242025!$B$3:$B$1315, "&lt;=" &amp; $A159, DataRegularSeason20242025!$E$3:$E$1315, AF$1)</f>
        <v>90</v>
      </c>
      <c r="AG159" s="2">
        <f>SUMIFS(DataRegularSeason20242025!$AA$3:$AA$1315,DataRegularSeason20242025!$B$3:$B$1315, "&lt;=" &amp; $A159, DataRegularSeason20242025!$D$3:$D$1315, AG$1)+SUMIFS(DataRegularSeason20242025!$AB$3:$AB$1315,DataRegularSeason20242025!$B$3:$B$1315, "&lt;=" &amp; $A159, DataRegularSeason20242025!$E$3:$E$1315, AG$1)</f>
        <v>88</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61</v>
      </c>
      <c r="C160" s="2">
        <f>SUMIFS(DataRegularSeason20242025!$AA$3:$AA$1315,DataRegularSeason20242025!$B$3:$B$1315, "&lt;=" &amp; $A160, DataRegularSeason20242025!$D$3:$D$1315, C$1)+SUMIFS(DataRegularSeason20242025!$AB$3:$AB$1315,DataRegularSeason20242025!$B$3:$B$1315, "&lt;=" &amp; $A160, DataRegularSeason20242025!$E$3:$E$1315, C$1)</f>
        <v>64</v>
      </c>
      <c r="D160" s="2">
        <f>SUMIFS(DataRegularSeason20242025!$AA$3:$AA$1315,DataRegularSeason20242025!$B$3:$B$1315, "&lt;=" &amp; $A160, DataRegularSeason20242025!$D$3:$D$1315, D$1)+SUMIFS(DataRegularSeason20242025!$AB$3:$AB$1315,DataRegularSeason20242025!$B$3:$B$1315, "&lt;=" &amp; $A160, DataRegularSeason20242025!$E$3:$E$1315, D$1)</f>
        <v>54</v>
      </c>
      <c r="E160" s="2">
        <f>SUMIFS(DataRegularSeason20242025!$AA$3:$AA$1315,DataRegularSeason20242025!$B$3:$B$1315, "&lt;=" &amp; $A160, DataRegularSeason20242025!$D$3:$D$1315, E$1)+SUMIFS(DataRegularSeason20242025!$AB$3:$AB$1315,DataRegularSeason20242025!$B$3:$B$1315, "&lt;=" &amp; $A160, DataRegularSeason20242025!$E$3:$E$1315, E$1)</f>
        <v>76</v>
      </c>
      <c r="F160" s="2">
        <f>SUMIFS(DataRegularSeason20242025!$AA$3:$AA$1315,DataRegularSeason20242025!$B$3:$B$1315, "&lt;=" &amp; $A160, DataRegularSeason20242025!$D$3:$D$1315, F$1)+SUMIFS(DataRegularSeason20242025!$AB$3:$AB$1315,DataRegularSeason20242025!$B$3:$B$1315, "&lt;=" &amp; $A160, DataRegularSeason20242025!$E$3:$E$1315, F$1)</f>
        <v>68</v>
      </c>
      <c r="G160" s="2">
        <f>SUMIFS(DataRegularSeason20242025!$AA$3:$AA$1315,DataRegularSeason20242025!$B$3:$B$1315, "&lt;=" &amp; $A160, DataRegularSeason20242025!$D$3:$D$1315, G$1)+SUMIFS(DataRegularSeason20242025!$AB$3:$AB$1315,DataRegularSeason20242025!$B$3:$B$1315, "&lt;=" &amp; $A160, DataRegularSeason20242025!$E$3:$E$1315, G$1)</f>
        <v>67</v>
      </c>
      <c r="H160" s="2">
        <f>SUMIFS(DataRegularSeason20242025!$AA$3:$AA$1315,DataRegularSeason20242025!$B$3:$B$1315, "&lt;=" &amp; $A160, DataRegularSeason20242025!$D$3:$D$1315, H$1)+SUMIFS(DataRegularSeason20242025!$AB$3:$AB$1315,DataRegularSeason20242025!$B$3:$B$1315, "&lt;=" &amp; $A160, DataRegularSeason20242025!$E$3:$E$1315, H$1)</f>
        <v>46</v>
      </c>
      <c r="I160" s="2">
        <f>SUMIFS(DataRegularSeason20242025!$AA$3:$AA$1315,DataRegularSeason20242025!$B$3:$B$1315, "&lt;=" &amp; $A160, DataRegularSeason20242025!$D$3:$D$1315, I$1)+SUMIFS(DataRegularSeason20242025!$AB$3:$AB$1315,DataRegularSeason20242025!$B$3:$B$1315, "&lt;=" &amp; $A160, DataRegularSeason20242025!$E$3:$E$1315, I$1)</f>
        <v>74</v>
      </c>
      <c r="J160" s="2">
        <f>SUMIFS(DataRegularSeason20242025!$AA$3:$AA$1315,DataRegularSeason20242025!$B$3:$B$1315, "&lt;=" &amp; $A160, DataRegularSeason20242025!$D$3:$D$1315, J$1)+SUMIFS(DataRegularSeason20242025!$AB$3:$AB$1315,DataRegularSeason20242025!$B$3:$B$1315, "&lt;=" &amp; $A160, DataRegularSeason20242025!$E$3:$E$1315, J$1)</f>
        <v>82</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74</v>
      </c>
      <c r="M160" s="2">
        <f>SUMIFS(DataRegularSeason20242025!$AA$3:$AA$1315,DataRegularSeason20242025!$B$3:$B$1315, "&lt;=" &amp; $A160, DataRegularSeason20242025!$D$3:$D$1315, M$1)+SUMIFS(DataRegularSeason20242025!$AB$3:$AB$1315,DataRegularSeason20242025!$B$3:$B$1315, "&lt;=" &amp; $A160, DataRegularSeason20242025!$E$3:$E$1315, M$1)</f>
        <v>81</v>
      </c>
      <c r="N160" s="2">
        <f>SUMIFS(DataRegularSeason20242025!$AA$3:$AA$1315,DataRegularSeason20242025!$B$3:$B$1315, "&lt;=" &amp; $A160, DataRegularSeason20242025!$D$3:$D$1315, N$1)+SUMIFS(DataRegularSeason20242025!$AB$3:$AB$1315,DataRegularSeason20242025!$B$3:$B$1315, "&lt;=" &amp; $A160, DataRegularSeason20242025!$E$3:$E$1315, N$1)</f>
        <v>71</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65</v>
      </c>
      <c r="Q160" s="2">
        <f>SUMIFS(DataRegularSeason20242025!$AA$3:$AA$1315,DataRegularSeason20242025!$B$3:$B$1315, "&lt;=" &amp; $A160, DataRegularSeason20242025!$D$3:$D$1315, Q$1)+SUMIFS(DataRegularSeason20242025!$AB$3:$AB$1315,DataRegularSeason20242025!$B$3:$B$1315, "&lt;=" &amp; $A160, DataRegularSeason20242025!$E$3:$E$1315, Q$1)</f>
        <v>72</v>
      </c>
      <c r="R160" s="2">
        <f>SUMIFS(DataRegularSeason20242025!$AA$3:$AA$1315,DataRegularSeason20242025!$B$3:$B$1315, "&lt;=" &amp; $A160, DataRegularSeason20242025!$D$3:$D$1315, R$1)+SUMIFS(DataRegularSeason20242025!$AB$3:$AB$1315,DataRegularSeason20242025!$B$3:$B$1315, "&lt;=" &amp; $A160, DataRegularSeason20242025!$E$3:$E$1315, R$1)</f>
        <v>51</v>
      </c>
      <c r="S160" s="2">
        <f>SUMIFS(DataRegularSeason20242025!$AA$3:$AA$1315,DataRegularSeason20242025!$B$3:$B$1315, "&lt;=" &amp; $A160, DataRegularSeason20242025!$D$3:$D$1315, S$1)+SUMIFS(DataRegularSeason20242025!$AB$3:$AB$1315,DataRegularSeason20242025!$B$3:$B$1315, "&lt;=" &amp; $A160, DataRegularSeason20242025!$E$3:$E$1315, S$1)</f>
        <v>63</v>
      </c>
      <c r="T160" s="2">
        <f>SUMIFS(DataRegularSeason20242025!$AA$3:$AA$1315,DataRegularSeason20242025!$B$3:$B$1315, "&lt;=" &amp; $A160, DataRegularSeason20242025!$D$3:$D$1315, T$1)+SUMIFS(DataRegularSeason20242025!$AB$3:$AB$1315,DataRegularSeason20242025!$B$3:$B$1315, "&lt;=" &amp; $A160, DataRegularSeason20242025!$E$3:$E$1315, T$1)</f>
        <v>67</v>
      </c>
      <c r="U160" s="2">
        <f>SUMIFS(DataRegularSeason20242025!$AA$3:$AA$1315,DataRegularSeason20242025!$B$3:$B$1315, "&lt;=" &amp; $A160, DataRegularSeason20242025!$D$3:$D$1315, U$1)+SUMIFS(DataRegularSeason20242025!$AB$3:$AB$1315,DataRegularSeason20242025!$B$3:$B$1315, "&lt;=" &amp; $A160, DataRegularSeason20242025!$E$3:$E$1315, U$1)</f>
        <v>67</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58</v>
      </c>
      <c r="X160" s="2">
        <f>SUMIFS(DataRegularSeason20242025!$AA$3:$AA$1315,DataRegularSeason20242025!$B$3:$B$1315, "&lt;=" &amp; $A160, DataRegularSeason20242025!$D$3:$D$1315, X$1)+SUMIFS(DataRegularSeason20242025!$AB$3:$AB$1315,DataRegularSeason20242025!$B$3:$B$1315, "&lt;=" &amp; $A160, DataRegularSeason20242025!$E$3:$E$1315, X$1)</f>
        <v>56</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66</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81</v>
      </c>
      <c r="AC160" s="2">
        <f>SUMIFS(DataRegularSeason20242025!$AA$3:$AA$1315,DataRegularSeason20242025!$B$3:$B$1315, "&lt;=" &amp; $A160, DataRegularSeason20242025!$D$3:$D$1315, AC$1)+SUMIFS(DataRegularSeason20242025!$AB$3:$AB$1315,DataRegularSeason20242025!$B$3:$B$1315, "&lt;=" &amp; $A160, DataRegularSeason20242025!$E$3:$E$1315, AC$1)</f>
        <v>65</v>
      </c>
      <c r="AD160" s="2">
        <f>SUMIFS(DataRegularSeason20242025!$AA$3:$AA$1315,DataRegularSeason20242025!$B$3:$B$1315, "&lt;=" &amp; $A160, DataRegularSeason20242025!$D$3:$D$1315, AD$1)+SUMIFS(DataRegularSeason20242025!$AB$3:$AB$1315,DataRegularSeason20242025!$B$3:$B$1315, "&lt;=" &amp; $A160, DataRegularSeason20242025!$E$3:$E$1315, AD$1)</f>
        <v>64</v>
      </c>
      <c r="AE160" s="2">
        <f>SUMIFS(DataRegularSeason20242025!$AA$3:$AA$1315,DataRegularSeason20242025!$B$3:$B$1315, "&lt;=" &amp; $A160, DataRegularSeason20242025!$D$3:$D$1315, AE$1)+SUMIFS(DataRegularSeason20242025!$AB$3:$AB$1315,DataRegularSeason20242025!$B$3:$B$1315, "&lt;=" &amp; $A160, DataRegularSeason20242025!$E$3:$E$1315, AE$1)</f>
        <v>80</v>
      </c>
      <c r="AF160" s="2">
        <f>SUMIFS(DataRegularSeason20242025!$AA$3:$AA$1315,DataRegularSeason20242025!$B$3:$B$1315, "&lt;=" &amp; $A160, DataRegularSeason20242025!$D$3:$D$1315, AF$1)+SUMIFS(DataRegularSeason20242025!$AB$3:$AB$1315,DataRegularSeason20242025!$B$3:$B$1315, "&lt;=" &amp; $A160, DataRegularSeason20242025!$E$3:$E$1315, AF$1)</f>
        <v>90</v>
      </c>
      <c r="AG160" s="2">
        <f>SUMIFS(DataRegularSeason20242025!$AA$3:$AA$1315,DataRegularSeason20242025!$B$3:$B$1315, "&lt;=" &amp; $A160, DataRegularSeason20242025!$D$3:$D$1315, AG$1)+SUMIFS(DataRegularSeason20242025!$AB$3:$AB$1315,DataRegularSeason20242025!$B$3:$B$1315, "&lt;=" &amp; $A160, DataRegularSeason20242025!$E$3:$E$1315, AG$1)</f>
        <v>88</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61</v>
      </c>
      <c r="C161" s="2">
        <f>SUMIFS(DataRegularSeason20242025!$AA$3:$AA$1315,DataRegularSeason20242025!$B$3:$B$1315, "&lt;=" &amp; $A161, DataRegularSeason20242025!$D$3:$D$1315, C$1)+SUMIFS(DataRegularSeason20242025!$AB$3:$AB$1315,DataRegularSeason20242025!$B$3:$B$1315, "&lt;=" &amp; $A161, DataRegularSeason20242025!$E$3:$E$1315, C$1)</f>
        <v>64</v>
      </c>
      <c r="D161" s="2">
        <f>SUMIFS(DataRegularSeason20242025!$AA$3:$AA$1315,DataRegularSeason20242025!$B$3:$B$1315, "&lt;=" &amp; $A161, DataRegularSeason20242025!$D$3:$D$1315, D$1)+SUMIFS(DataRegularSeason20242025!$AB$3:$AB$1315,DataRegularSeason20242025!$B$3:$B$1315, "&lt;=" &amp; $A161, DataRegularSeason20242025!$E$3:$E$1315, D$1)</f>
        <v>54</v>
      </c>
      <c r="E161" s="2">
        <f>SUMIFS(DataRegularSeason20242025!$AA$3:$AA$1315,DataRegularSeason20242025!$B$3:$B$1315, "&lt;=" &amp; $A161, DataRegularSeason20242025!$D$3:$D$1315, E$1)+SUMIFS(DataRegularSeason20242025!$AB$3:$AB$1315,DataRegularSeason20242025!$B$3:$B$1315, "&lt;=" &amp; $A161, DataRegularSeason20242025!$E$3:$E$1315, E$1)</f>
        <v>76</v>
      </c>
      <c r="F161" s="2">
        <f>SUMIFS(DataRegularSeason20242025!$AA$3:$AA$1315,DataRegularSeason20242025!$B$3:$B$1315, "&lt;=" &amp; $A161, DataRegularSeason20242025!$D$3:$D$1315, F$1)+SUMIFS(DataRegularSeason20242025!$AB$3:$AB$1315,DataRegularSeason20242025!$B$3:$B$1315, "&lt;=" &amp; $A161, DataRegularSeason20242025!$E$3:$E$1315, F$1)</f>
        <v>68</v>
      </c>
      <c r="G161" s="2">
        <f>SUMIFS(DataRegularSeason20242025!$AA$3:$AA$1315,DataRegularSeason20242025!$B$3:$B$1315, "&lt;=" &amp; $A161, DataRegularSeason20242025!$D$3:$D$1315, G$1)+SUMIFS(DataRegularSeason20242025!$AB$3:$AB$1315,DataRegularSeason20242025!$B$3:$B$1315, "&lt;=" &amp; $A161, DataRegularSeason20242025!$E$3:$E$1315, G$1)</f>
        <v>67</v>
      </c>
      <c r="H161" s="2">
        <f>SUMIFS(DataRegularSeason20242025!$AA$3:$AA$1315,DataRegularSeason20242025!$B$3:$B$1315, "&lt;=" &amp; $A161, DataRegularSeason20242025!$D$3:$D$1315, H$1)+SUMIFS(DataRegularSeason20242025!$AB$3:$AB$1315,DataRegularSeason20242025!$B$3:$B$1315, "&lt;=" &amp; $A161, DataRegularSeason20242025!$E$3:$E$1315, H$1)</f>
        <v>46</v>
      </c>
      <c r="I161" s="2">
        <f>SUMIFS(DataRegularSeason20242025!$AA$3:$AA$1315,DataRegularSeason20242025!$B$3:$B$1315, "&lt;=" &amp; $A161, DataRegularSeason20242025!$D$3:$D$1315, I$1)+SUMIFS(DataRegularSeason20242025!$AB$3:$AB$1315,DataRegularSeason20242025!$B$3:$B$1315, "&lt;=" &amp; $A161, DataRegularSeason20242025!$E$3:$E$1315, I$1)</f>
        <v>74</v>
      </c>
      <c r="J161" s="2">
        <f>SUMIFS(DataRegularSeason20242025!$AA$3:$AA$1315,DataRegularSeason20242025!$B$3:$B$1315, "&lt;=" &amp; $A161, DataRegularSeason20242025!$D$3:$D$1315, J$1)+SUMIFS(DataRegularSeason20242025!$AB$3:$AB$1315,DataRegularSeason20242025!$B$3:$B$1315, "&lt;=" &amp; $A161, DataRegularSeason20242025!$E$3:$E$1315, J$1)</f>
        <v>82</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74</v>
      </c>
      <c r="M161" s="2">
        <f>SUMIFS(DataRegularSeason20242025!$AA$3:$AA$1315,DataRegularSeason20242025!$B$3:$B$1315, "&lt;=" &amp; $A161, DataRegularSeason20242025!$D$3:$D$1315, M$1)+SUMIFS(DataRegularSeason20242025!$AB$3:$AB$1315,DataRegularSeason20242025!$B$3:$B$1315, "&lt;=" &amp; $A161, DataRegularSeason20242025!$E$3:$E$1315, M$1)</f>
        <v>81</v>
      </c>
      <c r="N161" s="2">
        <f>SUMIFS(DataRegularSeason20242025!$AA$3:$AA$1315,DataRegularSeason20242025!$B$3:$B$1315, "&lt;=" &amp; $A161, DataRegularSeason20242025!$D$3:$D$1315, N$1)+SUMIFS(DataRegularSeason20242025!$AB$3:$AB$1315,DataRegularSeason20242025!$B$3:$B$1315, "&lt;=" &amp; $A161, DataRegularSeason20242025!$E$3:$E$1315, N$1)</f>
        <v>71</v>
      </c>
      <c r="O161" s="2">
        <f>SUMIFS(DataRegularSeason20242025!$AA$3:$AA$1315,DataRegularSeason20242025!$B$3:$B$1315, "&lt;=" &amp; $A161, DataRegularSeason20242025!$D$3:$D$1315, O$1)+SUMIFS(DataRegularSeason20242025!$AB$3:$AB$1315,DataRegularSeason20242025!$B$3:$B$1315, "&lt;=" &amp; $A161, DataRegularSeason20242025!$E$3:$E$1315, O$1)</f>
        <v>76</v>
      </c>
      <c r="P161" s="2">
        <f>SUMIFS(DataRegularSeason20242025!$AA$3:$AA$1315,DataRegularSeason20242025!$B$3:$B$1315, "&lt;=" &amp; $A161, DataRegularSeason20242025!$D$3:$D$1315, P$1)+SUMIFS(DataRegularSeason20242025!$AB$3:$AB$1315,DataRegularSeason20242025!$B$3:$B$1315, "&lt;=" &amp; $A161, DataRegularSeason20242025!$E$3:$E$1315, P$1)</f>
        <v>65</v>
      </c>
      <c r="Q161" s="2">
        <f>SUMIFS(DataRegularSeason20242025!$AA$3:$AA$1315,DataRegularSeason20242025!$B$3:$B$1315, "&lt;=" &amp; $A161, DataRegularSeason20242025!$D$3:$D$1315, Q$1)+SUMIFS(DataRegularSeason20242025!$AB$3:$AB$1315,DataRegularSeason20242025!$B$3:$B$1315, "&lt;=" &amp; $A161, DataRegularSeason20242025!$E$3:$E$1315, Q$1)</f>
        <v>72</v>
      </c>
      <c r="R161" s="2">
        <f>SUMIFS(DataRegularSeason20242025!$AA$3:$AA$1315,DataRegularSeason20242025!$B$3:$B$1315, "&lt;=" &amp; $A161, DataRegularSeason20242025!$D$3:$D$1315, R$1)+SUMIFS(DataRegularSeason20242025!$AB$3:$AB$1315,DataRegularSeason20242025!$B$3:$B$1315, "&lt;=" &amp; $A161, DataRegularSeason20242025!$E$3:$E$1315, R$1)</f>
        <v>51</v>
      </c>
      <c r="S161" s="2">
        <f>SUMIFS(DataRegularSeason20242025!$AA$3:$AA$1315,DataRegularSeason20242025!$B$3:$B$1315, "&lt;=" &amp; $A161, DataRegularSeason20242025!$D$3:$D$1315, S$1)+SUMIFS(DataRegularSeason20242025!$AB$3:$AB$1315,DataRegularSeason20242025!$B$3:$B$1315, "&lt;=" &amp; $A161, DataRegularSeason20242025!$E$3:$E$1315, S$1)</f>
        <v>63</v>
      </c>
      <c r="T161" s="2">
        <f>SUMIFS(DataRegularSeason20242025!$AA$3:$AA$1315,DataRegularSeason20242025!$B$3:$B$1315, "&lt;=" &amp; $A161, DataRegularSeason20242025!$D$3:$D$1315, T$1)+SUMIFS(DataRegularSeason20242025!$AB$3:$AB$1315,DataRegularSeason20242025!$B$3:$B$1315, "&lt;=" &amp; $A161, DataRegularSeason20242025!$E$3:$E$1315, T$1)</f>
        <v>67</v>
      </c>
      <c r="U161" s="2">
        <f>SUMIFS(DataRegularSeason20242025!$AA$3:$AA$1315,DataRegularSeason20242025!$B$3:$B$1315, "&lt;=" &amp; $A161, DataRegularSeason20242025!$D$3:$D$1315, U$1)+SUMIFS(DataRegularSeason20242025!$AB$3:$AB$1315,DataRegularSeason20242025!$B$3:$B$1315, "&lt;=" &amp; $A161, DataRegularSeason20242025!$E$3:$E$1315, U$1)</f>
        <v>67</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58</v>
      </c>
      <c r="X161" s="2">
        <f>SUMIFS(DataRegularSeason20242025!$AA$3:$AA$1315,DataRegularSeason20242025!$B$3:$B$1315, "&lt;=" &amp; $A161, DataRegularSeason20242025!$D$3:$D$1315, X$1)+SUMIFS(DataRegularSeason20242025!$AB$3:$AB$1315,DataRegularSeason20242025!$B$3:$B$1315, "&lt;=" &amp; $A161, DataRegularSeason20242025!$E$3:$E$1315, X$1)</f>
        <v>56</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66</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81</v>
      </c>
      <c r="AC161" s="2">
        <f>SUMIFS(DataRegularSeason20242025!$AA$3:$AA$1315,DataRegularSeason20242025!$B$3:$B$1315, "&lt;=" &amp; $A161, DataRegularSeason20242025!$D$3:$D$1315, AC$1)+SUMIFS(DataRegularSeason20242025!$AB$3:$AB$1315,DataRegularSeason20242025!$B$3:$B$1315, "&lt;=" &amp; $A161, DataRegularSeason20242025!$E$3:$E$1315, AC$1)</f>
        <v>65</v>
      </c>
      <c r="AD161" s="2">
        <f>SUMIFS(DataRegularSeason20242025!$AA$3:$AA$1315,DataRegularSeason20242025!$B$3:$B$1315, "&lt;=" &amp; $A161, DataRegularSeason20242025!$D$3:$D$1315, AD$1)+SUMIFS(DataRegularSeason20242025!$AB$3:$AB$1315,DataRegularSeason20242025!$B$3:$B$1315, "&lt;=" &amp; $A161, DataRegularSeason20242025!$E$3:$E$1315, AD$1)</f>
        <v>64</v>
      </c>
      <c r="AE161" s="2">
        <f>SUMIFS(DataRegularSeason20242025!$AA$3:$AA$1315,DataRegularSeason20242025!$B$3:$B$1315, "&lt;=" &amp; $A161, DataRegularSeason20242025!$D$3:$D$1315, AE$1)+SUMIFS(DataRegularSeason20242025!$AB$3:$AB$1315,DataRegularSeason20242025!$B$3:$B$1315, "&lt;=" &amp; $A161, DataRegularSeason20242025!$E$3:$E$1315, AE$1)</f>
        <v>80</v>
      </c>
      <c r="AF161" s="2">
        <f>SUMIFS(DataRegularSeason20242025!$AA$3:$AA$1315,DataRegularSeason20242025!$B$3:$B$1315, "&lt;=" &amp; $A161, DataRegularSeason20242025!$D$3:$D$1315, AF$1)+SUMIFS(DataRegularSeason20242025!$AB$3:$AB$1315,DataRegularSeason20242025!$B$3:$B$1315, "&lt;=" &amp; $A161, DataRegularSeason20242025!$E$3:$E$1315, AF$1)</f>
        <v>90</v>
      </c>
      <c r="AG161" s="2">
        <f>SUMIFS(DataRegularSeason20242025!$AA$3:$AA$1315,DataRegularSeason20242025!$B$3:$B$1315, "&lt;=" &amp; $A161, DataRegularSeason20242025!$D$3:$D$1315, AG$1)+SUMIFS(DataRegularSeason20242025!$AB$3:$AB$1315,DataRegularSeason20242025!$B$3:$B$1315, "&lt;=" &amp; $A161, DataRegularSeason20242025!$E$3:$E$1315, AG$1)</f>
        <v>88</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61</v>
      </c>
      <c r="C162" s="2">
        <f>SUMIFS(DataRegularSeason20242025!$AA$3:$AA$1315,DataRegularSeason20242025!$B$3:$B$1315, "&lt;=" &amp; $A162, DataRegularSeason20242025!$D$3:$D$1315, C$1)+SUMIFS(DataRegularSeason20242025!$AB$3:$AB$1315,DataRegularSeason20242025!$B$3:$B$1315, "&lt;=" &amp; $A162, DataRegularSeason20242025!$E$3:$E$1315, C$1)</f>
        <v>64</v>
      </c>
      <c r="D162" s="2">
        <f>SUMIFS(DataRegularSeason20242025!$AA$3:$AA$1315,DataRegularSeason20242025!$B$3:$B$1315, "&lt;=" &amp; $A162, DataRegularSeason20242025!$D$3:$D$1315, D$1)+SUMIFS(DataRegularSeason20242025!$AB$3:$AB$1315,DataRegularSeason20242025!$B$3:$B$1315, "&lt;=" &amp; $A162, DataRegularSeason20242025!$E$3:$E$1315, D$1)</f>
        <v>54</v>
      </c>
      <c r="E162" s="2">
        <f>SUMIFS(DataRegularSeason20242025!$AA$3:$AA$1315,DataRegularSeason20242025!$B$3:$B$1315, "&lt;=" &amp; $A162, DataRegularSeason20242025!$D$3:$D$1315, E$1)+SUMIFS(DataRegularSeason20242025!$AB$3:$AB$1315,DataRegularSeason20242025!$B$3:$B$1315, "&lt;=" &amp; $A162, DataRegularSeason20242025!$E$3:$E$1315, E$1)</f>
        <v>76</v>
      </c>
      <c r="F162" s="2">
        <f>SUMIFS(DataRegularSeason20242025!$AA$3:$AA$1315,DataRegularSeason20242025!$B$3:$B$1315, "&lt;=" &amp; $A162, DataRegularSeason20242025!$D$3:$D$1315, F$1)+SUMIFS(DataRegularSeason20242025!$AB$3:$AB$1315,DataRegularSeason20242025!$B$3:$B$1315, "&lt;=" &amp; $A162, DataRegularSeason20242025!$E$3:$E$1315, F$1)</f>
        <v>68</v>
      </c>
      <c r="G162" s="2">
        <f>SUMIFS(DataRegularSeason20242025!$AA$3:$AA$1315,DataRegularSeason20242025!$B$3:$B$1315, "&lt;=" &amp; $A162, DataRegularSeason20242025!$D$3:$D$1315, G$1)+SUMIFS(DataRegularSeason20242025!$AB$3:$AB$1315,DataRegularSeason20242025!$B$3:$B$1315, "&lt;=" &amp; $A162, DataRegularSeason20242025!$E$3:$E$1315, G$1)</f>
        <v>67</v>
      </c>
      <c r="H162" s="2">
        <f>SUMIFS(DataRegularSeason20242025!$AA$3:$AA$1315,DataRegularSeason20242025!$B$3:$B$1315, "&lt;=" &amp; $A162, DataRegularSeason20242025!$D$3:$D$1315, H$1)+SUMIFS(DataRegularSeason20242025!$AB$3:$AB$1315,DataRegularSeason20242025!$B$3:$B$1315, "&lt;=" &amp; $A162, DataRegularSeason20242025!$E$3:$E$1315, H$1)</f>
        <v>46</v>
      </c>
      <c r="I162" s="2">
        <f>SUMIFS(DataRegularSeason20242025!$AA$3:$AA$1315,DataRegularSeason20242025!$B$3:$B$1315, "&lt;=" &amp; $A162, DataRegularSeason20242025!$D$3:$D$1315, I$1)+SUMIFS(DataRegularSeason20242025!$AB$3:$AB$1315,DataRegularSeason20242025!$B$3:$B$1315, "&lt;=" &amp; $A162, DataRegularSeason20242025!$E$3:$E$1315, I$1)</f>
        <v>74</v>
      </c>
      <c r="J162" s="2">
        <f>SUMIFS(DataRegularSeason20242025!$AA$3:$AA$1315,DataRegularSeason20242025!$B$3:$B$1315, "&lt;=" &amp; $A162, DataRegularSeason20242025!$D$3:$D$1315, J$1)+SUMIFS(DataRegularSeason20242025!$AB$3:$AB$1315,DataRegularSeason20242025!$B$3:$B$1315, "&lt;=" &amp; $A162, DataRegularSeason20242025!$E$3:$E$1315, J$1)</f>
        <v>82</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74</v>
      </c>
      <c r="M162" s="2">
        <f>SUMIFS(DataRegularSeason20242025!$AA$3:$AA$1315,DataRegularSeason20242025!$B$3:$B$1315, "&lt;=" &amp; $A162, DataRegularSeason20242025!$D$3:$D$1315, M$1)+SUMIFS(DataRegularSeason20242025!$AB$3:$AB$1315,DataRegularSeason20242025!$B$3:$B$1315, "&lt;=" &amp; $A162, DataRegularSeason20242025!$E$3:$E$1315, M$1)</f>
        <v>81</v>
      </c>
      <c r="N162" s="2">
        <f>SUMIFS(DataRegularSeason20242025!$AA$3:$AA$1315,DataRegularSeason20242025!$B$3:$B$1315, "&lt;=" &amp; $A162, DataRegularSeason20242025!$D$3:$D$1315, N$1)+SUMIFS(DataRegularSeason20242025!$AB$3:$AB$1315,DataRegularSeason20242025!$B$3:$B$1315, "&lt;=" &amp; $A162, DataRegularSeason20242025!$E$3:$E$1315, N$1)</f>
        <v>71</v>
      </c>
      <c r="O162" s="2">
        <f>SUMIFS(DataRegularSeason20242025!$AA$3:$AA$1315,DataRegularSeason20242025!$B$3:$B$1315, "&lt;=" &amp; $A162, DataRegularSeason20242025!$D$3:$D$1315, O$1)+SUMIFS(DataRegularSeason20242025!$AB$3:$AB$1315,DataRegularSeason20242025!$B$3:$B$1315, "&lt;=" &amp; $A162, DataRegularSeason20242025!$E$3:$E$1315, O$1)</f>
        <v>76</v>
      </c>
      <c r="P162" s="2">
        <f>SUMIFS(DataRegularSeason20242025!$AA$3:$AA$1315,DataRegularSeason20242025!$B$3:$B$1315, "&lt;=" &amp; $A162, DataRegularSeason20242025!$D$3:$D$1315, P$1)+SUMIFS(DataRegularSeason20242025!$AB$3:$AB$1315,DataRegularSeason20242025!$B$3:$B$1315, "&lt;=" &amp; $A162, DataRegularSeason20242025!$E$3:$E$1315, P$1)</f>
        <v>65</v>
      </c>
      <c r="Q162" s="2">
        <f>SUMIFS(DataRegularSeason20242025!$AA$3:$AA$1315,DataRegularSeason20242025!$B$3:$B$1315, "&lt;=" &amp; $A162, DataRegularSeason20242025!$D$3:$D$1315, Q$1)+SUMIFS(DataRegularSeason20242025!$AB$3:$AB$1315,DataRegularSeason20242025!$B$3:$B$1315, "&lt;=" &amp; $A162, DataRegularSeason20242025!$E$3:$E$1315, Q$1)</f>
        <v>72</v>
      </c>
      <c r="R162" s="2">
        <f>SUMIFS(DataRegularSeason20242025!$AA$3:$AA$1315,DataRegularSeason20242025!$B$3:$B$1315, "&lt;=" &amp; $A162, DataRegularSeason20242025!$D$3:$D$1315, R$1)+SUMIFS(DataRegularSeason20242025!$AB$3:$AB$1315,DataRegularSeason20242025!$B$3:$B$1315, "&lt;=" &amp; $A162, DataRegularSeason20242025!$E$3:$E$1315, R$1)</f>
        <v>51</v>
      </c>
      <c r="S162" s="2">
        <f>SUMIFS(DataRegularSeason20242025!$AA$3:$AA$1315,DataRegularSeason20242025!$B$3:$B$1315, "&lt;=" &amp; $A162, DataRegularSeason20242025!$D$3:$D$1315, S$1)+SUMIFS(DataRegularSeason20242025!$AB$3:$AB$1315,DataRegularSeason20242025!$B$3:$B$1315, "&lt;=" &amp; $A162, DataRegularSeason20242025!$E$3:$E$1315, S$1)</f>
        <v>63</v>
      </c>
      <c r="T162" s="2">
        <f>SUMIFS(DataRegularSeason20242025!$AA$3:$AA$1315,DataRegularSeason20242025!$B$3:$B$1315, "&lt;=" &amp; $A162, DataRegularSeason20242025!$D$3:$D$1315, T$1)+SUMIFS(DataRegularSeason20242025!$AB$3:$AB$1315,DataRegularSeason20242025!$B$3:$B$1315, "&lt;=" &amp; $A162, DataRegularSeason20242025!$E$3:$E$1315, T$1)</f>
        <v>67</v>
      </c>
      <c r="U162" s="2">
        <f>SUMIFS(DataRegularSeason20242025!$AA$3:$AA$1315,DataRegularSeason20242025!$B$3:$B$1315, "&lt;=" &amp; $A162, DataRegularSeason20242025!$D$3:$D$1315, U$1)+SUMIFS(DataRegularSeason20242025!$AB$3:$AB$1315,DataRegularSeason20242025!$B$3:$B$1315, "&lt;=" &amp; $A162, DataRegularSeason20242025!$E$3:$E$1315, U$1)</f>
        <v>67</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58</v>
      </c>
      <c r="X162" s="2">
        <f>SUMIFS(DataRegularSeason20242025!$AA$3:$AA$1315,DataRegularSeason20242025!$B$3:$B$1315, "&lt;=" &amp; $A162, DataRegularSeason20242025!$D$3:$D$1315, X$1)+SUMIFS(DataRegularSeason20242025!$AB$3:$AB$1315,DataRegularSeason20242025!$B$3:$B$1315, "&lt;=" &amp; $A162, DataRegularSeason20242025!$E$3:$E$1315, X$1)</f>
        <v>56</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66</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81</v>
      </c>
      <c r="AC162" s="2">
        <f>SUMIFS(DataRegularSeason20242025!$AA$3:$AA$1315,DataRegularSeason20242025!$B$3:$B$1315, "&lt;=" &amp; $A162, DataRegularSeason20242025!$D$3:$D$1315, AC$1)+SUMIFS(DataRegularSeason20242025!$AB$3:$AB$1315,DataRegularSeason20242025!$B$3:$B$1315, "&lt;=" &amp; $A162, DataRegularSeason20242025!$E$3:$E$1315, AC$1)</f>
        <v>65</v>
      </c>
      <c r="AD162" s="2">
        <f>SUMIFS(DataRegularSeason20242025!$AA$3:$AA$1315,DataRegularSeason20242025!$B$3:$B$1315, "&lt;=" &amp; $A162, DataRegularSeason20242025!$D$3:$D$1315, AD$1)+SUMIFS(DataRegularSeason20242025!$AB$3:$AB$1315,DataRegularSeason20242025!$B$3:$B$1315, "&lt;=" &amp; $A162, DataRegularSeason20242025!$E$3:$E$1315, AD$1)</f>
        <v>64</v>
      </c>
      <c r="AE162" s="2">
        <f>SUMIFS(DataRegularSeason20242025!$AA$3:$AA$1315,DataRegularSeason20242025!$B$3:$B$1315, "&lt;=" &amp; $A162, DataRegularSeason20242025!$D$3:$D$1315, AE$1)+SUMIFS(DataRegularSeason20242025!$AB$3:$AB$1315,DataRegularSeason20242025!$B$3:$B$1315, "&lt;=" &amp; $A162, DataRegularSeason20242025!$E$3:$E$1315, AE$1)</f>
        <v>80</v>
      </c>
      <c r="AF162" s="2">
        <f>SUMIFS(DataRegularSeason20242025!$AA$3:$AA$1315,DataRegularSeason20242025!$B$3:$B$1315, "&lt;=" &amp; $A162, DataRegularSeason20242025!$D$3:$D$1315, AF$1)+SUMIFS(DataRegularSeason20242025!$AB$3:$AB$1315,DataRegularSeason20242025!$B$3:$B$1315, "&lt;=" &amp; $A162, DataRegularSeason20242025!$E$3:$E$1315, AF$1)</f>
        <v>90</v>
      </c>
      <c r="AG162" s="2">
        <f>SUMIFS(DataRegularSeason20242025!$AA$3:$AA$1315,DataRegularSeason20242025!$B$3:$B$1315, "&lt;=" &amp; $A162, DataRegularSeason20242025!$D$3:$D$1315, AG$1)+SUMIFS(DataRegularSeason20242025!$AB$3:$AB$1315,DataRegularSeason20242025!$B$3:$B$1315, "&lt;=" &amp; $A162, DataRegularSeason20242025!$E$3:$E$1315, AG$1)</f>
        <v>88</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61</v>
      </c>
      <c r="C163" s="2">
        <f>SUMIFS(DataRegularSeason20242025!$AA$3:$AA$1315,DataRegularSeason20242025!$B$3:$B$1315, "&lt;=" &amp; $A163, DataRegularSeason20242025!$D$3:$D$1315, C$1)+SUMIFS(DataRegularSeason20242025!$AB$3:$AB$1315,DataRegularSeason20242025!$B$3:$B$1315, "&lt;=" &amp; $A163, DataRegularSeason20242025!$E$3:$E$1315, C$1)</f>
        <v>64</v>
      </c>
      <c r="D163" s="2">
        <f>SUMIFS(DataRegularSeason20242025!$AA$3:$AA$1315,DataRegularSeason20242025!$B$3:$B$1315, "&lt;=" &amp; $A163, DataRegularSeason20242025!$D$3:$D$1315, D$1)+SUMIFS(DataRegularSeason20242025!$AB$3:$AB$1315,DataRegularSeason20242025!$B$3:$B$1315, "&lt;=" &amp; $A163, DataRegularSeason20242025!$E$3:$E$1315, D$1)</f>
        <v>54</v>
      </c>
      <c r="E163" s="2">
        <f>SUMIFS(DataRegularSeason20242025!$AA$3:$AA$1315,DataRegularSeason20242025!$B$3:$B$1315, "&lt;=" &amp; $A163, DataRegularSeason20242025!$D$3:$D$1315, E$1)+SUMIFS(DataRegularSeason20242025!$AB$3:$AB$1315,DataRegularSeason20242025!$B$3:$B$1315, "&lt;=" &amp; $A163, DataRegularSeason20242025!$E$3:$E$1315, E$1)</f>
        <v>76</v>
      </c>
      <c r="F163" s="2">
        <f>SUMIFS(DataRegularSeason20242025!$AA$3:$AA$1315,DataRegularSeason20242025!$B$3:$B$1315, "&lt;=" &amp; $A163, DataRegularSeason20242025!$D$3:$D$1315, F$1)+SUMIFS(DataRegularSeason20242025!$AB$3:$AB$1315,DataRegularSeason20242025!$B$3:$B$1315, "&lt;=" &amp; $A163, DataRegularSeason20242025!$E$3:$E$1315, F$1)</f>
        <v>68</v>
      </c>
      <c r="G163" s="2">
        <f>SUMIFS(DataRegularSeason20242025!$AA$3:$AA$1315,DataRegularSeason20242025!$B$3:$B$1315, "&lt;=" &amp; $A163, DataRegularSeason20242025!$D$3:$D$1315, G$1)+SUMIFS(DataRegularSeason20242025!$AB$3:$AB$1315,DataRegularSeason20242025!$B$3:$B$1315, "&lt;=" &amp; $A163, DataRegularSeason20242025!$E$3:$E$1315, G$1)</f>
        <v>67</v>
      </c>
      <c r="H163" s="2">
        <f>SUMIFS(DataRegularSeason20242025!$AA$3:$AA$1315,DataRegularSeason20242025!$B$3:$B$1315, "&lt;=" &amp; $A163, DataRegularSeason20242025!$D$3:$D$1315, H$1)+SUMIFS(DataRegularSeason20242025!$AB$3:$AB$1315,DataRegularSeason20242025!$B$3:$B$1315, "&lt;=" &amp; $A163, DataRegularSeason20242025!$E$3:$E$1315, H$1)</f>
        <v>46</v>
      </c>
      <c r="I163" s="2">
        <f>SUMIFS(DataRegularSeason20242025!$AA$3:$AA$1315,DataRegularSeason20242025!$B$3:$B$1315, "&lt;=" &amp; $A163, DataRegularSeason20242025!$D$3:$D$1315, I$1)+SUMIFS(DataRegularSeason20242025!$AB$3:$AB$1315,DataRegularSeason20242025!$B$3:$B$1315, "&lt;=" &amp; $A163, DataRegularSeason20242025!$E$3:$E$1315, I$1)</f>
        <v>74</v>
      </c>
      <c r="J163" s="2">
        <f>SUMIFS(DataRegularSeason20242025!$AA$3:$AA$1315,DataRegularSeason20242025!$B$3:$B$1315, "&lt;=" &amp; $A163, DataRegularSeason20242025!$D$3:$D$1315, J$1)+SUMIFS(DataRegularSeason20242025!$AB$3:$AB$1315,DataRegularSeason20242025!$B$3:$B$1315, "&lt;=" &amp; $A163, DataRegularSeason20242025!$E$3:$E$1315, J$1)</f>
        <v>82</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74</v>
      </c>
      <c r="M163" s="2">
        <f>SUMIFS(DataRegularSeason20242025!$AA$3:$AA$1315,DataRegularSeason20242025!$B$3:$B$1315, "&lt;=" &amp; $A163, DataRegularSeason20242025!$D$3:$D$1315, M$1)+SUMIFS(DataRegularSeason20242025!$AB$3:$AB$1315,DataRegularSeason20242025!$B$3:$B$1315, "&lt;=" &amp; $A163, DataRegularSeason20242025!$E$3:$E$1315, M$1)</f>
        <v>81</v>
      </c>
      <c r="N163" s="2">
        <f>SUMIFS(DataRegularSeason20242025!$AA$3:$AA$1315,DataRegularSeason20242025!$B$3:$B$1315, "&lt;=" &amp; $A163, DataRegularSeason20242025!$D$3:$D$1315, N$1)+SUMIFS(DataRegularSeason20242025!$AB$3:$AB$1315,DataRegularSeason20242025!$B$3:$B$1315, "&lt;=" &amp; $A163, DataRegularSeason20242025!$E$3:$E$1315, N$1)</f>
        <v>71</v>
      </c>
      <c r="O163" s="2">
        <f>SUMIFS(DataRegularSeason20242025!$AA$3:$AA$1315,DataRegularSeason20242025!$B$3:$B$1315, "&lt;=" &amp; $A163, DataRegularSeason20242025!$D$3:$D$1315, O$1)+SUMIFS(DataRegularSeason20242025!$AB$3:$AB$1315,DataRegularSeason20242025!$B$3:$B$1315, "&lt;=" &amp; $A163, DataRegularSeason20242025!$E$3:$E$1315, O$1)</f>
        <v>76</v>
      </c>
      <c r="P163" s="2">
        <f>SUMIFS(DataRegularSeason20242025!$AA$3:$AA$1315,DataRegularSeason20242025!$B$3:$B$1315, "&lt;=" &amp; $A163, DataRegularSeason20242025!$D$3:$D$1315, P$1)+SUMIFS(DataRegularSeason20242025!$AB$3:$AB$1315,DataRegularSeason20242025!$B$3:$B$1315, "&lt;=" &amp; $A163, DataRegularSeason20242025!$E$3:$E$1315, P$1)</f>
        <v>65</v>
      </c>
      <c r="Q163" s="2">
        <f>SUMIFS(DataRegularSeason20242025!$AA$3:$AA$1315,DataRegularSeason20242025!$B$3:$B$1315, "&lt;=" &amp; $A163, DataRegularSeason20242025!$D$3:$D$1315, Q$1)+SUMIFS(DataRegularSeason20242025!$AB$3:$AB$1315,DataRegularSeason20242025!$B$3:$B$1315, "&lt;=" &amp; $A163, DataRegularSeason20242025!$E$3:$E$1315, Q$1)</f>
        <v>72</v>
      </c>
      <c r="R163" s="2">
        <f>SUMIFS(DataRegularSeason20242025!$AA$3:$AA$1315,DataRegularSeason20242025!$B$3:$B$1315, "&lt;=" &amp; $A163, DataRegularSeason20242025!$D$3:$D$1315, R$1)+SUMIFS(DataRegularSeason20242025!$AB$3:$AB$1315,DataRegularSeason20242025!$B$3:$B$1315, "&lt;=" &amp; $A163, DataRegularSeason20242025!$E$3:$E$1315, R$1)</f>
        <v>51</v>
      </c>
      <c r="S163" s="2">
        <f>SUMIFS(DataRegularSeason20242025!$AA$3:$AA$1315,DataRegularSeason20242025!$B$3:$B$1315, "&lt;=" &amp; $A163, DataRegularSeason20242025!$D$3:$D$1315, S$1)+SUMIFS(DataRegularSeason20242025!$AB$3:$AB$1315,DataRegularSeason20242025!$B$3:$B$1315, "&lt;=" &amp; $A163, DataRegularSeason20242025!$E$3:$E$1315, S$1)</f>
        <v>63</v>
      </c>
      <c r="T163" s="2">
        <f>SUMIFS(DataRegularSeason20242025!$AA$3:$AA$1315,DataRegularSeason20242025!$B$3:$B$1315, "&lt;=" &amp; $A163, DataRegularSeason20242025!$D$3:$D$1315, T$1)+SUMIFS(DataRegularSeason20242025!$AB$3:$AB$1315,DataRegularSeason20242025!$B$3:$B$1315, "&lt;=" &amp; $A163, DataRegularSeason20242025!$E$3:$E$1315, T$1)</f>
        <v>67</v>
      </c>
      <c r="U163" s="2">
        <f>SUMIFS(DataRegularSeason20242025!$AA$3:$AA$1315,DataRegularSeason20242025!$B$3:$B$1315, "&lt;=" &amp; $A163, DataRegularSeason20242025!$D$3:$D$1315, U$1)+SUMIFS(DataRegularSeason20242025!$AB$3:$AB$1315,DataRegularSeason20242025!$B$3:$B$1315, "&lt;=" &amp; $A163, DataRegularSeason20242025!$E$3:$E$1315, U$1)</f>
        <v>67</v>
      </c>
      <c r="V163" s="2">
        <f>SUMIFS(DataRegularSeason20242025!$AA$3:$AA$1315,DataRegularSeason20242025!$B$3:$B$1315, "&lt;=" &amp; $A163, DataRegularSeason20242025!$D$3:$D$1315, V$1)+SUMIFS(DataRegularSeason20242025!$AB$3:$AB$1315,DataRegularSeason20242025!$B$3:$B$1315, "&lt;=" &amp; $A163, DataRegularSeason20242025!$E$3:$E$1315, V$1)</f>
        <v>62</v>
      </c>
      <c r="W163" s="2">
        <f>SUMIFS(DataRegularSeason20242025!$AA$3:$AA$1315,DataRegularSeason20242025!$B$3:$B$1315, "&lt;=" &amp; $A163, DataRegularSeason20242025!$D$3:$D$1315, W$1)+SUMIFS(DataRegularSeason20242025!$AB$3:$AB$1315,DataRegularSeason20242025!$B$3:$B$1315, "&lt;=" &amp; $A163, DataRegularSeason20242025!$E$3:$E$1315, W$1)</f>
        <v>58</v>
      </c>
      <c r="X163" s="2">
        <f>SUMIFS(DataRegularSeason20242025!$AA$3:$AA$1315,DataRegularSeason20242025!$B$3:$B$1315, "&lt;=" &amp; $A163, DataRegularSeason20242025!$D$3:$D$1315, X$1)+SUMIFS(DataRegularSeason20242025!$AB$3:$AB$1315,DataRegularSeason20242025!$B$3:$B$1315, "&lt;=" &amp; $A163, DataRegularSeason20242025!$E$3:$E$1315, X$1)</f>
        <v>56</v>
      </c>
      <c r="Y163" s="2">
        <f>SUMIFS(DataRegularSeason20242025!$AA$3:$AA$1315,DataRegularSeason20242025!$B$3:$B$1315, "&lt;=" &amp; $A163, DataRegularSeason20242025!$D$3:$D$1315, Y$1)+SUMIFS(DataRegularSeason20242025!$AB$3:$AB$1315,DataRegularSeason20242025!$B$3:$B$1315, "&lt;=" &amp; $A163, DataRegularSeason20242025!$E$3:$E$1315, Y$1)</f>
        <v>43</v>
      </c>
      <c r="Z163" s="2">
        <f>SUMIFS(DataRegularSeason20242025!$AA$3:$AA$1315,DataRegularSeason20242025!$B$3:$B$1315, "&lt;=" &amp; $A163, DataRegularSeason20242025!$D$3:$D$1315, Z$1)+SUMIFS(DataRegularSeason20242025!$AB$3:$AB$1315,DataRegularSeason20242025!$B$3:$B$1315, "&lt;=" &amp; $A163, DataRegularSeason20242025!$E$3:$E$1315, Z$1)</f>
        <v>66</v>
      </c>
      <c r="AA163" s="2">
        <f>SUMIFS(DataRegularSeason20242025!$AA$3:$AA$1315,DataRegularSeason20242025!$B$3:$B$1315, "&lt;=" &amp; $A163, DataRegularSeason20242025!$D$3:$D$1315, AA$1)+SUMIFS(DataRegularSeason20242025!$AB$3:$AB$1315,DataRegularSeason20242025!$B$3:$B$1315, "&lt;=" &amp; $A163, DataRegularSeason20242025!$E$3:$E$1315, AA$1)</f>
        <v>78</v>
      </c>
      <c r="AB163" s="2">
        <f>SUMIFS(DataRegularSeason20242025!$AA$3:$AA$1315,DataRegularSeason20242025!$B$3:$B$1315, "&lt;=" &amp; $A163, DataRegularSeason20242025!$D$3:$D$1315, AB$1)+SUMIFS(DataRegularSeason20242025!$AB$3:$AB$1315,DataRegularSeason20242025!$B$3:$B$1315, "&lt;=" &amp; $A163, DataRegularSeason20242025!$E$3:$E$1315, AB$1)</f>
        <v>81</v>
      </c>
      <c r="AC163" s="2">
        <f>SUMIFS(DataRegularSeason20242025!$AA$3:$AA$1315,DataRegularSeason20242025!$B$3:$B$1315, "&lt;=" &amp; $A163, DataRegularSeason20242025!$D$3:$D$1315, AC$1)+SUMIFS(DataRegularSeason20242025!$AB$3:$AB$1315,DataRegularSeason20242025!$B$3:$B$1315, "&lt;=" &amp; $A163, DataRegularSeason20242025!$E$3:$E$1315, AC$1)</f>
        <v>65</v>
      </c>
      <c r="AD163" s="2">
        <f>SUMIFS(DataRegularSeason20242025!$AA$3:$AA$1315,DataRegularSeason20242025!$B$3:$B$1315, "&lt;=" &amp; $A163, DataRegularSeason20242025!$D$3:$D$1315, AD$1)+SUMIFS(DataRegularSeason20242025!$AB$3:$AB$1315,DataRegularSeason20242025!$B$3:$B$1315, "&lt;=" &amp; $A163, DataRegularSeason20242025!$E$3:$E$1315, AD$1)</f>
        <v>64</v>
      </c>
      <c r="AE163" s="2">
        <f>SUMIFS(DataRegularSeason20242025!$AA$3:$AA$1315,DataRegularSeason20242025!$B$3:$B$1315, "&lt;=" &amp; $A163, DataRegularSeason20242025!$D$3:$D$1315, AE$1)+SUMIFS(DataRegularSeason20242025!$AB$3:$AB$1315,DataRegularSeason20242025!$B$3:$B$1315, "&lt;=" &amp; $A163, DataRegularSeason20242025!$E$3:$E$1315, AE$1)</f>
        <v>80</v>
      </c>
      <c r="AF163" s="2">
        <f>SUMIFS(DataRegularSeason20242025!$AA$3:$AA$1315,DataRegularSeason20242025!$B$3:$B$1315, "&lt;=" &amp; $A163, DataRegularSeason20242025!$D$3:$D$1315, AF$1)+SUMIFS(DataRegularSeason20242025!$AB$3:$AB$1315,DataRegularSeason20242025!$B$3:$B$1315, "&lt;=" &amp; $A163, DataRegularSeason20242025!$E$3:$E$1315, AF$1)</f>
        <v>90</v>
      </c>
      <c r="AG163" s="2">
        <f>SUMIFS(DataRegularSeason20242025!$AA$3:$AA$1315,DataRegularSeason20242025!$B$3:$B$1315, "&lt;=" &amp; $A163, DataRegularSeason20242025!$D$3:$D$1315, AG$1)+SUMIFS(DataRegularSeason20242025!$AB$3:$AB$1315,DataRegularSeason20242025!$B$3:$B$1315, "&lt;=" &amp; $A163, DataRegularSeason20242025!$E$3:$E$1315, AG$1)</f>
        <v>88</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61</v>
      </c>
      <c r="C164" s="2">
        <f>SUMIFS(DataRegularSeason20242025!$AA$3:$AA$1315,DataRegularSeason20242025!$B$3:$B$1315, "&lt;=" &amp; $A164, DataRegularSeason20242025!$D$3:$D$1315, C$1)+SUMIFS(DataRegularSeason20242025!$AB$3:$AB$1315,DataRegularSeason20242025!$B$3:$B$1315, "&lt;=" &amp; $A164, DataRegularSeason20242025!$E$3:$E$1315, C$1)</f>
        <v>64</v>
      </c>
      <c r="D164" s="2">
        <f>SUMIFS(DataRegularSeason20242025!$AA$3:$AA$1315,DataRegularSeason20242025!$B$3:$B$1315, "&lt;=" &amp; $A164, DataRegularSeason20242025!$D$3:$D$1315, D$1)+SUMIFS(DataRegularSeason20242025!$AB$3:$AB$1315,DataRegularSeason20242025!$B$3:$B$1315, "&lt;=" &amp; $A164, DataRegularSeason20242025!$E$3:$E$1315, D$1)</f>
        <v>54</v>
      </c>
      <c r="E164" s="2">
        <f>SUMIFS(DataRegularSeason20242025!$AA$3:$AA$1315,DataRegularSeason20242025!$B$3:$B$1315, "&lt;=" &amp; $A164, DataRegularSeason20242025!$D$3:$D$1315, E$1)+SUMIFS(DataRegularSeason20242025!$AB$3:$AB$1315,DataRegularSeason20242025!$B$3:$B$1315, "&lt;=" &amp; $A164, DataRegularSeason20242025!$E$3:$E$1315, E$1)</f>
        <v>76</v>
      </c>
      <c r="F164" s="2">
        <f>SUMIFS(DataRegularSeason20242025!$AA$3:$AA$1315,DataRegularSeason20242025!$B$3:$B$1315, "&lt;=" &amp; $A164, DataRegularSeason20242025!$D$3:$D$1315, F$1)+SUMIFS(DataRegularSeason20242025!$AB$3:$AB$1315,DataRegularSeason20242025!$B$3:$B$1315, "&lt;=" &amp; $A164, DataRegularSeason20242025!$E$3:$E$1315, F$1)</f>
        <v>68</v>
      </c>
      <c r="G164" s="2">
        <f>SUMIFS(DataRegularSeason20242025!$AA$3:$AA$1315,DataRegularSeason20242025!$B$3:$B$1315, "&lt;=" &amp; $A164, DataRegularSeason20242025!$D$3:$D$1315, G$1)+SUMIFS(DataRegularSeason20242025!$AB$3:$AB$1315,DataRegularSeason20242025!$B$3:$B$1315, "&lt;=" &amp; $A164, DataRegularSeason20242025!$E$3:$E$1315, G$1)</f>
        <v>67</v>
      </c>
      <c r="H164" s="2">
        <f>SUMIFS(DataRegularSeason20242025!$AA$3:$AA$1315,DataRegularSeason20242025!$B$3:$B$1315, "&lt;=" &amp; $A164, DataRegularSeason20242025!$D$3:$D$1315, H$1)+SUMIFS(DataRegularSeason20242025!$AB$3:$AB$1315,DataRegularSeason20242025!$B$3:$B$1315, "&lt;=" &amp; $A164, DataRegularSeason20242025!$E$3:$E$1315, H$1)</f>
        <v>46</v>
      </c>
      <c r="I164" s="2">
        <f>SUMIFS(DataRegularSeason20242025!$AA$3:$AA$1315,DataRegularSeason20242025!$B$3:$B$1315, "&lt;=" &amp; $A164, DataRegularSeason20242025!$D$3:$D$1315, I$1)+SUMIFS(DataRegularSeason20242025!$AB$3:$AB$1315,DataRegularSeason20242025!$B$3:$B$1315, "&lt;=" &amp; $A164, DataRegularSeason20242025!$E$3:$E$1315, I$1)</f>
        <v>74</v>
      </c>
      <c r="J164" s="2">
        <f>SUMIFS(DataRegularSeason20242025!$AA$3:$AA$1315,DataRegularSeason20242025!$B$3:$B$1315, "&lt;=" &amp; $A164, DataRegularSeason20242025!$D$3:$D$1315, J$1)+SUMIFS(DataRegularSeason20242025!$AB$3:$AB$1315,DataRegularSeason20242025!$B$3:$B$1315, "&lt;=" &amp; $A164, DataRegularSeason20242025!$E$3:$E$1315, J$1)</f>
        <v>82</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74</v>
      </c>
      <c r="M164" s="2">
        <f>SUMIFS(DataRegularSeason20242025!$AA$3:$AA$1315,DataRegularSeason20242025!$B$3:$B$1315, "&lt;=" &amp; $A164, DataRegularSeason20242025!$D$3:$D$1315, M$1)+SUMIFS(DataRegularSeason20242025!$AB$3:$AB$1315,DataRegularSeason20242025!$B$3:$B$1315, "&lt;=" &amp; $A164, DataRegularSeason20242025!$E$3:$E$1315, M$1)</f>
        <v>81</v>
      </c>
      <c r="N164" s="2">
        <f>SUMIFS(DataRegularSeason20242025!$AA$3:$AA$1315,DataRegularSeason20242025!$B$3:$B$1315, "&lt;=" &amp; $A164, DataRegularSeason20242025!$D$3:$D$1315, N$1)+SUMIFS(DataRegularSeason20242025!$AB$3:$AB$1315,DataRegularSeason20242025!$B$3:$B$1315, "&lt;=" &amp; $A164, DataRegularSeason20242025!$E$3:$E$1315, N$1)</f>
        <v>71</v>
      </c>
      <c r="O164" s="2">
        <f>SUMIFS(DataRegularSeason20242025!$AA$3:$AA$1315,DataRegularSeason20242025!$B$3:$B$1315, "&lt;=" &amp; $A164, DataRegularSeason20242025!$D$3:$D$1315, O$1)+SUMIFS(DataRegularSeason20242025!$AB$3:$AB$1315,DataRegularSeason20242025!$B$3:$B$1315, "&lt;=" &amp; $A164, DataRegularSeason20242025!$E$3:$E$1315, O$1)</f>
        <v>76</v>
      </c>
      <c r="P164" s="2">
        <f>SUMIFS(DataRegularSeason20242025!$AA$3:$AA$1315,DataRegularSeason20242025!$B$3:$B$1315, "&lt;=" &amp; $A164, DataRegularSeason20242025!$D$3:$D$1315, P$1)+SUMIFS(DataRegularSeason20242025!$AB$3:$AB$1315,DataRegularSeason20242025!$B$3:$B$1315, "&lt;=" &amp; $A164, DataRegularSeason20242025!$E$3:$E$1315, P$1)</f>
        <v>65</v>
      </c>
      <c r="Q164" s="2">
        <f>SUMIFS(DataRegularSeason20242025!$AA$3:$AA$1315,DataRegularSeason20242025!$B$3:$B$1315, "&lt;=" &amp; $A164, DataRegularSeason20242025!$D$3:$D$1315, Q$1)+SUMIFS(DataRegularSeason20242025!$AB$3:$AB$1315,DataRegularSeason20242025!$B$3:$B$1315, "&lt;=" &amp; $A164, DataRegularSeason20242025!$E$3:$E$1315, Q$1)</f>
        <v>72</v>
      </c>
      <c r="R164" s="2">
        <f>SUMIFS(DataRegularSeason20242025!$AA$3:$AA$1315,DataRegularSeason20242025!$B$3:$B$1315, "&lt;=" &amp; $A164, DataRegularSeason20242025!$D$3:$D$1315, R$1)+SUMIFS(DataRegularSeason20242025!$AB$3:$AB$1315,DataRegularSeason20242025!$B$3:$B$1315, "&lt;=" &amp; $A164, DataRegularSeason20242025!$E$3:$E$1315, R$1)</f>
        <v>51</v>
      </c>
      <c r="S164" s="2">
        <f>SUMIFS(DataRegularSeason20242025!$AA$3:$AA$1315,DataRegularSeason20242025!$B$3:$B$1315, "&lt;=" &amp; $A164, DataRegularSeason20242025!$D$3:$D$1315, S$1)+SUMIFS(DataRegularSeason20242025!$AB$3:$AB$1315,DataRegularSeason20242025!$B$3:$B$1315, "&lt;=" &amp; $A164, DataRegularSeason20242025!$E$3:$E$1315, S$1)</f>
        <v>63</v>
      </c>
      <c r="T164" s="2">
        <f>SUMIFS(DataRegularSeason20242025!$AA$3:$AA$1315,DataRegularSeason20242025!$B$3:$B$1315, "&lt;=" &amp; $A164, DataRegularSeason20242025!$D$3:$D$1315, T$1)+SUMIFS(DataRegularSeason20242025!$AB$3:$AB$1315,DataRegularSeason20242025!$B$3:$B$1315, "&lt;=" &amp; $A164, DataRegularSeason20242025!$E$3:$E$1315, T$1)</f>
        <v>67</v>
      </c>
      <c r="U164" s="2">
        <f>SUMIFS(DataRegularSeason20242025!$AA$3:$AA$1315,DataRegularSeason20242025!$B$3:$B$1315, "&lt;=" &amp; $A164, DataRegularSeason20242025!$D$3:$D$1315, U$1)+SUMIFS(DataRegularSeason20242025!$AB$3:$AB$1315,DataRegularSeason20242025!$B$3:$B$1315, "&lt;=" &amp; $A164, DataRegularSeason20242025!$E$3:$E$1315, U$1)</f>
        <v>67</v>
      </c>
      <c r="V164" s="2">
        <f>SUMIFS(DataRegularSeason20242025!$AA$3:$AA$1315,DataRegularSeason20242025!$B$3:$B$1315, "&lt;=" &amp; $A164, DataRegularSeason20242025!$D$3:$D$1315, V$1)+SUMIFS(DataRegularSeason20242025!$AB$3:$AB$1315,DataRegularSeason20242025!$B$3:$B$1315, "&lt;=" &amp; $A164, DataRegularSeason20242025!$E$3:$E$1315, V$1)</f>
        <v>62</v>
      </c>
      <c r="W164" s="2">
        <f>SUMIFS(DataRegularSeason20242025!$AA$3:$AA$1315,DataRegularSeason20242025!$B$3:$B$1315, "&lt;=" &amp; $A164, DataRegularSeason20242025!$D$3:$D$1315, W$1)+SUMIFS(DataRegularSeason20242025!$AB$3:$AB$1315,DataRegularSeason20242025!$B$3:$B$1315, "&lt;=" &amp; $A164, DataRegularSeason20242025!$E$3:$E$1315, W$1)</f>
        <v>58</v>
      </c>
      <c r="X164" s="2">
        <f>SUMIFS(DataRegularSeason20242025!$AA$3:$AA$1315,DataRegularSeason20242025!$B$3:$B$1315, "&lt;=" &amp; $A164, DataRegularSeason20242025!$D$3:$D$1315, X$1)+SUMIFS(DataRegularSeason20242025!$AB$3:$AB$1315,DataRegularSeason20242025!$B$3:$B$1315, "&lt;=" &amp; $A164, DataRegularSeason20242025!$E$3:$E$1315, X$1)</f>
        <v>56</v>
      </c>
      <c r="Y164" s="2">
        <f>SUMIFS(DataRegularSeason20242025!$AA$3:$AA$1315,DataRegularSeason20242025!$B$3:$B$1315, "&lt;=" &amp; $A164, DataRegularSeason20242025!$D$3:$D$1315, Y$1)+SUMIFS(DataRegularSeason20242025!$AB$3:$AB$1315,DataRegularSeason20242025!$B$3:$B$1315, "&lt;=" &amp; $A164, DataRegularSeason20242025!$E$3:$E$1315, Y$1)</f>
        <v>43</v>
      </c>
      <c r="Z164" s="2">
        <f>SUMIFS(DataRegularSeason20242025!$AA$3:$AA$1315,DataRegularSeason20242025!$B$3:$B$1315, "&lt;=" &amp; $A164, DataRegularSeason20242025!$D$3:$D$1315, Z$1)+SUMIFS(DataRegularSeason20242025!$AB$3:$AB$1315,DataRegularSeason20242025!$B$3:$B$1315, "&lt;=" &amp; $A164, DataRegularSeason20242025!$E$3:$E$1315, Z$1)</f>
        <v>66</v>
      </c>
      <c r="AA164" s="2">
        <f>SUMIFS(DataRegularSeason20242025!$AA$3:$AA$1315,DataRegularSeason20242025!$B$3:$B$1315, "&lt;=" &amp; $A164, DataRegularSeason20242025!$D$3:$D$1315, AA$1)+SUMIFS(DataRegularSeason20242025!$AB$3:$AB$1315,DataRegularSeason20242025!$B$3:$B$1315, "&lt;=" &amp; $A164, DataRegularSeason20242025!$E$3:$E$1315, AA$1)</f>
        <v>78</v>
      </c>
      <c r="AB164" s="2">
        <f>SUMIFS(DataRegularSeason20242025!$AA$3:$AA$1315,DataRegularSeason20242025!$B$3:$B$1315, "&lt;=" &amp; $A164, DataRegularSeason20242025!$D$3:$D$1315, AB$1)+SUMIFS(DataRegularSeason20242025!$AB$3:$AB$1315,DataRegularSeason20242025!$B$3:$B$1315, "&lt;=" &amp; $A164, DataRegularSeason20242025!$E$3:$E$1315, AB$1)</f>
        <v>81</v>
      </c>
      <c r="AC164" s="2">
        <f>SUMIFS(DataRegularSeason20242025!$AA$3:$AA$1315,DataRegularSeason20242025!$B$3:$B$1315, "&lt;=" &amp; $A164, DataRegularSeason20242025!$D$3:$D$1315, AC$1)+SUMIFS(DataRegularSeason20242025!$AB$3:$AB$1315,DataRegularSeason20242025!$B$3:$B$1315, "&lt;=" &amp; $A164, DataRegularSeason20242025!$E$3:$E$1315, AC$1)</f>
        <v>65</v>
      </c>
      <c r="AD164" s="2">
        <f>SUMIFS(DataRegularSeason20242025!$AA$3:$AA$1315,DataRegularSeason20242025!$B$3:$B$1315, "&lt;=" &amp; $A164, DataRegularSeason20242025!$D$3:$D$1315, AD$1)+SUMIFS(DataRegularSeason20242025!$AB$3:$AB$1315,DataRegularSeason20242025!$B$3:$B$1315, "&lt;=" &amp; $A164, DataRegularSeason20242025!$E$3:$E$1315, AD$1)</f>
        <v>64</v>
      </c>
      <c r="AE164" s="2">
        <f>SUMIFS(DataRegularSeason20242025!$AA$3:$AA$1315,DataRegularSeason20242025!$B$3:$B$1315, "&lt;=" &amp; $A164, DataRegularSeason20242025!$D$3:$D$1315, AE$1)+SUMIFS(DataRegularSeason20242025!$AB$3:$AB$1315,DataRegularSeason20242025!$B$3:$B$1315, "&lt;=" &amp; $A164, DataRegularSeason20242025!$E$3:$E$1315, AE$1)</f>
        <v>80</v>
      </c>
      <c r="AF164" s="2">
        <f>SUMIFS(DataRegularSeason20242025!$AA$3:$AA$1315,DataRegularSeason20242025!$B$3:$B$1315, "&lt;=" &amp; $A164, DataRegularSeason20242025!$D$3:$D$1315, AF$1)+SUMIFS(DataRegularSeason20242025!$AB$3:$AB$1315,DataRegularSeason20242025!$B$3:$B$1315, "&lt;=" &amp; $A164, DataRegularSeason20242025!$E$3:$E$1315, AF$1)</f>
        <v>90</v>
      </c>
      <c r="AG164" s="2">
        <f>SUMIFS(DataRegularSeason20242025!$AA$3:$AA$1315,DataRegularSeason20242025!$B$3:$B$1315, "&lt;=" &amp; $A164, DataRegularSeason20242025!$D$3:$D$1315, AG$1)+SUMIFS(DataRegularSeason20242025!$AB$3:$AB$1315,DataRegularSeason20242025!$B$3:$B$1315, "&lt;=" &amp; $A164, DataRegularSeason20242025!$E$3:$E$1315, AG$1)</f>
        <v>88</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61</v>
      </c>
      <c r="C165" s="2">
        <f>SUMIFS(DataRegularSeason20242025!$AA$3:$AA$1315,DataRegularSeason20242025!$B$3:$B$1315, "&lt;=" &amp; $A165, DataRegularSeason20242025!$D$3:$D$1315, C$1)+SUMIFS(DataRegularSeason20242025!$AB$3:$AB$1315,DataRegularSeason20242025!$B$3:$B$1315, "&lt;=" &amp; $A165, DataRegularSeason20242025!$E$3:$E$1315, C$1)</f>
        <v>64</v>
      </c>
      <c r="D165" s="2">
        <f>SUMIFS(DataRegularSeason20242025!$AA$3:$AA$1315,DataRegularSeason20242025!$B$3:$B$1315, "&lt;=" &amp; $A165, DataRegularSeason20242025!$D$3:$D$1315, D$1)+SUMIFS(DataRegularSeason20242025!$AB$3:$AB$1315,DataRegularSeason20242025!$B$3:$B$1315, "&lt;=" &amp; $A165, DataRegularSeason20242025!$E$3:$E$1315, D$1)</f>
        <v>54</v>
      </c>
      <c r="E165" s="2">
        <f>SUMIFS(DataRegularSeason20242025!$AA$3:$AA$1315,DataRegularSeason20242025!$B$3:$B$1315, "&lt;=" &amp; $A165, DataRegularSeason20242025!$D$3:$D$1315, E$1)+SUMIFS(DataRegularSeason20242025!$AB$3:$AB$1315,DataRegularSeason20242025!$B$3:$B$1315, "&lt;=" &amp; $A165, DataRegularSeason20242025!$E$3:$E$1315, E$1)</f>
        <v>76</v>
      </c>
      <c r="F165" s="2">
        <f>SUMIFS(DataRegularSeason20242025!$AA$3:$AA$1315,DataRegularSeason20242025!$B$3:$B$1315, "&lt;=" &amp; $A165, DataRegularSeason20242025!$D$3:$D$1315, F$1)+SUMIFS(DataRegularSeason20242025!$AB$3:$AB$1315,DataRegularSeason20242025!$B$3:$B$1315, "&lt;=" &amp; $A165, DataRegularSeason20242025!$E$3:$E$1315, F$1)</f>
        <v>68</v>
      </c>
      <c r="G165" s="2">
        <f>SUMIFS(DataRegularSeason20242025!$AA$3:$AA$1315,DataRegularSeason20242025!$B$3:$B$1315, "&lt;=" &amp; $A165, DataRegularSeason20242025!$D$3:$D$1315, G$1)+SUMIFS(DataRegularSeason20242025!$AB$3:$AB$1315,DataRegularSeason20242025!$B$3:$B$1315, "&lt;=" &amp; $A165, DataRegularSeason20242025!$E$3:$E$1315, G$1)</f>
        <v>67</v>
      </c>
      <c r="H165" s="2">
        <f>SUMIFS(DataRegularSeason20242025!$AA$3:$AA$1315,DataRegularSeason20242025!$B$3:$B$1315, "&lt;=" &amp; $A165, DataRegularSeason20242025!$D$3:$D$1315, H$1)+SUMIFS(DataRegularSeason20242025!$AB$3:$AB$1315,DataRegularSeason20242025!$B$3:$B$1315, "&lt;=" &amp; $A165, DataRegularSeason20242025!$E$3:$E$1315, H$1)</f>
        <v>46</v>
      </c>
      <c r="I165" s="2">
        <f>SUMIFS(DataRegularSeason20242025!$AA$3:$AA$1315,DataRegularSeason20242025!$B$3:$B$1315, "&lt;=" &amp; $A165, DataRegularSeason20242025!$D$3:$D$1315, I$1)+SUMIFS(DataRegularSeason20242025!$AB$3:$AB$1315,DataRegularSeason20242025!$B$3:$B$1315, "&lt;=" &amp; $A165, DataRegularSeason20242025!$E$3:$E$1315, I$1)</f>
        <v>74</v>
      </c>
      <c r="J165" s="2">
        <f>SUMIFS(DataRegularSeason20242025!$AA$3:$AA$1315,DataRegularSeason20242025!$B$3:$B$1315, "&lt;=" &amp; $A165, DataRegularSeason20242025!$D$3:$D$1315, J$1)+SUMIFS(DataRegularSeason20242025!$AB$3:$AB$1315,DataRegularSeason20242025!$B$3:$B$1315, "&lt;=" &amp; $A165, DataRegularSeason20242025!$E$3:$E$1315, J$1)</f>
        <v>82</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74</v>
      </c>
      <c r="M165" s="2">
        <f>SUMIFS(DataRegularSeason20242025!$AA$3:$AA$1315,DataRegularSeason20242025!$B$3:$B$1315, "&lt;=" &amp; $A165, DataRegularSeason20242025!$D$3:$D$1315, M$1)+SUMIFS(DataRegularSeason20242025!$AB$3:$AB$1315,DataRegularSeason20242025!$B$3:$B$1315, "&lt;=" &amp; $A165, DataRegularSeason20242025!$E$3:$E$1315, M$1)</f>
        <v>81</v>
      </c>
      <c r="N165" s="2">
        <f>SUMIFS(DataRegularSeason20242025!$AA$3:$AA$1315,DataRegularSeason20242025!$B$3:$B$1315, "&lt;=" &amp; $A165, DataRegularSeason20242025!$D$3:$D$1315, N$1)+SUMIFS(DataRegularSeason20242025!$AB$3:$AB$1315,DataRegularSeason20242025!$B$3:$B$1315, "&lt;=" &amp; $A165, DataRegularSeason20242025!$E$3:$E$1315, N$1)</f>
        <v>71</v>
      </c>
      <c r="O165" s="2">
        <f>SUMIFS(DataRegularSeason20242025!$AA$3:$AA$1315,DataRegularSeason20242025!$B$3:$B$1315, "&lt;=" &amp; $A165, DataRegularSeason20242025!$D$3:$D$1315, O$1)+SUMIFS(DataRegularSeason20242025!$AB$3:$AB$1315,DataRegularSeason20242025!$B$3:$B$1315, "&lt;=" &amp; $A165, DataRegularSeason20242025!$E$3:$E$1315, O$1)</f>
        <v>76</v>
      </c>
      <c r="P165" s="2">
        <f>SUMIFS(DataRegularSeason20242025!$AA$3:$AA$1315,DataRegularSeason20242025!$B$3:$B$1315, "&lt;=" &amp; $A165, DataRegularSeason20242025!$D$3:$D$1315, P$1)+SUMIFS(DataRegularSeason20242025!$AB$3:$AB$1315,DataRegularSeason20242025!$B$3:$B$1315, "&lt;=" &amp; $A165, DataRegularSeason20242025!$E$3:$E$1315, P$1)</f>
        <v>65</v>
      </c>
      <c r="Q165" s="2">
        <f>SUMIFS(DataRegularSeason20242025!$AA$3:$AA$1315,DataRegularSeason20242025!$B$3:$B$1315, "&lt;=" &amp; $A165, DataRegularSeason20242025!$D$3:$D$1315, Q$1)+SUMIFS(DataRegularSeason20242025!$AB$3:$AB$1315,DataRegularSeason20242025!$B$3:$B$1315, "&lt;=" &amp; $A165, DataRegularSeason20242025!$E$3:$E$1315, Q$1)</f>
        <v>72</v>
      </c>
      <c r="R165" s="2">
        <f>SUMIFS(DataRegularSeason20242025!$AA$3:$AA$1315,DataRegularSeason20242025!$B$3:$B$1315, "&lt;=" &amp; $A165, DataRegularSeason20242025!$D$3:$D$1315, R$1)+SUMIFS(DataRegularSeason20242025!$AB$3:$AB$1315,DataRegularSeason20242025!$B$3:$B$1315, "&lt;=" &amp; $A165, DataRegularSeason20242025!$E$3:$E$1315, R$1)</f>
        <v>51</v>
      </c>
      <c r="S165" s="2">
        <f>SUMIFS(DataRegularSeason20242025!$AA$3:$AA$1315,DataRegularSeason20242025!$B$3:$B$1315, "&lt;=" &amp; $A165, DataRegularSeason20242025!$D$3:$D$1315, S$1)+SUMIFS(DataRegularSeason20242025!$AB$3:$AB$1315,DataRegularSeason20242025!$B$3:$B$1315, "&lt;=" &amp; $A165, DataRegularSeason20242025!$E$3:$E$1315, S$1)</f>
        <v>63</v>
      </c>
      <c r="T165" s="2">
        <f>SUMIFS(DataRegularSeason20242025!$AA$3:$AA$1315,DataRegularSeason20242025!$B$3:$B$1315, "&lt;=" &amp; $A165, DataRegularSeason20242025!$D$3:$D$1315, T$1)+SUMIFS(DataRegularSeason20242025!$AB$3:$AB$1315,DataRegularSeason20242025!$B$3:$B$1315, "&lt;=" &amp; $A165, DataRegularSeason20242025!$E$3:$E$1315, T$1)</f>
        <v>67</v>
      </c>
      <c r="U165" s="2">
        <f>SUMIFS(DataRegularSeason20242025!$AA$3:$AA$1315,DataRegularSeason20242025!$B$3:$B$1315, "&lt;=" &amp; $A165, DataRegularSeason20242025!$D$3:$D$1315, U$1)+SUMIFS(DataRegularSeason20242025!$AB$3:$AB$1315,DataRegularSeason20242025!$B$3:$B$1315, "&lt;=" &amp; $A165, DataRegularSeason20242025!$E$3:$E$1315, U$1)</f>
        <v>67</v>
      </c>
      <c r="V165" s="2">
        <f>SUMIFS(DataRegularSeason20242025!$AA$3:$AA$1315,DataRegularSeason20242025!$B$3:$B$1315, "&lt;=" &amp; $A165, DataRegularSeason20242025!$D$3:$D$1315, V$1)+SUMIFS(DataRegularSeason20242025!$AB$3:$AB$1315,DataRegularSeason20242025!$B$3:$B$1315, "&lt;=" &amp; $A165, DataRegularSeason20242025!$E$3:$E$1315, V$1)</f>
        <v>62</v>
      </c>
      <c r="W165" s="2">
        <f>SUMIFS(DataRegularSeason20242025!$AA$3:$AA$1315,DataRegularSeason20242025!$B$3:$B$1315, "&lt;=" &amp; $A165, DataRegularSeason20242025!$D$3:$D$1315, W$1)+SUMIFS(DataRegularSeason20242025!$AB$3:$AB$1315,DataRegularSeason20242025!$B$3:$B$1315, "&lt;=" &amp; $A165, DataRegularSeason20242025!$E$3:$E$1315, W$1)</f>
        <v>58</v>
      </c>
      <c r="X165" s="2">
        <f>SUMIFS(DataRegularSeason20242025!$AA$3:$AA$1315,DataRegularSeason20242025!$B$3:$B$1315, "&lt;=" &amp; $A165, DataRegularSeason20242025!$D$3:$D$1315, X$1)+SUMIFS(DataRegularSeason20242025!$AB$3:$AB$1315,DataRegularSeason20242025!$B$3:$B$1315, "&lt;=" &amp; $A165, DataRegularSeason20242025!$E$3:$E$1315, X$1)</f>
        <v>56</v>
      </c>
      <c r="Y165" s="2">
        <f>SUMIFS(DataRegularSeason20242025!$AA$3:$AA$1315,DataRegularSeason20242025!$B$3:$B$1315, "&lt;=" &amp; $A165, DataRegularSeason20242025!$D$3:$D$1315, Y$1)+SUMIFS(DataRegularSeason20242025!$AB$3:$AB$1315,DataRegularSeason20242025!$B$3:$B$1315, "&lt;=" &amp; $A165, DataRegularSeason20242025!$E$3:$E$1315, Y$1)</f>
        <v>43</v>
      </c>
      <c r="Z165" s="2">
        <f>SUMIFS(DataRegularSeason20242025!$AA$3:$AA$1315,DataRegularSeason20242025!$B$3:$B$1315, "&lt;=" &amp; $A165, DataRegularSeason20242025!$D$3:$D$1315, Z$1)+SUMIFS(DataRegularSeason20242025!$AB$3:$AB$1315,DataRegularSeason20242025!$B$3:$B$1315, "&lt;=" &amp; $A165, DataRegularSeason20242025!$E$3:$E$1315, Z$1)</f>
        <v>66</v>
      </c>
      <c r="AA165" s="2">
        <f>SUMIFS(DataRegularSeason20242025!$AA$3:$AA$1315,DataRegularSeason20242025!$B$3:$B$1315, "&lt;=" &amp; $A165, DataRegularSeason20242025!$D$3:$D$1315, AA$1)+SUMIFS(DataRegularSeason20242025!$AB$3:$AB$1315,DataRegularSeason20242025!$B$3:$B$1315, "&lt;=" &amp; $A165, DataRegularSeason20242025!$E$3:$E$1315, AA$1)</f>
        <v>78</v>
      </c>
      <c r="AB165" s="2">
        <f>SUMIFS(DataRegularSeason20242025!$AA$3:$AA$1315,DataRegularSeason20242025!$B$3:$B$1315, "&lt;=" &amp; $A165, DataRegularSeason20242025!$D$3:$D$1315, AB$1)+SUMIFS(DataRegularSeason20242025!$AB$3:$AB$1315,DataRegularSeason20242025!$B$3:$B$1315, "&lt;=" &amp; $A165, DataRegularSeason20242025!$E$3:$E$1315, AB$1)</f>
        <v>81</v>
      </c>
      <c r="AC165" s="2">
        <f>SUMIFS(DataRegularSeason20242025!$AA$3:$AA$1315,DataRegularSeason20242025!$B$3:$B$1315, "&lt;=" &amp; $A165, DataRegularSeason20242025!$D$3:$D$1315, AC$1)+SUMIFS(DataRegularSeason20242025!$AB$3:$AB$1315,DataRegularSeason20242025!$B$3:$B$1315, "&lt;=" &amp; $A165, DataRegularSeason20242025!$E$3:$E$1315, AC$1)</f>
        <v>65</v>
      </c>
      <c r="AD165" s="2">
        <f>SUMIFS(DataRegularSeason20242025!$AA$3:$AA$1315,DataRegularSeason20242025!$B$3:$B$1315, "&lt;=" &amp; $A165, DataRegularSeason20242025!$D$3:$D$1315, AD$1)+SUMIFS(DataRegularSeason20242025!$AB$3:$AB$1315,DataRegularSeason20242025!$B$3:$B$1315, "&lt;=" &amp; $A165, DataRegularSeason20242025!$E$3:$E$1315, AD$1)</f>
        <v>64</v>
      </c>
      <c r="AE165" s="2">
        <f>SUMIFS(DataRegularSeason20242025!$AA$3:$AA$1315,DataRegularSeason20242025!$B$3:$B$1315, "&lt;=" &amp; $A165, DataRegularSeason20242025!$D$3:$D$1315, AE$1)+SUMIFS(DataRegularSeason20242025!$AB$3:$AB$1315,DataRegularSeason20242025!$B$3:$B$1315, "&lt;=" &amp; $A165, DataRegularSeason20242025!$E$3:$E$1315, AE$1)</f>
        <v>80</v>
      </c>
      <c r="AF165" s="2">
        <f>SUMIFS(DataRegularSeason20242025!$AA$3:$AA$1315,DataRegularSeason20242025!$B$3:$B$1315, "&lt;=" &amp; $A165, DataRegularSeason20242025!$D$3:$D$1315, AF$1)+SUMIFS(DataRegularSeason20242025!$AB$3:$AB$1315,DataRegularSeason20242025!$B$3:$B$1315, "&lt;=" &amp; $A165, DataRegularSeason20242025!$E$3:$E$1315, AF$1)</f>
        <v>90</v>
      </c>
      <c r="AG165" s="2">
        <f>SUMIFS(DataRegularSeason20242025!$AA$3:$AA$1315,DataRegularSeason20242025!$B$3:$B$1315, "&lt;=" &amp; $A165, DataRegularSeason20242025!$D$3:$D$1315, AG$1)+SUMIFS(DataRegularSeason20242025!$AB$3:$AB$1315,DataRegularSeason20242025!$B$3:$B$1315, "&lt;=" &amp; $A165, DataRegularSeason20242025!$E$3:$E$1315, AG$1)</f>
        <v>88</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61</v>
      </c>
      <c r="C166" s="2">
        <f>SUMIFS(DataRegularSeason20242025!$AA$3:$AA$1315,DataRegularSeason20242025!$B$3:$B$1315, "&lt;=" &amp; $A166, DataRegularSeason20242025!$D$3:$D$1315, C$1)+SUMIFS(DataRegularSeason20242025!$AB$3:$AB$1315,DataRegularSeason20242025!$B$3:$B$1315, "&lt;=" &amp; $A166, DataRegularSeason20242025!$E$3:$E$1315, C$1)</f>
        <v>64</v>
      </c>
      <c r="D166" s="2">
        <f>SUMIFS(DataRegularSeason20242025!$AA$3:$AA$1315,DataRegularSeason20242025!$B$3:$B$1315, "&lt;=" &amp; $A166, DataRegularSeason20242025!$D$3:$D$1315, D$1)+SUMIFS(DataRegularSeason20242025!$AB$3:$AB$1315,DataRegularSeason20242025!$B$3:$B$1315, "&lt;=" &amp; $A166, DataRegularSeason20242025!$E$3:$E$1315, D$1)</f>
        <v>54</v>
      </c>
      <c r="E166" s="2">
        <f>SUMIFS(DataRegularSeason20242025!$AA$3:$AA$1315,DataRegularSeason20242025!$B$3:$B$1315, "&lt;=" &amp; $A166, DataRegularSeason20242025!$D$3:$D$1315, E$1)+SUMIFS(DataRegularSeason20242025!$AB$3:$AB$1315,DataRegularSeason20242025!$B$3:$B$1315, "&lt;=" &amp; $A166, DataRegularSeason20242025!$E$3:$E$1315, E$1)</f>
        <v>76</v>
      </c>
      <c r="F166" s="2">
        <f>SUMIFS(DataRegularSeason20242025!$AA$3:$AA$1315,DataRegularSeason20242025!$B$3:$B$1315, "&lt;=" &amp; $A166, DataRegularSeason20242025!$D$3:$D$1315, F$1)+SUMIFS(DataRegularSeason20242025!$AB$3:$AB$1315,DataRegularSeason20242025!$B$3:$B$1315, "&lt;=" &amp; $A166, DataRegularSeason20242025!$E$3:$E$1315, F$1)</f>
        <v>68</v>
      </c>
      <c r="G166" s="2">
        <f>SUMIFS(DataRegularSeason20242025!$AA$3:$AA$1315,DataRegularSeason20242025!$B$3:$B$1315, "&lt;=" &amp; $A166, DataRegularSeason20242025!$D$3:$D$1315, G$1)+SUMIFS(DataRegularSeason20242025!$AB$3:$AB$1315,DataRegularSeason20242025!$B$3:$B$1315, "&lt;=" &amp; $A166, DataRegularSeason20242025!$E$3:$E$1315, G$1)</f>
        <v>67</v>
      </c>
      <c r="H166" s="2">
        <f>SUMIFS(DataRegularSeason20242025!$AA$3:$AA$1315,DataRegularSeason20242025!$B$3:$B$1315, "&lt;=" &amp; $A166, DataRegularSeason20242025!$D$3:$D$1315, H$1)+SUMIFS(DataRegularSeason20242025!$AB$3:$AB$1315,DataRegularSeason20242025!$B$3:$B$1315, "&lt;=" &amp; $A166, DataRegularSeason20242025!$E$3:$E$1315, H$1)</f>
        <v>46</v>
      </c>
      <c r="I166" s="2">
        <f>SUMIFS(DataRegularSeason20242025!$AA$3:$AA$1315,DataRegularSeason20242025!$B$3:$B$1315, "&lt;=" &amp; $A166, DataRegularSeason20242025!$D$3:$D$1315, I$1)+SUMIFS(DataRegularSeason20242025!$AB$3:$AB$1315,DataRegularSeason20242025!$B$3:$B$1315, "&lt;=" &amp; $A166, DataRegularSeason20242025!$E$3:$E$1315, I$1)</f>
        <v>74</v>
      </c>
      <c r="J166" s="2">
        <f>SUMIFS(DataRegularSeason20242025!$AA$3:$AA$1315,DataRegularSeason20242025!$B$3:$B$1315, "&lt;=" &amp; $A166, DataRegularSeason20242025!$D$3:$D$1315, J$1)+SUMIFS(DataRegularSeason20242025!$AB$3:$AB$1315,DataRegularSeason20242025!$B$3:$B$1315, "&lt;=" &amp; $A166, DataRegularSeason20242025!$E$3:$E$1315, J$1)</f>
        <v>82</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74</v>
      </c>
      <c r="M166" s="2">
        <f>SUMIFS(DataRegularSeason20242025!$AA$3:$AA$1315,DataRegularSeason20242025!$B$3:$B$1315, "&lt;=" &amp; $A166, DataRegularSeason20242025!$D$3:$D$1315, M$1)+SUMIFS(DataRegularSeason20242025!$AB$3:$AB$1315,DataRegularSeason20242025!$B$3:$B$1315, "&lt;=" &amp; $A166, DataRegularSeason20242025!$E$3:$E$1315, M$1)</f>
        <v>81</v>
      </c>
      <c r="N166" s="2">
        <f>SUMIFS(DataRegularSeason20242025!$AA$3:$AA$1315,DataRegularSeason20242025!$B$3:$B$1315, "&lt;=" &amp; $A166, DataRegularSeason20242025!$D$3:$D$1315, N$1)+SUMIFS(DataRegularSeason20242025!$AB$3:$AB$1315,DataRegularSeason20242025!$B$3:$B$1315, "&lt;=" &amp; $A166, DataRegularSeason20242025!$E$3:$E$1315, N$1)</f>
        <v>71</v>
      </c>
      <c r="O166" s="2">
        <f>SUMIFS(DataRegularSeason20242025!$AA$3:$AA$1315,DataRegularSeason20242025!$B$3:$B$1315, "&lt;=" &amp; $A166, DataRegularSeason20242025!$D$3:$D$1315, O$1)+SUMIFS(DataRegularSeason20242025!$AB$3:$AB$1315,DataRegularSeason20242025!$B$3:$B$1315, "&lt;=" &amp; $A166, DataRegularSeason20242025!$E$3:$E$1315, O$1)</f>
        <v>76</v>
      </c>
      <c r="P166" s="2">
        <f>SUMIFS(DataRegularSeason20242025!$AA$3:$AA$1315,DataRegularSeason20242025!$B$3:$B$1315, "&lt;=" &amp; $A166, DataRegularSeason20242025!$D$3:$D$1315, P$1)+SUMIFS(DataRegularSeason20242025!$AB$3:$AB$1315,DataRegularSeason20242025!$B$3:$B$1315, "&lt;=" &amp; $A166, DataRegularSeason20242025!$E$3:$E$1315, P$1)</f>
        <v>65</v>
      </c>
      <c r="Q166" s="2">
        <f>SUMIFS(DataRegularSeason20242025!$AA$3:$AA$1315,DataRegularSeason20242025!$B$3:$B$1315, "&lt;=" &amp; $A166, DataRegularSeason20242025!$D$3:$D$1315, Q$1)+SUMIFS(DataRegularSeason20242025!$AB$3:$AB$1315,DataRegularSeason20242025!$B$3:$B$1315, "&lt;=" &amp; $A166, DataRegularSeason20242025!$E$3:$E$1315, Q$1)</f>
        <v>72</v>
      </c>
      <c r="R166" s="2">
        <f>SUMIFS(DataRegularSeason20242025!$AA$3:$AA$1315,DataRegularSeason20242025!$B$3:$B$1315, "&lt;=" &amp; $A166, DataRegularSeason20242025!$D$3:$D$1315, R$1)+SUMIFS(DataRegularSeason20242025!$AB$3:$AB$1315,DataRegularSeason20242025!$B$3:$B$1315, "&lt;=" &amp; $A166, DataRegularSeason20242025!$E$3:$E$1315, R$1)</f>
        <v>51</v>
      </c>
      <c r="S166" s="2">
        <f>SUMIFS(DataRegularSeason20242025!$AA$3:$AA$1315,DataRegularSeason20242025!$B$3:$B$1315, "&lt;=" &amp; $A166, DataRegularSeason20242025!$D$3:$D$1315, S$1)+SUMIFS(DataRegularSeason20242025!$AB$3:$AB$1315,DataRegularSeason20242025!$B$3:$B$1315, "&lt;=" &amp; $A166, DataRegularSeason20242025!$E$3:$E$1315, S$1)</f>
        <v>63</v>
      </c>
      <c r="T166" s="2">
        <f>SUMIFS(DataRegularSeason20242025!$AA$3:$AA$1315,DataRegularSeason20242025!$B$3:$B$1315, "&lt;=" &amp; $A166, DataRegularSeason20242025!$D$3:$D$1315, T$1)+SUMIFS(DataRegularSeason20242025!$AB$3:$AB$1315,DataRegularSeason20242025!$B$3:$B$1315, "&lt;=" &amp; $A166, DataRegularSeason20242025!$E$3:$E$1315, T$1)</f>
        <v>67</v>
      </c>
      <c r="U166" s="2">
        <f>SUMIFS(DataRegularSeason20242025!$AA$3:$AA$1315,DataRegularSeason20242025!$B$3:$B$1315, "&lt;=" &amp; $A166, DataRegularSeason20242025!$D$3:$D$1315, U$1)+SUMIFS(DataRegularSeason20242025!$AB$3:$AB$1315,DataRegularSeason20242025!$B$3:$B$1315, "&lt;=" &amp; $A166, DataRegularSeason20242025!$E$3:$E$1315, U$1)</f>
        <v>67</v>
      </c>
      <c r="V166" s="2">
        <f>SUMIFS(DataRegularSeason20242025!$AA$3:$AA$1315,DataRegularSeason20242025!$B$3:$B$1315, "&lt;=" &amp; $A166, DataRegularSeason20242025!$D$3:$D$1315, V$1)+SUMIFS(DataRegularSeason20242025!$AB$3:$AB$1315,DataRegularSeason20242025!$B$3:$B$1315, "&lt;=" &amp; $A166, DataRegularSeason20242025!$E$3:$E$1315, V$1)</f>
        <v>62</v>
      </c>
      <c r="W166" s="2">
        <f>SUMIFS(DataRegularSeason20242025!$AA$3:$AA$1315,DataRegularSeason20242025!$B$3:$B$1315, "&lt;=" &amp; $A166, DataRegularSeason20242025!$D$3:$D$1315, W$1)+SUMIFS(DataRegularSeason20242025!$AB$3:$AB$1315,DataRegularSeason20242025!$B$3:$B$1315, "&lt;=" &amp; $A166, DataRegularSeason20242025!$E$3:$E$1315, W$1)</f>
        <v>58</v>
      </c>
      <c r="X166" s="2">
        <f>SUMIFS(DataRegularSeason20242025!$AA$3:$AA$1315,DataRegularSeason20242025!$B$3:$B$1315, "&lt;=" &amp; $A166, DataRegularSeason20242025!$D$3:$D$1315, X$1)+SUMIFS(DataRegularSeason20242025!$AB$3:$AB$1315,DataRegularSeason20242025!$B$3:$B$1315, "&lt;=" &amp; $A166, DataRegularSeason20242025!$E$3:$E$1315, X$1)</f>
        <v>56</v>
      </c>
      <c r="Y166" s="2">
        <f>SUMIFS(DataRegularSeason20242025!$AA$3:$AA$1315,DataRegularSeason20242025!$B$3:$B$1315, "&lt;=" &amp; $A166, DataRegularSeason20242025!$D$3:$D$1315, Y$1)+SUMIFS(DataRegularSeason20242025!$AB$3:$AB$1315,DataRegularSeason20242025!$B$3:$B$1315, "&lt;=" &amp; $A166, DataRegularSeason20242025!$E$3:$E$1315, Y$1)</f>
        <v>43</v>
      </c>
      <c r="Z166" s="2">
        <f>SUMIFS(DataRegularSeason20242025!$AA$3:$AA$1315,DataRegularSeason20242025!$B$3:$B$1315, "&lt;=" &amp; $A166, DataRegularSeason20242025!$D$3:$D$1315, Z$1)+SUMIFS(DataRegularSeason20242025!$AB$3:$AB$1315,DataRegularSeason20242025!$B$3:$B$1315, "&lt;=" &amp; $A166, DataRegularSeason20242025!$E$3:$E$1315, Z$1)</f>
        <v>66</v>
      </c>
      <c r="AA166" s="2">
        <f>SUMIFS(DataRegularSeason20242025!$AA$3:$AA$1315,DataRegularSeason20242025!$B$3:$B$1315, "&lt;=" &amp; $A166, DataRegularSeason20242025!$D$3:$D$1315, AA$1)+SUMIFS(DataRegularSeason20242025!$AB$3:$AB$1315,DataRegularSeason20242025!$B$3:$B$1315, "&lt;=" &amp; $A166, DataRegularSeason20242025!$E$3:$E$1315, AA$1)</f>
        <v>78</v>
      </c>
      <c r="AB166" s="2">
        <f>SUMIFS(DataRegularSeason20242025!$AA$3:$AA$1315,DataRegularSeason20242025!$B$3:$B$1315, "&lt;=" &amp; $A166, DataRegularSeason20242025!$D$3:$D$1315, AB$1)+SUMIFS(DataRegularSeason20242025!$AB$3:$AB$1315,DataRegularSeason20242025!$B$3:$B$1315, "&lt;=" &amp; $A166, DataRegularSeason20242025!$E$3:$E$1315, AB$1)</f>
        <v>81</v>
      </c>
      <c r="AC166" s="2">
        <f>SUMIFS(DataRegularSeason20242025!$AA$3:$AA$1315,DataRegularSeason20242025!$B$3:$B$1315, "&lt;=" &amp; $A166, DataRegularSeason20242025!$D$3:$D$1315, AC$1)+SUMIFS(DataRegularSeason20242025!$AB$3:$AB$1315,DataRegularSeason20242025!$B$3:$B$1315, "&lt;=" &amp; $A166, DataRegularSeason20242025!$E$3:$E$1315, AC$1)</f>
        <v>65</v>
      </c>
      <c r="AD166" s="2">
        <f>SUMIFS(DataRegularSeason20242025!$AA$3:$AA$1315,DataRegularSeason20242025!$B$3:$B$1315, "&lt;=" &amp; $A166, DataRegularSeason20242025!$D$3:$D$1315, AD$1)+SUMIFS(DataRegularSeason20242025!$AB$3:$AB$1315,DataRegularSeason20242025!$B$3:$B$1315, "&lt;=" &amp; $A166, DataRegularSeason20242025!$E$3:$E$1315, AD$1)</f>
        <v>64</v>
      </c>
      <c r="AE166" s="2">
        <f>SUMIFS(DataRegularSeason20242025!$AA$3:$AA$1315,DataRegularSeason20242025!$B$3:$B$1315, "&lt;=" &amp; $A166, DataRegularSeason20242025!$D$3:$D$1315, AE$1)+SUMIFS(DataRegularSeason20242025!$AB$3:$AB$1315,DataRegularSeason20242025!$B$3:$B$1315, "&lt;=" &amp; $A166, DataRegularSeason20242025!$E$3:$E$1315, AE$1)</f>
        <v>80</v>
      </c>
      <c r="AF166" s="2">
        <f>SUMIFS(DataRegularSeason20242025!$AA$3:$AA$1315,DataRegularSeason20242025!$B$3:$B$1315, "&lt;=" &amp; $A166, DataRegularSeason20242025!$D$3:$D$1315, AF$1)+SUMIFS(DataRegularSeason20242025!$AB$3:$AB$1315,DataRegularSeason20242025!$B$3:$B$1315, "&lt;=" &amp; $A166, DataRegularSeason20242025!$E$3:$E$1315, AF$1)</f>
        <v>90</v>
      </c>
      <c r="AG166" s="2">
        <f>SUMIFS(DataRegularSeason20242025!$AA$3:$AA$1315,DataRegularSeason20242025!$B$3:$B$1315, "&lt;=" &amp; $A166, DataRegularSeason20242025!$D$3:$D$1315, AG$1)+SUMIFS(DataRegularSeason20242025!$AB$3:$AB$1315,DataRegularSeason20242025!$B$3:$B$1315, "&lt;=" &amp; $A166, DataRegularSeason20242025!$E$3:$E$1315, AG$1)</f>
        <v>88</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61</v>
      </c>
      <c r="C167" s="2">
        <f>SUMIFS(DataRegularSeason20242025!$AA$3:$AA$1315,DataRegularSeason20242025!$B$3:$B$1315, "&lt;=" &amp; $A167, DataRegularSeason20242025!$D$3:$D$1315, C$1)+SUMIFS(DataRegularSeason20242025!$AB$3:$AB$1315,DataRegularSeason20242025!$B$3:$B$1315, "&lt;=" &amp; $A167, DataRegularSeason20242025!$E$3:$E$1315, C$1)</f>
        <v>64</v>
      </c>
      <c r="D167" s="2">
        <f>SUMIFS(DataRegularSeason20242025!$AA$3:$AA$1315,DataRegularSeason20242025!$B$3:$B$1315, "&lt;=" &amp; $A167, DataRegularSeason20242025!$D$3:$D$1315, D$1)+SUMIFS(DataRegularSeason20242025!$AB$3:$AB$1315,DataRegularSeason20242025!$B$3:$B$1315, "&lt;=" &amp; $A167, DataRegularSeason20242025!$E$3:$E$1315, D$1)</f>
        <v>54</v>
      </c>
      <c r="E167" s="2">
        <f>SUMIFS(DataRegularSeason20242025!$AA$3:$AA$1315,DataRegularSeason20242025!$B$3:$B$1315, "&lt;=" &amp; $A167, DataRegularSeason20242025!$D$3:$D$1315, E$1)+SUMIFS(DataRegularSeason20242025!$AB$3:$AB$1315,DataRegularSeason20242025!$B$3:$B$1315, "&lt;=" &amp; $A167, DataRegularSeason20242025!$E$3:$E$1315, E$1)</f>
        <v>76</v>
      </c>
      <c r="F167" s="2">
        <f>SUMIFS(DataRegularSeason20242025!$AA$3:$AA$1315,DataRegularSeason20242025!$B$3:$B$1315, "&lt;=" &amp; $A167, DataRegularSeason20242025!$D$3:$D$1315, F$1)+SUMIFS(DataRegularSeason20242025!$AB$3:$AB$1315,DataRegularSeason20242025!$B$3:$B$1315, "&lt;=" &amp; $A167, DataRegularSeason20242025!$E$3:$E$1315, F$1)</f>
        <v>68</v>
      </c>
      <c r="G167" s="2">
        <f>SUMIFS(DataRegularSeason20242025!$AA$3:$AA$1315,DataRegularSeason20242025!$B$3:$B$1315, "&lt;=" &amp; $A167, DataRegularSeason20242025!$D$3:$D$1315, G$1)+SUMIFS(DataRegularSeason20242025!$AB$3:$AB$1315,DataRegularSeason20242025!$B$3:$B$1315, "&lt;=" &amp; $A167, DataRegularSeason20242025!$E$3:$E$1315, G$1)</f>
        <v>67</v>
      </c>
      <c r="H167" s="2">
        <f>SUMIFS(DataRegularSeason20242025!$AA$3:$AA$1315,DataRegularSeason20242025!$B$3:$B$1315, "&lt;=" &amp; $A167, DataRegularSeason20242025!$D$3:$D$1315, H$1)+SUMIFS(DataRegularSeason20242025!$AB$3:$AB$1315,DataRegularSeason20242025!$B$3:$B$1315, "&lt;=" &amp; $A167, DataRegularSeason20242025!$E$3:$E$1315, H$1)</f>
        <v>46</v>
      </c>
      <c r="I167" s="2">
        <f>SUMIFS(DataRegularSeason20242025!$AA$3:$AA$1315,DataRegularSeason20242025!$B$3:$B$1315, "&lt;=" &amp; $A167, DataRegularSeason20242025!$D$3:$D$1315, I$1)+SUMIFS(DataRegularSeason20242025!$AB$3:$AB$1315,DataRegularSeason20242025!$B$3:$B$1315, "&lt;=" &amp; $A167, DataRegularSeason20242025!$E$3:$E$1315, I$1)</f>
        <v>74</v>
      </c>
      <c r="J167" s="2">
        <f>SUMIFS(DataRegularSeason20242025!$AA$3:$AA$1315,DataRegularSeason20242025!$B$3:$B$1315, "&lt;=" &amp; $A167, DataRegularSeason20242025!$D$3:$D$1315, J$1)+SUMIFS(DataRegularSeason20242025!$AB$3:$AB$1315,DataRegularSeason20242025!$B$3:$B$1315, "&lt;=" &amp; $A167, DataRegularSeason20242025!$E$3:$E$1315, J$1)</f>
        <v>82</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74</v>
      </c>
      <c r="M167" s="2">
        <f>SUMIFS(DataRegularSeason20242025!$AA$3:$AA$1315,DataRegularSeason20242025!$B$3:$B$1315, "&lt;=" &amp; $A167, DataRegularSeason20242025!$D$3:$D$1315, M$1)+SUMIFS(DataRegularSeason20242025!$AB$3:$AB$1315,DataRegularSeason20242025!$B$3:$B$1315, "&lt;=" &amp; $A167, DataRegularSeason20242025!$E$3:$E$1315, M$1)</f>
        <v>81</v>
      </c>
      <c r="N167" s="2">
        <f>SUMIFS(DataRegularSeason20242025!$AA$3:$AA$1315,DataRegularSeason20242025!$B$3:$B$1315, "&lt;=" &amp; $A167, DataRegularSeason20242025!$D$3:$D$1315, N$1)+SUMIFS(DataRegularSeason20242025!$AB$3:$AB$1315,DataRegularSeason20242025!$B$3:$B$1315, "&lt;=" &amp; $A167, DataRegularSeason20242025!$E$3:$E$1315, N$1)</f>
        <v>71</v>
      </c>
      <c r="O167" s="2">
        <f>SUMIFS(DataRegularSeason20242025!$AA$3:$AA$1315,DataRegularSeason20242025!$B$3:$B$1315, "&lt;=" &amp; $A167, DataRegularSeason20242025!$D$3:$D$1315, O$1)+SUMIFS(DataRegularSeason20242025!$AB$3:$AB$1315,DataRegularSeason20242025!$B$3:$B$1315, "&lt;=" &amp; $A167, DataRegularSeason20242025!$E$3:$E$1315, O$1)</f>
        <v>76</v>
      </c>
      <c r="P167" s="2">
        <f>SUMIFS(DataRegularSeason20242025!$AA$3:$AA$1315,DataRegularSeason20242025!$B$3:$B$1315, "&lt;=" &amp; $A167, DataRegularSeason20242025!$D$3:$D$1315, P$1)+SUMIFS(DataRegularSeason20242025!$AB$3:$AB$1315,DataRegularSeason20242025!$B$3:$B$1315, "&lt;=" &amp; $A167, DataRegularSeason20242025!$E$3:$E$1315, P$1)</f>
        <v>65</v>
      </c>
      <c r="Q167" s="2">
        <f>SUMIFS(DataRegularSeason20242025!$AA$3:$AA$1315,DataRegularSeason20242025!$B$3:$B$1315, "&lt;=" &amp; $A167, DataRegularSeason20242025!$D$3:$D$1315, Q$1)+SUMIFS(DataRegularSeason20242025!$AB$3:$AB$1315,DataRegularSeason20242025!$B$3:$B$1315, "&lt;=" &amp; $A167, DataRegularSeason20242025!$E$3:$E$1315, Q$1)</f>
        <v>72</v>
      </c>
      <c r="R167" s="2">
        <f>SUMIFS(DataRegularSeason20242025!$AA$3:$AA$1315,DataRegularSeason20242025!$B$3:$B$1315, "&lt;=" &amp; $A167, DataRegularSeason20242025!$D$3:$D$1315, R$1)+SUMIFS(DataRegularSeason20242025!$AB$3:$AB$1315,DataRegularSeason20242025!$B$3:$B$1315, "&lt;=" &amp; $A167, DataRegularSeason20242025!$E$3:$E$1315, R$1)</f>
        <v>51</v>
      </c>
      <c r="S167" s="2">
        <f>SUMIFS(DataRegularSeason20242025!$AA$3:$AA$1315,DataRegularSeason20242025!$B$3:$B$1315, "&lt;=" &amp; $A167, DataRegularSeason20242025!$D$3:$D$1315, S$1)+SUMIFS(DataRegularSeason20242025!$AB$3:$AB$1315,DataRegularSeason20242025!$B$3:$B$1315, "&lt;=" &amp; $A167, DataRegularSeason20242025!$E$3:$E$1315, S$1)</f>
        <v>63</v>
      </c>
      <c r="T167" s="2">
        <f>SUMIFS(DataRegularSeason20242025!$AA$3:$AA$1315,DataRegularSeason20242025!$B$3:$B$1315, "&lt;=" &amp; $A167, DataRegularSeason20242025!$D$3:$D$1315, T$1)+SUMIFS(DataRegularSeason20242025!$AB$3:$AB$1315,DataRegularSeason20242025!$B$3:$B$1315, "&lt;=" &amp; $A167, DataRegularSeason20242025!$E$3:$E$1315, T$1)</f>
        <v>67</v>
      </c>
      <c r="U167" s="2">
        <f>SUMIFS(DataRegularSeason20242025!$AA$3:$AA$1315,DataRegularSeason20242025!$B$3:$B$1315, "&lt;=" &amp; $A167, DataRegularSeason20242025!$D$3:$D$1315, U$1)+SUMIFS(DataRegularSeason20242025!$AB$3:$AB$1315,DataRegularSeason20242025!$B$3:$B$1315, "&lt;=" &amp; $A167, DataRegularSeason20242025!$E$3:$E$1315, U$1)</f>
        <v>67</v>
      </c>
      <c r="V167" s="2">
        <f>SUMIFS(DataRegularSeason20242025!$AA$3:$AA$1315,DataRegularSeason20242025!$B$3:$B$1315, "&lt;=" &amp; $A167, DataRegularSeason20242025!$D$3:$D$1315, V$1)+SUMIFS(DataRegularSeason20242025!$AB$3:$AB$1315,DataRegularSeason20242025!$B$3:$B$1315, "&lt;=" &amp; $A167, DataRegularSeason20242025!$E$3:$E$1315, V$1)</f>
        <v>62</v>
      </c>
      <c r="W167" s="2">
        <f>SUMIFS(DataRegularSeason20242025!$AA$3:$AA$1315,DataRegularSeason20242025!$B$3:$B$1315, "&lt;=" &amp; $A167, DataRegularSeason20242025!$D$3:$D$1315, W$1)+SUMIFS(DataRegularSeason20242025!$AB$3:$AB$1315,DataRegularSeason20242025!$B$3:$B$1315, "&lt;=" &amp; $A167, DataRegularSeason20242025!$E$3:$E$1315, W$1)</f>
        <v>58</v>
      </c>
      <c r="X167" s="2">
        <f>SUMIFS(DataRegularSeason20242025!$AA$3:$AA$1315,DataRegularSeason20242025!$B$3:$B$1315, "&lt;=" &amp; $A167, DataRegularSeason20242025!$D$3:$D$1315, X$1)+SUMIFS(DataRegularSeason20242025!$AB$3:$AB$1315,DataRegularSeason20242025!$B$3:$B$1315, "&lt;=" &amp; $A167, DataRegularSeason20242025!$E$3:$E$1315, X$1)</f>
        <v>56</v>
      </c>
      <c r="Y167" s="2">
        <f>SUMIFS(DataRegularSeason20242025!$AA$3:$AA$1315,DataRegularSeason20242025!$B$3:$B$1315, "&lt;=" &amp; $A167, DataRegularSeason20242025!$D$3:$D$1315, Y$1)+SUMIFS(DataRegularSeason20242025!$AB$3:$AB$1315,DataRegularSeason20242025!$B$3:$B$1315, "&lt;=" &amp; $A167, DataRegularSeason20242025!$E$3:$E$1315, Y$1)</f>
        <v>43</v>
      </c>
      <c r="Z167" s="2">
        <f>SUMIFS(DataRegularSeason20242025!$AA$3:$AA$1315,DataRegularSeason20242025!$B$3:$B$1315, "&lt;=" &amp; $A167, DataRegularSeason20242025!$D$3:$D$1315, Z$1)+SUMIFS(DataRegularSeason20242025!$AB$3:$AB$1315,DataRegularSeason20242025!$B$3:$B$1315, "&lt;=" &amp; $A167, DataRegularSeason20242025!$E$3:$E$1315, Z$1)</f>
        <v>66</v>
      </c>
      <c r="AA167" s="2">
        <f>SUMIFS(DataRegularSeason20242025!$AA$3:$AA$1315,DataRegularSeason20242025!$B$3:$B$1315, "&lt;=" &amp; $A167, DataRegularSeason20242025!$D$3:$D$1315, AA$1)+SUMIFS(DataRegularSeason20242025!$AB$3:$AB$1315,DataRegularSeason20242025!$B$3:$B$1315, "&lt;=" &amp; $A167, DataRegularSeason20242025!$E$3:$E$1315, AA$1)</f>
        <v>78</v>
      </c>
      <c r="AB167" s="2">
        <f>SUMIFS(DataRegularSeason20242025!$AA$3:$AA$1315,DataRegularSeason20242025!$B$3:$B$1315, "&lt;=" &amp; $A167, DataRegularSeason20242025!$D$3:$D$1315, AB$1)+SUMIFS(DataRegularSeason20242025!$AB$3:$AB$1315,DataRegularSeason20242025!$B$3:$B$1315, "&lt;=" &amp; $A167, DataRegularSeason20242025!$E$3:$E$1315, AB$1)</f>
        <v>81</v>
      </c>
      <c r="AC167" s="2">
        <f>SUMIFS(DataRegularSeason20242025!$AA$3:$AA$1315,DataRegularSeason20242025!$B$3:$B$1315, "&lt;=" &amp; $A167, DataRegularSeason20242025!$D$3:$D$1315, AC$1)+SUMIFS(DataRegularSeason20242025!$AB$3:$AB$1315,DataRegularSeason20242025!$B$3:$B$1315, "&lt;=" &amp; $A167, DataRegularSeason20242025!$E$3:$E$1315, AC$1)</f>
        <v>65</v>
      </c>
      <c r="AD167" s="2">
        <f>SUMIFS(DataRegularSeason20242025!$AA$3:$AA$1315,DataRegularSeason20242025!$B$3:$B$1315, "&lt;=" &amp; $A167, DataRegularSeason20242025!$D$3:$D$1315, AD$1)+SUMIFS(DataRegularSeason20242025!$AB$3:$AB$1315,DataRegularSeason20242025!$B$3:$B$1315, "&lt;=" &amp; $A167, DataRegularSeason20242025!$E$3:$E$1315, AD$1)</f>
        <v>64</v>
      </c>
      <c r="AE167" s="2">
        <f>SUMIFS(DataRegularSeason20242025!$AA$3:$AA$1315,DataRegularSeason20242025!$B$3:$B$1315, "&lt;=" &amp; $A167, DataRegularSeason20242025!$D$3:$D$1315, AE$1)+SUMIFS(DataRegularSeason20242025!$AB$3:$AB$1315,DataRegularSeason20242025!$B$3:$B$1315, "&lt;=" &amp; $A167, DataRegularSeason20242025!$E$3:$E$1315, AE$1)</f>
        <v>80</v>
      </c>
      <c r="AF167" s="2">
        <f>SUMIFS(DataRegularSeason20242025!$AA$3:$AA$1315,DataRegularSeason20242025!$B$3:$B$1315, "&lt;=" &amp; $A167, DataRegularSeason20242025!$D$3:$D$1315, AF$1)+SUMIFS(DataRegularSeason20242025!$AB$3:$AB$1315,DataRegularSeason20242025!$B$3:$B$1315, "&lt;=" &amp; $A167, DataRegularSeason20242025!$E$3:$E$1315, AF$1)</f>
        <v>90</v>
      </c>
      <c r="AG167" s="2">
        <f>SUMIFS(DataRegularSeason20242025!$AA$3:$AA$1315,DataRegularSeason20242025!$B$3:$B$1315, "&lt;=" &amp; $A167, DataRegularSeason20242025!$D$3:$D$1315, AG$1)+SUMIFS(DataRegularSeason20242025!$AB$3:$AB$1315,DataRegularSeason20242025!$B$3:$B$1315, "&lt;=" &amp; $A167, DataRegularSeason20242025!$E$3:$E$1315, AG$1)</f>
        <v>88</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61</v>
      </c>
      <c r="C168" s="2">
        <f>SUMIFS(DataRegularSeason20242025!$AA$3:$AA$1315,DataRegularSeason20242025!$B$3:$B$1315, "&lt;=" &amp; $A168, DataRegularSeason20242025!$D$3:$D$1315, C$1)+SUMIFS(DataRegularSeason20242025!$AB$3:$AB$1315,DataRegularSeason20242025!$B$3:$B$1315, "&lt;=" &amp; $A168, DataRegularSeason20242025!$E$3:$E$1315, C$1)</f>
        <v>64</v>
      </c>
      <c r="D168" s="2">
        <f>SUMIFS(DataRegularSeason20242025!$AA$3:$AA$1315,DataRegularSeason20242025!$B$3:$B$1315, "&lt;=" &amp; $A168, DataRegularSeason20242025!$D$3:$D$1315, D$1)+SUMIFS(DataRegularSeason20242025!$AB$3:$AB$1315,DataRegularSeason20242025!$B$3:$B$1315, "&lt;=" &amp; $A168, DataRegularSeason20242025!$E$3:$E$1315, D$1)</f>
        <v>54</v>
      </c>
      <c r="E168" s="2">
        <f>SUMIFS(DataRegularSeason20242025!$AA$3:$AA$1315,DataRegularSeason20242025!$B$3:$B$1315, "&lt;=" &amp; $A168, DataRegularSeason20242025!$D$3:$D$1315, E$1)+SUMIFS(DataRegularSeason20242025!$AB$3:$AB$1315,DataRegularSeason20242025!$B$3:$B$1315, "&lt;=" &amp; $A168, DataRegularSeason20242025!$E$3:$E$1315, E$1)</f>
        <v>76</v>
      </c>
      <c r="F168" s="2">
        <f>SUMIFS(DataRegularSeason20242025!$AA$3:$AA$1315,DataRegularSeason20242025!$B$3:$B$1315, "&lt;=" &amp; $A168, DataRegularSeason20242025!$D$3:$D$1315, F$1)+SUMIFS(DataRegularSeason20242025!$AB$3:$AB$1315,DataRegularSeason20242025!$B$3:$B$1315, "&lt;=" &amp; $A168, DataRegularSeason20242025!$E$3:$E$1315, F$1)</f>
        <v>68</v>
      </c>
      <c r="G168" s="2">
        <f>SUMIFS(DataRegularSeason20242025!$AA$3:$AA$1315,DataRegularSeason20242025!$B$3:$B$1315, "&lt;=" &amp; $A168, DataRegularSeason20242025!$D$3:$D$1315, G$1)+SUMIFS(DataRegularSeason20242025!$AB$3:$AB$1315,DataRegularSeason20242025!$B$3:$B$1315, "&lt;=" &amp; $A168, DataRegularSeason20242025!$E$3:$E$1315, G$1)</f>
        <v>67</v>
      </c>
      <c r="H168" s="2">
        <f>SUMIFS(DataRegularSeason20242025!$AA$3:$AA$1315,DataRegularSeason20242025!$B$3:$B$1315, "&lt;=" &amp; $A168, DataRegularSeason20242025!$D$3:$D$1315, H$1)+SUMIFS(DataRegularSeason20242025!$AB$3:$AB$1315,DataRegularSeason20242025!$B$3:$B$1315, "&lt;=" &amp; $A168, DataRegularSeason20242025!$E$3:$E$1315, H$1)</f>
        <v>46</v>
      </c>
      <c r="I168" s="2">
        <f>SUMIFS(DataRegularSeason20242025!$AA$3:$AA$1315,DataRegularSeason20242025!$B$3:$B$1315, "&lt;=" &amp; $A168, DataRegularSeason20242025!$D$3:$D$1315, I$1)+SUMIFS(DataRegularSeason20242025!$AB$3:$AB$1315,DataRegularSeason20242025!$B$3:$B$1315, "&lt;=" &amp; $A168, DataRegularSeason20242025!$E$3:$E$1315, I$1)</f>
        <v>74</v>
      </c>
      <c r="J168" s="2">
        <f>SUMIFS(DataRegularSeason20242025!$AA$3:$AA$1315,DataRegularSeason20242025!$B$3:$B$1315, "&lt;=" &amp; $A168, DataRegularSeason20242025!$D$3:$D$1315, J$1)+SUMIFS(DataRegularSeason20242025!$AB$3:$AB$1315,DataRegularSeason20242025!$B$3:$B$1315, "&lt;=" &amp; $A168, DataRegularSeason20242025!$E$3:$E$1315, J$1)</f>
        <v>82</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74</v>
      </c>
      <c r="M168" s="2">
        <f>SUMIFS(DataRegularSeason20242025!$AA$3:$AA$1315,DataRegularSeason20242025!$B$3:$B$1315, "&lt;=" &amp; $A168, DataRegularSeason20242025!$D$3:$D$1315, M$1)+SUMIFS(DataRegularSeason20242025!$AB$3:$AB$1315,DataRegularSeason20242025!$B$3:$B$1315, "&lt;=" &amp; $A168, DataRegularSeason20242025!$E$3:$E$1315, M$1)</f>
        <v>81</v>
      </c>
      <c r="N168" s="2">
        <f>SUMIFS(DataRegularSeason20242025!$AA$3:$AA$1315,DataRegularSeason20242025!$B$3:$B$1315, "&lt;=" &amp; $A168, DataRegularSeason20242025!$D$3:$D$1315, N$1)+SUMIFS(DataRegularSeason20242025!$AB$3:$AB$1315,DataRegularSeason20242025!$B$3:$B$1315, "&lt;=" &amp; $A168, DataRegularSeason20242025!$E$3:$E$1315, N$1)</f>
        <v>71</v>
      </c>
      <c r="O168" s="2">
        <f>SUMIFS(DataRegularSeason20242025!$AA$3:$AA$1315,DataRegularSeason20242025!$B$3:$B$1315, "&lt;=" &amp; $A168, DataRegularSeason20242025!$D$3:$D$1315, O$1)+SUMIFS(DataRegularSeason20242025!$AB$3:$AB$1315,DataRegularSeason20242025!$B$3:$B$1315, "&lt;=" &amp; $A168, DataRegularSeason20242025!$E$3:$E$1315, O$1)</f>
        <v>76</v>
      </c>
      <c r="P168" s="2">
        <f>SUMIFS(DataRegularSeason20242025!$AA$3:$AA$1315,DataRegularSeason20242025!$B$3:$B$1315, "&lt;=" &amp; $A168, DataRegularSeason20242025!$D$3:$D$1315, P$1)+SUMIFS(DataRegularSeason20242025!$AB$3:$AB$1315,DataRegularSeason20242025!$B$3:$B$1315, "&lt;=" &amp; $A168, DataRegularSeason20242025!$E$3:$E$1315, P$1)</f>
        <v>65</v>
      </c>
      <c r="Q168" s="2">
        <f>SUMIFS(DataRegularSeason20242025!$AA$3:$AA$1315,DataRegularSeason20242025!$B$3:$B$1315, "&lt;=" &amp; $A168, DataRegularSeason20242025!$D$3:$D$1315, Q$1)+SUMIFS(DataRegularSeason20242025!$AB$3:$AB$1315,DataRegularSeason20242025!$B$3:$B$1315, "&lt;=" &amp; $A168, DataRegularSeason20242025!$E$3:$E$1315, Q$1)</f>
        <v>72</v>
      </c>
      <c r="R168" s="2">
        <f>SUMIFS(DataRegularSeason20242025!$AA$3:$AA$1315,DataRegularSeason20242025!$B$3:$B$1315, "&lt;=" &amp; $A168, DataRegularSeason20242025!$D$3:$D$1315, R$1)+SUMIFS(DataRegularSeason20242025!$AB$3:$AB$1315,DataRegularSeason20242025!$B$3:$B$1315, "&lt;=" &amp; $A168, DataRegularSeason20242025!$E$3:$E$1315, R$1)</f>
        <v>51</v>
      </c>
      <c r="S168" s="2">
        <f>SUMIFS(DataRegularSeason20242025!$AA$3:$AA$1315,DataRegularSeason20242025!$B$3:$B$1315, "&lt;=" &amp; $A168, DataRegularSeason20242025!$D$3:$D$1315, S$1)+SUMIFS(DataRegularSeason20242025!$AB$3:$AB$1315,DataRegularSeason20242025!$B$3:$B$1315, "&lt;=" &amp; $A168, DataRegularSeason20242025!$E$3:$E$1315, S$1)</f>
        <v>63</v>
      </c>
      <c r="T168" s="2">
        <f>SUMIFS(DataRegularSeason20242025!$AA$3:$AA$1315,DataRegularSeason20242025!$B$3:$B$1315, "&lt;=" &amp; $A168, DataRegularSeason20242025!$D$3:$D$1315, T$1)+SUMIFS(DataRegularSeason20242025!$AB$3:$AB$1315,DataRegularSeason20242025!$B$3:$B$1315, "&lt;=" &amp; $A168, DataRegularSeason20242025!$E$3:$E$1315, T$1)</f>
        <v>67</v>
      </c>
      <c r="U168" s="2">
        <f>SUMIFS(DataRegularSeason20242025!$AA$3:$AA$1315,DataRegularSeason20242025!$B$3:$B$1315, "&lt;=" &amp; $A168, DataRegularSeason20242025!$D$3:$D$1315, U$1)+SUMIFS(DataRegularSeason20242025!$AB$3:$AB$1315,DataRegularSeason20242025!$B$3:$B$1315, "&lt;=" &amp; $A168, DataRegularSeason20242025!$E$3:$E$1315, U$1)</f>
        <v>67</v>
      </c>
      <c r="V168" s="2">
        <f>SUMIFS(DataRegularSeason20242025!$AA$3:$AA$1315,DataRegularSeason20242025!$B$3:$B$1315, "&lt;=" &amp; $A168, DataRegularSeason20242025!$D$3:$D$1315, V$1)+SUMIFS(DataRegularSeason20242025!$AB$3:$AB$1315,DataRegularSeason20242025!$B$3:$B$1315, "&lt;=" &amp; $A168, DataRegularSeason20242025!$E$3:$E$1315, V$1)</f>
        <v>62</v>
      </c>
      <c r="W168" s="2">
        <f>SUMIFS(DataRegularSeason20242025!$AA$3:$AA$1315,DataRegularSeason20242025!$B$3:$B$1315, "&lt;=" &amp; $A168, DataRegularSeason20242025!$D$3:$D$1315, W$1)+SUMIFS(DataRegularSeason20242025!$AB$3:$AB$1315,DataRegularSeason20242025!$B$3:$B$1315, "&lt;=" &amp; $A168, DataRegularSeason20242025!$E$3:$E$1315, W$1)</f>
        <v>58</v>
      </c>
      <c r="X168" s="2">
        <f>SUMIFS(DataRegularSeason20242025!$AA$3:$AA$1315,DataRegularSeason20242025!$B$3:$B$1315, "&lt;=" &amp; $A168, DataRegularSeason20242025!$D$3:$D$1315, X$1)+SUMIFS(DataRegularSeason20242025!$AB$3:$AB$1315,DataRegularSeason20242025!$B$3:$B$1315, "&lt;=" &amp; $A168, DataRegularSeason20242025!$E$3:$E$1315, X$1)</f>
        <v>56</v>
      </c>
      <c r="Y168" s="2">
        <f>SUMIFS(DataRegularSeason20242025!$AA$3:$AA$1315,DataRegularSeason20242025!$B$3:$B$1315, "&lt;=" &amp; $A168, DataRegularSeason20242025!$D$3:$D$1315, Y$1)+SUMIFS(DataRegularSeason20242025!$AB$3:$AB$1315,DataRegularSeason20242025!$B$3:$B$1315, "&lt;=" &amp; $A168, DataRegularSeason20242025!$E$3:$E$1315, Y$1)</f>
        <v>43</v>
      </c>
      <c r="Z168" s="2">
        <f>SUMIFS(DataRegularSeason20242025!$AA$3:$AA$1315,DataRegularSeason20242025!$B$3:$B$1315, "&lt;=" &amp; $A168, DataRegularSeason20242025!$D$3:$D$1315, Z$1)+SUMIFS(DataRegularSeason20242025!$AB$3:$AB$1315,DataRegularSeason20242025!$B$3:$B$1315, "&lt;=" &amp; $A168, DataRegularSeason20242025!$E$3:$E$1315, Z$1)</f>
        <v>66</v>
      </c>
      <c r="AA168" s="2">
        <f>SUMIFS(DataRegularSeason20242025!$AA$3:$AA$1315,DataRegularSeason20242025!$B$3:$B$1315, "&lt;=" &amp; $A168, DataRegularSeason20242025!$D$3:$D$1315, AA$1)+SUMIFS(DataRegularSeason20242025!$AB$3:$AB$1315,DataRegularSeason20242025!$B$3:$B$1315, "&lt;=" &amp; $A168, DataRegularSeason20242025!$E$3:$E$1315, AA$1)</f>
        <v>78</v>
      </c>
      <c r="AB168" s="2">
        <f>SUMIFS(DataRegularSeason20242025!$AA$3:$AA$1315,DataRegularSeason20242025!$B$3:$B$1315, "&lt;=" &amp; $A168, DataRegularSeason20242025!$D$3:$D$1315, AB$1)+SUMIFS(DataRegularSeason20242025!$AB$3:$AB$1315,DataRegularSeason20242025!$B$3:$B$1315, "&lt;=" &amp; $A168, DataRegularSeason20242025!$E$3:$E$1315, AB$1)</f>
        <v>81</v>
      </c>
      <c r="AC168" s="2">
        <f>SUMIFS(DataRegularSeason20242025!$AA$3:$AA$1315,DataRegularSeason20242025!$B$3:$B$1315, "&lt;=" &amp; $A168, DataRegularSeason20242025!$D$3:$D$1315, AC$1)+SUMIFS(DataRegularSeason20242025!$AB$3:$AB$1315,DataRegularSeason20242025!$B$3:$B$1315, "&lt;=" &amp; $A168, DataRegularSeason20242025!$E$3:$E$1315, AC$1)</f>
        <v>65</v>
      </c>
      <c r="AD168" s="2">
        <f>SUMIFS(DataRegularSeason20242025!$AA$3:$AA$1315,DataRegularSeason20242025!$B$3:$B$1315, "&lt;=" &amp; $A168, DataRegularSeason20242025!$D$3:$D$1315, AD$1)+SUMIFS(DataRegularSeason20242025!$AB$3:$AB$1315,DataRegularSeason20242025!$B$3:$B$1315, "&lt;=" &amp; $A168, DataRegularSeason20242025!$E$3:$E$1315, AD$1)</f>
        <v>64</v>
      </c>
      <c r="AE168" s="2">
        <f>SUMIFS(DataRegularSeason20242025!$AA$3:$AA$1315,DataRegularSeason20242025!$B$3:$B$1315, "&lt;=" &amp; $A168, DataRegularSeason20242025!$D$3:$D$1315, AE$1)+SUMIFS(DataRegularSeason20242025!$AB$3:$AB$1315,DataRegularSeason20242025!$B$3:$B$1315, "&lt;=" &amp; $A168, DataRegularSeason20242025!$E$3:$E$1315, AE$1)</f>
        <v>80</v>
      </c>
      <c r="AF168" s="2">
        <f>SUMIFS(DataRegularSeason20242025!$AA$3:$AA$1315,DataRegularSeason20242025!$B$3:$B$1315, "&lt;=" &amp; $A168, DataRegularSeason20242025!$D$3:$D$1315, AF$1)+SUMIFS(DataRegularSeason20242025!$AB$3:$AB$1315,DataRegularSeason20242025!$B$3:$B$1315, "&lt;=" &amp; $A168, DataRegularSeason20242025!$E$3:$E$1315, AF$1)</f>
        <v>90</v>
      </c>
      <c r="AG168" s="2">
        <f>SUMIFS(DataRegularSeason20242025!$AA$3:$AA$1315,DataRegularSeason20242025!$B$3:$B$1315, "&lt;=" &amp; $A168, DataRegularSeason20242025!$D$3:$D$1315, AG$1)+SUMIFS(DataRegularSeason20242025!$AB$3:$AB$1315,DataRegularSeason20242025!$B$3:$B$1315, "&lt;=" &amp; $A168, DataRegularSeason20242025!$E$3:$E$1315, AG$1)</f>
        <v>88</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61</v>
      </c>
      <c r="C169" s="2">
        <f>SUMIFS(DataRegularSeason20242025!$AA$3:$AA$1315,DataRegularSeason20242025!$B$3:$B$1315, "&lt;=" &amp; $A169, DataRegularSeason20242025!$D$3:$D$1315, C$1)+SUMIFS(DataRegularSeason20242025!$AB$3:$AB$1315,DataRegularSeason20242025!$B$3:$B$1315, "&lt;=" &amp; $A169, DataRegularSeason20242025!$E$3:$E$1315, C$1)</f>
        <v>64</v>
      </c>
      <c r="D169" s="2">
        <f>SUMIFS(DataRegularSeason20242025!$AA$3:$AA$1315,DataRegularSeason20242025!$B$3:$B$1315, "&lt;=" &amp; $A169, DataRegularSeason20242025!$D$3:$D$1315, D$1)+SUMIFS(DataRegularSeason20242025!$AB$3:$AB$1315,DataRegularSeason20242025!$B$3:$B$1315, "&lt;=" &amp; $A169, DataRegularSeason20242025!$E$3:$E$1315, D$1)</f>
        <v>54</v>
      </c>
      <c r="E169" s="2">
        <f>SUMIFS(DataRegularSeason20242025!$AA$3:$AA$1315,DataRegularSeason20242025!$B$3:$B$1315, "&lt;=" &amp; $A169, DataRegularSeason20242025!$D$3:$D$1315, E$1)+SUMIFS(DataRegularSeason20242025!$AB$3:$AB$1315,DataRegularSeason20242025!$B$3:$B$1315, "&lt;=" &amp; $A169, DataRegularSeason20242025!$E$3:$E$1315, E$1)</f>
        <v>76</v>
      </c>
      <c r="F169" s="2">
        <f>SUMIFS(DataRegularSeason20242025!$AA$3:$AA$1315,DataRegularSeason20242025!$B$3:$B$1315, "&lt;=" &amp; $A169, DataRegularSeason20242025!$D$3:$D$1315, F$1)+SUMIFS(DataRegularSeason20242025!$AB$3:$AB$1315,DataRegularSeason20242025!$B$3:$B$1315, "&lt;=" &amp; $A169, DataRegularSeason20242025!$E$3:$E$1315, F$1)</f>
        <v>68</v>
      </c>
      <c r="G169" s="2">
        <f>SUMIFS(DataRegularSeason20242025!$AA$3:$AA$1315,DataRegularSeason20242025!$B$3:$B$1315, "&lt;=" &amp; $A169, DataRegularSeason20242025!$D$3:$D$1315, G$1)+SUMIFS(DataRegularSeason20242025!$AB$3:$AB$1315,DataRegularSeason20242025!$B$3:$B$1315, "&lt;=" &amp; $A169, DataRegularSeason20242025!$E$3:$E$1315, G$1)</f>
        <v>67</v>
      </c>
      <c r="H169" s="2">
        <f>SUMIFS(DataRegularSeason20242025!$AA$3:$AA$1315,DataRegularSeason20242025!$B$3:$B$1315, "&lt;=" &amp; $A169, DataRegularSeason20242025!$D$3:$D$1315, H$1)+SUMIFS(DataRegularSeason20242025!$AB$3:$AB$1315,DataRegularSeason20242025!$B$3:$B$1315, "&lt;=" &amp; $A169, DataRegularSeason20242025!$E$3:$E$1315, H$1)</f>
        <v>46</v>
      </c>
      <c r="I169" s="2">
        <f>SUMIFS(DataRegularSeason20242025!$AA$3:$AA$1315,DataRegularSeason20242025!$B$3:$B$1315, "&lt;=" &amp; $A169, DataRegularSeason20242025!$D$3:$D$1315, I$1)+SUMIFS(DataRegularSeason20242025!$AB$3:$AB$1315,DataRegularSeason20242025!$B$3:$B$1315, "&lt;=" &amp; $A169, DataRegularSeason20242025!$E$3:$E$1315, I$1)</f>
        <v>74</v>
      </c>
      <c r="J169" s="2">
        <f>SUMIFS(DataRegularSeason20242025!$AA$3:$AA$1315,DataRegularSeason20242025!$B$3:$B$1315, "&lt;=" &amp; $A169, DataRegularSeason20242025!$D$3:$D$1315, J$1)+SUMIFS(DataRegularSeason20242025!$AB$3:$AB$1315,DataRegularSeason20242025!$B$3:$B$1315, "&lt;=" &amp; $A169, DataRegularSeason20242025!$E$3:$E$1315, J$1)</f>
        <v>82</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74</v>
      </c>
      <c r="M169" s="2">
        <f>SUMIFS(DataRegularSeason20242025!$AA$3:$AA$1315,DataRegularSeason20242025!$B$3:$B$1315, "&lt;=" &amp; $A169, DataRegularSeason20242025!$D$3:$D$1315, M$1)+SUMIFS(DataRegularSeason20242025!$AB$3:$AB$1315,DataRegularSeason20242025!$B$3:$B$1315, "&lt;=" &amp; $A169, DataRegularSeason20242025!$E$3:$E$1315, M$1)</f>
        <v>81</v>
      </c>
      <c r="N169" s="2">
        <f>SUMIFS(DataRegularSeason20242025!$AA$3:$AA$1315,DataRegularSeason20242025!$B$3:$B$1315, "&lt;=" &amp; $A169, DataRegularSeason20242025!$D$3:$D$1315, N$1)+SUMIFS(DataRegularSeason20242025!$AB$3:$AB$1315,DataRegularSeason20242025!$B$3:$B$1315, "&lt;=" &amp; $A169, DataRegularSeason20242025!$E$3:$E$1315, N$1)</f>
        <v>71</v>
      </c>
      <c r="O169" s="2">
        <f>SUMIFS(DataRegularSeason20242025!$AA$3:$AA$1315,DataRegularSeason20242025!$B$3:$B$1315, "&lt;=" &amp; $A169, DataRegularSeason20242025!$D$3:$D$1315, O$1)+SUMIFS(DataRegularSeason20242025!$AB$3:$AB$1315,DataRegularSeason20242025!$B$3:$B$1315, "&lt;=" &amp; $A169, DataRegularSeason20242025!$E$3:$E$1315, O$1)</f>
        <v>76</v>
      </c>
      <c r="P169" s="2">
        <f>SUMIFS(DataRegularSeason20242025!$AA$3:$AA$1315,DataRegularSeason20242025!$B$3:$B$1315, "&lt;=" &amp; $A169, DataRegularSeason20242025!$D$3:$D$1315, P$1)+SUMIFS(DataRegularSeason20242025!$AB$3:$AB$1315,DataRegularSeason20242025!$B$3:$B$1315, "&lt;=" &amp; $A169, DataRegularSeason20242025!$E$3:$E$1315, P$1)</f>
        <v>65</v>
      </c>
      <c r="Q169" s="2">
        <f>SUMIFS(DataRegularSeason20242025!$AA$3:$AA$1315,DataRegularSeason20242025!$B$3:$B$1315, "&lt;=" &amp; $A169, DataRegularSeason20242025!$D$3:$D$1315, Q$1)+SUMIFS(DataRegularSeason20242025!$AB$3:$AB$1315,DataRegularSeason20242025!$B$3:$B$1315, "&lt;=" &amp; $A169, DataRegularSeason20242025!$E$3:$E$1315, Q$1)</f>
        <v>72</v>
      </c>
      <c r="R169" s="2">
        <f>SUMIFS(DataRegularSeason20242025!$AA$3:$AA$1315,DataRegularSeason20242025!$B$3:$B$1315, "&lt;=" &amp; $A169, DataRegularSeason20242025!$D$3:$D$1315, R$1)+SUMIFS(DataRegularSeason20242025!$AB$3:$AB$1315,DataRegularSeason20242025!$B$3:$B$1315, "&lt;=" &amp; $A169, DataRegularSeason20242025!$E$3:$E$1315, R$1)</f>
        <v>51</v>
      </c>
      <c r="S169" s="2">
        <f>SUMIFS(DataRegularSeason20242025!$AA$3:$AA$1315,DataRegularSeason20242025!$B$3:$B$1315, "&lt;=" &amp; $A169, DataRegularSeason20242025!$D$3:$D$1315, S$1)+SUMIFS(DataRegularSeason20242025!$AB$3:$AB$1315,DataRegularSeason20242025!$B$3:$B$1315, "&lt;=" &amp; $A169, DataRegularSeason20242025!$E$3:$E$1315, S$1)</f>
        <v>63</v>
      </c>
      <c r="T169" s="2">
        <f>SUMIFS(DataRegularSeason20242025!$AA$3:$AA$1315,DataRegularSeason20242025!$B$3:$B$1315, "&lt;=" &amp; $A169, DataRegularSeason20242025!$D$3:$D$1315, T$1)+SUMIFS(DataRegularSeason20242025!$AB$3:$AB$1315,DataRegularSeason20242025!$B$3:$B$1315, "&lt;=" &amp; $A169, DataRegularSeason20242025!$E$3:$E$1315, T$1)</f>
        <v>67</v>
      </c>
      <c r="U169" s="2">
        <f>SUMIFS(DataRegularSeason20242025!$AA$3:$AA$1315,DataRegularSeason20242025!$B$3:$B$1315, "&lt;=" &amp; $A169, DataRegularSeason20242025!$D$3:$D$1315, U$1)+SUMIFS(DataRegularSeason20242025!$AB$3:$AB$1315,DataRegularSeason20242025!$B$3:$B$1315, "&lt;=" &amp; $A169, DataRegularSeason20242025!$E$3:$E$1315, U$1)</f>
        <v>67</v>
      </c>
      <c r="V169" s="2">
        <f>SUMIFS(DataRegularSeason20242025!$AA$3:$AA$1315,DataRegularSeason20242025!$B$3:$B$1315, "&lt;=" &amp; $A169, DataRegularSeason20242025!$D$3:$D$1315, V$1)+SUMIFS(DataRegularSeason20242025!$AB$3:$AB$1315,DataRegularSeason20242025!$B$3:$B$1315, "&lt;=" &amp; $A169, DataRegularSeason20242025!$E$3:$E$1315, V$1)</f>
        <v>62</v>
      </c>
      <c r="W169" s="2">
        <f>SUMIFS(DataRegularSeason20242025!$AA$3:$AA$1315,DataRegularSeason20242025!$B$3:$B$1315, "&lt;=" &amp; $A169, DataRegularSeason20242025!$D$3:$D$1315, W$1)+SUMIFS(DataRegularSeason20242025!$AB$3:$AB$1315,DataRegularSeason20242025!$B$3:$B$1315, "&lt;=" &amp; $A169, DataRegularSeason20242025!$E$3:$E$1315, W$1)</f>
        <v>58</v>
      </c>
      <c r="X169" s="2">
        <f>SUMIFS(DataRegularSeason20242025!$AA$3:$AA$1315,DataRegularSeason20242025!$B$3:$B$1315, "&lt;=" &amp; $A169, DataRegularSeason20242025!$D$3:$D$1315, X$1)+SUMIFS(DataRegularSeason20242025!$AB$3:$AB$1315,DataRegularSeason20242025!$B$3:$B$1315, "&lt;=" &amp; $A169, DataRegularSeason20242025!$E$3:$E$1315, X$1)</f>
        <v>56</v>
      </c>
      <c r="Y169" s="2">
        <f>SUMIFS(DataRegularSeason20242025!$AA$3:$AA$1315,DataRegularSeason20242025!$B$3:$B$1315, "&lt;=" &amp; $A169, DataRegularSeason20242025!$D$3:$D$1315, Y$1)+SUMIFS(DataRegularSeason20242025!$AB$3:$AB$1315,DataRegularSeason20242025!$B$3:$B$1315, "&lt;=" &amp; $A169, DataRegularSeason20242025!$E$3:$E$1315, Y$1)</f>
        <v>43</v>
      </c>
      <c r="Z169" s="2">
        <f>SUMIFS(DataRegularSeason20242025!$AA$3:$AA$1315,DataRegularSeason20242025!$B$3:$B$1315, "&lt;=" &amp; $A169, DataRegularSeason20242025!$D$3:$D$1315, Z$1)+SUMIFS(DataRegularSeason20242025!$AB$3:$AB$1315,DataRegularSeason20242025!$B$3:$B$1315, "&lt;=" &amp; $A169, DataRegularSeason20242025!$E$3:$E$1315, Z$1)</f>
        <v>66</v>
      </c>
      <c r="AA169" s="2">
        <f>SUMIFS(DataRegularSeason20242025!$AA$3:$AA$1315,DataRegularSeason20242025!$B$3:$B$1315, "&lt;=" &amp; $A169, DataRegularSeason20242025!$D$3:$D$1315, AA$1)+SUMIFS(DataRegularSeason20242025!$AB$3:$AB$1315,DataRegularSeason20242025!$B$3:$B$1315, "&lt;=" &amp; $A169, DataRegularSeason20242025!$E$3:$E$1315, AA$1)</f>
        <v>78</v>
      </c>
      <c r="AB169" s="2">
        <f>SUMIFS(DataRegularSeason20242025!$AA$3:$AA$1315,DataRegularSeason20242025!$B$3:$B$1315, "&lt;=" &amp; $A169, DataRegularSeason20242025!$D$3:$D$1315, AB$1)+SUMIFS(DataRegularSeason20242025!$AB$3:$AB$1315,DataRegularSeason20242025!$B$3:$B$1315, "&lt;=" &amp; $A169, DataRegularSeason20242025!$E$3:$E$1315, AB$1)</f>
        <v>81</v>
      </c>
      <c r="AC169" s="2">
        <f>SUMIFS(DataRegularSeason20242025!$AA$3:$AA$1315,DataRegularSeason20242025!$B$3:$B$1315, "&lt;=" &amp; $A169, DataRegularSeason20242025!$D$3:$D$1315, AC$1)+SUMIFS(DataRegularSeason20242025!$AB$3:$AB$1315,DataRegularSeason20242025!$B$3:$B$1315, "&lt;=" &amp; $A169, DataRegularSeason20242025!$E$3:$E$1315, AC$1)</f>
        <v>65</v>
      </c>
      <c r="AD169" s="2">
        <f>SUMIFS(DataRegularSeason20242025!$AA$3:$AA$1315,DataRegularSeason20242025!$B$3:$B$1315, "&lt;=" &amp; $A169, DataRegularSeason20242025!$D$3:$D$1315, AD$1)+SUMIFS(DataRegularSeason20242025!$AB$3:$AB$1315,DataRegularSeason20242025!$B$3:$B$1315, "&lt;=" &amp; $A169, DataRegularSeason20242025!$E$3:$E$1315, AD$1)</f>
        <v>64</v>
      </c>
      <c r="AE169" s="2">
        <f>SUMIFS(DataRegularSeason20242025!$AA$3:$AA$1315,DataRegularSeason20242025!$B$3:$B$1315, "&lt;=" &amp; $A169, DataRegularSeason20242025!$D$3:$D$1315, AE$1)+SUMIFS(DataRegularSeason20242025!$AB$3:$AB$1315,DataRegularSeason20242025!$B$3:$B$1315, "&lt;=" &amp; $A169, DataRegularSeason20242025!$E$3:$E$1315, AE$1)</f>
        <v>80</v>
      </c>
      <c r="AF169" s="2">
        <f>SUMIFS(DataRegularSeason20242025!$AA$3:$AA$1315,DataRegularSeason20242025!$B$3:$B$1315, "&lt;=" &amp; $A169, DataRegularSeason20242025!$D$3:$D$1315, AF$1)+SUMIFS(DataRegularSeason20242025!$AB$3:$AB$1315,DataRegularSeason20242025!$B$3:$B$1315, "&lt;=" &amp; $A169, DataRegularSeason20242025!$E$3:$E$1315, AF$1)</f>
        <v>90</v>
      </c>
      <c r="AG169" s="2">
        <f>SUMIFS(DataRegularSeason20242025!$AA$3:$AA$1315,DataRegularSeason20242025!$B$3:$B$1315, "&lt;=" &amp; $A169, DataRegularSeason20242025!$D$3:$D$1315, AG$1)+SUMIFS(DataRegularSeason20242025!$AB$3:$AB$1315,DataRegularSeason20242025!$B$3:$B$1315, "&lt;=" &amp; $A169, DataRegularSeason20242025!$E$3:$E$1315, AG$1)</f>
        <v>88</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61</v>
      </c>
      <c r="C170" s="2">
        <f>SUMIFS(DataRegularSeason20242025!$AA$3:$AA$1315,DataRegularSeason20242025!$B$3:$B$1315, "&lt;=" &amp; $A170, DataRegularSeason20242025!$D$3:$D$1315, C$1)+SUMIFS(DataRegularSeason20242025!$AB$3:$AB$1315,DataRegularSeason20242025!$B$3:$B$1315, "&lt;=" &amp; $A170, DataRegularSeason20242025!$E$3:$E$1315, C$1)</f>
        <v>64</v>
      </c>
      <c r="D170" s="2">
        <f>SUMIFS(DataRegularSeason20242025!$AA$3:$AA$1315,DataRegularSeason20242025!$B$3:$B$1315, "&lt;=" &amp; $A170, DataRegularSeason20242025!$D$3:$D$1315, D$1)+SUMIFS(DataRegularSeason20242025!$AB$3:$AB$1315,DataRegularSeason20242025!$B$3:$B$1315, "&lt;=" &amp; $A170, DataRegularSeason20242025!$E$3:$E$1315, D$1)</f>
        <v>54</v>
      </c>
      <c r="E170" s="2">
        <f>SUMIFS(DataRegularSeason20242025!$AA$3:$AA$1315,DataRegularSeason20242025!$B$3:$B$1315, "&lt;=" &amp; $A170, DataRegularSeason20242025!$D$3:$D$1315, E$1)+SUMIFS(DataRegularSeason20242025!$AB$3:$AB$1315,DataRegularSeason20242025!$B$3:$B$1315, "&lt;=" &amp; $A170, DataRegularSeason20242025!$E$3:$E$1315, E$1)</f>
        <v>76</v>
      </c>
      <c r="F170" s="2">
        <f>SUMIFS(DataRegularSeason20242025!$AA$3:$AA$1315,DataRegularSeason20242025!$B$3:$B$1315, "&lt;=" &amp; $A170, DataRegularSeason20242025!$D$3:$D$1315, F$1)+SUMIFS(DataRegularSeason20242025!$AB$3:$AB$1315,DataRegularSeason20242025!$B$3:$B$1315, "&lt;=" &amp; $A170, DataRegularSeason20242025!$E$3:$E$1315, F$1)</f>
        <v>68</v>
      </c>
      <c r="G170" s="2">
        <f>SUMIFS(DataRegularSeason20242025!$AA$3:$AA$1315,DataRegularSeason20242025!$B$3:$B$1315, "&lt;=" &amp; $A170, DataRegularSeason20242025!$D$3:$D$1315, G$1)+SUMIFS(DataRegularSeason20242025!$AB$3:$AB$1315,DataRegularSeason20242025!$B$3:$B$1315, "&lt;=" &amp; $A170, DataRegularSeason20242025!$E$3:$E$1315, G$1)</f>
        <v>67</v>
      </c>
      <c r="H170" s="2">
        <f>SUMIFS(DataRegularSeason20242025!$AA$3:$AA$1315,DataRegularSeason20242025!$B$3:$B$1315, "&lt;=" &amp; $A170, DataRegularSeason20242025!$D$3:$D$1315, H$1)+SUMIFS(DataRegularSeason20242025!$AB$3:$AB$1315,DataRegularSeason20242025!$B$3:$B$1315, "&lt;=" &amp; $A170, DataRegularSeason20242025!$E$3:$E$1315, H$1)</f>
        <v>46</v>
      </c>
      <c r="I170" s="2">
        <f>SUMIFS(DataRegularSeason20242025!$AA$3:$AA$1315,DataRegularSeason20242025!$B$3:$B$1315, "&lt;=" &amp; $A170, DataRegularSeason20242025!$D$3:$D$1315, I$1)+SUMIFS(DataRegularSeason20242025!$AB$3:$AB$1315,DataRegularSeason20242025!$B$3:$B$1315, "&lt;=" &amp; $A170, DataRegularSeason20242025!$E$3:$E$1315, I$1)</f>
        <v>74</v>
      </c>
      <c r="J170" s="2">
        <f>SUMIFS(DataRegularSeason20242025!$AA$3:$AA$1315,DataRegularSeason20242025!$B$3:$B$1315, "&lt;=" &amp; $A170, DataRegularSeason20242025!$D$3:$D$1315, J$1)+SUMIFS(DataRegularSeason20242025!$AB$3:$AB$1315,DataRegularSeason20242025!$B$3:$B$1315, "&lt;=" &amp; $A170, DataRegularSeason20242025!$E$3:$E$1315, J$1)</f>
        <v>82</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74</v>
      </c>
      <c r="M170" s="2">
        <f>SUMIFS(DataRegularSeason20242025!$AA$3:$AA$1315,DataRegularSeason20242025!$B$3:$B$1315, "&lt;=" &amp; $A170, DataRegularSeason20242025!$D$3:$D$1315, M$1)+SUMIFS(DataRegularSeason20242025!$AB$3:$AB$1315,DataRegularSeason20242025!$B$3:$B$1315, "&lt;=" &amp; $A170, DataRegularSeason20242025!$E$3:$E$1315, M$1)</f>
        <v>81</v>
      </c>
      <c r="N170" s="2">
        <f>SUMIFS(DataRegularSeason20242025!$AA$3:$AA$1315,DataRegularSeason20242025!$B$3:$B$1315, "&lt;=" &amp; $A170, DataRegularSeason20242025!$D$3:$D$1315, N$1)+SUMIFS(DataRegularSeason20242025!$AB$3:$AB$1315,DataRegularSeason20242025!$B$3:$B$1315, "&lt;=" &amp; $A170, DataRegularSeason20242025!$E$3:$E$1315, N$1)</f>
        <v>71</v>
      </c>
      <c r="O170" s="2">
        <f>SUMIFS(DataRegularSeason20242025!$AA$3:$AA$1315,DataRegularSeason20242025!$B$3:$B$1315, "&lt;=" &amp; $A170, DataRegularSeason20242025!$D$3:$D$1315, O$1)+SUMIFS(DataRegularSeason20242025!$AB$3:$AB$1315,DataRegularSeason20242025!$B$3:$B$1315, "&lt;=" &amp; $A170, DataRegularSeason20242025!$E$3:$E$1315, O$1)</f>
        <v>76</v>
      </c>
      <c r="P170" s="2">
        <f>SUMIFS(DataRegularSeason20242025!$AA$3:$AA$1315,DataRegularSeason20242025!$B$3:$B$1315, "&lt;=" &amp; $A170, DataRegularSeason20242025!$D$3:$D$1315, P$1)+SUMIFS(DataRegularSeason20242025!$AB$3:$AB$1315,DataRegularSeason20242025!$B$3:$B$1315, "&lt;=" &amp; $A170, DataRegularSeason20242025!$E$3:$E$1315, P$1)</f>
        <v>65</v>
      </c>
      <c r="Q170" s="2">
        <f>SUMIFS(DataRegularSeason20242025!$AA$3:$AA$1315,DataRegularSeason20242025!$B$3:$B$1315, "&lt;=" &amp; $A170, DataRegularSeason20242025!$D$3:$D$1315, Q$1)+SUMIFS(DataRegularSeason20242025!$AB$3:$AB$1315,DataRegularSeason20242025!$B$3:$B$1315, "&lt;=" &amp; $A170, DataRegularSeason20242025!$E$3:$E$1315, Q$1)</f>
        <v>72</v>
      </c>
      <c r="R170" s="2">
        <f>SUMIFS(DataRegularSeason20242025!$AA$3:$AA$1315,DataRegularSeason20242025!$B$3:$B$1315, "&lt;=" &amp; $A170, DataRegularSeason20242025!$D$3:$D$1315, R$1)+SUMIFS(DataRegularSeason20242025!$AB$3:$AB$1315,DataRegularSeason20242025!$B$3:$B$1315, "&lt;=" &amp; $A170, DataRegularSeason20242025!$E$3:$E$1315, R$1)</f>
        <v>51</v>
      </c>
      <c r="S170" s="2">
        <f>SUMIFS(DataRegularSeason20242025!$AA$3:$AA$1315,DataRegularSeason20242025!$B$3:$B$1315, "&lt;=" &amp; $A170, DataRegularSeason20242025!$D$3:$D$1315, S$1)+SUMIFS(DataRegularSeason20242025!$AB$3:$AB$1315,DataRegularSeason20242025!$B$3:$B$1315, "&lt;=" &amp; $A170, DataRegularSeason20242025!$E$3:$E$1315, S$1)</f>
        <v>63</v>
      </c>
      <c r="T170" s="2">
        <f>SUMIFS(DataRegularSeason20242025!$AA$3:$AA$1315,DataRegularSeason20242025!$B$3:$B$1315, "&lt;=" &amp; $A170, DataRegularSeason20242025!$D$3:$D$1315, T$1)+SUMIFS(DataRegularSeason20242025!$AB$3:$AB$1315,DataRegularSeason20242025!$B$3:$B$1315, "&lt;=" &amp; $A170, DataRegularSeason20242025!$E$3:$E$1315, T$1)</f>
        <v>67</v>
      </c>
      <c r="U170" s="2">
        <f>SUMIFS(DataRegularSeason20242025!$AA$3:$AA$1315,DataRegularSeason20242025!$B$3:$B$1315, "&lt;=" &amp; $A170, DataRegularSeason20242025!$D$3:$D$1315, U$1)+SUMIFS(DataRegularSeason20242025!$AB$3:$AB$1315,DataRegularSeason20242025!$B$3:$B$1315, "&lt;=" &amp; $A170, DataRegularSeason20242025!$E$3:$E$1315, U$1)</f>
        <v>67</v>
      </c>
      <c r="V170" s="2">
        <f>SUMIFS(DataRegularSeason20242025!$AA$3:$AA$1315,DataRegularSeason20242025!$B$3:$B$1315, "&lt;=" &amp; $A170, DataRegularSeason20242025!$D$3:$D$1315, V$1)+SUMIFS(DataRegularSeason20242025!$AB$3:$AB$1315,DataRegularSeason20242025!$B$3:$B$1315, "&lt;=" &amp; $A170, DataRegularSeason20242025!$E$3:$E$1315, V$1)</f>
        <v>62</v>
      </c>
      <c r="W170" s="2">
        <f>SUMIFS(DataRegularSeason20242025!$AA$3:$AA$1315,DataRegularSeason20242025!$B$3:$B$1315, "&lt;=" &amp; $A170, DataRegularSeason20242025!$D$3:$D$1315, W$1)+SUMIFS(DataRegularSeason20242025!$AB$3:$AB$1315,DataRegularSeason20242025!$B$3:$B$1315, "&lt;=" &amp; $A170, DataRegularSeason20242025!$E$3:$E$1315, W$1)</f>
        <v>58</v>
      </c>
      <c r="X170" s="2">
        <f>SUMIFS(DataRegularSeason20242025!$AA$3:$AA$1315,DataRegularSeason20242025!$B$3:$B$1315, "&lt;=" &amp; $A170, DataRegularSeason20242025!$D$3:$D$1315, X$1)+SUMIFS(DataRegularSeason20242025!$AB$3:$AB$1315,DataRegularSeason20242025!$B$3:$B$1315, "&lt;=" &amp; $A170, DataRegularSeason20242025!$E$3:$E$1315, X$1)</f>
        <v>56</v>
      </c>
      <c r="Y170" s="2">
        <f>SUMIFS(DataRegularSeason20242025!$AA$3:$AA$1315,DataRegularSeason20242025!$B$3:$B$1315, "&lt;=" &amp; $A170, DataRegularSeason20242025!$D$3:$D$1315, Y$1)+SUMIFS(DataRegularSeason20242025!$AB$3:$AB$1315,DataRegularSeason20242025!$B$3:$B$1315, "&lt;=" &amp; $A170, DataRegularSeason20242025!$E$3:$E$1315, Y$1)</f>
        <v>43</v>
      </c>
      <c r="Z170" s="2">
        <f>SUMIFS(DataRegularSeason20242025!$AA$3:$AA$1315,DataRegularSeason20242025!$B$3:$B$1315, "&lt;=" &amp; $A170, DataRegularSeason20242025!$D$3:$D$1315, Z$1)+SUMIFS(DataRegularSeason20242025!$AB$3:$AB$1315,DataRegularSeason20242025!$B$3:$B$1315, "&lt;=" &amp; $A170, DataRegularSeason20242025!$E$3:$E$1315, Z$1)</f>
        <v>66</v>
      </c>
      <c r="AA170" s="2">
        <f>SUMIFS(DataRegularSeason20242025!$AA$3:$AA$1315,DataRegularSeason20242025!$B$3:$B$1315, "&lt;=" &amp; $A170, DataRegularSeason20242025!$D$3:$D$1315, AA$1)+SUMIFS(DataRegularSeason20242025!$AB$3:$AB$1315,DataRegularSeason20242025!$B$3:$B$1315, "&lt;=" &amp; $A170, DataRegularSeason20242025!$E$3:$E$1315, AA$1)</f>
        <v>78</v>
      </c>
      <c r="AB170" s="2">
        <f>SUMIFS(DataRegularSeason20242025!$AA$3:$AA$1315,DataRegularSeason20242025!$B$3:$B$1315, "&lt;=" &amp; $A170, DataRegularSeason20242025!$D$3:$D$1315, AB$1)+SUMIFS(DataRegularSeason20242025!$AB$3:$AB$1315,DataRegularSeason20242025!$B$3:$B$1315, "&lt;=" &amp; $A170, DataRegularSeason20242025!$E$3:$E$1315, AB$1)</f>
        <v>81</v>
      </c>
      <c r="AC170" s="2">
        <f>SUMIFS(DataRegularSeason20242025!$AA$3:$AA$1315,DataRegularSeason20242025!$B$3:$B$1315, "&lt;=" &amp; $A170, DataRegularSeason20242025!$D$3:$D$1315, AC$1)+SUMIFS(DataRegularSeason20242025!$AB$3:$AB$1315,DataRegularSeason20242025!$B$3:$B$1315, "&lt;=" &amp; $A170, DataRegularSeason20242025!$E$3:$E$1315, AC$1)</f>
        <v>65</v>
      </c>
      <c r="AD170" s="2">
        <f>SUMIFS(DataRegularSeason20242025!$AA$3:$AA$1315,DataRegularSeason20242025!$B$3:$B$1315, "&lt;=" &amp; $A170, DataRegularSeason20242025!$D$3:$D$1315, AD$1)+SUMIFS(DataRegularSeason20242025!$AB$3:$AB$1315,DataRegularSeason20242025!$B$3:$B$1315, "&lt;=" &amp; $A170, DataRegularSeason20242025!$E$3:$E$1315, AD$1)</f>
        <v>64</v>
      </c>
      <c r="AE170" s="2">
        <f>SUMIFS(DataRegularSeason20242025!$AA$3:$AA$1315,DataRegularSeason20242025!$B$3:$B$1315, "&lt;=" &amp; $A170, DataRegularSeason20242025!$D$3:$D$1315, AE$1)+SUMIFS(DataRegularSeason20242025!$AB$3:$AB$1315,DataRegularSeason20242025!$B$3:$B$1315, "&lt;=" &amp; $A170, DataRegularSeason20242025!$E$3:$E$1315, AE$1)</f>
        <v>80</v>
      </c>
      <c r="AF170" s="2">
        <f>SUMIFS(DataRegularSeason20242025!$AA$3:$AA$1315,DataRegularSeason20242025!$B$3:$B$1315, "&lt;=" &amp; $A170, DataRegularSeason20242025!$D$3:$D$1315, AF$1)+SUMIFS(DataRegularSeason20242025!$AB$3:$AB$1315,DataRegularSeason20242025!$B$3:$B$1315, "&lt;=" &amp; $A170, DataRegularSeason20242025!$E$3:$E$1315, AF$1)</f>
        <v>90</v>
      </c>
      <c r="AG170" s="2">
        <f>SUMIFS(DataRegularSeason20242025!$AA$3:$AA$1315,DataRegularSeason20242025!$B$3:$B$1315, "&lt;=" &amp; $A170, DataRegularSeason20242025!$D$3:$D$1315, AG$1)+SUMIFS(DataRegularSeason20242025!$AB$3:$AB$1315,DataRegularSeason20242025!$B$3:$B$1315, "&lt;=" &amp; $A170, DataRegularSeason20242025!$E$3:$E$1315, AG$1)</f>
        <v>88</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61</v>
      </c>
      <c r="C171" s="2">
        <f>SUMIFS(DataRegularSeason20242025!$AA$3:$AA$1315,DataRegularSeason20242025!$B$3:$B$1315, "&lt;=" &amp; $A171, DataRegularSeason20242025!$D$3:$D$1315, C$1)+SUMIFS(DataRegularSeason20242025!$AB$3:$AB$1315,DataRegularSeason20242025!$B$3:$B$1315, "&lt;=" &amp; $A171, DataRegularSeason20242025!$E$3:$E$1315, C$1)</f>
        <v>64</v>
      </c>
      <c r="D171" s="2">
        <f>SUMIFS(DataRegularSeason20242025!$AA$3:$AA$1315,DataRegularSeason20242025!$B$3:$B$1315, "&lt;=" &amp; $A171, DataRegularSeason20242025!$D$3:$D$1315, D$1)+SUMIFS(DataRegularSeason20242025!$AB$3:$AB$1315,DataRegularSeason20242025!$B$3:$B$1315, "&lt;=" &amp; $A171, DataRegularSeason20242025!$E$3:$E$1315, D$1)</f>
        <v>54</v>
      </c>
      <c r="E171" s="2">
        <f>SUMIFS(DataRegularSeason20242025!$AA$3:$AA$1315,DataRegularSeason20242025!$B$3:$B$1315, "&lt;=" &amp; $A171, DataRegularSeason20242025!$D$3:$D$1315, E$1)+SUMIFS(DataRegularSeason20242025!$AB$3:$AB$1315,DataRegularSeason20242025!$B$3:$B$1315, "&lt;=" &amp; $A171, DataRegularSeason20242025!$E$3:$E$1315, E$1)</f>
        <v>76</v>
      </c>
      <c r="F171" s="2">
        <f>SUMIFS(DataRegularSeason20242025!$AA$3:$AA$1315,DataRegularSeason20242025!$B$3:$B$1315, "&lt;=" &amp; $A171, DataRegularSeason20242025!$D$3:$D$1315, F$1)+SUMIFS(DataRegularSeason20242025!$AB$3:$AB$1315,DataRegularSeason20242025!$B$3:$B$1315, "&lt;=" &amp; $A171, DataRegularSeason20242025!$E$3:$E$1315, F$1)</f>
        <v>68</v>
      </c>
      <c r="G171" s="2">
        <f>SUMIFS(DataRegularSeason20242025!$AA$3:$AA$1315,DataRegularSeason20242025!$B$3:$B$1315, "&lt;=" &amp; $A171, DataRegularSeason20242025!$D$3:$D$1315, G$1)+SUMIFS(DataRegularSeason20242025!$AB$3:$AB$1315,DataRegularSeason20242025!$B$3:$B$1315, "&lt;=" &amp; $A171, DataRegularSeason20242025!$E$3:$E$1315, G$1)</f>
        <v>67</v>
      </c>
      <c r="H171" s="2">
        <f>SUMIFS(DataRegularSeason20242025!$AA$3:$AA$1315,DataRegularSeason20242025!$B$3:$B$1315, "&lt;=" &amp; $A171, DataRegularSeason20242025!$D$3:$D$1315, H$1)+SUMIFS(DataRegularSeason20242025!$AB$3:$AB$1315,DataRegularSeason20242025!$B$3:$B$1315, "&lt;=" &amp; $A171, DataRegularSeason20242025!$E$3:$E$1315, H$1)</f>
        <v>46</v>
      </c>
      <c r="I171" s="2">
        <f>SUMIFS(DataRegularSeason20242025!$AA$3:$AA$1315,DataRegularSeason20242025!$B$3:$B$1315, "&lt;=" &amp; $A171, DataRegularSeason20242025!$D$3:$D$1315, I$1)+SUMIFS(DataRegularSeason20242025!$AB$3:$AB$1315,DataRegularSeason20242025!$B$3:$B$1315, "&lt;=" &amp; $A171, DataRegularSeason20242025!$E$3:$E$1315, I$1)</f>
        <v>74</v>
      </c>
      <c r="J171" s="2">
        <f>SUMIFS(DataRegularSeason20242025!$AA$3:$AA$1315,DataRegularSeason20242025!$B$3:$B$1315, "&lt;=" &amp; $A171, DataRegularSeason20242025!$D$3:$D$1315, J$1)+SUMIFS(DataRegularSeason20242025!$AB$3:$AB$1315,DataRegularSeason20242025!$B$3:$B$1315, "&lt;=" &amp; $A171, DataRegularSeason20242025!$E$3:$E$1315, J$1)</f>
        <v>82</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74</v>
      </c>
      <c r="M171" s="2">
        <f>SUMIFS(DataRegularSeason20242025!$AA$3:$AA$1315,DataRegularSeason20242025!$B$3:$B$1315, "&lt;=" &amp; $A171, DataRegularSeason20242025!$D$3:$D$1315, M$1)+SUMIFS(DataRegularSeason20242025!$AB$3:$AB$1315,DataRegularSeason20242025!$B$3:$B$1315, "&lt;=" &amp; $A171, DataRegularSeason20242025!$E$3:$E$1315, M$1)</f>
        <v>81</v>
      </c>
      <c r="N171" s="2">
        <f>SUMIFS(DataRegularSeason20242025!$AA$3:$AA$1315,DataRegularSeason20242025!$B$3:$B$1315, "&lt;=" &amp; $A171, DataRegularSeason20242025!$D$3:$D$1315, N$1)+SUMIFS(DataRegularSeason20242025!$AB$3:$AB$1315,DataRegularSeason20242025!$B$3:$B$1315, "&lt;=" &amp; $A171, DataRegularSeason20242025!$E$3:$E$1315, N$1)</f>
        <v>71</v>
      </c>
      <c r="O171" s="2">
        <f>SUMIFS(DataRegularSeason20242025!$AA$3:$AA$1315,DataRegularSeason20242025!$B$3:$B$1315, "&lt;=" &amp; $A171, DataRegularSeason20242025!$D$3:$D$1315, O$1)+SUMIFS(DataRegularSeason20242025!$AB$3:$AB$1315,DataRegularSeason20242025!$B$3:$B$1315, "&lt;=" &amp; $A171, DataRegularSeason20242025!$E$3:$E$1315, O$1)</f>
        <v>76</v>
      </c>
      <c r="P171" s="2">
        <f>SUMIFS(DataRegularSeason20242025!$AA$3:$AA$1315,DataRegularSeason20242025!$B$3:$B$1315, "&lt;=" &amp; $A171, DataRegularSeason20242025!$D$3:$D$1315, P$1)+SUMIFS(DataRegularSeason20242025!$AB$3:$AB$1315,DataRegularSeason20242025!$B$3:$B$1315, "&lt;=" &amp; $A171, DataRegularSeason20242025!$E$3:$E$1315, P$1)</f>
        <v>65</v>
      </c>
      <c r="Q171" s="2">
        <f>SUMIFS(DataRegularSeason20242025!$AA$3:$AA$1315,DataRegularSeason20242025!$B$3:$B$1315, "&lt;=" &amp; $A171, DataRegularSeason20242025!$D$3:$D$1315, Q$1)+SUMIFS(DataRegularSeason20242025!$AB$3:$AB$1315,DataRegularSeason20242025!$B$3:$B$1315, "&lt;=" &amp; $A171, DataRegularSeason20242025!$E$3:$E$1315, Q$1)</f>
        <v>72</v>
      </c>
      <c r="R171" s="2">
        <f>SUMIFS(DataRegularSeason20242025!$AA$3:$AA$1315,DataRegularSeason20242025!$B$3:$B$1315, "&lt;=" &amp; $A171, DataRegularSeason20242025!$D$3:$D$1315, R$1)+SUMIFS(DataRegularSeason20242025!$AB$3:$AB$1315,DataRegularSeason20242025!$B$3:$B$1315, "&lt;=" &amp; $A171, DataRegularSeason20242025!$E$3:$E$1315, R$1)</f>
        <v>51</v>
      </c>
      <c r="S171" s="2">
        <f>SUMIFS(DataRegularSeason20242025!$AA$3:$AA$1315,DataRegularSeason20242025!$B$3:$B$1315, "&lt;=" &amp; $A171, DataRegularSeason20242025!$D$3:$D$1315, S$1)+SUMIFS(DataRegularSeason20242025!$AB$3:$AB$1315,DataRegularSeason20242025!$B$3:$B$1315, "&lt;=" &amp; $A171, DataRegularSeason20242025!$E$3:$E$1315, S$1)</f>
        <v>63</v>
      </c>
      <c r="T171" s="2">
        <f>SUMIFS(DataRegularSeason20242025!$AA$3:$AA$1315,DataRegularSeason20242025!$B$3:$B$1315, "&lt;=" &amp; $A171, DataRegularSeason20242025!$D$3:$D$1315, T$1)+SUMIFS(DataRegularSeason20242025!$AB$3:$AB$1315,DataRegularSeason20242025!$B$3:$B$1315, "&lt;=" &amp; $A171, DataRegularSeason20242025!$E$3:$E$1315, T$1)</f>
        <v>67</v>
      </c>
      <c r="U171" s="2">
        <f>SUMIFS(DataRegularSeason20242025!$AA$3:$AA$1315,DataRegularSeason20242025!$B$3:$B$1315, "&lt;=" &amp; $A171, DataRegularSeason20242025!$D$3:$D$1315, U$1)+SUMIFS(DataRegularSeason20242025!$AB$3:$AB$1315,DataRegularSeason20242025!$B$3:$B$1315, "&lt;=" &amp; $A171, DataRegularSeason20242025!$E$3:$E$1315, U$1)</f>
        <v>67</v>
      </c>
      <c r="V171" s="2">
        <f>SUMIFS(DataRegularSeason20242025!$AA$3:$AA$1315,DataRegularSeason20242025!$B$3:$B$1315, "&lt;=" &amp; $A171, DataRegularSeason20242025!$D$3:$D$1315, V$1)+SUMIFS(DataRegularSeason20242025!$AB$3:$AB$1315,DataRegularSeason20242025!$B$3:$B$1315, "&lt;=" &amp; $A171, DataRegularSeason20242025!$E$3:$E$1315, V$1)</f>
        <v>62</v>
      </c>
      <c r="W171" s="2">
        <f>SUMIFS(DataRegularSeason20242025!$AA$3:$AA$1315,DataRegularSeason20242025!$B$3:$B$1315, "&lt;=" &amp; $A171, DataRegularSeason20242025!$D$3:$D$1315, W$1)+SUMIFS(DataRegularSeason20242025!$AB$3:$AB$1315,DataRegularSeason20242025!$B$3:$B$1315, "&lt;=" &amp; $A171, DataRegularSeason20242025!$E$3:$E$1315, W$1)</f>
        <v>58</v>
      </c>
      <c r="X171" s="2">
        <f>SUMIFS(DataRegularSeason20242025!$AA$3:$AA$1315,DataRegularSeason20242025!$B$3:$B$1315, "&lt;=" &amp; $A171, DataRegularSeason20242025!$D$3:$D$1315, X$1)+SUMIFS(DataRegularSeason20242025!$AB$3:$AB$1315,DataRegularSeason20242025!$B$3:$B$1315, "&lt;=" &amp; $A171, DataRegularSeason20242025!$E$3:$E$1315, X$1)</f>
        <v>56</v>
      </c>
      <c r="Y171" s="2">
        <f>SUMIFS(DataRegularSeason20242025!$AA$3:$AA$1315,DataRegularSeason20242025!$B$3:$B$1315, "&lt;=" &amp; $A171, DataRegularSeason20242025!$D$3:$D$1315, Y$1)+SUMIFS(DataRegularSeason20242025!$AB$3:$AB$1315,DataRegularSeason20242025!$B$3:$B$1315, "&lt;=" &amp; $A171, DataRegularSeason20242025!$E$3:$E$1315, Y$1)</f>
        <v>43</v>
      </c>
      <c r="Z171" s="2">
        <f>SUMIFS(DataRegularSeason20242025!$AA$3:$AA$1315,DataRegularSeason20242025!$B$3:$B$1315, "&lt;=" &amp; $A171, DataRegularSeason20242025!$D$3:$D$1315, Z$1)+SUMIFS(DataRegularSeason20242025!$AB$3:$AB$1315,DataRegularSeason20242025!$B$3:$B$1315, "&lt;=" &amp; $A171, DataRegularSeason20242025!$E$3:$E$1315, Z$1)</f>
        <v>66</v>
      </c>
      <c r="AA171" s="2">
        <f>SUMIFS(DataRegularSeason20242025!$AA$3:$AA$1315,DataRegularSeason20242025!$B$3:$B$1315, "&lt;=" &amp; $A171, DataRegularSeason20242025!$D$3:$D$1315, AA$1)+SUMIFS(DataRegularSeason20242025!$AB$3:$AB$1315,DataRegularSeason20242025!$B$3:$B$1315, "&lt;=" &amp; $A171, DataRegularSeason20242025!$E$3:$E$1315, AA$1)</f>
        <v>78</v>
      </c>
      <c r="AB171" s="2">
        <f>SUMIFS(DataRegularSeason20242025!$AA$3:$AA$1315,DataRegularSeason20242025!$B$3:$B$1315, "&lt;=" &amp; $A171, DataRegularSeason20242025!$D$3:$D$1315, AB$1)+SUMIFS(DataRegularSeason20242025!$AB$3:$AB$1315,DataRegularSeason20242025!$B$3:$B$1315, "&lt;=" &amp; $A171, DataRegularSeason20242025!$E$3:$E$1315, AB$1)</f>
        <v>81</v>
      </c>
      <c r="AC171" s="2">
        <f>SUMIFS(DataRegularSeason20242025!$AA$3:$AA$1315,DataRegularSeason20242025!$B$3:$B$1315, "&lt;=" &amp; $A171, DataRegularSeason20242025!$D$3:$D$1315, AC$1)+SUMIFS(DataRegularSeason20242025!$AB$3:$AB$1315,DataRegularSeason20242025!$B$3:$B$1315, "&lt;=" &amp; $A171, DataRegularSeason20242025!$E$3:$E$1315, AC$1)</f>
        <v>65</v>
      </c>
      <c r="AD171" s="2">
        <f>SUMIFS(DataRegularSeason20242025!$AA$3:$AA$1315,DataRegularSeason20242025!$B$3:$B$1315, "&lt;=" &amp; $A171, DataRegularSeason20242025!$D$3:$D$1315, AD$1)+SUMIFS(DataRegularSeason20242025!$AB$3:$AB$1315,DataRegularSeason20242025!$B$3:$B$1315, "&lt;=" &amp; $A171, DataRegularSeason20242025!$E$3:$E$1315, AD$1)</f>
        <v>64</v>
      </c>
      <c r="AE171" s="2">
        <f>SUMIFS(DataRegularSeason20242025!$AA$3:$AA$1315,DataRegularSeason20242025!$B$3:$B$1315, "&lt;=" &amp; $A171, DataRegularSeason20242025!$D$3:$D$1315, AE$1)+SUMIFS(DataRegularSeason20242025!$AB$3:$AB$1315,DataRegularSeason20242025!$B$3:$B$1315, "&lt;=" &amp; $A171, DataRegularSeason20242025!$E$3:$E$1315, AE$1)</f>
        <v>80</v>
      </c>
      <c r="AF171" s="2">
        <f>SUMIFS(DataRegularSeason20242025!$AA$3:$AA$1315,DataRegularSeason20242025!$B$3:$B$1315, "&lt;=" &amp; $A171, DataRegularSeason20242025!$D$3:$D$1315, AF$1)+SUMIFS(DataRegularSeason20242025!$AB$3:$AB$1315,DataRegularSeason20242025!$B$3:$B$1315, "&lt;=" &amp; $A171, DataRegularSeason20242025!$E$3:$E$1315, AF$1)</f>
        <v>90</v>
      </c>
      <c r="AG171" s="2">
        <f>SUMIFS(DataRegularSeason20242025!$AA$3:$AA$1315,DataRegularSeason20242025!$B$3:$B$1315, "&lt;=" &amp; $A171, DataRegularSeason20242025!$D$3:$D$1315, AG$1)+SUMIFS(DataRegularSeason20242025!$AB$3:$AB$1315,DataRegularSeason20242025!$B$3:$B$1315, "&lt;=" &amp; $A171, DataRegularSeason20242025!$E$3:$E$1315, AG$1)</f>
        <v>88</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61</v>
      </c>
      <c r="C172" s="2">
        <f>SUMIFS(DataRegularSeason20242025!$AA$3:$AA$1315,DataRegularSeason20242025!$B$3:$B$1315, "&lt;=" &amp; $A172, DataRegularSeason20242025!$D$3:$D$1315, C$1)+SUMIFS(DataRegularSeason20242025!$AB$3:$AB$1315,DataRegularSeason20242025!$B$3:$B$1315, "&lt;=" &amp; $A172, DataRegularSeason20242025!$E$3:$E$1315, C$1)</f>
        <v>64</v>
      </c>
      <c r="D172" s="2">
        <f>SUMIFS(DataRegularSeason20242025!$AA$3:$AA$1315,DataRegularSeason20242025!$B$3:$B$1315, "&lt;=" &amp; $A172, DataRegularSeason20242025!$D$3:$D$1315, D$1)+SUMIFS(DataRegularSeason20242025!$AB$3:$AB$1315,DataRegularSeason20242025!$B$3:$B$1315, "&lt;=" &amp; $A172, DataRegularSeason20242025!$E$3:$E$1315, D$1)</f>
        <v>54</v>
      </c>
      <c r="E172" s="2">
        <f>SUMIFS(DataRegularSeason20242025!$AA$3:$AA$1315,DataRegularSeason20242025!$B$3:$B$1315, "&lt;=" &amp; $A172, DataRegularSeason20242025!$D$3:$D$1315, E$1)+SUMIFS(DataRegularSeason20242025!$AB$3:$AB$1315,DataRegularSeason20242025!$B$3:$B$1315, "&lt;=" &amp; $A172, DataRegularSeason20242025!$E$3:$E$1315, E$1)</f>
        <v>76</v>
      </c>
      <c r="F172" s="2">
        <f>SUMIFS(DataRegularSeason20242025!$AA$3:$AA$1315,DataRegularSeason20242025!$B$3:$B$1315, "&lt;=" &amp; $A172, DataRegularSeason20242025!$D$3:$D$1315, F$1)+SUMIFS(DataRegularSeason20242025!$AB$3:$AB$1315,DataRegularSeason20242025!$B$3:$B$1315, "&lt;=" &amp; $A172, DataRegularSeason20242025!$E$3:$E$1315, F$1)</f>
        <v>68</v>
      </c>
      <c r="G172" s="2">
        <f>SUMIFS(DataRegularSeason20242025!$AA$3:$AA$1315,DataRegularSeason20242025!$B$3:$B$1315, "&lt;=" &amp; $A172, DataRegularSeason20242025!$D$3:$D$1315, G$1)+SUMIFS(DataRegularSeason20242025!$AB$3:$AB$1315,DataRegularSeason20242025!$B$3:$B$1315, "&lt;=" &amp; $A172, DataRegularSeason20242025!$E$3:$E$1315, G$1)</f>
        <v>67</v>
      </c>
      <c r="H172" s="2">
        <f>SUMIFS(DataRegularSeason20242025!$AA$3:$AA$1315,DataRegularSeason20242025!$B$3:$B$1315, "&lt;=" &amp; $A172, DataRegularSeason20242025!$D$3:$D$1315, H$1)+SUMIFS(DataRegularSeason20242025!$AB$3:$AB$1315,DataRegularSeason20242025!$B$3:$B$1315, "&lt;=" &amp; $A172, DataRegularSeason20242025!$E$3:$E$1315, H$1)</f>
        <v>46</v>
      </c>
      <c r="I172" s="2">
        <f>SUMIFS(DataRegularSeason20242025!$AA$3:$AA$1315,DataRegularSeason20242025!$B$3:$B$1315, "&lt;=" &amp; $A172, DataRegularSeason20242025!$D$3:$D$1315, I$1)+SUMIFS(DataRegularSeason20242025!$AB$3:$AB$1315,DataRegularSeason20242025!$B$3:$B$1315, "&lt;=" &amp; $A172, DataRegularSeason20242025!$E$3:$E$1315, I$1)</f>
        <v>74</v>
      </c>
      <c r="J172" s="2">
        <f>SUMIFS(DataRegularSeason20242025!$AA$3:$AA$1315,DataRegularSeason20242025!$B$3:$B$1315, "&lt;=" &amp; $A172, DataRegularSeason20242025!$D$3:$D$1315, J$1)+SUMIFS(DataRegularSeason20242025!$AB$3:$AB$1315,DataRegularSeason20242025!$B$3:$B$1315, "&lt;=" &amp; $A172, DataRegularSeason20242025!$E$3:$E$1315, J$1)</f>
        <v>82</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74</v>
      </c>
      <c r="M172" s="2">
        <f>SUMIFS(DataRegularSeason20242025!$AA$3:$AA$1315,DataRegularSeason20242025!$B$3:$B$1315, "&lt;=" &amp; $A172, DataRegularSeason20242025!$D$3:$D$1315, M$1)+SUMIFS(DataRegularSeason20242025!$AB$3:$AB$1315,DataRegularSeason20242025!$B$3:$B$1315, "&lt;=" &amp; $A172, DataRegularSeason20242025!$E$3:$E$1315, M$1)</f>
        <v>81</v>
      </c>
      <c r="N172" s="2">
        <f>SUMIFS(DataRegularSeason20242025!$AA$3:$AA$1315,DataRegularSeason20242025!$B$3:$B$1315, "&lt;=" &amp; $A172, DataRegularSeason20242025!$D$3:$D$1315, N$1)+SUMIFS(DataRegularSeason20242025!$AB$3:$AB$1315,DataRegularSeason20242025!$B$3:$B$1315, "&lt;=" &amp; $A172, DataRegularSeason20242025!$E$3:$E$1315, N$1)</f>
        <v>71</v>
      </c>
      <c r="O172" s="2">
        <f>SUMIFS(DataRegularSeason20242025!$AA$3:$AA$1315,DataRegularSeason20242025!$B$3:$B$1315, "&lt;=" &amp; $A172, DataRegularSeason20242025!$D$3:$D$1315, O$1)+SUMIFS(DataRegularSeason20242025!$AB$3:$AB$1315,DataRegularSeason20242025!$B$3:$B$1315, "&lt;=" &amp; $A172, DataRegularSeason20242025!$E$3:$E$1315, O$1)</f>
        <v>76</v>
      </c>
      <c r="P172" s="2">
        <f>SUMIFS(DataRegularSeason20242025!$AA$3:$AA$1315,DataRegularSeason20242025!$B$3:$B$1315, "&lt;=" &amp; $A172, DataRegularSeason20242025!$D$3:$D$1315, P$1)+SUMIFS(DataRegularSeason20242025!$AB$3:$AB$1315,DataRegularSeason20242025!$B$3:$B$1315, "&lt;=" &amp; $A172, DataRegularSeason20242025!$E$3:$E$1315, P$1)</f>
        <v>65</v>
      </c>
      <c r="Q172" s="2">
        <f>SUMIFS(DataRegularSeason20242025!$AA$3:$AA$1315,DataRegularSeason20242025!$B$3:$B$1315, "&lt;=" &amp; $A172, DataRegularSeason20242025!$D$3:$D$1315, Q$1)+SUMIFS(DataRegularSeason20242025!$AB$3:$AB$1315,DataRegularSeason20242025!$B$3:$B$1315, "&lt;=" &amp; $A172, DataRegularSeason20242025!$E$3:$E$1315, Q$1)</f>
        <v>72</v>
      </c>
      <c r="R172" s="2">
        <f>SUMIFS(DataRegularSeason20242025!$AA$3:$AA$1315,DataRegularSeason20242025!$B$3:$B$1315, "&lt;=" &amp; $A172, DataRegularSeason20242025!$D$3:$D$1315, R$1)+SUMIFS(DataRegularSeason20242025!$AB$3:$AB$1315,DataRegularSeason20242025!$B$3:$B$1315, "&lt;=" &amp; $A172, DataRegularSeason20242025!$E$3:$E$1315, R$1)</f>
        <v>51</v>
      </c>
      <c r="S172" s="2">
        <f>SUMIFS(DataRegularSeason20242025!$AA$3:$AA$1315,DataRegularSeason20242025!$B$3:$B$1315, "&lt;=" &amp; $A172, DataRegularSeason20242025!$D$3:$D$1315, S$1)+SUMIFS(DataRegularSeason20242025!$AB$3:$AB$1315,DataRegularSeason20242025!$B$3:$B$1315, "&lt;=" &amp; $A172, DataRegularSeason20242025!$E$3:$E$1315, S$1)</f>
        <v>63</v>
      </c>
      <c r="T172" s="2">
        <f>SUMIFS(DataRegularSeason20242025!$AA$3:$AA$1315,DataRegularSeason20242025!$B$3:$B$1315, "&lt;=" &amp; $A172, DataRegularSeason20242025!$D$3:$D$1315, T$1)+SUMIFS(DataRegularSeason20242025!$AB$3:$AB$1315,DataRegularSeason20242025!$B$3:$B$1315, "&lt;=" &amp; $A172, DataRegularSeason20242025!$E$3:$E$1315, T$1)</f>
        <v>67</v>
      </c>
      <c r="U172" s="2">
        <f>SUMIFS(DataRegularSeason20242025!$AA$3:$AA$1315,DataRegularSeason20242025!$B$3:$B$1315, "&lt;=" &amp; $A172, DataRegularSeason20242025!$D$3:$D$1315, U$1)+SUMIFS(DataRegularSeason20242025!$AB$3:$AB$1315,DataRegularSeason20242025!$B$3:$B$1315, "&lt;=" &amp; $A172, DataRegularSeason20242025!$E$3:$E$1315, U$1)</f>
        <v>67</v>
      </c>
      <c r="V172" s="2">
        <f>SUMIFS(DataRegularSeason20242025!$AA$3:$AA$1315,DataRegularSeason20242025!$B$3:$B$1315, "&lt;=" &amp; $A172, DataRegularSeason20242025!$D$3:$D$1315, V$1)+SUMIFS(DataRegularSeason20242025!$AB$3:$AB$1315,DataRegularSeason20242025!$B$3:$B$1315, "&lt;=" &amp; $A172, DataRegularSeason20242025!$E$3:$E$1315, V$1)</f>
        <v>62</v>
      </c>
      <c r="W172" s="2">
        <f>SUMIFS(DataRegularSeason20242025!$AA$3:$AA$1315,DataRegularSeason20242025!$B$3:$B$1315, "&lt;=" &amp; $A172, DataRegularSeason20242025!$D$3:$D$1315, W$1)+SUMIFS(DataRegularSeason20242025!$AB$3:$AB$1315,DataRegularSeason20242025!$B$3:$B$1315, "&lt;=" &amp; $A172, DataRegularSeason20242025!$E$3:$E$1315, W$1)</f>
        <v>58</v>
      </c>
      <c r="X172" s="2">
        <f>SUMIFS(DataRegularSeason20242025!$AA$3:$AA$1315,DataRegularSeason20242025!$B$3:$B$1315, "&lt;=" &amp; $A172, DataRegularSeason20242025!$D$3:$D$1315, X$1)+SUMIFS(DataRegularSeason20242025!$AB$3:$AB$1315,DataRegularSeason20242025!$B$3:$B$1315, "&lt;=" &amp; $A172, DataRegularSeason20242025!$E$3:$E$1315, X$1)</f>
        <v>56</v>
      </c>
      <c r="Y172" s="2">
        <f>SUMIFS(DataRegularSeason20242025!$AA$3:$AA$1315,DataRegularSeason20242025!$B$3:$B$1315, "&lt;=" &amp; $A172, DataRegularSeason20242025!$D$3:$D$1315, Y$1)+SUMIFS(DataRegularSeason20242025!$AB$3:$AB$1315,DataRegularSeason20242025!$B$3:$B$1315, "&lt;=" &amp; $A172, DataRegularSeason20242025!$E$3:$E$1315, Y$1)</f>
        <v>43</v>
      </c>
      <c r="Z172" s="2">
        <f>SUMIFS(DataRegularSeason20242025!$AA$3:$AA$1315,DataRegularSeason20242025!$B$3:$B$1315, "&lt;=" &amp; $A172, DataRegularSeason20242025!$D$3:$D$1315, Z$1)+SUMIFS(DataRegularSeason20242025!$AB$3:$AB$1315,DataRegularSeason20242025!$B$3:$B$1315, "&lt;=" &amp; $A172, DataRegularSeason20242025!$E$3:$E$1315, Z$1)</f>
        <v>66</v>
      </c>
      <c r="AA172" s="2">
        <f>SUMIFS(DataRegularSeason20242025!$AA$3:$AA$1315,DataRegularSeason20242025!$B$3:$B$1315, "&lt;=" &amp; $A172, DataRegularSeason20242025!$D$3:$D$1315, AA$1)+SUMIFS(DataRegularSeason20242025!$AB$3:$AB$1315,DataRegularSeason20242025!$B$3:$B$1315, "&lt;=" &amp; $A172, DataRegularSeason20242025!$E$3:$E$1315, AA$1)</f>
        <v>78</v>
      </c>
      <c r="AB172" s="2">
        <f>SUMIFS(DataRegularSeason20242025!$AA$3:$AA$1315,DataRegularSeason20242025!$B$3:$B$1315, "&lt;=" &amp; $A172, DataRegularSeason20242025!$D$3:$D$1315, AB$1)+SUMIFS(DataRegularSeason20242025!$AB$3:$AB$1315,DataRegularSeason20242025!$B$3:$B$1315, "&lt;=" &amp; $A172, DataRegularSeason20242025!$E$3:$E$1315, AB$1)</f>
        <v>81</v>
      </c>
      <c r="AC172" s="2">
        <f>SUMIFS(DataRegularSeason20242025!$AA$3:$AA$1315,DataRegularSeason20242025!$B$3:$B$1315, "&lt;=" &amp; $A172, DataRegularSeason20242025!$D$3:$D$1315, AC$1)+SUMIFS(DataRegularSeason20242025!$AB$3:$AB$1315,DataRegularSeason20242025!$B$3:$B$1315, "&lt;=" &amp; $A172, DataRegularSeason20242025!$E$3:$E$1315, AC$1)</f>
        <v>65</v>
      </c>
      <c r="AD172" s="2">
        <f>SUMIFS(DataRegularSeason20242025!$AA$3:$AA$1315,DataRegularSeason20242025!$B$3:$B$1315, "&lt;=" &amp; $A172, DataRegularSeason20242025!$D$3:$D$1315, AD$1)+SUMIFS(DataRegularSeason20242025!$AB$3:$AB$1315,DataRegularSeason20242025!$B$3:$B$1315, "&lt;=" &amp; $A172, DataRegularSeason20242025!$E$3:$E$1315, AD$1)</f>
        <v>64</v>
      </c>
      <c r="AE172" s="2">
        <f>SUMIFS(DataRegularSeason20242025!$AA$3:$AA$1315,DataRegularSeason20242025!$B$3:$B$1315, "&lt;=" &amp; $A172, DataRegularSeason20242025!$D$3:$D$1315, AE$1)+SUMIFS(DataRegularSeason20242025!$AB$3:$AB$1315,DataRegularSeason20242025!$B$3:$B$1315, "&lt;=" &amp; $A172, DataRegularSeason20242025!$E$3:$E$1315, AE$1)</f>
        <v>80</v>
      </c>
      <c r="AF172" s="2">
        <f>SUMIFS(DataRegularSeason20242025!$AA$3:$AA$1315,DataRegularSeason20242025!$B$3:$B$1315, "&lt;=" &amp; $A172, DataRegularSeason20242025!$D$3:$D$1315, AF$1)+SUMIFS(DataRegularSeason20242025!$AB$3:$AB$1315,DataRegularSeason20242025!$B$3:$B$1315, "&lt;=" &amp; $A172, DataRegularSeason20242025!$E$3:$E$1315, AF$1)</f>
        <v>90</v>
      </c>
      <c r="AG172" s="2">
        <f>SUMIFS(DataRegularSeason20242025!$AA$3:$AA$1315,DataRegularSeason20242025!$B$3:$B$1315, "&lt;=" &amp; $A172, DataRegularSeason20242025!$D$3:$D$1315, AG$1)+SUMIFS(DataRegularSeason20242025!$AB$3:$AB$1315,DataRegularSeason20242025!$B$3:$B$1315, "&lt;=" &amp; $A172, DataRegularSeason20242025!$E$3:$E$1315, AG$1)</f>
        <v>88</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61</v>
      </c>
      <c r="C173" s="2">
        <f>SUMIFS(DataRegularSeason20242025!$AA$3:$AA$1315,DataRegularSeason20242025!$B$3:$B$1315, "&lt;=" &amp; $A173, DataRegularSeason20242025!$D$3:$D$1315, C$1)+SUMIFS(DataRegularSeason20242025!$AB$3:$AB$1315,DataRegularSeason20242025!$B$3:$B$1315, "&lt;=" &amp; $A173, DataRegularSeason20242025!$E$3:$E$1315, C$1)</f>
        <v>64</v>
      </c>
      <c r="D173" s="2">
        <f>SUMIFS(DataRegularSeason20242025!$AA$3:$AA$1315,DataRegularSeason20242025!$B$3:$B$1315, "&lt;=" &amp; $A173, DataRegularSeason20242025!$D$3:$D$1315, D$1)+SUMIFS(DataRegularSeason20242025!$AB$3:$AB$1315,DataRegularSeason20242025!$B$3:$B$1315, "&lt;=" &amp; $A173, DataRegularSeason20242025!$E$3:$E$1315, D$1)</f>
        <v>54</v>
      </c>
      <c r="E173" s="2">
        <f>SUMIFS(DataRegularSeason20242025!$AA$3:$AA$1315,DataRegularSeason20242025!$B$3:$B$1315, "&lt;=" &amp; $A173, DataRegularSeason20242025!$D$3:$D$1315, E$1)+SUMIFS(DataRegularSeason20242025!$AB$3:$AB$1315,DataRegularSeason20242025!$B$3:$B$1315, "&lt;=" &amp; $A173, DataRegularSeason20242025!$E$3:$E$1315, E$1)</f>
        <v>76</v>
      </c>
      <c r="F173" s="2">
        <f>SUMIFS(DataRegularSeason20242025!$AA$3:$AA$1315,DataRegularSeason20242025!$B$3:$B$1315, "&lt;=" &amp; $A173, DataRegularSeason20242025!$D$3:$D$1315, F$1)+SUMIFS(DataRegularSeason20242025!$AB$3:$AB$1315,DataRegularSeason20242025!$B$3:$B$1315, "&lt;=" &amp; $A173, DataRegularSeason20242025!$E$3:$E$1315, F$1)</f>
        <v>68</v>
      </c>
      <c r="G173" s="2">
        <f>SUMIFS(DataRegularSeason20242025!$AA$3:$AA$1315,DataRegularSeason20242025!$B$3:$B$1315, "&lt;=" &amp; $A173, DataRegularSeason20242025!$D$3:$D$1315, G$1)+SUMIFS(DataRegularSeason20242025!$AB$3:$AB$1315,DataRegularSeason20242025!$B$3:$B$1315, "&lt;=" &amp; $A173, DataRegularSeason20242025!$E$3:$E$1315, G$1)</f>
        <v>67</v>
      </c>
      <c r="H173" s="2">
        <f>SUMIFS(DataRegularSeason20242025!$AA$3:$AA$1315,DataRegularSeason20242025!$B$3:$B$1315, "&lt;=" &amp; $A173, DataRegularSeason20242025!$D$3:$D$1315, H$1)+SUMIFS(DataRegularSeason20242025!$AB$3:$AB$1315,DataRegularSeason20242025!$B$3:$B$1315, "&lt;=" &amp; $A173, DataRegularSeason20242025!$E$3:$E$1315, H$1)</f>
        <v>46</v>
      </c>
      <c r="I173" s="2">
        <f>SUMIFS(DataRegularSeason20242025!$AA$3:$AA$1315,DataRegularSeason20242025!$B$3:$B$1315, "&lt;=" &amp; $A173, DataRegularSeason20242025!$D$3:$D$1315, I$1)+SUMIFS(DataRegularSeason20242025!$AB$3:$AB$1315,DataRegularSeason20242025!$B$3:$B$1315, "&lt;=" &amp; $A173, DataRegularSeason20242025!$E$3:$E$1315, I$1)</f>
        <v>74</v>
      </c>
      <c r="J173" s="2">
        <f>SUMIFS(DataRegularSeason20242025!$AA$3:$AA$1315,DataRegularSeason20242025!$B$3:$B$1315, "&lt;=" &amp; $A173, DataRegularSeason20242025!$D$3:$D$1315, J$1)+SUMIFS(DataRegularSeason20242025!$AB$3:$AB$1315,DataRegularSeason20242025!$B$3:$B$1315, "&lt;=" &amp; $A173, DataRegularSeason20242025!$E$3:$E$1315, J$1)</f>
        <v>82</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74</v>
      </c>
      <c r="M173" s="2">
        <f>SUMIFS(DataRegularSeason20242025!$AA$3:$AA$1315,DataRegularSeason20242025!$B$3:$B$1315, "&lt;=" &amp; $A173, DataRegularSeason20242025!$D$3:$D$1315, M$1)+SUMIFS(DataRegularSeason20242025!$AB$3:$AB$1315,DataRegularSeason20242025!$B$3:$B$1315, "&lt;=" &amp; $A173, DataRegularSeason20242025!$E$3:$E$1315, M$1)</f>
        <v>81</v>
      </c>
      <c r="N173" s="2">
        <f>SUMIFS(DataRegularSeason20242025!$AA$3:$AA$1315,DataRegularSeason20242025!$B$3:$B$1315, "&lt;=" &amp; $A173, DataRegularSeason20242025!$D$3:$D$1315, N$1)+SUMIFS(DataRegularSeason20242025!$AB$3:$AB$1315,DataRegularSeason20242025!$B$3:$B$1315, "&lt;=" &amp; $A173, DataRegularSeason20242025!$E$3:$E$1315, N$1)</f>
        <v>71</v>
      </c>
      <c r="O173" s="2">
        <f>SUMIFS(DataRegularSeason20242025!$AA$3:$AA$1315,DataRegularSeason20242025!$B$3:$B$1315, "&lt;=" &amp; $A173, DataRegularSeason20242025!$D$3:$D$1315, O$1)+SUMIFS(DataRegularSeason20242025!$AB$3:$AB$1315,DataRegularSeason20242025!$B$3:$B$1315, "&lt;=" &amp; $A173, DataRegularSeason20242025!$E$3:$E$1315, O$1)</f>
        <v>76</v>
      </c>
      <c r="P173" s="2">
        <f>SUMIFS(DataRegularSeason20242025!$AA$3:$AA$1315,DataRegularSeason20242025!$B$3:$B$1315, "&lt;=" &amp; $A173, DataRegularSeason20242025!$D$3:$D$1315, P$1)+SUMIFS(DataRegularSeason20242025!$AB$3:$AB$1315,DataRegularSeason20242025!$B$3:$B$1315, "&lt;=" &amp; $A173, DataRegularSeason20242025!$E$3:$E$1315, P$1)</f>
        <v>65</v>
      </c>
      <c r="Q173" s="2">
        <f>SUMIFS(DataRegularSeason20242025!$AA$3:$AA$1315,DataRegularSeason20242025!$B$3:$B$1315, "&lt;=" &amp; $A173, DataRegularSeason20242025!$D$3:$D$1315, Q$1)+SUMIFS(DataRegularSeason20242025!$AB$3:$AB$1315,DataRegularSeason20242025!$B$3:$B$1315, "&lt;=" &amp; $A173, DataRegularSeason20242025!$E$3:$E$1315, Q$1)</f>
        <v>72</v>
      </c>
      <c r="R173" s="2">
        <f>SUMIFS(DataRegularSeason20242025!$AA$3:$AA$1315,DataRegularSeason20242025!$B$3:$B$1315, "&lt;=" &amp; $A173, DataRegularSeason20242025!$D$3:$D$1315, R$1)+SUMIFS(DataRegularSeason20242025!$AB$3:$AB$1315,DataRegularSeason20242025!$B$3:$B$1315, "&lt;=" &amp; $A173, DataRegularSeason20242025!$E$3:$E$1315, R$1)</f>
        <v>51</v>
      </c>
      <c r="S173" s="2">
        <f>SUMIFS(DataRegularSeason20242025!$AA$3:$AA$1315,DataRegularSeason20242025!$B$3:$B$1315, "&lt;=" &amp; $A173, DataRegularSeason20242025!$D$3:$D$1315, S$1)+SUMIFS(DataRegularSeason20242025!$AB$3:$AB$1315,DataRegularSeason20242025!$B$3:$B$1315, "&lt;=" &amp; $A173, DataRegularSeason20242025!$E$3:$E$1315, S$1)</f>
        <v>63</v>
      </c>
      <c r="T173" s="2">
        <f>SUMIFS(DataRegularSeason20242025!$AA$3:$AA$1315,DataRegularSeason20242025!$B$3:$B$1315, "&lt;=" &amp; $A173, DataRegularSeason20242025!$D$3:$D$1315, T$1)+SUMIFS(DataRegularSeason20242025!$AB$3:$AB$1315,DataRegularSeason20242025!$B$3:$B$1315, "&lt;=" &amp; $A173, DataRegularSeason20242025!$E$3:$E$1315, T$1)</f>
        <v>67</v>
      </c>
      <c r="U173" s="2">
        <f>SUMIFS(DataRegularSeason20242025!$AA$3:$AA$1315,DataRegularSeason20242025!$B$3:$B$1315, "&lt;=" &amp; $A173, DataRegularSeason20242025!$D$3:$D$1315, U$1)+SUMIFS(DataRegularSeason20242025!$AB$3:$AB$1315,DataRegularSeason20242025!$B$3:$B$1315, "&lt;=" &amp; $A173, DataRegularSeason20242025!$E$3:$E$1315, U$1)</f>
        <v>67</v>
      </c>
      <c r="V173" s="2">
        <f>SUMIFS(DataRegularSeason20242025!$AA$3:$AA$1315,DataRegularSeason20242025!$B$3:$B$1315, "&lt;=" &amp; $A173, DataRegularSeason20242025!$D$3:$D$1315, V$1)+SUMIFS(DataRegularSeason20242025!$AB$3:$AB$1315,DataRegularSeason20242025!$B$3:$B$1315, "&lt;=" &amp; $A173, DataRegularSeason20242025!$E$3:$E$1315, V$1)</f>
        <v>62</v>
      </c>
      <c r="W173" s="2">
        <f>SUMIFS(DataRegularSeason20242025!$AA$3:$AA$1315,DataRegularSeason20242025!$B$3:$B$1315, "&lt;=" &amp; $A173, DataRegularSeason20242025!$D$3:$D$1315, W$1)+SUMIFS(DataRegularSeason20242025!$AB$3:$AB$1315,DataRegularSeason20242025!$B$3:$B$1315, "&lt;=" &amp; $A173, DataRegularSeason20242025!$E$3:$E$1315, W$1)</f>
        <v>58</v>
      </c>
      <c r="X173" s="2">
        <f>SUMIFS(DataRegularSeason20242025!$AA$3:$AA$1315,DataRegularSeason20242025!$B$3:$B$1315, "&lt;=" &amp; $A173, DataRegularSeason20242025!$D$3:$D$1315, X$1)+SUMIFS(DataRegularSeason20242025!$AB$3:$AB$1315,DataRegularSeason20242025!$B$3:$B$1315, "&lt;=" &amp; $A173, DataRegularSeason20242025!$E$3:$E$1315, X$1)</f>
        <v>56</v>
      </c>
      <c r="Y173" s="2">
        <f>SUMIFS(DataRegularSeason20242025!$AA$3:$AA$1315,DataRegularSeason20242025!$B$3:$B$1315, "&lt;=" &amp; $A173, DataRegularSeason20242025!$D$3:$D$1315, Y$1)+SUMIFS(DataRegularSeason20242025!$AB$3:$AB$1315,DataRegularSeason20242025!$B$3:$B$1315, "&lt;=" &amp; $A173, DataRegularSeason20242025!$E$3:$E$1315, Y$1)</f>
        <v>43</v>
      </c>
      <c r="Z173" s="2">
        <f>SUMIFS(DataRegularSeason20242025!$AA$3:$AA$1315,DataRegularSeason20242025!$B$3:$B$1315, "&lt;=" &amp; $A173, DataRegularSeason20242025!$D$3:$D$1315, Z$1)+SUMIFS(DataRegularSeason20242025!$AB$3:$AB$1315,DataRegularSeason20242025!$B$3:$B$1315, "&lt;=" &amp; $A173, DataRegularSeason20242025!$E$3:$E$1315, Z$1)</f>
        <v>66</v>
      </c>
      <c r="AA173" s="2">
        <f>SUMIFS(DataRegularSeason20242025!$AA$3:$AA$1315,DataRegularSeason20242025!$B$3:$B$1315, "&lt;=" &amp; $A173, DataRegularSeason20242025!$D$3:$D$1315, AA$1)+SUMIFS(DataRegularSeason20242025!$AB$3:$AB$1315,DataRegularSeason20242025!$B$3:$B$1315, "&lt;=" &amp; $A173, DataRegularSeason20242025!$E$3:$E$1315, AA$1)</f>
        <v>78</v>
      </c>
      <c r="AB173" s="2">
        <f>SUMIFS(DataRegularSeason20242025!$AA$3:$AA$1315,DataRegularSeason20242025!$B$3:$B$1315, "&lt;=" &amp; $A173, DataRegularSeason20242025!$D$3:$D$1315, AB$1)+SUMIFS(DataRegularSeason20242025!$AB$3:$AB$1315,DataRegularSeason20242025!$B$3:$B$1315, "&lt;=" &amp; $A173, DataRegularSeason20242025!$E$3:$E$1315, AB$1)</f>
        <v>81</v>
      </c>
      <c r="AC173" s="2">
        <f>SUMIFS(DataRegularSeason20242025!$AA$3:$AA$1315,DataRegularSeason20242025!$B$3:$B$1315, "&lt;=" &amp; $A173, DataRegularSeason20242025!$D$3:$D$1315, AC$1)+SUMIFS(DataRegularSeason20242025!$AB$3:$AB$1315,DataRegularSeason20242025!$B$3:$B$1315, "&lt;=" &amp; $A173, DataRegularSeason20242025!$E$3:$E$1315, AC$1)</f>
        <v>65</v>
      </c>
      <c r="AD173" s="2">
        <f>SUMIFS(DataRegularSeason20242025!$AA$3:$AA$1315,DataRegularSeason20242025!$B$3:$B$1315, "&lt;=" &amp; $A173, DataRegularSeason20242025!$D$3:$D$1315, AD$1)+SUMIFS(DataRegularSeason20242025!$AB$3:$AB$1315,DataRegularSeason20242025!$B$3:$B$1315, "&lt;=" &amp; $A173, DataRegularSeason20242025!$E$3:$E$1315, AD$1)</f>
        <v>64</v>
      </c>
      <c r="AE173" s="2">
        <f>SUMIFS(DataRegularSeason20242025!$AA$3:$AA$1315,DataRegularSeason20242025!$B$3:$B$1315, "&lt;=" &amp; $A173, DataRegularSeason20242025!$D$3:$D$1315, AE$1)+SUMIFS(DataRegularSeason20242025!$AB$3:$AB$1315,DataRegularSeason20242025!$B$3:$B$1315, "&lt;=" &amp; $A173, DataRegularSeason20242025!$E$3:$E$1315, AE$1)</f>
        <v>80</v>
      </c>
      <c r="AF173" s="2">
        <f>SUMIFS(DataRegularSeason20242025!$AA$3:$AA$1315,DataRegularSeason20242025!$B$3:$B$1315, "&lt;=" &amp; $A173, DataRegularSeason20242025!$D$3:$D$1315, AF$1)+SUMIFS(DataRegularSeason20242025!$AB$3:$AB$1315,DataRegularSeason20242025!$B$3:$B$1315, "&lt;=" &amp; $A173, DataRegularSeason20242025!$E$3:$E$1315, AF$1)</f>
        <v>90</v>
      </c>
      <c r="AG173" s="2">
        <f>SUMIFS(DataRegularSeason20242025!$AA$3:$AA$1315,DataRegularSeason20242025!$B$3:$B$1315, "&lt;=" &amp; $A173, DataRegularSeason20242025!$D$3:$D$1315, AG$1)+SUMIFS(DataRegularSeason20242025!$AB$3:$AB$1315,DataRegularSeason20242025!$B$3:$B$1315, "&lt;=" &amp; $A173, DataRegularSeason20242025!$E$3:$E$1315, AG$1)</f>
        <v>88</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61</v>
      </c>
      <c r="C174" s="2">
        <f>SUMIFS(DataRegularSeason20242025!$AA$3:$AA$1315,DataRegularSeason20242025!$B$3:$B$1315, "&lt;=" &amp; $A174, DataRegularSeason20242025!$D$3:$D$1315, C$1)+SUMIFS(DataRegularSeason20242025!$AB$3:$AB$1315,DataRegularSeason20242025!$B$3:$B$1315, "&lt;=" &amp; $A174, DataRegularSeason20242025!$E$3:$E$1315, C$1)</f>
        <v>64</v>
      </c>
      <c r="D174" s="2">
        <f>SUMIFS(DataRegularSeason20242025!$AA$3:$AA$1315,DataRegularSeason20242025!$B$3:$B$1315, "&lt;=" &amp; $A174, DataRegularSeason20242025!$D$3:$D$1315, D$1)+SUMIFS(DataRegularSeason20242025!$AB$3:$AB$1315,DataRegularSeason20242025!$B$3:$B$1315, "&lt;=" &amp; $A174, DataRegularSeason20242025!$E$3:$E$1315, D$1)</f>
        <v>54</v>
      </c>
      <c r="E174" s="2">
        <f>SUMIFS(DataRegularSeason20242025!$AA$3:$AA$1315,DataRegularSeason20242025!$B$3:$B$1315, "&lt;=" &amp; $A174, DataRegularSeason20242025!$D$3:$D$1315, E$1)+SUMIFS(DataRegularSeason20242025!$AB$3:$AB$1315,DataRegularSeason20242025!$B$3:$B$1315, "&lt;=" &amp; $A174, DataRegularSeason20242025!$E$3:$E$1315, E$1)</f>
        <v>76</v>
      </c>
      <c r="F174" s="2">
        <f>SUMIFS(DataRegularSeason20242025!$AA$3:$AA$1315,DataRegularSeason20242025!$B$3:$B$1315, "&lt;=" &amp; $A174, DataRegularSeason20242025!$D$3:$D$1315, F$1)+SUMIFS(DataRegularSeason20242025!$AB$3:$AB$1315,DataRegularSeason20242025!$B$3:$B$1315, "&lt;=" &amp; $A174, DataRegularSeason20242025!$E$3:$E$1315, F$1)</f>
        <v>68</v>
      </c>
      <c r="G174" s="2">
        <f>SUMIFS(DataRegularSeason20242025!$AA$3:$AA$1315,DataRegularSeason20242025!$B$3:$B$1315, "&lt;=" &amp; $A174, DataRegularSeason20242025!$D$3:$D$1315, G$1)+SUMIFS(DataRegularSeason20242025!$AB$3:$AB$1315,DataRegularSeason20242025!$B$3:$B$1315, "&lt;=" &amp; $A174, DataRegularSeason20242025!$E$3:$E$1315, G$1)</f>
        <v>67</v>
      </c>
      <c r="H174" s="2">
        <f>SUMIFS(DataRegularSeason20242025!$AA$3:$AA$1315,DataRegularSeason20242025!$B$3:$B$1315, "&lt;=" &amp; $A174, DataRegularSeason20242025!$D$3:$D$1315, H$1)+SUMIFS(DataRegularSeason20242025!$AB$3:$AB$1315,DataRegularSeason20242025!$B$3:$B$1315, "&lt;=" &amp; $A174, DataRegularSeason20242025!$E$3:$E$1315, H$1)</f>
        <v>46</v>
      </c>
      <c r="I174" s="2">
        <f>SUMIFS(DataRegularSeason20242025!$AA$3:$AA$1315,DataRegularSeason20242025!$B$3:$B$1315, "&lt;=" &amp; $A174, DataRegularSeason20242025!$D$3:$D$1315, I$1)+SUMIFS(DataRegularSeason20242025!$AB$3:$AB$1315,DataRegularSeason20242025!$B$3:$B$1315, "&lt;=" &amp; $A174, DataRegularSeason20242025!$E$3:$E$1315, I$1)</f>
        <v>74</v>
      </c>
      <c r="J174" s="2">
        <f>SUMIFS(DataRegularSeason20242025!$AA$3:$AA$1315,DataRegularSeason20242025!$B$3:$B$1315, "&lt;=" &amp; $A174, DataRegularSeason20242025!$D$3:$D$1315, J$1)+SUMIFS(DataRegularSeason20242025!$AB$3:$AB$1315,DataRegularSeason20242025!$B$3:$B$1315, "&lt;=" &amp; $A174, DataRegularSeason20242025!$E$3:$E$1315, J$1)</f>
        <v>82</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74</v>
      </c>
      <c r="M174" s="2">
        <f>SUMIFS(DataRegularSeason20242025!$AA$3:$AA$1315,DataRegularSeason20242025!$B$3:$B$1315, "&lt;=" &amp; $A174, DataRegularSeason20242025!$D$3:$D$1315, M$1)+SUMIFS(DataRegularSeason20242025!$AB$3:$AB$1315,DataRegularSeason20242025!$B$3:$B$1315, "&lt;=" &amp; $A174, DataRegularSeason20242025!$E$3:$E$1315, M$1)</f>
        <v>81</v>
      </c>
      <c r="N174" s="2">
        <f>SUMIFS(DataRegularSeason20242025!$AA$3:$AA$1315,DataRegularSeason20242025!$B$3:$B$1315, "&lt;=" &amp; $A174, DataRegularSeason20242025!$D$3:$D$1315, N$1)+SUMIFS(DataRegularSeason20242025!$AB$3:$AB$1315,DataRegularSeason20242025!$B$3:$B$1315, "&lt;=" &amp; $A174, DataRegularSeason20242025!$E$3:$E$1315, N$1)</f>
        <v>71</v>
      </c>
      <c r="O174" s="2">
        <f>SUMIFS(DataRegularSeason20242025!$AA$3:$AA$1315,DataRegularSeason20242025!$B$3:$B$1315, "&lt;=" &amp; $A174, DataRegularSeason20242025!$D$3:$D$1315, O$1)+SUMIFS(DataRegularSeason20242025!$AB$3:$AB$1315,DataRegularSeason20242025!$B$3:$B$1315, "&lt;=" &amp; $A174, DataRegularSeason20242025!$E$3:$E$1315, O$1)</f>
        <v>76</v>
      </c>
      <c r="P174" s="2">
        <f>SUMIFS(DataRegularSeason20242025!$AA$3:$AA$1315,DataRegularSeason20242025!$B$3:$B$1315, "&lt;=" &amp; $A174, DataRegularSeason20242025!$D$3:$D$1315, P$1)+SUMIFS(DataRegularSeason20242025!$AB$3:$AB$1315,DataRegularSeason20242025!$B$3:$B$1315, "&lt;=" &amp; $A174, DataRegularSeason20242025!$E$3:$E$1315, P$1)</f>
        <v>65</v>
      </c>
      <c r="Q174" s="2">
        <f>SUMIFS(DataRegularSeason20242025!$AA$3:$AA$1315,DataRegularSeason20242025!$B$3:$B$1315, "&lt;=" &amp; $A174, DataRegularSeason20242025!$D$3:$D$1315, Q$1)+SUMIFS(DataRegularSeason20242025!$AB$3:$AB$1315,DataRegularSeason20242025!$B$3:$B$1315, "&lt;=" &amp; $A174, DataRegularSeason20242025!$E$3:$E$1315, Q$1)</f>
        <v>72</v>
      </c>
      <c r="R174" s="2">
        <f>SUMIFS(DataRegularSeason20242025!$AA$3:$AA$1315,DataRegularSeason20242025!$B$3:$B$1315, "&lt;=" &amp; $A174, DataRegularSeason20242025!$D$3:$D$1315, R$1)+SUMIFS(DataRegularSeason20242025!$AB$3:$AB$1315,DataRegularSeason20242025!$B$3:$B$1315, "&lt;=" &amp; $A174, DataRegularSeason20242025!$E$3:$E$1315, R$1)</f>
        <v>51</v>
      </c>
      <c r="S174" s="2">
        <f>SUMIFS(DataRegularSeason20242025!$AA$3:$AA$1315,DataRegularSeason20242025!$B$3:$B$1315, "&lt;=" &amp; $A174, DataRegularSeason20242025!$D$3:$D$1315, S$1)+SUMIFS(DataRegularSeason20242025!$AB$3:$AB$1315,DataRegularSeason20242025!$B$3:$B$1315, "&lt;=" &amp; $A174, DataRegularSeason20242025!$E$3:$E$1315, S$1)</f>
        <v>63</v>
      </c>
      <c r="T174" s="2">
        <f>SUMIFS(DataRegularSeason20242025!$AA$3:$AA$1315,DataRegularSeason20242025!$B$3:$B$1315, "&lt;=" &amp; $A174, DataRegularSeason20242025!$D$3:$D$1315, T$1)+SUMIFS(DataRegularSeason20242025!$AB$3:$AB$1315,DataRegularSeason20242025!$B$3:$B$1315, "&lt;=" &amp; $A174, DataRegularSeason20242025!$E$3:$E$1315, T$1)</f>
        <v>67</v>
      </c>
      <c r="U174" s="2">
        <f>SUMIFS(DataRegularSeason20242025!$AA$3:$AA$1315,DataRegularSeason20242025!$B$3:$B$1315, "&lt;=" &amp; $A174, DataRegularSeason20242025!$D$3:$D$1315, U$1)+SUMIFS(DataRegularSeason20242025!$AB$3:$AB$1315,DataRegularSeason20242025!$B$3:$B$1315, "&lt;=" &amp; $A174, DataRegularSeason20242025!$E$3:$E$1315, U$1)</f>
        <v>67</v>
      </c>
      <c r="V174" s="2">
        <f>SUMIFS(DataRegularSeason20242025!$AA$3:$AA$1315,DataRegularSeason20242025!$B$3:$B$1315, "&lt;=" &amp; $A174, DataRegularSeason20242025!$D$3:$D$1315, V$1)+SUMIFS(DataRegularSeason20242025!$AB$3:$AB$1315,DataRegularSeason20242025!$B$3:$B$1315, "&lt;=" &amp; $A174, DataRegularSeason20242025!$E$3:$E$1315, V$1)</f>
        <v>62</v>
      </c>
      <c r="W174" s="2">
        <f>SUMIFS(DataRegularSeason20242025!$AA$3:$AA$1315,DataRegularSeason20242025!$B$3:$B$1315, "&lt;=" &amp; $A174, DataRegularSeason20242025!$D$3:$D$1315, W$1)+SUMIFS(DataRegularSeason20242025!$AB$3:$AB$1315,DataRegularSeason20242025!$B$3:$B$1315, "&lt;=" &amp; $A174, DataRegularSeason20242025!$E$3:$E$1315, W$1)</f>
        <v>58</v>
      </c>
      <c r="X174" s="2">
        <f>SUMIFS(DataRegularSeason20242025!$AA$3:$AA$1315,DataRegularSeason20242025!$B$3:$B$1315, "&lt;=" &amp; $A174, DataRegularSeason20242025!$D$3:$D$1315, X$1)+SUMIFS(DataRegularSeason20242025!$AB$3:$AB$1315,DataRegularSeason20242025!$B$3:$B$1315, "&lt;=" &amp; $A174, DataRegularSeason20242025!$E$3:$E$1315, X$1)</f>
        <v>56</v>
      </c>
      <c r="Y174" s="2">
        <f>SUMIFS(DataRegularSeason20242025!$AA$3:$AA$1315,DataRegularSeason20242025!$B$3:$B$1315, "&lt;=" &amp; $A174, DataRegularSeason20242025!$D$3:$D$1315, Y$1)+SUMIFS(DataRegularSeason20242025!$AB$3:$AB$1315,DataRegularSeason20242025!$B$3:$B$1315, "&lt;=" &amp; $A174, DataRegularSeason20242025!$E$3:$E$1315, Y$1)</f>
        <v>43</v>
      </c>
      <c r="Z174" s="2">
        <f>SUMIFS(DataRegularSeason20242025!$AA$3:$AA$1315,DataRegularSeason20242025!$B$3:$B$1315, "&lt;=" &amp; $A174, DataRegularSeason20242025!$D$3:$D$1315, Z$1)+SUMIFS(DataRegularSeason20242025!$AB$3:$AB$1315,DataRegularSeason20242025!$B$3:$B$1315, "&lt;=" &amp; $A174, DataRegularSeason20242025!$E$3:$E$1315, Z$1)</f>
        <v>66</v>
      </c>
      <c r="AA174" s="2">
        <f>SUMIFS(DataRegularSeason20242025!$AA$3:$AA$1315,DataRegularSeason20242025!$B$3:$B$1315, "&lt;=" &amp; $A174, DataRegularSeason20242025!$D$3:$D$1315, AA$1)+SUMIFS(DataRegularSeason20242025!$AB$3:$AB$1315,DataRegularSeason20242025!$B$3:$B$1315, "&lt;=" &amp; $A174, DataRegularSeason20242025!$E$3:$E$1315, AA$1)</f>
        <v>78</v>
      </c>
      <c r="AB174" s="2">
        <f>SUMIFS(DataRegularSeason20242025!$AA$3:$AA$1315,DataRegularSeason20242025!$B$3:$B$1315, "&lt;=" &amp; $A174, DataRegularSeason20242025!$D$3:$D$1315, AB$1)+SUMIFS(DataRegularSeason20242025!$AB$3:$AB$1315,DataRegularSeason20242025!$B$3:$B$1315, "&lt;=" &amp; $A174, DataRegularSeason20242025!$E$3:$E$1315, AB$1)</f>
        <v>81</v>
      </c>
      <c r="AC174" s="2">
        <f>SUMIFS(DataRegularSeason20242025!$AA$3:$AA$1315,DataRegularSeason20242025!$B$3:$B$1315, "&lt;=" &amp; $A174, DataRegularSeason20242025!$D$3:$D$1315, AC$1)+SUMIFS(DataRegularSeason20242025!$AB$3:$AB$1315,DataRegularSeason20242025!$B$3:$B$1315, "&lt;=" &amp; $A174, DataRegularSeason20242025!$E$3:$E$1315, AC$1)</f>
        <v>65</v>
      </c>
      <c r="AD174" s="2">
        <f>SUMIFS(DataRegularSeason20242025!$AA$3:$AA$1315,DataRegularSeason20242025!$B$3:$B$1315, "&lt;=" &amp; $A174, DataRegularSeason20242025!$D$3:$D$1315, AD$1)+SUMIFS(DataRegularSeason20242025!$AB$3:$AB$1315,DataRegularSeason20242025!$B$3:$B$1315, "&lt;=" &amp; $A174, DataRegularSeason20242025!$E$3:$E$1315, AD$1)</f>
        <v>64</v>
      </c>
      <c r="AE174" s="2">
        <f>SUMIFS(DataRegularSeason20242025!$AA$3:$AA$1315,DataRegularSeason20242025!$B$3:$B$1315, "&lt;=" &amp; $A174, DataRegularSeason20242025!$D$3:$D$1315, AE$1)+SUMIFS(DataRegularSeason20242025!$AB$3:$AB$1315,DataRegularSeason20242025!$B$3:$B$1315, "&lt;=" &amp; $A174, DataRegularSeason20242025!$E$3:$E$1315, AE$1)</f>
        <v>80</v>
      </c>
      <c r="AF174" s="2">
        <f>SUMIFS(DataRegularSeason20242025!$AA$3:$AA$1315,DataRegularSeason20242025!$B$3:$B$1315, "&lt;=" &amp; $A174, DataRegularSeason20242025!$D$3:$D$1315, AF$1)+SUMIFS(DataRegularSeason20242025!$AB$3:$AB$1315,DataRegularSeason20242025!$B$3:$B$1315, "&lt;=" &amp; $A174, DataRegularSeason20242025!$E$3:$E$1315, AF$1)</f>
        <v>90</v>
      </c>
      <c r="AG174" s="2">
        <f>SUMIFS(DataRegularSeason20242025!$AA$3:$AA$1315,DataRegularSeason20242025!$B$3:$B$1315, "&lt;=" &amp; $A174, DataRegularSeason20242025!$D$3:$D$1315, AG$1)+SUMIFS(DataRegularSeason20242025!$AB$3:$AB$1315,DataRegularSeason20242025!$B$3:$B$1315, "&lt;=" &amp; $A174, DataRegularSeason20242025!$E$3:$E$1315, AG$1)</f>
        <v>88</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61</v>
      </c>
      <c r="C175" s="2">
        <f>SUMIFS(DataRegularSeason20242025!$AA$3:$AA$1315,DataRegularSeason20242025!$B$3:$B$1315, "&lt;=" &amp; $A175, DataRegularSeason20242025!$D$3:$D$1315, C$1)+SUMIFS(DataRegularSeason20242025!$AB$3:$AB$1315,DataRegularSeason20242025!$B$3:$B$1315, "&lt;=" &amp; $A175, DataRegularSeason20242025!$E$3:$E$1315, C$1)</f>
        <v>64</v>
      </c>
      <c r="D175" s="2">
        <f>SUMIFS(DataRegularSeason20242025!$AA$3:$AA$1315,DataRegularSeason20242025!$B$3:$B$1315, "&lt;=" &amp; $A175, DataRegularSeason20242025!$D$3:$D$1315, D$1)+SUMIFS(DataRegularSeason20242025!$AB$3:$AB$1315,DataRegularSeason20242025!$B$3:$B$1315, "&lt;=" &amp; $A175, DataRegularSeason20242025!$E$3:$E$1315, D$1)</f>
        <v>54</v>
      </c>
      <c r="E175" s="2">
        <f>SUMIFS(DataRegularSeason20242025!$AA$3:$AA$1315,DataRegularSeason20242025!$B$3:$B$1315, "&lt;=" &amp; $A175, DataRegularSeason20242025!$D$3:$D$1315, E$1)+SUMIFS(DataRegularSeason20242025!$AB$3:$AB$1315,DataRegularSeason20242025!$B$3:$B$1315, "&lt;=" &amp; $A175, DataRegularSeason20242025!$E$3:$E$1315, E$1)</f>
        <v>76</v>
      </c>
      <c r="F175" s="2">
        <f>SUMIFS(DataRegularSeason20242025!$AA$3:$AA$1315,DataRegularSeason20242025!$B$3:$B$1315, "&lt;=" &amp; $A175, DataRegularSeason20242025!$D$3:$D$1315, F$1)+SUMIFS(DataRegularSeason20242025!$AB$3:$AB$1315,DataRegularSeason20242025!$B$3:$B$1315, "&lt;=" &amp; $A175, DataRegularSeason20242025!$E$3:$E$1315, F$1)</f>
        <v>68</v>
      </c>
      <c r="G175" s="2">
        <f>SUMIFS(DataRegularSeason20242025!$AA$3:$AA$1315,DataRegularSeason20242025!$B$3:$B$1315, "&lt;=" &amp; $A175, DataRegularSeason20242025!$D$3:$D$1315, G$1)+SUMIFS(DataRegularSeason20242025!$AB$3:$AB$1315,DataRegularSeason20242025!$B$3:$B$1315, "&lt;=" &amp; $A175, DataRegularSeason20242025!$E$3:$E$1315, G$1)</f>
        <v>67</v>
      </c>
      <c r="H175" s="2">
        <f>SUMIFS(DataRegularSeason20242025!$AA$3:$AA$1315,DataRegularSeason20242025!$B$3:$B$1315, "&lt;=" &amp; $A175, DataRegularSeason20242025!$D$3:$D$1315, H$1)+SUMIFS(DataRegularSeason20242025!$AB$3:$AB$1315,DataRegularSeason20242025!$B$3:$B$1315, "&lt;=" &amp; $A175, DataRegularSeason20242025!$E$3:$E$1315, H$1)</f>
        <v>46</v>
      </c>
      <c r="I175" s="2">
        <f>SUMIFS(DataRegularSeason20242025!$AA$3:$AA$1315,DataRegularSeason20242025!$B$3:$B$1315, "&lt;=" &amp; $A175, DataRegularSeason20242025!$D$3:$D$1315, I$1)+SUMIFS(DataRegularSeason20242025!$AB$3:$AB$1315,DataRegularSeason20242025!$B$3:$B$1315, "&lt;=" &amp; $A175, DataRegularSeason20242025!$E$3:$E$1315, I$1)</f>
        <v>74</v>
      </c>
      <c r="J175" s="2">
        <f>SUMIFS(DataRegularSeason20242025!$AA$3:$AA$1315,DataRegularSeason20242025!$B$3:$B$1315, "&lt;=" &amp; $A175, DataRegularSeason20242025!$D$3:$D$1315, J$1)+SUMIFS(DataRegularSeason20242025!$AB$3:$AB$1315,DataRegularSeason20242025!$B$3:$B$1315, "&lt;=" &amp; $A175, DataRegularSeason20242025!$E$3:$E$1315, J$1)</f>
        <v>82</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74</v>
      </c>
      <c r="M175" s="2">
        <f>SUMIFS(DataRegularSeason20242025!$AA$3:$AA$1315,DataRegularSeason20242025!$B$3:$B$1315, "&lt;=" &amp; $A175, DataRegularSeason20242025!$D$3:$D$1315, M$1)+SUMIFS(DataRegularSeason20242025!$AB$3:$AB$1315,DataRegularSeason20242025!$B$3:$B$1315, "&lt;=" &amp; $A175, DataRegularSeason20242025!$E$3:$E$1315, M$1)</f>
        <v>81</v>
      </c>
      <c r="N175" s="2">
        <f>SUMIFS(DataRegularSeason20242025!$AA$3:$AA$1315,DataRegularSeason20242025!$B$3:$B$1315, "&lt;=" &amp; $A175, DataRegularSeason20242025!$D$3:$D$1315, N$1)+SUMIFS(DataRegularSeason20242025!$AB$3:$AB$1315,DataRegularSeason20242025!$B$3:$B$1315, "&lt;=" &amp; $A175, DataRegularSeason20242025!$E$3:$E$1315, N$1)</f>
        <v>71</v>
      </c>
      <c r="O175" s="2">
        <f>SUMIFS(DataRegularSeason20242025!$AA$3:$AA$1315,DataRegularSeason20242025!$B$3:$B$1315, "&lt;=" &amp; $A175, DataRegularSeason20242025!$D$3:$D$1315, O$1)+SUMIFS(DataRegularSeason20242025!$AB$3:$AB$1315,DataRegularSeason20242025!$B$3:$B$1315, "&lt;=" &amp; $A175, DataRegularSeason20242025!$E$3:$E$1315, O$1)</f>
        <v>76</v>
      </c>
      <c r="P175" s="2">
        <f>SUMIFS(DataRegularSeason20242025!$AA$3:$AA$1315,DataRegularSeason20242025!$B$3:$B$1315, "&lt;=" &amp; $A175, DataRegularSeason20242025!$D$3:$D$1315, P$1)+SUMIFS(DataRegularSeason20242025!$AB$3:$AB$1315,DataRegularSeason20242025!$B$3:$B$1315, "&lt;=" &amp; $A175, DataRegularSeason20242025!$E$3:$E$1315, P$1)</f>
        <v>65</v>
      </c>
      <c r="Q175" s="2">
        <f>SUMIFS(DataRegularSeason20242025!$AA$3:$AA$1315,DataRegularSeason20242025!$B$3:$B$1315, "&lt;=" &amp; $A175, DataRegularSeason20242025!$D$3:$D$1315, Q$1)+SUMIFS(DataRegularSeason20242025!$AB$3:$AB$1315,DataRegularSeason20242025!$B$3:$B$1315, "&lt;=" &amp; $A175, DataRegularSeason20242025!$E$3:$E$1315, Q$1)</f>
        <v>72</v>
      </c>
      <c r="R175" s="2">
        <f>SUMIFS(DataRegularSeason20242025!$AA$3:$AA$1315,DataRegularSeason20242025!$B$3:$B$1315, "&lt;=" &amp; $A175, DataRegularSeason20242025!$D$3:$D$1315, R$1)+SUMIFS(DataRegularSeason20242025!$AB$3:$AB$1315,DataRegularSeason20242025!$B$3:$B$1315, "&lt;=" &amp; $A175, DataRegularSeason20242025!$E$3:$E$1315, R$1)</f>
        <v>51</v>
      </c>
      <c r="S175" s="2">
        <f>SUMIFS(DataRegularSeason20242025!$AA$3:$AA$1315,DataRegularSeason20242025!$B$3:$B$1315, "&lt;=" &amp; $A175, DataRegularSeason20242025!$D$3:$D$1315, S$1)+SUMIFS(DataRegularSeason20242025!$AB$3:$AB$1315,DataRegularSeason20242025!$B$3:$B$1315, "&lt;=" &amp; $A175, DataRegularSeason20242025!$E$3:$E$1315, S$1)</f>
        <v>63</v>
      </c>
      <c r="T175" s="2">
        <f>SUMIFS(DataRegularSeason20242025!$AA$3:$AA$1315,DataRegularSeason20242025!$B$3:$B$1315, "&lt;=" &amp; $A175, DataRegularSeason20242025!$D$3:$D$1315, T$1)+SUMIFS(DataRegularSeason20242025!$AB$3:$AB$1315,DataRegularSeason20242025!$B$3:$B$1315, "&lt;=" &amp; $A175, DataRegularSeason20242025!$E$3:$E$1315, T$1)</f>
        <v>67</v>
      </c>
      <c r="U175" s="2">
        <f>SUMIFS(DataRegularSeason20242025!$AA$3:$AA$1315,DataRegularSeason20242025!$B$3:$B$1315, "&lt;=" &amp; $A175, DataRegularSeason20242025!$D$3:$D$1315, U$1)+SUMIFS(DataRegularSeason20242025!$AB$3:$AB$1315,DataRegularSeason20242025!$B$3:$B$1315, "&lt;=" &amp; $A175, DataRegularSeason20242025!$E$3:$E$1315, U$1)</f>
        <v>67</v>
      </c>
      <c r="V175" s="2">
        <f>SUMIFS(DataRegularSeason20242025!$AA$3:$AA$1315,DataRegularSeason20242025!$B$3:$B$1315, "&lt;=" &amp; $A175, DataRegularSeason20242025!$D$3:$D$1315, V$1)+SUMIFS(DataRegularSeason20242025!$AB$3:$AB$1315,DataRegularSeason20242025!$B$3:$B$1315, "&lt;=" &amp; $A175, DataRegularSeason20242025!$E$3:$E$1315, V$1)</f>
        <v>62</v>
      </c>
      <c r="W175" s="2">
        <f>SUMIFS(DataRegularSeason20242025!$AA$3:$AA$1315,DataRegularSeason20242025!$B$3:$B$1315, "&lt;=" &amp; $A175, DataRegularSeason20242025!$D$3:$D$1315, W$1)+SUMIFS(DataRegularSeason20242025!$AB$3:$AB$1315,DataRegularSeason20242025!$B$3:$B$1315, "&lt;=" &amp; $A175, DataRegularSeason20242025!$E$3:$E$1315, W$1)</f>
        <v>58</v>
      </c>
      <c r="X175" s="2">
        <f>SUMIFS(DataRegularSeason20242025!$AA$3:$AA$1315,DataRegularSeason20242025!$B$3:$B$1315, "&lt;=" &amp; $A175, DataRegularSeason20242025!$D$3:$D$1315, X$1)+SUMIFS(DataRegularSeason20242025!$AB$3:$AB$1315,DataRegularSeason20242025!$B$3:$B$1315, "&lt;=" &amp; $A175, DataRegularSeason20242025!$E$3:$E$1315, X$1)</f>
        <v>56</v>
      </c>
      <c r="Y175" s="2">
        <f>SUMIFS(DataRegularSeason20242025!$AA$3:$AA$1315,DataRegularSeason20242025!$B$3:$B$1315, "&lt;=" &amp; $A175, DataRegularSeason20242025!$D$3:$D$1315, Y$1)+SUMIFS(DataRegularSeason20242025!$AB$3:$AB$1315,DataRegularSeason20242025!$B$3:$B$1315, "&lt;=" &amp; $A175, DataRegularSeason20242025!$E$3:$E$1315, Y$1)</f>
        <v>43</v>
      </c>
      <c r="Z175" s="2">
        <f>SUMIFS(DataRegularSeason20242025!$AA$3:$AA$1315,DataRegularSeason20242025!$B$3:$B$1315, "&lt;=" &amp; $A175, DataRegularSeason20242025!$D$3:$D$1315, Z$1)+SUMIFS(DataRegularSeason20242025!$AB$3:$AB$1315,DataRegularSeason20242025!$B$3:$B$1315, "&lt;=" &amp; $A175, DataRegularSeason20242025!$E$3:$E$1315, Z$1)</f>
        <v>66</v>
      </c>
      <c r="AA175" s="2">
        <f>SUMIFS(DataRegularSeason20242025!$AA$3:$AA$1315,DataRegularSeason20242025!$B$3:$B$1315, "&lt;=" &amp; $A175, DataRegularSeason20242025!$D$3:$D$1315, AA$1)+SUMIFS(DataRegularSeason20242025!$AB$3:$AB$1315,DataRegularSeason20242025!$B$3:$B$1315, "&lt;=" &amp; $A175, DataRegularSeason20242025!$E$3:$E$1315, AA$1)</f>
        <v>78</v>
      </c>
      <c r="AB175" s="2">
        <f>SUMIFS(DataRegularSeason20242025!$AA$3:$AA$1315,DataRegularSeason20242025!$B$3:$B$1315, "&lt;=" &amp; $A175, DataRegularSeason20242025!$D$3:$D$1315, AB$1)+SUMIFS(DataRegularSeason20242025!$AB$3:$AB$1315,DataRegularSeason20242025!$B$3:$B$1315, "&lt;=" &amp; $A175, DataRegularSeason20242025!$E$3:$E$1315, AB$1)</f>
        <v>81</v>
      </c>
      <c r="AC175" s="2">
        <f>SUMIFS(DataRegularSeason20242025!$AA$3:$AA$1315,DataRegularSeason20242025!$B$3:$B$1315, "&lt;=" &amp; $A175, DataRegularSeason20242025!$D$3:$D$1315, AC$1)+SUMIFS(DataRegularSeason20242025!$AB$3:$AB$1315,DataRegularSeason20242025!$B$3:$B$1315, "&lt;=" &amp; $A175, DataRegularSeason20242025!$E$3:$E$1315, AC$1)</f>
        <v>65</v>
      </c>
      <c r="AD175" s="2">
        <f>SUMIFS(DataRegularSeason20242025!$AA$3:$AA$1315,DataRegularSeason20242025!$B$3:$B$1315, "&lt;=" &amp; $A175, DataRegularSeason20242025!$D$3:$D$1315, AD$1)+SUMIFS(DataRegularSeason20242025!$AB$3:$AB$1315,DataRegularSeason20242025!$B$3:$B$1315, "&lt;=" &amp; $A175, DataRegularSeason20242025!$E$3:$E$1315, AD$1)</f>
        <v>64</v>
      </c>
      <c r="AE175" s="2">
        <f>SUMIFS(DataRegularSeason20242025!$AA$3:$AA$1315,DataRegularSeason20242025!$B$3:$B$1315, "&lt;=" &amp; $A175, DataRegularSeason20242025!$D$3:$D$1315, AE$1)+SUMIFS(DataRegularSeason20242025!$AB$3:$AB$1315,DataRegularSeason20242025!$B$3:$B$1315, "&lt;=" &amp; $A175, DataRegularSeason20242025!$E$3:$E$1315, AE$1)</f>
        <v>80</v>
      </c>
      <c r="AF175" s="2">
        <f>SUMIFS(DataRegularSeason20242025!$AA$3:$AA$1315,DataRegularSeason20242025!$B$3:$B$1315, "&lt;=" &amp; $A175, DataRegularSeason20242025!$D$3:$D$1315, AF$1)+SUMIFS(DataRegularSeason20242025!$AB$3:$AB$1315,DataRegularSeason20242025!$B$3:$B$1315, "&lt;=" &amp; $A175, DataRegularSeason20242025!$E$3:$E$1315, AF$1)</f>
        <v>90</v>
      </c>
      <c r="AG175" s="2">
        <f>SUMIFS(DataRegularSeason20242025!$AA$3:$AA$1315,DataRegularSeason20242025!$B$3:$B$1315, "&lt;=" &amp; $A175, DataRegularSeason20242025!$D$3:$D$1315, AG$1)+SUMIFS(DataRegularSeason20242025!$AB$3:$AB$1315,DataRegularSeason20242025!$B$3:$B$1315, "&lt;=" &amp; $A175, DataRegularSeason20242025!$E$3:$E$1315, AG$1)</f>
        <v>88</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61</v>
      </c>
      <c r="C176" s="2">
        <f>SUMIFS(DataRegularSeason20242025!$AA$3:$AA$1315,DataRegularSeason20242025!$B$3:$B$1315, "&lt;=" &amp; $A176, DataRegularSeason20242025!$D$3:$D$1315, C$1)+SUMIFS(DataRegularSeason20242025!$AB$3:$AB$1315,DataRegularSeason20242025!$B$3:$B$1315, "&lt;=" &amp; $A176, DataRegularSeason20242025!$E$3:$E$1315, C$1)</f>
        <v>64</v>
      </c>
      <c r="D176" s="2">
        <f>SUMIFS(DataRegularSeason20242025!$AA$3:$AA$1315,DataRegularSeason20242025!$B$3:$B$1315, "&lt;=" &amp; $A176, DataRegularSeason20242025!$D$3:$D$1315, D$1)+SUMIFS(DataRegularSeason20242025!$AB$3:$AB$1315,DataRegularSeason20242025!$B$3:$B$1315, "&lt;=" &amp; $A176, DataRegularSeason20242025!$E$3:$E$1315, D$1)</f>
        <v>54</v>
      </c>
      <c r="E176" s="2">
        <f>SUMIFS(DataRegularSeason20242025!$AA$3:$AA$1315,DataRegularSeason20242025!$B$3:$B$1315, "&lt;=" &amp; $A176, DataRegularSeason20242025!$D$3:$D$1315, E$1)+SUMIFS(DataRegularSeason20242025!$AB$3:$AB$1315,DataRegularSeason20242025!$B$3:$B$1315, "&lt;=" &amp; $A176, DataRegularSeason20242025!$E$3:$E$1315, E$1)</f>
        <v>76</v>
      </c>
      <c r="F176" s="2">
        <f>SUMIFS(DataRegularSeason20242025!$AA$3:$AA$1315,DataRegularSeason20242025!$B$3:$B$1315, "&lt;=" &amp; $A176, DataRegularSeason20242025!$D$3:$D$1315, F$1)+SUMIFS(DataRegularSeason20242025!$AB$3:$AB$1315,DataRegularSeason20242025!$B$3:$B$1315, "&lt;=" &amp; $A176, DataRegularSeason20242025!$E$3:$E$1315, F$1)</f>
        <v>68</v>
      </c>
      <c r="G176" s="2">
        <f>SUMIFS(DataRegularSeason20242025!$AA$3:$AA$1315,DataRegularSeason20242025!$B$3:$B$1315, "&lt;=" &amp; $A176, DataRegularSeason20242025!$D$3:$D$1315, G$1)+SUMIFS(DataRegularSeason20242025!$AB$3:$AB$1315,DataRegularSeason20242025!$B$3:$B$1315, "&lt;=" &amp; $A176, DataRegularSeason20242025!$E$3:$E$1315, G$1)</f>
        <v>67</v>
      </c>
      <c r="H176" s="2">
        <f>SUMIFS(DataRegularSeason20242025!$AA$3:$AA$1315,DataRegularSeason20242025!$B$3:$B$1315, "&lt;=" &amp; $A176, DataRegularSeason20242025!$D$3:$D$1315, H$1)+SUMIFS(DataRegularSeason20242025!$AB$3:$AB$1315,DataRegularSeason20242025!$B$3:$B$1315, "&lt;=" &amp; $A176, DataRegularSeason20242025!$E$3:$E$1315, H$1)</f>
        <v>46</v>
      </c>
      <c r="I176" s="2">
        <f>SUMIFS(DataRegularSeason20242025!$AA$3:$AA$1315,DataRegularSeason20242025!$B$3:$B$1315, "&lt;=" &amp; $A176, DataRegularSeason20242025!$D$3:$D$1315, I$1)+SUMIFS(DataRegularSeason20242025!$AB$3:$AB$1315,DataRegularSeason20242025!$B$3:$B$1315, "&lt;=" &amp; $A176, DataRegularSeason20242025!$E$3:$E$1315, I$1)</f>
        <v>74</v>
      </c>
      <c r="J176" s="2">
        <f>SUMIFS(DataRegularSeason20242025!$AA$3:$AA$1315,DataRegularSeason20242025!$B$3:$B$1315, "&lt;=" &amp; $A176, DataRegularSeason20242025!$D$3:$D$1315, J$1)+SUMIFS(DataRegularSeason20242025!$AB$3:$AB$1315,DataRegularSeason20242025!$B$3:$B$1315, "&lt;=" &amp; $A176, DataRegularSeason20242025!$E$3:$E$1315, J$1)</f>
        <v>82</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74</v>
      </c>
      <c r="M176" s="2">
        <f>SUMIFS(DataRegularSeason20242025!$AA$3:$AA$1315,DataRegularSeason20242025!$B$3:$B$1315, "&lt;=" &amp; $A176, DataRegularSeason20242025!$D$3:$D$1315, M$1)+SUMIFS(DataRegularSeason20242025!$AB$3:$AB$1315,DataRegularSeason20242025!$B$3:$B$1315, "&lt;=" &amp; $A176, DataRegularSeason20242025!$E$3:$E$1315, M$1)</f>
        <v>81</v>
      </c>
      <c r="N176" s="2">
        <f>SUMIFS(DataRegularSeason20242025!$AA$3:$AA$1315,DataRegularSeason20242025!$B$3:$B$1315, "&lt;=" &amp; $A176, DataRegularSeason20242025!$D$3:$D$1315, N$1)+SUMIFS(DataRegularSeason20242025!$AB$3:$AB$1315,DataRegularSeason20242025!$B$3:$B$1315, "&lt;=" &amp; $A176, DataRegularSeason20242025!$E$3:$E$1315, N$1)</f>
        <v>71</v>
      </c>
      <c r="O176" s="2">
        <f>SUMIFS(DataRegularSeason20242025!$AA$3:$AA$1315,DataRegularSeason20242025!$B$3:$B$1315, "&lt;=" &amp; $A176, DataRegularSeason20242025!$D$3:$D$1315, O$1)+SUMIFS(DataRegularSeason20242025!$AB$3:$AB$1315,DataRegularSeason20242025!$B$3:$B$1315, "&lt;=" &amp; $A176, DataRegularSeason20242025!$E$3:$E$1315, O$1)</f>
        <v>76</v>
      </c>
      <c r="P176" s="2">
        <f>SUMIFS(DataRegularSeason20242025!$AA$3:$AA$1315,DataRegularSeason20242025!$B$3:$B$1315, "&lt;=" &amp; $A176, DataRegularSeason20242025!$D$3:$D$1315, P$1)+SUMIFS(DataRegularSeason20242025!$AB$3:$AB$1315,DataRegularSeason20242025!$B$3:$B$1315, "&lt;=" &amp; $A176, DataRegularSeason20242025!$E$3:$E$1315, P$1)</f>
        <v>65</v>
      </c>
      <c r="Q176" s="2">
        <f>SUMIFS(DataRegularSeason20242025!$AA$3:$AA$1315,DataRegularSeason20242025!$B$3:$B$1315, "&lt;=" &amp; $A176, DataRegularSeason20242025!$D$3:$D$1315, Q$1)+SUMIFS(DataRegularSeason20242025!$AB$3:$AB$1315,DataRegularSeason20242025!$B$3:$B$1315, "&lt;=" &amp; $A176, DataRegularSeason20242025!$E$3:$E$1315, Q$1)</f>
        <v>72</v>
      </c>
      <c r="R176" s="2">
        <f>SUMIFS(DataRegularSeason20242025!$AA$3:$AA$1315,DataRegularSeason20242025!$B$3:$B$1315, "&lt;=" &amp; $A176, DataRegularSeason20242025!$D$3:$D$1315, R$1)+SUMIFS(DataRegularSeason20242025!$AB$3:$AB$1315,DataRegularSeason20242025!$B$3:$B$1315, "&lt;=" &amp; $A176, DataRegularSeason20242025!$E$3:$E$1315, R$1)</f>
        <v>51</v>
      </c>
      <c r="S176" s="2">
        <f>SUMIFS(DataRegularSeason20242025!$AA$3:$AA$1315,DataRegularSeason20242025!$B$3:$B$1315, "&lt;=" &amp; $A176, DataRegularSeason20242025!$D$3:$D$1315, S$1)+SUMIFS(DataRegularSeason20242025!$AB$3:$AB$1315,DataRegularSeason20242025!$B$3:$B$1315, "&lt;=" &amp; $A176, DataRegularSeason20242025!$E$3:$E$1315, S$1)</f>
        <v>63</v>
      </c>
      <c r="T176" s="2">
        <f>SUMIFS(DataRegularSeason20242025!$AA$3:$AA$1315,DataRegularSeason20242025!$B$3:$B$1315, "&lt;=" &amp; $A176, DataRegularSeason20242025!$D$3:$D$1315, T$1)+SUMIFS(DataRegularSeason20242025!$AB$3:$AB$1315,DataRegularSeason20242025!$B$3:$B$1315, "&lt;=" &amp; $A176, DataRegularSeason20242025!$E$3:$E$1315, T$1)</f>
        <v>67</v>
      </c>
      <c r="U176" s="2">
        <f>SUMIFS(DataRegularSeason20242025!$AA$3:$AA$1315,DataRegularSeason20242025!$B$3:$B$1315, "&lt;=" &amp; $A176, DataRegularSeason20242025!$D$3:$D$1315, U$1)+SUMIFS(DataRegularSeason20242025!$AB$3:$AB$1315,DataRegularSeason20242025!$B$3:$B$1315, "&lt;=" &amp; $A176, DataRegularSeason20242025!$E$3:$E$1315, U$1)</f>
        <v>67</v>
      </c>
      <c r="V176" s="2">
        <f>SUMIFS(DataRegularSeason20242025!$AA$3:$AA$1315,DataRegularSeason20242025!$B$3:$B$1315, "&lt;=" &amp; $A176, DataRegularSeason20242025!$D$3:$D$1315, V$1)+SUMIFS(DataRegularSeason20242025!$AB$3:$AB$1315,DataRegularSeason20242025!$B$3:$B$1315, "&lt;=" &amp; $A176, DataRegularSeason20242025!$E$3:$E$1315, V$1)</f>
        <v>62</v>
      </c>
      <c r="W176" s="2">
        <f>SUMIFS(DataRegularSeason20242025!$AA$3:$AA$1315,DataRegularSeason20242025!$B$3:$B$1315, "&lt;=" &amp; $A176, DataRegularSeason20242025!$D$3:$D$1315, W$1)+SUMIFS(DataRegularSeason20242025!$AB$3:$AB$1315,DataRegularSeason20242025!$B$3:$B$1315, "&lt;=" &amp; $A176, DataRegularSeason20242025!$E$3:$E$1315, W$1)</f>
        <v>58</v>
      </c>
      <c r="X176" s="2">
        <f>SUMIFS(DataRegularSeason20242025!$AA$3:$AA$1315,DataRegularSeason20242025!$B$3:$B$1315, "&lt;=" &amp; $A176, DataRegularSeason20242025!$D$3:$D$1315, X$1)+SUMIFS(DataRegularSeason20242025!$AB$3:$AB$1315,DataRegularSeason20242025!$B$3:$B$1315, "&lt;=" &amp; $A176, DataRegularSeason20242025!$E$3:$E$1315, X$1)</f>
        <v>56</v>
      </c>
      <c r="Y176" s="2">
        <f>SUMIFS(DataRegularSeason20242025!$AA$3:$AA$1315,DataRegularSeason20242025!$B$3:$B$1315, "&lt;=" &amp; $A176, DataRegularSeason20242025!$D$3:$D$1315, Y$1)+SUMIFS(DataRegularSeason20242025!$AB$3:$AB$1315,DataRegularSeason20242025!$B$3:$B$1315, "&lt;=" &amp; $A176, DataRegularSeason20242025!$E$3:$E$1315, Y$1)</f>
        <v>43</v>
      </c>
      <c r="Z176" s="2">
        <f>SUMIFS(DataRegularSeason20242025!$AA$3:$AA$1315,DataRegularSeason20242025!$B$3:$B$1315, "&lt;=" &amp; $A176, DataRegularSeason20242025!$D$3:$D$1315, Z$1)+SUMIFS(DataRegularSeason20242025!$AB$3:$AB$1315,DataRegularSeason20242025!$B$3:$B$1315, "&lt;=" &amp; $A176, DataRegularSeason20242025!$E$3:$E$1315, Z$1)</f>
        <v>66</v>
      </c>
      <c r="AA176" s="2">
        <f>SUMIFS(DataRegularSeason20242025!$AA$3:$AA$1315,DataRegularSeason20242025!$B$3:$B$1315, "&lt;=" &amp; $A176, DataRegularSeason20242025!$D$3:$D$1315, AA$1)+SUMIFS(DataRegularSeason20242025!$AB$3:$AB$1315,DataRegularSeason20242025!$B$3:$B$1315, "&lt;=" &amp; $A176, DataRegularSeason20242025!$E$3:$E$1315, AA$1)</f>
        <v>78</v>
      </c>
      <c r="AB176" s="2">
        <f>SUMIFS(DataRegularSeason20242025!$AA$3:$AA$1315,DataRegularSeason20242025!$B$3:$B$1315, "&lt;=" &amp; $A176, DataRegularSeason20242025!$D$3:$D$1315, AB$1)+SUMIFS(DataRegularSeason20242025!$AB$3:$AB$1315,DataRegularSeason20242025!$B$3:$B$1315, "&lt;=" &amp; $A176, DataRegularSeason20242025!$E$3:$E$1315, AB$1)</f>
        <v>81</v>
      </c>
      <c r="AC176" s="2">
        <f>SUMIFS(DataRegularSeason20242025!$AA$3:$AA$1315,DataRegularSeason20242025!$B$3:$B$1315, "&lt;=" &amp; $A176, DataRegularSeason20242025!$D$3:$D$1315, AC$1)+SUMIFS(DataRegularSeason20242025!$AB$3:$AB$1315,DataRegularSeason20242025!$B$3:$B$1315, "&lt;=" &amp; $A176, DataRegularSeason20242025!$E$3:$E$1315, AC$1)</f>
        <v>65</v>
      </c>
      <c r="AD176" s="2">
        <f>SUMIFS(DataRegularSeason20242025!$AA$3:$AA$1315,DataRegularSeason20242025!$B$3:$B$1315, "&lt;=" &amp; $A176, DataRegularSeason20242025!$D$3:$D$1315, AD$1)+SUMIFS(DataRegularSeason20242025!$AB$3:$AB$1315,DataRegularSeason20242025!$B$3:$B$1315, "&lt;=" &amp; $A176, DataRegularSeason20242025!$E$3:$E$1315, AD$1)</f>
        <v>64</v>
      </c>
      <c r="AE176" s="2">
        <f>SUMIFS(DataRegularSeason20242025!$AA$3:$AA$1315,DataRegularSeason20242025!$B$3:$B$1315, "&lt;=" &amp; $A176, DataRegularSeason20242025!$D$3:$D$1315, AE$1)+SUMIFS(DataRegularSeason20242025!$AB$3:$AB$1315,DataRegularSeason20242025!$B$3:$B$1315, "&lt;=" &amp; $A176, DataRegularSeason20242025!$E$3:$E$1315, AE$1)</f>
        <v>80</v>
      </c>
      <c r="AF176" s="2">
        <f>SUMIFS(DataRegularSeason20242025!$AA$3:$AA$1315,DataRegularSeason20242025!$B$3:$B$1315, "&lt;=" &amp; $A176, DataRegularSeason20242025!$D$3:$D$1315, AF$1)+SUMIFS(DataRegularSeason20242025!$AB$3:$AB$1315,DataRegularSeason20242025!$B$3:$B$1315, "&lt;=" &amp; $A176, DataRegularSeason20242025!$E$3:$E$1315, AF$1)</f>
        <v>90</v>
      </c>
      <c r="AG176" s="2">
        <f>SUMIFS(DataRegularSeason20242025!$AA$3:$AA$1315,DataRegularSeason20242025!$B$3:$B$1315, "&lt;=" &amp; $A176, DataRegularSeason20242025!$D$3:$D$1315, AG$1)+SUMIFS(DataRegularSeason20242025!$AB$3:$AB$1315,DataRegularSeason20242025!$B$3:$B$1315, "&lt;=" &amp; $A176, DataRegularSeason20242025!$E$3:$E$1315, AG$1)</f>
        <v>88</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61</v>
      </c>
      <c r="C177" s="2">
        <f>SUMIFS(DataRegularSeason20242025!$AA$3:$AA$1315,DataRegularSeason20242025!$B$3:$B$1315, "&lt;=" &amp; $A177, DataRegularSeason20242025!$D$3:$D$1315, C$1)+SUMIFS(DataRegularSeason20242025!$AB$3:$AB$1315,DataRegularSeason20242025!$B$3:$B$1315, "&lt;=" &amp; $A177, DataRegularSeason20242025!$E$3:$E$1315, C$1)</f>
        <v>64</v>
      </c>
      <c r="D177" s="2">
        <f>SUMIFS(DataRegularSeason20242025!$AA$3:$AA$1315,DataRegularSeason20242025!$B$3:$B$1315, "&lt;=" &amp; $A177, DataRegularSeason20242025!$D$3:$D$1315, D$1)+SUMIFS(DataRegularSeason20242025!$AB$3:$AB$1315,DataRegularSeason20242025!$B$3:$B$1315, "&lt;=" &amp; $A177, DataRegularSeason20242025!$E$3:$E$1315, D$1)</f>
        <v>54</v>
      </c>
      <c r="E177" s="2">
        <f>SUMIFS(DataRegularSeason20242025!$AA$3:$AA$1315,DataRegularSeason20242025!$B$3:$B$1315, "&lt;=" &amp; $A177, DataRegularSeason20242025!$D$3:$D$1315, E$1)+SUMIFS(DataRegularSeason20242025!$AB$3:$AB$1315,DataRegularSeason20242025!$B$3:$B$1315, "&lt;=" &amp; $A177, DataRegularSeason20242025!$E$3:$E$1315, E$1)</f>
        <v>76</v>
      </c>
      <c r="F177" s="2">
        <f>SUMIFS(DataRegularSeason20242025!$AA$3:$AA$1315,DataRegularSeason20242025!$B$3:$B$1315, "&lt;=" &amp; $A177, DataRegularSeason20242025!$D$3:$D$1315, F$1)+SUMIFS(DataRegularSeason20242025!$AB$3:$AB$1315,DataRegularSeason20242025!$B$3:$B$1315, "&lt;=" &amp; $A177, DataRegularSeason20242025!$E$3:$E$1315, F$1)</f>
        <v>68</v>
      </c>
      <c r="G177" s="2">
        <f>SUMIFS(DataRegularSeason20242025!$AA$3:$AA$1315,DataRegularSeason20242025!$B$3:$B$1315, "&lt;=" &amp; $A177, DataRegularSeason20242025!$D$3:$D$1315, G$1)+SUMIFS(DataRegularSeason20242025!$AB$3:$AB$1315,DataRegularSeason20242025!$B$3:$B$1315, "&lt;=" &amp; $A177, DataRegularSeason20242025!$E$3:$E$1315, G$1)</f>
        <v>67</v>
      </c>
      <c r="H177" s="2">
        <f>SUMIFS(DataRegularSeason20242025!$AA$3:$AA$1315,DataRegularSeason20242025!$B$3:$B$1315, "&lt;=" &amp; $A177, DataRegularSeason20242025!$D$3:$D$1315, H$1)+SUMIFS(DataRegularSeason20242025!$AB$3:$AB$1315,DataRegularSeason20242025!$B$3:$B$1315, "&lt;=" &amp; $A177, DataRegularSeason20242025!$E$3:$E$1315, H$1)</f>
        <v>46</v>
      </c>
      <c r="I177" s="2">
        <f>SUMIFS(DataRegularSeason20242025!$AA$3:$AA$1315,DataRegularSeason20242025!$B$3:$B$1315, "&lt;=" &amp; $A177, DataRegularSeason20242025!$D$3:$D$1315, I$1)+SUMIFS(DataRegularSeason20242025!$AB$3:$AB$1315,DataRegularSeason20242025!$B$3:$B$1315, "&lt;=" &amp; $A177, DataRegularSeason20242025!$E$3:$E$1315, I$1)</f>
        <v>74</v>
      </c>
      <c r="J177" s="2">
        <f>SUMIFS(DataRegularSeason20242025!$AA$3:$AA$1315,DataRegularSeason20242025!$B$3:$B$1315, "&lt;=" &amp; $A177, DataRegularSeason20242025!$D$3:$D$1315, J$1)+SUMIFS(DataRegularSeason20242025!$AB$3:$AB$1315,DataRegularSeason20242025!$B$3:$B$1315, "&lt;=" &amp; $A177, DataRegularSeason20242025!$E$3:$E$1315, J$1)</f>
        <v>82</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74</v>
      </c>
      <c r="M177" s="2">
        <f>SUMIFS(DataRegularSeason20242025!$AA$3:$AA$1315,DataRegularSeason20242025!$B$3:$B$1315, "&lt;=" &amp; $A177, DataRegularSeason20242025!$D$3:$D$1315, M$1)+SUMIFS(DataRegularSeason20242025!$AB$3:$AB$1315,DataRegularSeason20242025!$B$3:$B$1315, "&lt;=" &amp; $A177, DataRegularSeason20242025!$E$3:$E$1315, M$1)</f>
        <v>81</v>
      </c>
      <c r="N177" s="2">
        <f>SUMIFS(DataRegularSeason20242025!$AA$3:$AA$1315,DataRegularSeason20242025!$B$3:$B$1315, "&lt;=" &amp; $A177, DataRegularSeason20242025!$D$3:$D$1315, N$1)+SUMIFS(DataRegularSeason20242025!$AB$3:$AB$1315,DataRegularSeason20242025!$B$3:$B$1315, "&lt;=" &amp; $A177, DataRegularSeason20242025!$E$3:$E$1315, N$1)</f>
        <v>71</v>
      </c>
      <c r="O177" s="2">
        <f>SUMIFS(DataRegularSeason20242025!$AA$3:$AA$1315,DataRegularSeason20242025!$B$3:$B$1315, "&lt;=" &amp; $A177, DataRegularSeason20242025!$D$3:$D$1315, O$1)+SUMIFS(DataRegularSeason20242025!$AB$3:$AB$1315,DataRegularSeason20242025!$B$3:$B$1315, "&lt;=" &amp; $A177, DataRegularSeason20242025!$E$3:$E$1315, O$1)</f>
        <v>76</v>
      </c>
      <c r="P177" s="2">
        <f>SUMIFS(DataRegularSeason20242025!$AA$3:$AA$1315,DataRegularSeason20242025!$B$3:$B$1315, "&lt;=" &amp; $A177, DataRegularSeason20242025!$D$3:$D$1315, P$1)+SUMIFS(DataRegularSeason20242025!$AB$3:$AB$1315,DataRegularSeason20242025!$B$3:$B$1315, "&lt;=" &amp; $A177, DataRegularSeason20242025!$E$3:$E$1315, P$1)</f>
        <v>65</v>
      </c>
      <c r="Q177" s="2">
        <f>SUMIFS(DataRegularSeason20242025!$AA$3:$AA$1315,DataRegularSeason20242025!$B$3:$B$1315, "&lt;=" &amp; $A177, DataRegularSeason20242025!$D$3:$D$1315, Q$1)+SUMIFS(DataRegularSeason20242025!$AB$3:$AB$1315,DataRegularSeason20242025!$B$3:$B$1315, "&lt;=" &amp; $A177, DataRegularSeason20242025!$E$3:$E$1315, Q$1)</f>
        <v>72</v>
      </c>
      <c r="R177" s="2">
        <f>SUMIFS(DataRegularSeason20242025!$AA$3:$AA$1315,DataRegularSeason20242025!$B$3:$B$1315, "&lt;=" &amp; $A177, DataRegularSeason20242025!$D$3:$D$1315, R$1)+SUMIFS(DataRegularSeason20242025!$AB$3:$AB$1315,DataRegularSeason20242025!$B$3:$B$1315, "&lt;=" &amp; $A177, DataRegularSeason20242025!$E$3:$E$1315, R$1)</f>
        <v>51</v>
      </c>
      <c r="S177" s="2">
        <f>SUMIFS(DataRegularSeason20242025!$AA$3:$AA$1315,DataRegularSeason20242025!$B$3:$B$1315, "&lt;=" &amp; $A177, DataRegularSeason20242025!$D$3:$D$1315, S$1)+SUMIFS(DataRegularSeason20242025!$AB$3:$AB$1315,DataRegularSeason20242025!$B$3:$B$1315, "&lt;=" &amp; $A177, DataRegularSeason20242025!$E$3:$E$1315, S$1)</f>
        <v>63</v>
      </c>
      <c r="T177" s="2">
        <f>SUMIFS(DataRegularSeason20242025!$AA$3:$AA$1315,DataRegularSeason20242025!$B$3:$B$1315, "&lt;=" &amp; $A177, DataRegularSeason20242025!$D$3:$D$1315, T$1)+SUMIFS(DataRegularSeason20242025!$AB$3:$AB$1315,DataRegularSeason20242025!$B$3:$B$1315, "&lt;=" &amp; $A177, DataRegularSeason20242025!$E$3:$E$1315, T$1)</f>
        <v>67</v>
      </c>
      <c r="U177" s="2">
        <f>SUMIFS(DataRegularSeason20242025!$AA$3:$AA$1315,DataRegularSeason20242025!$B$3:$B$1315, "&lt;=" &amp; $A177, DataRegularSeason20242025!$D$3:$D$1315, U$1)+SUMIFS(DataRegularSeason20242025!$AB$3:$AB$1315,DataRegularSeason20242025!$B$3:$B$1315, "&lt;=" &amp; $A177, DataRegularSeason20242025!$E$3:$E$1315, U$1)</f>
        <v>67</v>
      </c>
      <c r="V177" s="2">
        <f>SUMIFS(DataRegularSeason20242025!$AA$3:$AA$1315,DataRegularSeason20242025!$B$3:$B$1315, "&lt;=" &amp; $A177, DataRegularSeason20242025!$D$3:$D$1315, V$1)+SUMIFS(DataRegularSeason20242025!$AB$3:$AB$1315,DataRegularSeason20242025!$B$3:$B$1315, "&lt;=" &amp; $A177, DataRegularSeason20242025!$E$3:$E$1315, V$1)</f>
        <v>62</v>
      </c>
      <c r="W177" s="2">
        <f>SUMIFS(DataRegularSeason20242025!$AA$3:$AA$1315,DataRegularSeason20242025!$B$3:$B$1315, "&lt;=" &amp; $A177, DataRegularSeason20242025!$D$3:$D$1315, W$1)+SUMIFS(DataRegularSeason20242025!$AB$3:$AB$1315,DataRegularSeason20242025!$B$3:$B$1315, "&lt;=" &amp; $A177, DataRegularSeason20242025!$E$3:$E$1315, W$1)</f>
        <v>58</v>
      </c>
      <c r="X177" s="2">
        <f>SUMIFS(DataRegularSeason20242025!$AA$3:$AA$1315,DataRegularSeason20242025!$B$3:$B$1315, "&lt;=" &amp; $A177, DataRegularSeason20242025!$D$3:$D$1315, X$1)+SUMIFS(DataRegularSeason20242025!$AB$3:$AB$1315,DataRegularSeason20242025!$B$3:$B$1315, "&lt;=" &amp; $A177, DataRegularSeason20242025!$E$3:$E$1315, X$1)</f>
        <v>56</v>
      </c>
      <c r="Y177" s="2">
        <f>SUMIFS(DataRegularSeason20242025!$AA$3:$AA$1315,DataRegularSeason20242025!$B$3:$B$1315, "&lt;=" &amp; $A177, DataRegularSeason20242025!$D$3:$D$1315, Y$1)+SUMIFS(DataRegularSeason20242025!$AB$3:$AB$1315,DataRegularSeason20242025!$B$3:$B$1315, "&lt;=" &amp; $A177, DataRegularSeason20242025!$E$3:$E$1315, Y$1)</f>
        <v>43</v>
      </c>
      <c r="Z177" s="2">
        <f>SUMIFS(DataRegularSeason20242025!$AA$3:$AA$1315,DataRegularSeason20242025!$B$3:$B$1315, "&lt;=" &amp; $A177, DataRegularSeason20242025!$D$3:$D$1315, Z$1)+SUMIFS(DataRegularSeason20242025!$AB$3:$AB$1315,DataRegularSeason20242025!$B$3:$B$1315, "&lt;=" &amp; $A177, DataRegularSeason20242025!$E$3:$E$1315, Z$1)</f>
        <v>66</v>
      </c>
      <c r="AA177" s="2">
        <f>SUMIFS(DataRegularSeason20242025!$AA$3:$AA$1315,DataRegularSeason20242025!$B$3:$B$1315, "&lt;=" &amp; $A177, DataRegularSeason20242025!$D$3:$D$1315, AA$1)+SUMIFS(DataRegularSeason20242025!$AB$3:$AB$1315,DataRegularSeason20242025!$B$3:$B$1315, "&lt;=" &amp; $A177, DataRegularSeason20242025!$E$3:$E$1315, AA$1)</f>
        <v>78</v>
      </c>
      <c r="AB177" s="2">
        <f>SUMIFS(DataRegularSeason20242025!$AA$3:$AA$1315,DataRegularSeason20242025!$B$3:$B$1315, "&lt;=" &amp; $A177, DataRegularSeason20242025!$D$3:$D$1315, AB$1)+SUMIFS(DataRegularSeason20242025!$AB$3:$AB$1315,DataRegularSeason20242025!$B$3:$B$1315, "&lt;=" &amp; $A177, DataRegularSeason20242025!$E$3:$E$1315, AB$1)</f>
        <v>81</v>
      </c>
      <c r="AC177" s="2">
        <f>SUMIFS(DataRegularSeason20242025!$AA$3:$AA$1315,DataRegularSeason20242025!$B$3:$B$1315, "&lt;=" &amp; $A177, DataRegularSeason20242025!$D$3:$D$1315, AC$1)+SUMIFS(DataRegularSeason20242025!$AB$3:$AB$1315,DataRegularSeason20242025!$B$3:$B$1315, "&lt;=" &amp; $A177, DataRegularSeason20242025!$E$3:$E$1315, AC$1)</f>
        <v>65</v>
      </c>
      <c r="AD177" s="2">
        <f>SUMIFS(DataRegularSeason20242025!$AA$3:$AA$1315,DataRegularSeason20242025!$B$3:$B$1315, "&lt;=" &amp; $A177, DataRegularSeason20242025!$D$3:$D$1315, AD$1)+SUMIFS(DataRegularSeason20242025!$AB$3:$AB$1315,DataRegularSeason20242025!$B$3:$B$1315, "&lt;=" &amp; $A177, DataRegularSeason20242025!$E$3:$E$1315, AD$1)</f>
        <v>64</v>
      </c>
      <c r="AE177" s="2">
        <f>SUMIFS(DataRegularSeason20242025!$AA$3:$AA$1315,DataRegularSeason20242025!$B$3:$B$1315, "&lt;=" &amp; $A177, DataRegularSeason20242025!$D$3:$D$1315, AE$1)+SUMIFS(DataRegularSeason20242025!$AB$3:$AB$1315,DataRegularSeason20242025!$B$3:$B$1315, "&lt;=" &amp; $A177, DataRegularSeason20242025!$E$3:$E$1315, AE$1)</f>
        <v>80</v>
      </c>
      <c r="AF177" s="2">
        <f>SUMIFS(DataRegularSeason20242025!$AA$3:$AA$1315,DataRegularSeason20242025!$B$3:$B$1315, "&lt;=" &amp; $A177, DataRegularSeason20242025!$D$3:$D$1315, AF$1)+SUMIFS(DataRegularSeason20242025!$AB$3:$AB$1315,DataRegularSeason20242025!$B$3:$B$1315, "&lt;=" &amp; $A177, DataRegularSeason20242025!$E$3:$E$1315, AF$1)</f>
        <v>90</v>
      </c>
      <c r="AG177" s="2">
        <f>SUMIFS(DataRegularSeason20242025!$AA$3:$AA$1315,DataRegularSeason20242025!$B$3:$B$1315, "&lt;=" &amp; $A177, DataRegularSeason20242025!$D$3:$D$1315, AG$1)+SUMIFS(DataRegularSeason20242025!$AB$3:$AB$1315,DataRegularSeason20242025!$B$3:$B$1315, "&lt;=" &amp; $A177, DataRegularSeason20242025!$E$3:$E$1315, AG$1)</f>
        <v>88</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61</v>
      </c>
      <c r="C178" s="2">
        <f>SUMIFS(DataRegularSeason20242025!$AA$3:$AA$1315,DataRegularSeason20242025!$B$3:$B$1315, "&lt;=" &amp; $A178, DataRegularSeason20242025!$D$3:$D$1315, C$1)+SUMIFS(DataRegularSeason20242025!$AB$3:$AB$1315,DataRegularSeason20242025!$B$3:$B$1315, "&lt;=" &amp; $A178, DataRegularSeason20242025!$E$3:$E$1315, C$1)</f>
        <v>64</v>
      </c>
      <c r="D178" s="2">
        <f>SUMIFS(DataRegularSeason20242025!$AA$3:$AA$1315,DataRegularSeason20242025!$B$3:$B$1315, "&lt;=" &amp; $A178, DataRegularSeason20242025!$D$3:$D$1315, D$1)+SUMIFS(DataRegularSeason20242025!$AB$3:$AB$1315,DataRegularSeason20242025!$B$3:$B$1315, "&lt;=" &amp; $A178, DataRegularSeason20242025!$E$3:$E$1315, D$1)</f>
        <v>54</v>
      </c>
      <c r="E178" s="2">
        <f>SUMIFS(DataRegularSeason20242025!$AA$3:$AA$1315,DataRegularSeason20242025!$B$3:$B$1315, "&lt;=" &amp; $A178, DataRegularSeason20242025!$D$3:$D$1315, E$1)+SUMIFS(DataRegularSeason20242025!$AB$3:$AB$1315,DataRegularSeason20242025!$B$3:$B$1315, "&lt;=" &amp; $A178, DataRegularSeason20242025!$E$3:$E$1315, E$1)</f>
        <v>76</v>
      </c>
      <c r="F178" s="2">
        <f>SUMIFS(DataRegularSeason20242025!$AA$3:$AA$1315,DataRegularSeason20242025!$B$3:$B$1315, "&lt;=" &amp; $A178, DataRegularSeason20242025!$D$3:$D$1315, F$1)+SUMIFS(DataRegularSeason20242025!$AB$3:$AB$1315,DataRegularSeason20242025!$B$3:$B$1315, "&lt;=" &amp; $A178, DataRegularSeason20242025!$E$3:$E$1315, F$1)</f>
        <v>68</v>
      </c>
      <c r="G178" s="2">
        <f>SUMIFS(DataRegularSeason20242025!$AA$3:$AA$1315,DataRegularSeason20242025!$B$3:$B$1315, "&lt;=" &amp; $A178, DataRegularSeason20242025!$D$3:$D$1315, G$1)+SUMIFS(DataRegularSeason20242025!$AB$3:$AB$1315,DataRegularSeason20242025!$B$3:$B$1315, "&lt;=" &amp; $A178, DataRegularSeason20242025!$E$3:$E$1315, G$1)</f>
        <v>67</v>
      </c>
      <c r="H178" s="2">
        <f>SUMIFS(DataRegularSeason20242025!$AA$3:$AA$1315,DataRegularSeason20242025!$B$3:$B$1315, "&lt;=" &amp; $A178, DataRegularSeason20242025!$D$3:$D$1315, H$1)+SUMIFS(DataRegularSeason20242025!$AB$3:$AB$1315,DataRegularSeason20242025!$B$3:$B$1315, "&lt;=" &amp; $A178, DataRegularSeason20242025!$E$3:$E$1315, H$1)</f>
        <v>46</v>
      </c>
      <c r="I178" s="2">
        <f>SUMIFS(DataRegularSeason20242025!$AA$3:$AA$1315,DataRegularSeason20242025!$B$3:$B$1315, "&lt;=" &amp; $A178, DataRegularSeason20242025!$D$3:$D$1315, I$1)+SUMIFS(DataRegularSeason20242025!$AB$3:$AB$1315,DataRegularSeason20242025!$B$3:$B$1315, "&lt;=" &amp; $A178, DataRegularSeason20242025!$E$3:$E$1315, I$1)</f>
        <v>74</v>
      </c>
      <c r="J178" s="2">
        <f>SUMIFS(DataRegularSeason20242025!$AA$3:$AA$1315,DataRegularSeason20242025!$B$3:$B$1315, "&lt;=" &amp; $A178, DataRegularSeason20242025!$D$3:$D$1315, J$1)+SUMIFS(DataRegularSeason20242025!$AB$3:$AB$1315,DataRegularSeason20242025!$B$3:$B$1315, "&lt;=" &amp; $A178, DataRegularSeason20242025!$E$3:$E$1315, J$1)</f>
        <v>82</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74</v>
      </c>
      <c r="M178" s="2">
        <f>SUMIFS(DataRegularSeason20242025!$AA$3:$AA$1315,DataRegularSeason20242025!$B$3:$B$1315, "&lt;=" &amp; $A178, DataRegularSeason20242025!$D$3:$D$1315, M$1)+SUMIFS(DataRegularSeason20242025!$AB$3:$AB$1315,DataRegularSeason20242025!$B$3:$B$1315, "&lt;=" &amp; $A178, DataRegularSeason20242025!$E$3:$E$1315, M$1)</f>
        <v>81</v>
      </c>
      <c r="N178" s="2">
        <f>SUMIFS(DataRegularSeason20242025!$AA$3:$AA$1315,DataRegularSeason20242025!$B$3:$B$1315, "&lt;=" &amp; $A178, DataRegularSeason20242025!$D$3:$D$1315, N$1)+SUMIFS(DataRegularSeason20242025!$AB$3:$AB$1315,DataRegularSeason20242025!$B$3:$B$1315, "&lt;=" &amp; $A178, DataRegularSeason20242025!$E$3:$E$1315, N$1)</f>
        <v>71</v>
      </c>
      <c r="O178" s="2">
        <f>SUMIFS(DataRegularSeason20242025!$AA$3:$AA$1315,DataRegularSeason20242025!$B$3:$B$1315, "&lt;=" &amp; $A178, DataRegularSeason20242025!$D$3:$D$1315, O$1)+SUMIFS(DataRegularSeason20242025!$AB$3:$AB$1315,DataRegularSeason20242025!$B$3:$B$1315, "&lt;=" &amp; $A178, DataRegularSeason20242025!$E$3:$E$1315, O$1)</f>
        <v>76</v>
      </c>
      <c r="P178" s="2">
        <f>SUMIFS(DataRegularSeason20242025!$AA$3:$AA$1315,DataRegularSeason20242025!$B$3:$B$1315, "&lt;=" &amp; $A178, DataRegularSeason20242025!$D$3:$D$1315, P$1)+SUMIFS(DataRegularSeason20242025!$AB$3:$AB$1315,DataRegularSeason20242025!$B$3:$B$1315, "&lt;=" &amp; $A178, DataRegularSeason20242025!$E$3:$E$1315, P$1)</f>
        <v>65</v>
      </c>
      <c r="Q178" s="2">
        <f>SUMIFS(DataRegularSeason20242025!$AA$3:$AA$1315,DataRegularSeason20242025!$B$3:$B$1315, "&lt;=" &amp; $A178, DataRegularSeason20242025!$D$3:$D$1315, Q$1)+SUMIFS(DataRegularSeason20242025!$AB$3:$AB$1315,DataRegularSeason20242025!$B$3:$B$1315, "&lt;=" &amp; $A178, DataRegularSeason20242025!$E$3:$E$1315, Q$1)</f>
        <v>72</v>
      </c>
      <c r="R178" s="2">
        <f>SUMIFS(DataRegularSeason20242025!$AA$3:$AA$1315,DataRegularSeason20242025!$B$3:$B$1315, "&lt;=" &amp; $A178, DataRegularSeason20242025!$D$3:$D$1315, R$1)+SUMIFS(DataRegularSeason20242025!$AB$3:$AB$1315,DataRegularSeason20242025!$B$3:$B$1315, "&lt;=" &amp; $A178, DataRegularSeason20242025!$E$3:$E$1315, R$1)</f>
        <v>51</v>
      </c>
      <c r="S178" s="2">
        <f>SUMIFS(DataRegularSeason20242025!$AA$3:$AA$1315,DataRegularSeason20242025!$B$3:$B$1315, "&lt;=" &amp; $A178, DataRegularSeason20242025!$D$3:$D$1315, S$1)+SUMIFS(DataRegularSeason20242025!$AB$3:$AB$1315,DataRegularSeason20242025!$B$3:$B$1315, "&lt;=" &amp; $A178, DataRegularSeason20242025!$E$3:$E$1315, S$1)</f>
        <v>63</v>
      </c>
      <c r="T178" s="2">
        <f>SUMIFS(DataRegularSeason20242025!$AA$3:$AA$1315,DataRegularSeason20242025!$B$3:$B$1315, "&lt;=" &amp; $A178, DataRegularSeason20242025!$D$3:$D$1315, T$1)+SUMIFS(DataRegularSeason20242025!$AB$3:$AB$1315,DataRegularSeason20242025!$B$3:$B$1315, "&lt;=" &amp; $A178, DataRegularSeason20242025!$E$3:$E$1315, T$1)</f>
        <v>67</v>
      </c>
      <c r="U178" s="2">
        <f>SUMIFS(DataRegularSeason20242025!$AA$3:$AA$1315,DataRegularSeason20242025!$B$3:$B$1315, "&lt;=" &amp; $A178, DataRegularSeason20242025!$D$3:$D$1315, U$1)+SUMIFS(DataRegularSeason20242025!$AB$3:$AB$1315,DataRegularSeason20242025!$B$3:$B$1315, "&lt;=" &amp; $A178, DataRegularSeason20242025!$E$3:$E$1315, U$1)</f>
        <v>67</v>
      </c>
      <c r="V178" s="2">
        <f>SUMIFS(DataRegularSeason20242025!$AA$3:$AA$1315,DataRegularSeason20242025!$B$3:$B$1315, "&lt;=" &amp; $A178, DataRegularSeason20242025!$D$3:$D$1315, V$1)+SUMIFS(DataRegularSeason20242025!$AB$3:$AB$1315,DataRegularSeason20242025!$B$3:$B$1315, "&lt;=" &amp; $A178, DataRegularSeason20242025!$E$3:$E$1315, V$1)</f>
        <v>62</v>
      </c>
      <c r="W178" s="2">
        <f>SUMIFS(DataRegularSeason20242025!$AA$3:$AA$1315,DataRegularSeason20242025!$B$3:$B$1315, "&lt;=" &amp; $A178, DataRegularSeason20242025!$D$3:$D$1315, W$1)+SUMIFS(DataRegularSeason20242025!$AB$3:$AB$1315,DataRegularSeason20242025!$B$3:$B$1315, "&lt;=" &amp; $A178, DataRegularSeason20242025!$E$3:$E$1315, W$1)</f>
        <v>58</v>
      </c>
      <c r="X178" s="2">
        <f>SUMIFS(DataRegularSeason20242025!$AA$3:$AA$1315,DataRegularSeason20242025!$B$3:$B$1315, "&lt;=" &amp; $A178, DataRegularSeason20242025!$D$3:$D$1315, X$1)+SUMIFS(DataRegularSeason20242025!$AB$3:$AB$1315,DataRegularSeason20242025!$B$3:$B$1315, "&lt;=" &amp; $A178, DataRegularSeason20242025!$E$3:$E$1315, X$1)</f>
        <v>56</v>
      </c>
      <c r="Y178" s="2">
        <f>SUMIFS(DataRegularSeason20242025!$AA$3:$AA$1315,DataRegularSeason20242025!$B$3:$B$1315, "&lt;=" &amp; $A178, DataRegularSeason20242025!$D$3:$D$1315, Y$1)+SUMIFS(DataRegularSeason20242025!$AB$3:$AB$1315,DataRegularSeason20242025!$B$3:$B$1315, "&lt;=" &amp; $A178, DataRegularSeason20242025!$E$3:$E$1315, Y$1)</f>
        <v>43</v>
      </c>
      <c r="Z178" s="2">
        <f>SUMIFS(DataRegularSeason20242025!$AA$3:$AA$1315,DataRegularSeason20242025!$B$3:$B$1315, "&lt;=" &amp; $A178, DataRegularSeason20242025!$D$3:$D$1315, Z$1)+SUMIFS(DataRegularSeason20242025!$AB$3:$AB$1315,DataRegularSeason20242025!$B$3:$B$1315, "&lt;=" &amp; $A178, DataRegularSeason20242025!$E$3:$E$1315, Z$1)</f>
        <v>66</v>
      </c>
      <c r="AA178" s="2">
        <f>SUMIFS(DataRegularSeason20242025!$AA$3:$AA$1315,DataRegularSeason20242025!$B$3:$B$1315, "&lt;=" &amp; $A178, DataRegularSeason20242025!$D$3:$D$1315, AA$1)+SUMIFS(DataRegularSeason20242025!$AB$3:$AB$1315,DataRegularSeason20242025!$B$3:$B$1315, "&lt;=" &amp; $A178, DataRegularSeason20242025!$E$3:$E$1315, AA$1)</f>
        <v>78</v>
      </c>
      <c r="AB178" s="2">
        <f>SUMIFS(DataRegularSeason20242025!$AA$3:$AA$1315,DataRegularSeason20242025!$B$3:$B$1315, "&lt;=" &amp; $A178, DataRegularSeason20242025!$D$3:$D$1315, AB$1)+SUMIFS(DataRegularSeason20242025!$AB$3:$AB$1315,DataRegularSeason20242025!$B$3:$B$1315, "&lt;=" &amp; $A178, DataRegularSeason20242025!$E$3:$E$1315, AB$1)</f>
        <v>81</v>
      </c>
      <c r="AC178" s="2">
        <f>SUMIFS(DataRegularSeason20242025!$AA$3:$AA$1315,DataRegularSeason20242025!$B$3:$B$1315, "&lt;=" &amp; $A178, DataRegularSeason20242025!$D$3:$D$1315, AC$1)+SUMIFS(DataRegularSeason20242025!$AB$3:$AB$1315,DataRegularSeason20242025!$B$3:$B$1315, "&lt;=" &amp; $A178, DataRegularSeason20242025!$E$3:$E$1315, AC$1)</f>
        <v>65</v>
      </c>
      <c r="AD178" s="2">
        <f>SUMIFS(DataRegularSeason20242025!$AA$3:$AA$1315,DataRegularSeason20242025!$B$3:$B$1315, "&lt;=" &amp; $A178, DataRegularSeason20242025!$D$3:$D$1315, AD$1)+SUMIFS(DataRegularSeason20242025!$AB$3:$AB$1315,DataRegularSeason20242025!$B$3:$B$1315, "&lt;=" &amp; $A178, DataRegularSeason20242025!$E$3:$E$1315, AD$1)</f>
        <v>64</v>
      </c>
      <c r="AE178" s="2">
        <f>SUMIFS(DataRegularSeason20242025!$AA$3:$AA$1315,DataRegularSeason20242025!$B$3:$B$1315, "&lt;=" &amp; $A178, DataRegularSeason20242025!$D$3:$D$1315, AE$1)+SUMIFS(DataRegularSeason20242025!$AB$3:$AB$1315,DataRegularSeason20242025!$B$3:$B$1315, "&lt;=" &amp; $A178, DataRegularSeason20242025!$E$3:$E$1315, AE$1)</f>
        <v>80</v>
      </c>
      <c r="AF178" s="2">
        <f>SUMIFS(DataRegularSeason20242025!$AA$3:$AA$1315,DataRegularSeason20242025!$B$3:$B$1315, "&lt;=" &amp; $A178, DataRegularSeason20242025!$D$3:$D$1315, AF$1)+SUMIFS(DataRegularSeason20242025!$AB$3:$AB$1315,DataRegularSeason20242025!$B$3:$B$1315, "&lt;=" &amp; $A178, DataRegularSeason20242025!$E$3:$E$1315, AF$1)</f>
        <v>90</v>
      </c>
      <c r="AG178" s="2">
        <f>SUMIFS(DataRegularSeason20242025!$AA$3:$AA$1315,DataRegularSeason20242025!$B$3:$B$1315, "&lt;=" &amp; $A178, DataRegularSeason20242025!$D$3:$D$1315, AG$1)+SUMIFS(DataRegularSeason20242025!$AB$3:$AB$1315,DataRegularSeason20242025!$B$3:$B$1315, "&lt;=" &amp; $A178, DataRegularSeason20242025!$E$3:$E$1315, AG$1)</f>
        <v>88</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61</v>
      </c>
      <c r="C179" s="2">
        <f>SUMIFS(DataRegularSeason20242025!$AA$3:$AA$1315,DataRegularSeason20242025!$B$3:$B$1315, "&lt;=" &amp; $A179, DataRegularSeason20242025!$D$3:$D$1315, C$1)+SUMIFS(DataRegularSeason20242025!$AB$3:$AB$1315,DataRegularSeason20242025!$B$3:$B$1315, "&lt;=" &amp; $A179, DataRegularSeason20242025!$E$3:$E$1315, C$1)</f>
        <v>64</v>
      </c>
      <c r="D179" s="2">
        <f>SUMIFS(DataRegularSeason20242025!$AA$3:$AA$1315,DataRegularSeason20242025!$B$3:$B$1315, "&lt;=" &amp; $A179, DataRegularSeason20242025!$D$3:$D$1315, D$1)+SUMIFS(DataRegularSeason20242025!$AB$3:$AB$1315,DataRegularSeason20242025!$B$3:$B$1315, "&lt;=" &amp; $A179, DataRegularSeason20242025!$E$3:$E$1315, D$1)</f>
        <v>54</v>
      </c>
      <c r="E179" s="2">
        <f>SUMIFS(DataRegularSeason20242025!$AA$3:$AA$1315,DataRegularSeason20242025!$B$3:$B$1315, "&lt;=" &amp; $A179, DataRegularSeason20242025!$D$3:$D$1315, E$1)+SUMIFS(DataRegularSeason20242025!$AB$3:$AB$1315,DataRegularSeason20242025!$B$3:$B$1315, "&lt;=" &amp; $A179, DataRegularSeason20242025!$E$3:$E$1315, E$1)</f>
        <v>76</v>
      </c>
      <c r="F179" s="2">
        <f>SUMIFS(DataRegularSeason20242025!$AA$3:$AA$1315,DataRegularSeason20242025!$B$3:$B$1315, "&lt;=" &amp; $A179, DataRegularSeason20242025!$D$3:$D$1315, F$1)+SUMIFS(DataRegularSeason20242025!$AB$3:$AB$1315,DataRegularSeason20242025!$B$3:$B$1315, "&lt;=" &amp; $A179, DataRegularSeason20242025!$E$3:$E$1315, F$1)</f>
        <v>68</v>
      </c>
      <c r="G179" s="2">
        <f>SUMIFS(DataRegularSeason20242025!$AA$3:$AA$1315,DataRegularSeason20242025!$B$3:$B$1315, "&lt;=" &amp; $A179, DataRegularSeason20242025!$D$3:$D$1315, G$1)+SUMIFS(DataRegularSeason20242025!$AB$3:$AB$1315,DataRegularSeason20242025!$B$3:$B$1315, "&lt;=" &amp; $A179, DataRegularSeason20242025!$E$3:$E$1315, G$1)</f>
        <v>67</v>
      </c>
      <c r="H179" s="2">
        <f>SUMIFS(DataRegularSeason20242025!$AA$3:$AA$1315,DataRegularSeason20242025!$B$3:$B$1315, "&lt;=" &amp; $A179, DataRegularSeason20242025!$D$3:$D$1315, H$1)+SUMIFS(DataRegularSeason20242025!$AB$3:$AB$1315,DataRegularSeason20242025!$B$3:$B$1315, "&lt;=" &amp; $A179, DataRegularSeason20242025!$E$3:$E$1315, H$1)</f>
        <v>46</v>
      </c>
      <c r="I179" s="2">
        <f>SUMIFS(DataRegularSeason20242025!$AA$3:$AA$1315,DataRegularSeason20242025!$B$3:$B$1315, "&lt;=" &amp; $A179, DataRegularSeason20242025!$D$3:$D$1315, I$1)+SUMIFS(DataRegularSeason20242025!$AB$3:$AB$1315,DataRegularSeason20242025!$B$3:$B$1315, "&lt;=" &amp; $A179, DataRegularSeason20242025!$E$3:$E$1315, I$1)</f>
        <v>74</v>
      </c>
      <c r="J179" s="2">
        <f>SUMIFS(DataRegularSeason20242025!$AA$3:$AA$1315,DataRegularSeason20242025!$B$3:$B$1315, "&lt;=" &amp; $A179, DataRegularSeason20242025!$D$3:$D$1315, J$1)+SUMIFS(DataRegularSeason20242025!$AB$3:$AB$1315,DataRegularSeason20242025!$B$3:$B$1315, "&lt;=" &amp; $A179, DataRegularSeason20242025!$E$3:$E$1315, J$1)</f>
        <v>82</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74</v>
      </c>
      <c r="M179" s="2">
        <f>SUMIFS(DataRegularSeason20242025!$AA$3:$AA$1315,DataRegularSeason20242025!$B$3:$B$1315, "&lt;=" &amp; $A179, DataRegularSeason20242025!$D$3:$D$1315, M$1)+SUMIFS(DataRegularSeason20242025!$AB$3:$AB$1315,DataRegularSeason20242025!$B$3:$B$1315, "&lt;=" &amp; $A179, DataRegularSeason20242025!$E$3:$E$1315, M$1)</f>
        <v>81</v>
      </c>
      <c r="N179" s="2">
        <f>SUMIFS(DataRegularSeason20242025!$AA$3:$AA$1315,DataRegularSeason20242025!$B$3:$B$1315, "&lt;=" &amp; $A179, DataRegularSeason20242025!$D$3:$D$1315, N$1)+SUMIFS(DataRegularSeason20242025!$AB$3:$AB$1315,DataRegularSeason20242025!$B$3:$B$1315, "&lt;=" &amp; $A179, DataRegularSeason20242025!$E$3:$E$1315, N$1)</f>
        <v>71</v>
      </c>
      <c r="O179" s="2">
        <f>SUMIFS(DataRegularSeason20242025!$AA$3:$AA$1315,DataRegularSeason20242025!$B$3:$B$1315, "&lt;=" &amp; $A179, DataRegularSeason20242025!$D$3:$D$1315, O$1)+SUMIFS(DataRegularSeason20242025!$AB$3:$AB$1315,DataRegularSeason20242025!$B$3:$B$1315, "&lt;=" &amp; $A179, DataRegularSeason20242025!$E$3:$E$1315, O$1)</f>
        <v>76</v>
      </c>
      <c r="P179" s="2">
        <f>SUMIFS(DataRegularSeason20242025!$AA$3:$AA$1315,DataRegularSeason20242025!$B$3:$B$1315, "&lt;=" &amp; $A179, DataRegularSeason20242025!$D$3:$D$1315, P$1)+SUMIFS(DataRegularSeason20242025!$AB$3:$AB$1315,DataRegularSeason20242025!$B$3:$B$1315, "&lt;=" &amp; $A179, DataRegularSeason20242025!$E$3:$E$1315, P$1)</f>
        <v>65</v>
      </c>
      <c r="Q179" s="2">
        <f>SUMIFS(DataRegularSeason20242025!$AA$3:$AA$1315,DataRegularSeason20242025!$B$3:$B$1315, "&lt;=" &amp; $A179, DataRegularSeason20242025!$D$3:$D$1315, Q$1)+SUMIFS(DataRegularSeason20242025!$AB$3:$AB$1315,DataRegularSeason20242025!$B$3:$B$1315, "&lt;=" &amp; $A179, DataRegularSeason20242025!$E$3:$E$1315, Q$1)</f>
        <v>72</v>
      </c>
      <c r="R179" s="2">
        <f>SUMIFS(DataRegularSeason20242025!$AA$3:$AA$1315,DataRegularSeason20242025!$B$3:$B$1315, "&lt;=" &amp; $A179, DataRegularSeason20242025!$D$3:$D$1315, R$1)+SUMIFS(DataRegularSeason20242025!$AB$3:$AB$1315,DataRegularSeason20242025!$B$3:$B$1315, "&lt;=" &amp; $A179, DataRegularSeason20242025!$E$3:$E$1315, R$1)</f>
        <v>51</v>
      </c>
      <c r="S179" s="2">
        <f>SUMIFS(DataRegularSeason20242025!$AA$3:$AA$1315,DataRegularSeason20242025!$B$3:$B$1315, "&lt;=" &amp; $A179, DataRegularSeason20242025!$D$3:$D$1315, S$1)+SUMIFS(DataRegularSeason20242025!$AB$3:$AB$1315,DataRegularSeason20242025!$B$3:$B$1315, "&lt;=" &amp; $A179, DataRegularSeason20242025!$E$3:$E$1315, S$1)</f>
        <v>63</v>
      </c>
      <c r="T179" s="2">
        <f>SUMIFS(DataRegularSeason20242025!$AA$3:$AA$1315,DataRegularSeason20242025!$B$3:$B$1315, "&lt;=" &amp; $A179, DataRegularSeason20242025!$D$3:$D$1315, T$1)+SUMIFS(DataRegularSeason20242025!$AB$3:$AB$1315,DataRegularSeason20242025!$B$3:$B$1315, "&lt;=" &amp; $A179, DataRegularSeason20242025!$E$3:$E$1315, T$1)</f>
        <v>67</v>
      </c>
      <c r="U179" s="2">
        <f>SUMIFS(DataRegularSeason20242025!$AA$3:$AA$1315,DataRegularSeason20242025!$B$3:$B$1315, "&lt;=" &amp; $A179, DataRegularSeason20242025!$D$3:$D$1315, U$1)+SUMIFS(DataRegularSeason20242025!$AB$3:$AB$1315,DataRegularSeason20242025!$B$3:$B$1315, "&lt;=" &amp; $A179, DataRegularSeason20242025!$E$3:$E$1315, U$1)</f>
        <v>67</v>
      </c>
      <c r="V179" s="2">
        <f>SUMIFS(DataRegularSeason20242025!$AA$3:$AA$1315,DataRegularSeason20242025!$B$3:$B$1315, "&lt;=" &amp; $A179, DataRegularSeason20242025!$D$3:$D$1315, V$1)+SUMIFS(DataRegularSeason20242025!$AB$3:$AB$1315,DataRegularSeason20242025!$B$3:$B$1315, "&lt;=" &amp; $A179, DataRegularSeason20242025!$E$3:$E$1315, V$1)</f>
        <v>62</v>
      </c>
      <c r="W179" s="2">
        <f>SUMIFS(DataRegularSeason20242025!$AA$3:$AA$1315,DataRegularSeason20242025!$B$3:$B$1315, "&lt;=" &amp; $A179, DataRegularSeason20242025!$D$3:$D$1315, W$1)+SUMIFS(DataRegularSeason20242025!$AB$3:$AB$1315,DataRegularSeason20242025!$B$3:$B$1315, "&lt;=" &amp; $A179, DataRegularSeason20242025!$E$3:$E$1315, W$1)</f>
        <v>58</v>
      </c>
      <c r="X179" s="2">
        <f>SUMIFS(DataRegularSeason20242025!$AA$3:$AA$1315,DataRegularSeason20242025!$B$3:$B$1315, "&lt;=" &amp; $A179, DataRegularSeason20242025!$D$3:$D$1315, X$1)+SUMIFS(DataRegularSeason20242025!$AB$3:$AB$1315,DataRegularSeason20242025!$B$3:$B$1315, "&lt;=" &amp; $A179, DataRegularSeason20242025!$E$3:$E$1315, X$1)</f>
        <v>56</v>
      </c>
      <c r="Y179" s="2">
        <f>SUMIFS(DataRegularSeason20242025!$AA$3:$AA$1315,DataRegularSeason20242025!$B$3:$B$1315, "&lt;=" &amp; $A179, DataRegularSeason20242025!$D$3:$D$1315, Y$1)+SUMIFS(DataRegularSeason20242025!$AB$3:$AB$1315,DataRegularSeason20242025!$B$3:$B$1315, "&lt;=" &amp; $A179, DataRegularSeason20242025!$E$3:$E$1315, Y$1)</f>
        <v>43</v>
      </c>
      <c r="Z179" s="2">
        <f>SUMIFS(DataRegularSeason20242025!$AA$3:$AA$1315,DataRegularSeason20242025!$B$3:$B$1315, "&lt;=" &amp; $A179, DataRegularSeason20242025!$D$3:$D$1315, Z$1)+SUMIFS(DataRegularSeason20242025!$AB$3:$AB$1315,DataRegularSeason20242025!$B$3:$B$1315, "&lt;=" &amp; $A179, DataRegularSeason20242025!$E$3:$E$1315, Z$1)</f>
        <v>66</v>
      </c>
      <c r="AA179" s="2">
        <f>SUMIFS(DataRegularSeason20242025!$AA$3:$AA$1315,DataRegularSeason20242025!$B$3:$B$1315, "&lt;=" &amp; $A179, DataRegularSeason20242025!$D$3:$D$1315, AA$1)+SUMIFS(DataRegularSeason20242025!$AB$3:$AB$1315,DataRegularSeason20242025!$B$3:$B$1315, "&lt;=" &amp; $A179, DataRegularSeason20242025!$E$3:$E$1315, AA$1)</f>
        <v>78</v>
      </c>
      <c r="AB179" s="2">
        <f>SUMIFS(DataRegularSeason20242025!$AA$3:$AA$1315,DataRegularSeason20242025!$B$3:$B$1315, "&lt;=" &amp; $A179, DataRegularSeason20242025!$D$3:$D$1315, AB$1)+SUMIFS(DataRegularSeason20242025!$AB$3:$AB$1315,DataRegularSeason20242025!$B$3:$B$1315, "&lt;=" &amp; $A179, DataRegularSeason20242025!$E$3:$E$1315, AB$1)</f>
        <v>81</v>
      </c>
      <c r="AC179" s="2">
        <f>SUMIFS(DataRegularSeason20242025!$AA$3:$AA$1315,DataRegularSeason20242025!$B$3:$B$1315, "&lt;=" &amp; $A179, DataRegularSeason20242025!$D$3:$D$1315, AC$1)+SUMIFS(DataRegularSeason20242025!$AB$3:$AB$1315,DataRegularSeason20242025!$B$3:$B$1315, "&lt;=" &amp; $A179, DataRegularSeason20242025!$E$3:$E$1315, AC$1)</f>
        <v>65</v>
      </c>
      <c r="AD179" s="2">
        <f>SUMIFS(DataRegularSeason20242025!$AA$3:$AA$1315,DataRegularSeason20242025!$B$3:$B$1315, "&lt;=" &amp; $A179, DataRegularSeason20242025!$D$3:$D$1315, AD$1)+SUMIFS(DataRegularSeason20242025!$AB$3:$AB$1315,DataRegularSeason20242025!$B$3:$B$1315, "&lt;=" &amp; $A179, DataRegularSeason20242025!$E$3:$E$1315, AD$1)</f>
        <v>64</v>
      </c>
      <c r="AE179" s="2">
        <f>SUMIFS(DataRegularSeason20242025!$AA$3:$AA$1315,DataRegularSeason20242025!$B$3:$B$1315, "&lt;=" &amp; $A179, DataRegularSeason20242025!$D$3:$D$1315, AE$1)+SUMIFS(DataRegularSeason20242025!$AB$3:$AB$1315,DataRegularSeason20242025!$B$3:$B$1315, "&lt;=" &amp; $A179, DataRegularSeason20242025!$E$3:$E$1315, AE$1)</f>
        <v>80</v>
      </c>
      <c r="AF179" s="2">
        <f>SUMIFS(DataRegularSeason20242025!$AA$3:$AA$1315,DataRegularSeason20242025!$B$3:$B$1315, "&lt;=" &amp; $A179, DataRegularSeason20242025!$D$3:$D$1315, AF$1)+SUMIFS(DataRegularSeason20242025!$AB$3:$AB$1315,DataRegularSeason20242025!$B$3:$B$1315, "&lt;=" &amp; $A179, DataRegularSeason20242025!$E$3:$E$1315, AF$1)</f>
        <v>90</v>
      </c>
      <c r="AG179" s="2">
        <f>SUMIFS(DataRegularSeason20242025!$AA$3:$AA$1315,DataRegularSeason20242025!$B$3:$B$1315, "&lt;=" &amp; $A179, DataRegularSeason20242025!$D$3:$D$1315, AG$1)+SUMIFS(DataRegularSeason20242025!$AB$3:$AB$1315,DataRegularSeason20242025!$B$3:$B$1315, "&lt;=" &amp; $A179, DataRegularSeason20242025!$E$3:$E$1315, AG$1)</f>
        <v>88</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61</v>
      </c>
      <c r="C180" s="2">
        <f>SUMIFS(DataRegularSeason20242025!$AA$3:$AA$1315,DataRegularSeason20242025!$B$3:$B$1315, "&lt;=" &amp; $A180, DataRegularSeason20242025!$D$3:$D$1315, C$1)+SUMIFS(DataRegularSeason20242025!$AB$3:$AB$1315,DataRegularSeason20242025!$B$3:$B$1315, "&lt;=" &amp; $A180, DataRegularSeason20242025!$E$3:$E$1315, C$1)</f>
        <v>64</v>
      </c>
      <c r="D180" s="2">
        <f>SUMIFS(DataRegularSeason20242025!$AA$3:$AA$1315,DataRegularSeason20242025!$B$3:$B$1315, "&lt;=" &amp; $A180, DataRegularSeason20242025!$D$3:$D$1315, D$1)+SUMIFS(DataRegularSeason20242025!$AB$3:$AB$1315,DataRegularSeason20242025!$B$3:$B$1315, "&lt;=" &amp; $A180, DataRegularSeason20242025!$E$3:$E$1315, D$1)</f>
        <v>54</v>
      </c>
      <c r="E180" s="2">
        <f>SUMIFS(DataRegularSeason20242025!$AA$3:$AA$1315,DataRegularSeason20242025!$B$3:$B$1315, "&lt;=" &amp; $A180, DataRegularSeason20242025!$D$3:$D$1315, E$1)+SUMIFS(DataRegularSeason20242025!$AB$3:$AB$1315,DataRegularSeason20242025!$B$3:$B$1315, "&lt;=" &amp; $A180, DataRegularSeason20242025!$E$3:$E$1315, E$1)</f>
        <v>76</v>
      </c>
      <c r="F180" s="2">
        <f>SUMIFS(DataRegularSeason20242025!$AA$3:$AA$1315,DataRegularSeason20242025!$B$3:$B$1315, "&lt;=" &amp; $A180, DataRegularSeason20242025!$D$3:$D$1315, F$1)+SUMIFS(DataRegularSeason20242025!$AB$3:$AB$1315,DataRegularSeason20242025!$B$3:$B$1315, "&lt;=" &amp; $A180, DataRegularSeason20242025!$E$3:$E$1315, F$1)</f>
        <v>68</v>
      </c>
      <c r="G180" s="2">
        <f>SUMIFS(DataRegularSeason20242025!$AA$3:$AA$1315,DataRegularSeason20242025!$B$3:$B$1315, "&lt;=" &amp; $A180, DataRegularSeason20242025!$D$3:$D$1315, G$1)+SUMIFS(DataRegularSeason20242025!$AB$3:$AB$1315,DataRegularSeason20242025!$B$3:$B$1315, "&lt;=" &amp; $A180, DataRegularSeason20242025!$E$3:$E$1315, G$1)</f>
        <v>67</v>
      </c>
      <c r="H180" s="2">
        <f>SUMIFS(DataRegularSeason20242025!$AA$3:$AA$1315,DataRegularSeason20242025!$B$3:$B$1315, "&lt;=" &amp; $A180, DataRegularSeason20242025!$D$3:$D$1315, H$1)+SUMIFS(DataRegularSeason20242025!$AB$3:$AB$1315,DataRegularSeason20242025!$B$3:$B$1315, "&lt;=" &amp; $A180, DataRegularSeason20242025!$E$3:$E$1315, H$1)</f>
        <v>46</v>
      </c>
      <c r="I180" s="2">
        <f>SUMIFS(DataRegularSeason20242025!$AA$3:$AA$1315,DataRegularSeason20242025!$B$3:$B$1315, "&lt;=" &amp; $A180, DataRegularSeason20242025!$D$3:$D$1315, I$1)+SUMIFS(DataRegularSeason20242025!$AB$3:$AB$1315,DataRegularSeason20242025!$B$3:$B$1315, "&lt;=" &amp; $A180, DataRegularSeason20242025!$E$3:$E$1315, I$1)</f>
        <v>74</v>
      </c>
      <c r="J180" s="2">
        <f>SUMIFS(DataRegularSeason20242025!$AA$3:$AA$1315,DataRegularSeason20242025!$B$3:$B$1315, "&lt;=" &amp; $A180, DataRegularSeason20242025!$D$3:$D$1315, J$1)+SUMIFS(DataRegularSeason20242025!$AB$3:$AB$1315,DataRegularSeason20242025!$B$3:$B$1315, "&lt;=" &amp; $A180, DataRegularSeason20242025!$E$3:$E$1315, J$1)</f>
        <v>82</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74</v>
      </c>
      <c r="M180" s="2">
        <f>SUMIFS(DataRegularSeason20242025!$AA$3:$AA$1315,DataRegularSeason20242025!$B$3:$B$1315, "&lt;=" &amp; $A180, DataRegularSeason20242025!$D$3:$D$1315, M$1)+SUMIFS(DataRegularSeason20242025!$AB$3:$AB$1315,DataRegularSeason20242025!$B$3:$B$1315, "&lt;=" &amp; $A180, DataRegularSeason20242025!$E$3:$E$1315, M$1)</f>
        <v>81</v>
      </c>
      <c r="N180" s="2">
        <f>SUMIFS(DataRegularSeason20242025!$AA$3:$AA$1315,DataRegularSeason20242025!$B$3:$B$1315, "&lt;=" &amp; $A180, DataRegularSeason20242025!$D$3:$D$1315, N$1)+SUMIFS(DataRegularSeason20242025!$AB$3:$AB$1315,DataRegularSeason20242025!$B$3:$B$1315, "&lt;=" &amp; $A180, DataRegularSeason20242025!$E$3:$E$1315, N$1)</f>
        <v>71</v>
      </c>
      <c r="O180" s="2">
        <f>SUMIFS(DataRegularSeason20242025!$AA$3:$AA$1315,DataRegularSeason20242025!$B$3:$B$1315, "&lt;=" &amp; $A180, DataRegularSeason20242025!$D$3:$D$1315, O$1)+SUMIFS(DataRegularSeason20242025!$AB$3:$AB$1315,DataRegularSeason20242025!$B$3:$B$1315, "&lt;=" &amp; $A180, DataRegularSeason20242025!$E$3:$E$1315, O$1)</f>
        <v>76</v>
      </c>
      <c r="P180" s="2">
        <f>SUMIFS(DataRegularSeason20242025!$AA$3:$AA$1315,DataRegularSeason20242025!$B$3:$B$1315, "&lt;=" &amp; $A180, DataRegularSeason20242025!$D$3:$D$1315, P$1)+SUMIFS(DataRegularSeason20242025!$AB$3:$AB$1315,DataRegularSeason20242025!$B$3:$B$1315, "&lt;=" &amp; $A180, DataRegularSeason20242025!$E$3:$E$1315, P$1)</f>
        <v>65</v>
      </c>
      <c r="Q180" s="2">
        <f>SUMIFS(DataRegularSeason20242025!$AA$3:$AA$1315,DataRegularSeason20242025!$B$3:$B$1315, "&lt;=" &amp; $A180, DataRegularSeason20242025!$D$3:$D$1315, Q$1)+SUMIFS(DataRegularSeason20242025!$AB$3:$AB$1315,DataRegularSeason20242025!$B$3:$B$1315, "&lt;=" &amp; $A180, DataRegularSeason20242025!$E$3:$E$1315, Q$1)</f>
        <v>72</v>
      </c>
      <c r="R180" s="2">
        <f>SUMIFS(DataRegularSeason20242025!$AA$3:$AA$1315,DataRegularSeason20242025!$B$3:$B$1315, "&lt;=" &amp; $A180, DataRegularSeason20242025!$D$3:$D$1315, R$1)+SUMIFS(DataRegularSeason20242025!$AB$3:$AB$1315,DataRegularSeason20242025!$B$3:$B$1315, "&lt;=" &amp; $A180, DataRegularSeason20242025!$E$3:$E$1315, R$1)</f>
        <v>51</v>
      </c>
      <c r="S180" s="2">
        <f>SUMIFS(DataRegularSeason20242025!$AA$3:$AA$1315,DataRegularSeason20242025!$B$3:$B$1315, "&lt;=" &amp; $A180, DataRegularSeason20242025!$D$3:$D$1315, S$1)+SUMIFS(DataRegularSeason20242025!$AB$3:$AB$1315,DataRegularSeason20242025!$B$3:$B$1315, "&lt;=" &amp; $A180, DataRegularSeason20242025!$E$3:$E$1315, S$1)</f>
        <v>63</v>
      </c>
      <c r="T180" s="2">
        <f>SUMIFS(DataRegularSeason20242025!$AA$3:$AA$1315,DataRegularSeason20242025!$B$3:$B$1315, "&lt;=" &amp; $A180, DataRegularSeason20242025!$D$3:$D$1315, T$1)+SUMIFS(DataRegularSeason20242025!$AB$3:$AB$1315,DataRegularSeason20242025!$B$3:$B$1315, "&lt;=" &amp; $A180, DataRegularSeason20242025!$E$3:$E$1315, T$1)</f>
        <v>67</v>
      </c>
      <c r="U180" s="2">
        <f>SUMIFS(DataRegularSeason20242025!$AA$3:$AA$1315,DataRegularSeason20242025!$B$3:$B$1315, "&lt;=" &amp; $A180, DataRegularSeason20242025!$D$3:$D$1315, U$1)+SUMIFS(DataRegularSeason20242025!$AB$3:$AB$1315,DataRegularSeason20242025!$B$3:$B$1315, "&lt;=" &amp; $A180, DataRegularSeason20242025!$E$3:$E$1315, U$1)</f>
        <v>67</v>
      </c>
      <c r="V180" s="2">
        <f>SUMIFS(DataRegularSeason20242025!$AA$3:$AA$1315,DataRegularSeason20242025!$B$3:$B$1315, "&lt;=" &amp; $A180, DataRegularSeason20242025!$D$3:$D$1315, V$1)+SUMIFS(DataRegularSeason20242025!$AB$3:$AB$1315,DataRegularSeason20242025!$B$3:$B$1315, "&lt;=" &amp; $A180, DataRegularSeason20242025!$E$3:$E$1315, V$1)</f>
        <v>62</v>
      </c>
      <c r="W180" s="2">
        <f>SUMIFS(DataRegularSeason20242025!$AA$3:$AA$1315,DataRegularSeason20242025!$B$3:$B$1315, "&lt;=" &amp; $A180, DataRegularSeason20242025!$D$3:$D$1315, W$1)+SUMIFS(DataRegularSeason20242025!$AB$3:$AB$1315,DataRegularSeason20242025!$B$3:$B$1315, "&lt;=" &amp; $A180, DataRegularSeason20242025!$E$3:$E$1315, W$1)</f>
        <v>58</v>
      </c>
      <c r="X180" s="2">
        <f>SUMIFS(DataRegularSeason20242025!$AA$3:$AA$1315,DataRegularSeason20242025!$B$3:$B$1315, "&lt;=" &amp; $A180, DataRegularSeason20242025!$D$3:$D$1315, X$1)+SUMIFS(DataRegularSeason20242025!$AB$3:$AB$1315,DataRegularSeason20242025!$B$3:$B$1315, "&lt;=" &amp; $A180, DataRegularSeason20242025!$E$3:$E$1315, X$1)</f>
        <v>56</v>
      </c>
      <c r="Y180" s="2">
        <f>SUMIFS(DataRegularSeason20242025!$AA$3:$AA$1315,DataRegularSeason20242025!$B$3:$B$1315, "&lt;=" &amp; $A180, DataRegularSeason20242025!$D$3:$D$1315, Y$1)+SUMIFS(DataRegularSeason20242025!$AB$3:$AB$1315,DataRegularSeason20242025!$B$3:$B$1315, "&lt;=" &amp; $A180, DataRegularSeason20242025!$E$3:$E$1315, Y$1)</f>
        <v>43</v>
      </c>
      <c r="Z180" s="2">
        <f>SUMIFS(DataRegularSeason20242025!$AA$3:$AA$1315,DataRegularSeason20242025!$B$3:$B$1315, "&lt;=" &amp; $A180, DataRegularSeason20242025!$D$3:$D$1315, Z$1)+SUMIFS(DataRegularSeason20242025!$AB$3:$AB$1315,DataRegularSeason20242025!$B$3:$B$1315, "&lt;=" &amp; $A180, DataRegularSeason20242025!$E$3:$E$1315, Z$1)</f>
        <v>66</v>
      </c>
      <c r="AA180" s="2">
        <f>SUMIFS(DataRegularSeason20242025!$AA$3:$AA$1315,DataRegularSeason20242025!$B$3:$B$1315, "&lt;=" &amp; $A180, DataRegularSeason20242025!$D$3:$D$1315, AA$1)+SUMIFS(DataRegularSeason20242025!$AB$3:$AB$1315,DataRegularSeason20242025!$B$3:$B$1315, "&lt;=" &amp; $A180, DataRegularSeason20242025!$E$3:$E$1315, AA$1)</f>
        <v>78</v>
      </c>
      <c r="AB180" s="2">
        <f>SUMIFS(DataRegularSeason20242025!$AA$3:$AA$1315,DataRegularSeason20242025!$B$3:$B$1315, "&lt;=" &amp; $A180, DataRegularSeason20242025!$D$3:$D$1315, AB$1)+SUMIFS(DataRegularSeason20242025!$AB$3:$AB$1315,DataRegularSeason20242025!$B$3:$B$1315, "&lt;=" &amp; $A180, DataRegularSeason20242025!$E$3:$E$1315, AB$1)</f>
        <v>81</v>
      </c>
      <c r="AC180" s="2">
        <f>SUMIFS(DataRegularSeason20242025!$AA$3:$AA$1315,DataRegularSeason20242025!$B$3:$B$1315, "&lt;=" &amp; $A180, DataRegularSeason20242025!$D$3:$D$1315, AC$1)+SUMIFS(DataRegularSeason20242025!$AB$3:$AB$1315,DataRegularSeason20242025!$B$3:$B$1315, "&lt;=" &amp; $A180, DataRegularSeason20242025!$E$3:$E$1315, AC$1)</f>
        <v>65</v>
      </c>
      <c r="AD180" s="2">
        <f>SUMIFS(DataRegularSeason20242025!$AA$3:$AA$1315,DataRegularSeason20242025!$B$3:$B$1315, "&lt;=" &amp; $A180, DataRegularSeason20242025!$D$3:$D$1315, AD$1)+SUMIFS(DataRegularSeason20242025!$AB$3:$AB$1315,DataRegularSeason20242025!$B$3:$B$1315, "&lt;=" &amp; $A180, DataRegularSeason20242025!$E$3:$E$1315, AD$1)</f>
        <v>64</v>
      </c>
      <c r="AE180" s="2">
        <f>SUMIFS(DataRegularSeason20242025!$AA$3:$AA$1315,DataRegularSeason20242025!$B$3:$B$1315, "&lt;=" &amp; $A180, DataRegularSeason20242025!$D$3:$D$1315, AE$1)+SUMIFS(DataRegularSeason20242025!$AB$3:$AB$1315,DataRegularSeason20242025!$B$3:$B$1315, "&lt;=" &amp; $A180, DataRegularSeason20242025!$E$3:$E$1315, AE$1)</f>
        <v>80</v>
      </c>
      <c r="AF180" s="2">
        <f>SUMIFS(DataRegularSeason20242025!$AA$3:$AA$1315,DataRegularSeason20242025!$B$3:$B$1315, "&lt;=" &amp; $A180, DataRegularSeason20242025!$D$3:$D$1315, AF$1)+SUMIFS(DataRegularSeason20242025!$AB$3:$AB$1315,DataRegularSeason20242025!$B$3:$B$1315, "&lt;=" &amp; $A180, DataRegularSeason20242025!$E$3:$E$1315, AF$1)</f>
        <v>90</v>
      </c>
      <c r="AG180" s="2">
        <f>SUMIFS(DataRegularSeason20242025!$AA$3:$AA$1315,DataRegularSeason20242025!$B$3:$B$1315, "&lt;=" &amp; $A180, DataRegularSeason20242025!$D$3:$D$1315, AG$1)+SUMIFS(DataRegularSeason20242025!$AB$3:$AB$1315,DataRegularSeason20242025!$B$3:$B$1315, "&lt;=" &amp; $A180, DataRegularSeason20242025!$E$3:$E$1315, AG$1)</f>
        <v>88</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61</v>
      </c>
      <c r="C181" s="2">
        <f>SUMIFS(DataRegularSeason20242025!$AA$3:$AA$1315,DataRegularSeason20242025!$B$3:$B$1315, "&lt;=" &amp; $A181, DataRegularSeason20242025!$D$3:$D$1315, C$1)+SUMIFS(DataRegularSeason20242025!$AB$3:$AB$1315,DataRegularSeason20242025!$B$3:$B$1315, "&lt;=" &amp; $A181, DataRegularSeason20242025!$E$3:$E$1315, C$1)</f>
        <v>64</v>
      </c>
      <c r="D181" s="2">
        <f>SUMIFS(DataRegularSeason20242025!$AA$3:$AA$1315,DataRegularSeason20242025!$B$3:$B$1315, "&lt;=" &amp; $A181, DataRegularSeason20242025!$D$3:$D$1315, D$1)+SUMIFS(DataRegularSeason20242025!$AB$3:$AB$1315,DataRegularSeason20242025!$B$3:$B$1315, "&lt;=" &amp; $A181, DataRegularSeason20242025!$E$3:$E$1315, D$1)</f>
        <v>54</v>
      </c>
      <c r="E181" s="2">
        <f>SUMIFS(DataRegularSeason20242025!$AA$3:$AA$1315,DataRegularSeason20242025!$B$3:$B$1315, "&lt;=" &amp; $A181, DataRegularSeason20242025!$D$3:$D$1315, E$1)+SUMIFS(DataRegularSeason20242025!$AB$3:$AB$1315,DataRegularSeason20242025!$B$3:$B$1315, "&lt;=" &amp; $A181, DataRegularSeason20242025!$E$3:$E$1315, E$1)</f>
        <v>76</v>
      </c>
      <c r="F181" s="2">
        <f>SUMIFS(DataRegularSeason20242025!$AA$3:$AA$1315,DataRegularSeason20242025!$B$3:$B$1315, "&lt;=" &amp; $A181, DataRegularSeason20242025!$D$3:$D$1315, F$1)+SUMIFS(DataRegularSeason20242025!$AB$3:$AB$1315,DataRegularSeason20242025!$B$3:$B$1315, "&lt;=" &amp; $A181, DataRegularSeason20242025!$E$3:$E$1315, F$1)</f>
        <v>68</v>
      </c>
      <c r="G181" s="2">
        <f>SUMIFS(DataRegularSeason20242025!$AA$3:$AA$1315,DataRegularSeason20242025!$B$3:$B$1315, "&lt;=" &amp; $A181, DataRegularSeason20242025!$D$3:$D$1315, G$1)+SUMIFS(DataRegularSeason20242025!$AB$3:$AB$1315,DataRegularSeason20242025!$B$3:$B$1315, "&lt;=" &amp; $A181, DataRegularSeason20242025!$E$3:$E$1315, G$1)</f>
        <v>67</v>
      </c>
      <c r="H181" s="2">
        <f>SUMIFS(DataRegularSeason20242025!$AA$3:$AA$1315,DataRegularSeason20242025!$B$3:$B$1315, "&lt;=" &amp; $A181, DataRegularSeason20242025!$D$3:$D$1315, H$1)+SUMIFS(DataRegularSeason20242025!$AB$3:$AB$1315,DataRegularSeason20242025!$B$3:$B$1315, "&lt;=" &amp; $A181, DataRegularSeason20242025!$E$3:$E$1315, H$1)</f>
        <v>46</v>
      </c>
      <c r="I181" s="2">
        <f>SUMIFS(DataRegularSeason20242025!$AA$3:$AA$1315,DataRegularSeason20242025!$B$3:$B$1315, "&lt;=" &amp; $A181, DataRegularSeason20242025!$D$3:$D$1315, I$1)+SUMIFS(DataRegularSeason20242025!$AB$3:$AB$1315,DataRegularSeason20242025!$B$3:$B$1315, "&lt;=" &amp; $A181, DataRegularSeason20242025!$E$3:$E$1315, I$1)</f>
        <v>74</v>
      </c>
      <c r="J181" s="2">
        <f>SUMIFS(DataRegularSeason20242025!$AA$3:$AA$1315,DataRegularSeason20242025!$B$3:$B$1315, "&lt;=" &amp; $A181, DataRegularSeason20242025!$D$3:$D$1315, J$1)+SUMIFS(DataRegularSeason20242025!$AB$3:$AB$1315,DataRegularSeason20242025!$B$3:$B$1315, "&lt;=" &amp; $A181, DataRegularSeason20242025!$E$3:$E$1315, J$1)</f>
        <v>82</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74</v>
      </c>
      <c r="M181" s="2">
        <f>SUMIFS(DataRegularSeason20242025!$AA$3:$AA$1315,DataRegularSeason20242025!$B$3:$B$1315, "&lt;=" &amp; $A181, DataRegularSeason20242025!$D$3:$D$1315, M$1)+SUMIFS(DataRegularSeason20242025!$AB$3:$AB$1315,DataRegularSeason20242025!$B$3:$B$1315, "&lt;=" &amp; $A181, DataRegularSeason20242025!$E$3:$E$1315, M$1)</f>
        <v>81</v>
      </c>
      <c r="N181" s="2">
        <f>SUMIFS(DataRegularSeason20242025!$AA$3:$AA$1315,DataRegularSeason20242025!$B$3:$B$1315, "&lt;=" &amp; $A181, DataRegularSeason20242025!$D$3:$D$1315, N$1)+SUMIFS(DataRegularSeason20242025!$AB$3:$AB$1315,DataRegularSeason20242025!$B$3:$B$1315, "&lt;=" &amp; $A181, DataRegularSeason20242025!$E$3:$E$1315, N$1)</f>
        <v>71</v>
      </c>
      <c r="O181" s="2">
        <f>SUMIFS(DataRegularSeason20242025!$AA$3:$AA$1315,DataRegularSeason20242025!$B$3:$B$1315, "&lt;=" &amp; $A181, DataRegularSeason20242025!$D$3:$D$1315, O$1)+SUMIFS(DataRegularSeason20242025!$AB$3:$AB$1315,DataRegularSeason20242025!$B$3:$B$1315, "&lt;=" &amp; $A181, DataRegularSeason20242025!$E$3:$E$1315, O$1)</f>
        <v>76</v>
      </c>
      <c r="P181" s="2">
        <f>SUMIFS(DataRegularSeason20242025!$AA$3:$AA$1315,DataRegularSeason20242025!$B$3:$B$1315, "&lt;=" &amp; $A181, DataRegularSeason20242025!$D$3:$D$1315, P$1)+SUMIFS(DataRegularSeason20242025!$AB$3:$AB$1315,DataRegularSeason20242025!$B$3:$B$1315, "&lt;=" &amp; $A181, DataRegularSeason20242025!$E$3:$E$1315, P$1)</f>
        <v>65</v>
      </c>
      <c r="Q181" s="2">
        <f>SUMIFS(DataRegularSeason20242025!$AA$3:$AA$1315,DataRegularSeason20242025!$B$3:$B$1315, "&lt;=" &amp; $A181, DataRegularSeason20242025!$D$3:$D$1315, Q$1)+SUMIFS(DataRegularSeason20242025!$AB$3:$AB$1315,DataRegularSeason20242025!$B$3:$B$1315, "&lt;=" &amp; $A181, DataRegularSeason20242025!$E$3:$E$1315, Q$1)</f>
        <v>72</v>
      </c>
      <c r="R181" s="2">
        <f>SUMIFS(DataRegularSeason20242025!$AA$3:$AA$1315,DataRegularSeason20242025!$B$3:$B$1315, "&lt;=" &amp; $A181, DataRegularSeason20242025!$D$3:$D$1315, R$1)+SUMIFS(DataRegularSeason20242025!$AB$3:$AB$1315,DataRegularSeason20242025!$B$3:$B$1315, "&lt;=" &amp; $A181, DataRegularSeason20242025!$E$3:$E$1315, R$1)</f>
        <v>51</v>
      </c>
      <c r="S181" s="2">
        <f>SUMIFS(DataRegularSeason20242025!$AA$3:$AA$1315,DataRegularSeason20242025!$B$3:$B$1315, "&lt;=" &amp; $A181, DataRegularSeason20242025!$D$3:$D$1315, S$1)+SUMIFS(DataRegularSeason20242025!$AB$3:$AB$1315,DataRegularSeason20242025!$B$3:$B$1315, "&lt;=" &amp; $A181, DataRegularSeason20242025!$E$3:$E$1315, S$1)</f>
        <v>63</v>
      </c>
      <c r="T181" s="2">
        <f>SUMIFS(DataRegularSeason20242025!$AA$3:$AA$1315,DataRegularSeason20242025!$B$3:$B$1315, "&lt;=" &amp; $A181, DataRegularSeason20242025!$D$3:$D$1315, T$1)+SUMIFS(DataRegularSeason20242025!$AB$3:$AB$1315,DataRegularSeason20242025!$B$3:$B$1315, "&lt;=" &amp; $A181, DataRegularSeason20242025!$E$3:$E$1315, T$1)</f>
        <v>67</v>
      </c>
      <c r="U181" s="2">
        <f>SUMIFS(DataRegularSeason20242025!$AA$3:$AA$1315,DataRegularSeason20242025!$B$3:$B$1315, "&lt;=" &amp; $A181, DataRegularSeason20242025!$D$3:$D$1315, U$1)+SUMIFS(DataRegularSeason20242025!$AB$3:$AB$1315,DataRegularSeason20242025!$B$3:$B$1315, "&lt;=" &amp; $A181, DataRegularSeason20242025!$E$3:$E$1315, U$1)</f>
        <v>67</v>
      </c>
      <c r="V181" s="2">
        <f>SUMIFS(DataRegularSeason20242025!$AA$3:$AA$1315,DataRegularSeason20242025!$B$3:$B$1315, "&lt;=" &amp; $A181, DataRegularSeason20242025!$D$3:$D$1315, V$1)+SUMIFS(DataRegularSeason20242025!$AB$3:$AB$1315,DataRegularSeason20242025!$B$3:$B$1315, "&lt;=" &amp; $A181, DataRegularSeason20242025!$E$3:$E$1315, V$1)</f>
        <v>62</v>
      </c>
      <c r="W181" s="2">
        <f>SUMIFS(DataRegularSeason20242025!$AA$3:$AA$1315,DataRegularSeason20242025!$B$3:$B$1315, "&lt;=" &amp; $A181, DataRegularSeason20242025!$D$3:$D$1315, W$1)+SUMIFS(DataRegularSeason20242025!$AB$3:$AB$1315,DataRegularSeason20242025!$B$3:$B$1315, "&lt;=" &amp; $A181, DataRegularSeason20242025!$E$3:$E$1315, W$1)</f>
        <v>58</v>
      </c>
      <c r="X181" s="2">
        <f>SUMIFS(DataRegularSeason20242025!$AA$3:$AA$1315,DataRegularSeason20242025!$B$3:$B$1315, "&lt;=" &amp; $A181, DataRegularSeason20242025!$D$3:$D$1315, X$1)+SUMIFS(DataRegularSeason20242025!$AB$3:$AB$1315,DataRegularSeason20242025!$B$3:$B$1315, "&lt;=" &amp; $A181, DataRegularSeason20242025!$E$3:$E$1315, X$1)</f>
        <v>56</v>
      </c>
      <c r="Y181" s="2">
        <f>SUMIFS(DataRegularSeason20242025!$AA$3:$AA$1315,DataRegularSeason20242025!$B$3:$B$1315, "&lt;=" &amp; $A181, DataRegularSeason20242025!$D$3:$D$1315, Y$1)+SUMIFS(DataRegularSeason20242025!$AB$3:$AB$1315,DataRegularSeason20242025!$B$3:$B$1315, "&lt;=" &amp; $A181, DataRegularSeason20242025!$E$3:$E$1315, Y$1)</f>
        <v>43</v>
      </c>
      <c r="Z181" s="2">
        <f>SUMIFS(DataRegularSeason20242025!$AA$3:$AA$1315,DataRegularSeason20242025!$B$3:$B$1315, "&lt;=" &amp; $A181, DataRegularSeason20242025!$D$3:$D$1315, Z$1)+SUMIFS(DataRegularSeason20242025!$AB$3:$AB$1315,DataRegularSeason20242025!$B$3:$B$1315, "&lt;=" &amp; $A181, DataRegularSeason20242025!$E$3:$E$1315, Z$1)</f>
        <v>66</v>
      </c>
      <c r="AA181" s="2">
        <f>SUMIFS(DataRegularSeason20242025!$AA$3:$AA$1315,DataRegularSeason20242025!$B$3:$B$1315, "&lt;=" &amp; $A181, DataRegularSeason20242025!$D$3:$D$1315, AA$1)+SUMIFS(DataRegularSeason20242025!$AB$3:$AB$1315,DataRegularSeason20242025!$B$3:$B$1315, "&lt;=" &amp; $A181, DataRegularSeason20242025!$E$3:$E$1315, AA$1)</f>
        <v>78</v>
      </c>
      <c r="AB181" s="2">
        <f>SUMIFS(DataRegularSeason20242025!$AA$3:$AA$1315,DataRegularSeason20242025!$B$3:$B$1315, "&lt;=" &amp; $A181, DataRegularSeason20242025!$D$3:$D$1315, AB$1)+SUMIFS(DataRegularSeason20242025!$AB$3:$AB$1315,DataRegularSeason20242025!$B$3:$B$1315, "&lt;=" &amp; $A181, DataRegularSeason20242025!$E$3:$E$1315, AB$1)</f>
        <v>81</v>
      </c>
      <c r="AC181" s="2">
        <f>SUMIFS(DataRegularSeason20242025!$AA$3:$AA$1315,DataRegularSeason20242025!$B$3:$B$1315, "&lt;=" &amp; $A181, DataRegularSeason20242025!$D$3:$D$1315, AC$1)+SUMIFS(DataRegularSeason20242025!$AB$3:$AB$1315,DataRegularSeason20242025!$B$3:$B$1315, "&lt;=" &amp; $A181, DataRegularSeason20242025!$E$3:$E$1315, AC$1)</f>
        <v>65</v>
      </c>
      <c r="AD181" s="2">
        <f>SUMIFS(DataRegularSeason20242025!$AA$3:$AA$1315,DataRegularSeason20242025!$B$3:$B$1315, "&lt;=" &amp; $A181, DataRegularSeason20242025!$D$3:$D$1315, AD$1)+SUMIFS(DataRegularSeason20242025!$AB$3:$AB$1315,DataRegularSeason20242025!$B$3:$B$1315, "&lt;=" &amp; $A181, DataRegularSeason20242025!$E$3:$E$1315, AD$1)</f>
        <v>64</v>
      </c>
      <c r="AE181" s="2">
        <f>SUMIFS(DataRegularSeason20242025!$AA$3:$AA$1315,DataRegularSeason20242025!$B$3:$B$1315, "&lt;=" &amp; $A181, DataRegularSeason20242025!$D$3:$D$1315, AE$1)+SUMIFS(DataRegularSeason20242025!$AB$3:$AB$1315,DataRegularSeason20242025!$B$3:$B$1315, "&lt;=" &amp; $A181, DataRegularSeason20242025!$E$3:$E$1315, AE$1)</f>
        <v>80</v>
      </c>
      <c r="AF181" s="2">
        <f>SUMIFS(DataRegularSeason20242025!$AA$3:$AA$1315,DataRegularSeason20242025!$B$3:$B$1315, "&lt;=" &amp; $A181, DataRegularSeason20242025!$D$3:$D$1315, AF$1)+SUMIFS(DataRegularSeason20242025!$AB$3:$AB$1315,DataRegularSeason20242025!$B$3:$B$1315, "&lt;=" &amp; $A181, DataRegularSeason20242025!$E$3:$E$1315, AF$1)</f>
        <v>90</v>
      </c>
      <c r="AG181" s="2">
        <f>SUMIFS(DataRegularSeason20242025!$AA$3:$AA$1315,DataRegularSeason20242025!$B$3:$B$1315, "&lt;=" &amp; $A181, DataRegularSeason20242025!$D$3:$D$1315, AG$1)+SUMIFS(DataRegularSeason20242025!$AB$3:$AB$1315,DataRegularSeason20242025!$B$3:$B$1315, "&lt;=" &amp; $A181, DataRegularSeason20242025!$E$3:$E$1315, AG$1)</f>
        <v>88</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61</v>
      </c>
      <c r="C182" s="2">
        <f>SUMIFS(DataRegularSeason20242025!$AA$3:$AA$1315,DataRegularSeason20242025!$B$3:$B$1315, "&lt;=" &amp; $A182, DataRegularSeason20242025!$D$3:$D$1315, C$1)+SUMIFS(DataRegularSeason20242025!$AB$3:$AB$1315,DataRegularSeason20242025!$B$3:$B$1315, "&lt;=" &amp; $A182, DataRegularSeason20242025!$E$3:$E$1315, C$1)</f>
        <v>64</v>
      </c>
      <c r="D182" s="2">
        <f>SUMIFS(DataRegularSeason20242025!$AA$3:$AA$1315,DataRegularSeason20242025!$B$3:$B$1315, "&lt;=" &amp; $A182, DataRegularSeason20242025!$D$3:$D$1315, D$1)+SUMIFS(DataRegularSeason20242025!$AB$3:$AB$1315,DataRegularSeason20242025!$B$3:$B$1315, "&lt;=" &amp; $A182, DataRegularSeason20242025!$E$3:$E$1315, D$1)</f>
        <v>54</v>
      </c>
      <c r="E182" s="2">
        <f>SUMIFS(DataRegularSeason20242025!$AA$3:$AA$1315,DataRegularSeason20242025!$B$3:$B$1315, "&lt;=" &amp; $A182, DataRegularSeason20242025!$D$3:$D$1315, E$1)+SUMIFS(DataRegularSeason20242025!$AB$3:$AB$1315,DataRegularSeason20242025!$B$3:$B$1315, "&lt;=" &amp; $A182, DataRegularSeason20242025!$E$3:$E$1315, E$1)</f>
        <v>76</v>
      </c>
      <c r="F182" s="2">
        <f>SUMIFS(DataRegularSeason20242025!$AA$3:$AA$1315,DataRegularSeason20242025!$B$3:$B$1315, "&lt;=" &amp; $A182, DataRegularSeason20242025!$D$3:$D$1315, F$1)+SUMIFS(DataRegularSeason20242025!$AB$3:$AB$1315,DataRegularSeason20242025!$B$3:$B$1315, "&lt;=" &amp; $A182, DataRegularSeason20242025!$E$3:$E$1315, F$1)</f>
        <v>68</v>
      </c>
      <c r="G182" s="2">
        <f>SUMIFS(DataRegularSeason20242025!$AA$3:$AA$1315,DataRegularSeason20242025!$B$3:$B$1315, "&lt;=" &amp; $A182, DataRegularSeason20242025!$D$3:$D$1315, G$1)+SUMIFS(DataRegularSeason20242025!$AB$3:$AB$1315,DataRegularSeason20242025!$B$3:$B$1315, "&lt;=" &amp; $A182, DataRegularSeason20242025!$E$3:$E$1315, G$1)</f>
        <v>67</v>
      </c>
      <c r="H182" s="2">
        <f>SUMIFS(DataRegularSeason20242025!$AA$3:$AA$1315,DataRegularSeason20242025!$B$3:$B$1315, "&lt;=" &amp; $A182, DataRegularSeason20242025!$D$3:$D$1315, H$1)+SUMIFS(DataRegularSeason20242025!$AB$3:$AB$1315,DataRegularSeason20242025!$B$3:$B$1315, "&lt;=" &amp; $A182, DataRegularSeason20242025!$E$3:$E$1315, H$1)</f>
        <v>46</v>
      </c>
      <c r="I182" s="2">
        <f>SUMIFS(DataRegularSeason20242025!$AA$3:$AA$1315,DataRegularSeason20242025!$B$3:$B$1315, "&lt;=" &amp; $A182, DataRegularSeason20242025!$D$3:$D$1315, I$1)+SUMIFS(DataRegularSeason20242025!$AB$3:$AB$1315,DataRegularSeason20242025!$B$3:$B$1315, "&lt;=" &amp; $A182, DataRegularSeason20242025!$E$3:$E$1315, I$1)</f>
        <v>74</v>
      </c>
      <c r="J182" s="2">
        <f>SUMIFS(DataRegularSeason20242025!$AA$3:$AA$1315,DataRegularSeason20242025!$B$3:$B$1315, "&lt;=" &amp; $A182, DataRegularSeason20242025!$D$3:$D$1315, J$1)+SUMIFS(DataRegularSeason20242025!$AB$3:$AB$1315,DataRegularSeason20242025!$B$3:$B$1315, "&lt;=" &amp; $A182, DataRegularSeason20242025!$E$3:$E$1315, J$1)</f>
        <v>82</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74</v>
      </c>
      <c r="M182" s="2">
        <f>SUMIFS(DataRegularSeason20242025!$AA$3:$AA$1315,DataRegularSeason20242025!$B$3:$B$1315, "&lt;=" &amp; $A182, DataRegularSeason20242025!$D$3:$D$1315, M$1)+SUMIFS(DataRegularSeason20242025!$AB$3:$AB$1315,DataRegularSeason20242025!$B$3:$B$1315, "&lt;=" &amp; $A182, DataRegularSeason20242025!$E$3:$E$1315, M$1)</f>
        <v>81</v>
      </c>
      <c r="N182" s="2">
        <f>SUMIFS(DataRegularSeason20242025!$AA$3:$AA$1315,DataRegularSeason20242025!$B$3:$B$1315, "&lt;=" &amp; $A182, DataRegularSeason20242025!$D$3:$D$1315, N$1)+SUMIFS(DataRegularSeason20242025!$AB$3:$AB$1315,DataRegularSeason20242025!$B$3:$B$1315, "&lt;=" &amp; $A182, DataRegularSeason20242025!$E$3:$E$1315, N$1)</f>
        <v>71</v>
      </c>
      <c r="O182" s="2">
        <f>SUMIFS(DataRegularSeason20242025!$AA$3:$AA$1315,DataRegularSeason20242025!$B$3:$B$1315, "&lt;=" &amp; $A182, DataRegularSeason20242025!$D$3:$D$1315, O$1)+SUMIFS(DataRegularSeason20242025!$AB$3:$AB$1315,DataRegularSeason20242025!$B$3:$B$1315, "&lt;=" &amp; $A182, DataRegularSeason20242025!$E$3:$E$1315, O$1)</f>
        <v>76</v>
      </c>
      <c r="P182" s="2">
        <f>SUMIFS(DataRegularSeason20242025!$AA$3:$AA$1315,DataRegularSeason20242025!$B$3:$B$1315, "&lt;=" &amp; $A182, DataRegularSeason20242025!$D$3:$D$1315, P$1)+SUMIFS(DataRegularSeason20242025!$AB$3:$AB$1315,DataRegularSeason20242025!$B$3:$B$1315, "&lt;=" &amp; $A182, DataRegularSeason20242025!$E$3:$E$1315, P$1)</f>
        <v>65</v>
      </c>
      <c r="Q182" s="2">
        <f>SUMIFS(DataRegularSeason20242025!$AA$3:$AA$1315,DataRegularSeason20242025!$B$3:$B$1315, "&lt;=" &amp; $A182, DataRegularSeason20242025!$D$3:$D$1315, Q$1)+SUMIFS(DataRegularSeason20242025!$AB$3:$AB$1315,DataRegularSeason20242025!$B$3:$B$1315, "&lt;=" &amp; $A182, DataRegularSeason20242025!$E$3:$E$1315, Q$1)</f>
        <v>72</v>
      </c>
      <c r="R182" s="2">
        <f>SUMIFS(DataRegularSeason20242025!$AA$3:$AA$1315,DataRegularSeason20242025!$B$3:$B$1315, "&lt;=" &amp; $A182, DataRegularSeason20242025!$D$3:$D$1315, R$1)+SUMIFS(DataRegularSeason20242025!$AB$3:$AB$1315,DataRegularSeason20242025!$B$3:$B$1315, "&lt;=" &amp; $A182, DataRegularSeason20242025!$E$3:$E$1315, R$1)</f>
        <v>51</v>
      </c>
      <c r="S182" s="2">
        <f>SUMIFS(DataRegularSeason20242025!$AA$3:$AA$1315,DataRegularSeason20242025!$B$3:$B$1315, "&lt;=" &amp; $A182, DataRegularSeason20242025!$D$3:$D$1315, S$1)+SUMIFS(DataRegularSeason20242025!$AB$3:$AB$1315,DataRegularSeason20242025!$B$3:$B$1315, "&lt;=" &amp; $A182, DataRegularSeason20242025!$E$3:$E$1315, S$1)</f>
        <v>63</v>
      </c>
      <c r="T182" s="2">
        <f>SUMIFS(DataRegularSeason20242025!$AA$3:$AA$1315,DataRegularSeason20242025!$B$3:$B$1315, "&lt;=" &amp; $A182, DataRegularSeason20242025!$D$3:$D$1315, T$1)+SUMIFS(DataRegularSeason20242025!$AB$3:$AB$1315,DataRegularSeason20242025!$B$3:$B$1315, "&lt;=" &amp; $A182, DataRegularSeason20242025!$E$3:$E$1315, T$1)</f>
        <v>67</v>
      </c>
      <c r="U182" s="2">
        <f>SUMIFS(DataRegularSeason20242025!$AA$3:$AA$1315,DataRegularSeason20242025!$B$3:$B$1315, "&lt;=" &amp; $A182, DataRegularSeason20242025!$D$3:$D$1315, U$1)+SUMIFS(DataRegularSeason20242025!$AB$3:$AB$1315,DataRegularSeason20242025!$B$3:$B$1315, "&lt;=" &amp; $A182, DataRegularSeason20242025!$E$3:$E$1315, U$1)</f>
        <v>67</v>
      </c>
      <c r="V182" s="2">
        <f>SUMIFS(DataRegularSeason20242025!$AA$3:$AA$1315,DataRegularSeason20242025!$B$3:$B$1315, "&lt;=" &amp; $A182, DataRegularSeason20242025!$D$3:$D$1315, V$1)+SUMIFS(DataRegularSeason20242025!$AB$3:$AB$1315,DataRegularSeason20242025!$B$3:$B$1315, "&lt;=" &amp; $A182, DataRegularSeason20242025!$E$3:$E$1315, V$1)</f>
        <v>62</v>
      </c>
      <c r="W182" s="2">
        <f>SUMIFS(DataRegularSeason20242025!$AA$3:$AA$1315,DataRegularSeason20242025!$B$3:$B$1315, "&lt;=" &amp; $A182, DataRegularSeason20242025!$D$3:$D$1315, W$1)+SUMIFS(DataRegularSeason20242025!$AB$3:$AB$1315,DataRegularSeason20242025!$B$3:$B$1315, "&lt;=" &amp; $A182, DataRegularSeason20242025!$E$3:$E$1315, W$1)</f>
        <v>58</v>
      </c>
      <c r="X182" s="2">
        <f>SUMIFS(DataRegularSeason20242025!$AA$3:$AA$1315,DataRegularSeason20242025!$B$3:$B$1315, "&lt;=" &amp; $A182, DataRegularSeason20242025!$D$3:$D$1315, X$1)+SUMIFS(DataRegularSeason20242025!$AB$3:$AB$1315,DataRegularSeason20242025!$B$3:$B$1315, "&lt;=" &amp; $A182, DataRegularSeason20242025!$E$3:$E$1315, X$1)</f>
        <v>56</v>
      </c>
      <c r="Y182" s="2">
        <f>SUMIFS(DataRegularSeason20242025!$AA$3:$AA$1315,DataRegularSeason20242025!$B$3:$B$1315, "&lt;=" &amp; $A182, DataRegularSeason20242025!$D$3:$D$1315, Y$1)+SUMIFS(DataRegularSeason20242025!$AB$3:$AB$1315,DataRegularSeason20242025!$B$3:$B$1315, "&lt;=" &amp; $A182, DataRegularSeason20242025!$E$3:$E$1315, Y$1)</f>
        <v>43</v>
      </c>
      <c r="Z182" s="2">
        <f>SUMIFS(DataRegularSeason20242025!$AA$3:$AA$1315,DataRegularSeason20242025!$B$3:$B$1315, "&lt;=" &amp; $A182, DataRegularSeason20242025!$D$3:$D$1315, Z$1)+SUMIFS(DataRegularSeason20242025!$AB$3:$AB$1315,DataRegularSeason20242025!$B$3:$B$1315, "&lt;=" &amp; $A182, DataRegularSeason20242025!$E$3:$E$1315, Z$1)</f>
        <v>66</v>
      </c>
      <c r="AA182" s="2">
        <f>SUMIFS(DataRegularSeason20242025!$AA$3:$AA$1315,DataRegularSeason20242025!$B$3:$B$1315, "&lt;=" &amp; $A182, DataRegularSeason20242025!$D$3:$D$1315, AA$1)+SUMIFS(DataRegularSeason20242025!$AB$3:$AB$1315,DataRegularSeason20242025!$B$3:$B$1315, "&lt;=" &amp; $A182, DataRegularSeason20242025!$E$3:$E$1315, AA$1)</f>
        <v>78</v>
      </c>
      <c r="AB182" s="2">
        <f>SUMIFS(DataRegularSeason20242025!$AA$3:$AA$1315,DataRegularSeason20242025!$B$3:$B$1315, "&lt;=" &amp; $A182, DataRegularSeason20242025!$D$3:$D$1315, AB$1)+SUMIFS(DataRegularSeason20242025!$AB$3:$AB$1315,DataRegularSeason20242025!$B$3:$B$1315, "&lt;=" &amp; $A182, DataRegularSeason20242025!$E$3:$E$1315, AB$1)</f>
        <v>81</v>
      </c>
      <c r="AC182" s="2">
        <f>SUMIFS(DataRegularSeason20242025!$AA$3:$AA$1315,DataRegularSeason20242025!$B$3:$B$1315, "&lt;=" &amp; $A182, DataRegularSeason20242025!$D$3:$D$1315, AC$1)+SUMIFS(DataRegularSeason20242025!$AB$3:$AB$1315,DataRegularSeason20242025!$B$3:$B$1315, "&lt;=" &amp; $A182, DataRegularSeason20242025!$E$3:$E$1315, AC$1)</f>
        <v>65</v>
      </c>
      <c r="AD182" s="2">
        <f>SUMIFS(DataRegularSeason20242025!$AA$3:$AA$1315,DataRegularSeason20242025!$B$3:$B$1315, "&lt;=" &amp; $A182, DataRegularSeason20242025!$D$3:$D$1315, AD$1)+SUMIFS(DataRegularSeason20242025!$AB$3:$AB$1315,DataRegularSeason20242025!$B$3:$B$1315, "&lt;=" &amp; $A182, DataRegularSeason20242025!$E$3:$E$1315, AD$1)</f>
        <v>64</v>
      </c>
      <c r="AE182" s="2">
        <f>SUMIFS(DataRegularSeason20242025!$AA$3:$AA$1315,DataRegularSeason20242025!$B$3:$B$1315, "&lt;=" &amp; $A182, DataRegularSeason20242025!$D$3:$D$1315, AE$1)+SUMIFS(DataRegularSeason20242025!$AB$3:$AB$1315,DataRegularSeason20242025!$B$3:$B$1315, "&lt;=" &amp; $A182, DataRegularSeason20242025!$E$3:$E$1315, AE$1)</f>
        <v>80</v>
      </c>
      <c r="AF182" s="2">
        <f>SUMIFS(DataRegularSeason20242025!$AA$3:$AA$1315,DataRegularSeason20242025!$B$3:$B$1315, "&lt;=" &amp; $A182, DataRegularSeason20242025!$D$3:$D$1315, AF$1)+SUMIFS(DataRegularSeason20242025!$AB$3:$AB$1315,DataRegularSeason20242025!$B$3:$B$1315, "&lt;=" &amp; $A182, DataRegularSeason20242025!$E$3:$E$1315, AF$1)</f>
        <v>90</v>
      </c>
      <c r="AG182" s="2">
        <f>SUMIFS(DataRegularSeason20242025!$AA$3:$AA$1315,DataRegularSeason20242025!$B$3:$B$1315, "&lt;=" &amp; $A182, DataRegularSeason20242025!$D$3:$D$1315, AG$1)+SUMIFS(DataRegularSeason20242025!$AB$3:$AB$1315,DataRegularSeason20242025!$B$3:$B$1315, "&lt;=" &amp; $A182, DataRegularSeason20242025!$E$3:$E$1315, AG$1)</f>
        <v>88</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61</v>
      </c>
      <c r="C183" s="2">
        <f>SUMIFS(DataRegularSeason20242025!$AA$3:$AA$1315,DataRegularSeason20242025!$B$3:$B$1315, "&lt;=" &amp; $A183, DataRegularSeason20242025!$D$3:$D$1315, C$1)+SUMIFS(DataRegularSeason20242025!$AB$3:$AB$1315,DataRegularSeason20242025!$B$3:$B$1315, "&lt;=" &amp; $A183, DataRegularSeason20242025!$E$3:$E$1315, C$1)</f>
        <v>64</v>
      </c>
      <c r="D183" s="2">
        <f>SUMIFS(DataRegularSeason20242025!$AA$3:$AA$1315,DataRegularSeason20242025!$B$3:$B$1315, "&lt;=" &amp; $A183, DataRegularSeason20242025!$D$3:$D$1315, D$1)+SUMIFS(DataRegularSeason20242025!$AB$3:$AB$1315,DataRegularSeason20242025!$B$3:$B$1315, "&lt;=" &amp; $A183, DataRegularSeason20242025!$E$3:$E$1315, D$1)</f>
        <v>54</v>
      </c>
      <c r="E183" s="2">
        <f>SUMIFS(DataRegularSeason20242025!$AA$3:$AA$1315,DataRegularSeason20242025!$B$3:$B$1315, "&lt;=" &amp; $A183, DataRegularSeason20242025!$D$3:$D$1315, E$1)+SUMIFS(DataRegularSeason20242025!$AB$3:$AB$1315,DataRegularSeason20242025!$B$3:$B$1315, "&lt;=" &amp; $A183, DataRegularSeason20242025!$E$3:$E$1315, E$1)</f>
        <v>76</v>
      </c>
      <c r="F183" s="2">
        <f>SUMIFS(DataRegularSeason20242025!$AA$3:$AA$1315,DataRegularSeason20242025!$B$3:$B$1315, "&lt;=" &amp; $A183, DataRegularSeason20242025!$D$3:$D$1315, F$1)+SUMIFS(DataRegularSeason20242025!$AB$3:$AB$1315,DataRegularSeason20242025!$B$3:$B$1315, "&lt;=" &amp; $A183, DataRegularSeason20242025!$E$3:$E$1315, F$1)</f>
        <v>68</v>
      </c>
      <c r="G183" s="2">
        <f>SUMIFS(DataRegularSeason20242025!$AA$3:$AA$1315,DataRegularSeason20242025!$B$3:$B$1315, "&lt;=" &amp; $A183, DataRegularSeason20242025!$D$3:$D$1315, G$1)+SUMIFS(DataRegularSeason20242025!$AB$3:$AB$1315,DataRegularSeason20242025!$B$3:$B$1315, "&lt;=" &amp; $A183, DataRegularSeason20242025!$E$3:$E$1315, G$1)</f>
        <v>67</v>
      </c>
      <c r="H183" s="2">
        <f>SUMIFS(DataRegularSeason20242025!$AA$3:$AA$1315,DataRegularSeason20242025!$B$3:$B$1315, "&lt;=" &amp; $A183, DataRegularSeason20242025!$D$3:$D$1315, H$1)+SUMIFS(DataRegularSeason20242025!$AB$3:$AB$1315,DataRegularSeason20242025!$B$3:$B$1315, "&lt;=" &amp; $A183, DataRegularSeason20242025!$E$3:$E$1315, H$1)</f>
        <v>46</v>
      </c>
      <c r="I183" s="2">
        <f>SUMIFS(DataRegularSeason20242025!$AA$3:$AA$1315,DataRegularSeason20242025!$B$3:$B$1315, "&lt;=" &amp; $A183, DataRegularSeason20242025!$D$3:$D$1315, I$1)+SUMIFS(DataRegularSeason20242025!$AB$3:$AB$1315,DataRegularSeason20242025!$B$3:$B$1315, "&lt;=" &amp; $A183, DataRegularSeason20242025!$E$3:$E$1315, I$1)</f>
        <v>74</v>
      </c>
      <c r="J183" s="2">
        <f>SUMIFS(DataRegularSeason20242025!$AA$3:$AA$1315,DataRegularSeason20242025!$B$3:$B$1315, "&lt;=" &amp; $A183, DataRegularSeason20242025!$D$3:$D$1315, J$1)+SUMIFS(DataRegularSeason20242025!$AB$3:$AB$1315,DataRegularSeason20242025!$B$3:$B$1315, "&lt;=" &amp; $A183, DataRegularSeason20242025!$E$3:$E$1315, J$1)</f>
        <v>82</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74</v>
      </c>
      <c r="M183" s="2">
        <f>SUMIFS(DataRegularSeason20242025!$AA$3:$AA$1315,DataRegularSeason20242025!$B$3:$B$1315, "&lt;=" &amp; $A183, DataRegularSeason20242025!$D$3:$D$1315, M$1)+SUMIFS(DataRegularSeason20242025!$AB$3:$AB$1315,DataRegularSeason20242025!$B$3:$B$1315, "&lt;=" &amp; $A183, DataRegularSeason20242025!$E$3:$E$1315, M$1)</f>
        <v>81</v>
      </c>
      <c r="N183" s="2">
        <f>SUMIFS(DataRegularSeason20242025!$AA$3:$AA$1315,DataRegularSeason20242025!$B$3:$B$1315, "&lt;=" &amp; $A183, DataRegularSeason20242025!$D$3:$D$1315, N$1)+SUMIFS(DataRegularSeason20242025!$AB$3:$AB$1315,DataRegularSeason20242025!$B$3:$B$1315, "&lt;=" &amp; $A183, DataRegularSeason20242025!$E$3:$E$1315, N$1)</f>
        <v>71</v>
      </c>
      <c r="O183" s="2">
        <f>SUMIFS(DataRegularSeason20242025!$AA$3:$AA$1315,DataRegularSeason20242025!$B$3:$B$1315, "&lt;=" &amp; $A183, DataRegularSeason20242025!$D$3:$D$1315, O$1)+SUMIFS(DataRegularSeason20242025!$AB$3:$AB$1315,DataRegularSeason20242025!$B$3:$B$1315, "&lt;=" &amp; $A183, DataRegularSeason20242025!$E$3:$E$1315, O$1)</f>
        <v>76</v>
      </c>
      <c r="P183" s="2">
        <f>SUMIFS(DataRegularSeason20242025!$AA$3:$AA$1315,DataRegularSeason20242025!$B$3:$B$1315, "&lt;=" &amp; $A183, DataRegularSeason20242025!$D$3:$D$1315, P$1)+SUMIFS(DataRegularSeason20242025!$AB$3:$AB$1315,DataRegularSeason20242025!$B$3:$B$1315, "&lt;=" &amp; $A183, DataRegularSeason20242025!$E$3:$E$1315, P$1)</f>
        <v>65</v>
      </c>
      <c r="Q183" s="2">
        <f>SUMIFS(DataRegularSeason20242025!$AA$3:$AA$1315,DataRegularSeason20242025!$B$3:$B$1315, "&lt;=" &amp; $A183, DataRegularSeason20242025!$D$3:$D$1315, Q$1)+SUMIFS(DataRegularSeason20242025!$AB$3:$AB$1315,DataRegularSeason20242025!$B$3:$B$1315, "&lt;=" &amp; $A183, DataRegularSeason20242025!$E$3:$E$1315, Q$1)</f>
        <v>72</v>
      </c>
      <c r="R183" s="2">
        <f>SUMIFS(DataRegularSeason20242025!$AA$3:$AA$1315,DataRegularSeason20242025!$B$3:$B$1315, "&lt;=" &amp; $A183, DataRegularSeason20242025!$D$3:$D$1315, R$1)+SUMIFS(DataRegularSeason20242025!$AB$3:$AB$1315,DataRegularSeason20242025!$B$3:$B$1315, "&lt;=" &amp; $A183, DataRegularSeason20242025!$E$3:$E$1315, R$1)</f>
        <v>51</v>
      </c>
      <c r="S183" s="2">
        <f>SUMIFS(DataRegularSeason20242025!$AA$3:$AA$1315,DataRegularSeason20242025!$B$3:$B$1315, "&lt;=" &amp; $A183, DataRegularSeason20242025!$D$3:$D$1315, S$1)+SUMIFS(DataRegularSeason20242025!$AB$3:$AB$1315,DataRegularSeason20242025!$B$3:$B$1315, "&lt;=" &amp; $A183, DataRegularSeason20242025!$E$3:$E$1315, S$1)</f>
        <v>63</v>
      </c>
      <c r="T183" s="2">
        <f>SUMIFS(DataRegularSeason20242025!$AA$3:$AA$1315,DataRegularSeason20242025!$B$3:$B$1315, "&lt;=" &amp; $A183, DataRegularSeason20242025!$D$3:$D$1315, T$1)+SUMIFS(DataRegularSeason20242025!$AB$3:$AB$1315,DataRegularSeason20242025!$B$3:$B$1315, "&lt;=" &amp; $A183, DataRegularSeason20242025!$E$3:$E$1315, T$1)</f>
        <v>67</v>
      </c>
      <c r="U183" s="2">
        <f>SUMIFS(DataRegularSeason20242025!$AA$3:$AA$1315,DataRegularSeason20242025!$B$3:$B$1315, "&lt;=" &amp; $A183, DataRegularSeason20242025!$D$3:$D$1315, U$1)+SUMIFS(DataRegularSeason20242025!$AB$3:$AB$1315,DataRegularSeason20242025!$B$3:$B$1315, "&lt;=" &amp; $A183, DataRegularSeason20242025!$E$3:$E$1315, U$1)</f>
        <v>67</v>
      </c>
      <c r="V183" s="2">
        <f>SUMIFS(DataRegularSeason20242025!$AA$3:$AA$1315,DataRegularSeason20242025!$B$3:$B$1315, "&lt;=" &amp; $A183, DataRegularSeason20242025!$D$3:$D$1315, V$1)+SUMIFS(DataRegularSeason20242025!$AB$3:$AB$1315,DataRegularSeason20242025!$B$3:$B$1315, "&lt;=" &amp; $A183, DataRegularSeason20242025!$E$3:$E$1315, V$1)</f>
        <v>62</v>
      </c>
      <c r="W183" s="2">
        <f>SUMIFS(DataRegularSeason20242025!$AA$3:$AA$1315,DataRegularSeason20242025!$B$3:$B$1315, "&lt;=" &amp; $A183, DataRegularSeason20242025!$D$3:$D$1315, W$1)+SUMIFS(DataRegularSeason20242025!$AB$3:$AB$1315,DataRegularSeason20242025!$B$3:$B$1315, "&lt;=" &amp; $A183, DataRegularSeason20242025!$E$3:$E$1315, W$1)</f>
        <v>58</v>
      </c>
      <c r="X183" s="2">
        <f>SUMIFS(DataRegularSeason20242025!$AA$3:$AA$1315,DataRegularSeason20242025!$B$3:$B$1315, "&lt;=" &amp; $A183, DataRegularSeason20242025!$D$3:$D$1315, X$1)+SUMIFS(DataRegularSeason20242025!$AB$3:$AB$1315,DataRegularSeason20242025!$B$3:$B$1315, "&lt;=" &amp; $A183, DataRegularSeason20242025!$E$3:$E$1315, X$1)</f>
        <v>56</v>
      </c>
      <c r="Y183" s="2">
        <f>SUMIFS(DataRegularSeason20242025!$AA$3:$AA$1315,DataRegularSeason20242025!$B$3:$B$1315, "&lt;=" &amp; $A183, DataRegularSeason20242025!$D$3:$D$1315, Y$1)+SUMIFS(DataRegularSeason20242025!$AB$3:$AB$1315,DataRegularSeason20242025!$B$3:$B$1315, "&lt;=" &amp; $A183, DataRegularSeason20242025!$E$3:$E$1315, Y$1)</f>
        <v>43</v>
      </c>
      <c r="Z183" s="2">
        <f>SUMIFS(DataRegularSeason20242025!$AA$3:$AA$1315,DataRegularSeason20242025!$B$3:$B$1315, "&lt;=" &amp; $A183, DataRegularSeason20242025!$D$3:$D$1315, Z$1)+SUMIFS(DataRegularSeason20242025!$AB$3:$AB$1315,DataRegularSeason20242025!$B$3:$B$1315, "&lt;=" &amp; $A183, DataRegularSeason20242025!$E$3:$E$1315, Z$1)</f>
        <v>66</v>
      </c>
      <c r="AA183" s="2">
        <f>SUMIFS(DataRegularSeason20242025!$AA$3:$AA$1315,DataRegularSeason20242025!$B$3:$B$1315, "&lt;=" &amp; $A183, DataRegularSeason20242025!$D$3:$D$1315, AA$1)+SUMIFS(DataRegularSeason20242025!$AB$3:$AB$1315,DataRegularSeason20242025!$B$3:$B$1315, "&lt;=" &amp; $A183, DataRegularSeason20242025!$E$3:$E$1315, AA$1)</f>
        <v>78</v>
      </c>
      <c r="AB183" s="2">
        <f>SUMIFS(DataRegularSeason20242025!$AA$3:$AA$1315,DataRegularSeason20242025!$B$3:$B$1315, "&lt;=" &amp; $A183, DataRegularSeason20242025!$D$3:$D$1315, AB$1)+SUMIFS(DataRegularSeason20242025!$AB$3:$AB$1315,DataRegularSeason20242025!$B$3:$B$1315, "&lt;=" &amp; $A183, DataRegularSeason20242025!$E$3:$E$1315, AB$1)</f>
        <v>81</v>
      </c>
      <c r="AC183" s="2">
        <f>SUMIFS(DataRegularSeason20242025!$AA$3:$AA$1315,DataRegularSeason20242025!$B$3:$B$1315, "&lt;=" &amp; $A183, DataRegularSeason20242025!$D$3:$D$1315, AC$1)+SUMIFS(DataRegularSeason20242025!$AB$3:$AB$1315,DataRegularSeason20242025!$B$3:$B$1315, "&lt;=" &amp; $A183, DataRegularSeason20242025!$E$3:$E$1315, AC$1)</f>
        <v>65</v>
      </c>
      <c r="AD183" s="2">
        <f>SUMIFS(DataRegularSeason20242025!$AA$3:$AA$1315,DataRegularSeason20242025!$B$3:$B$1315, "&lt;=" &amp; $A183, DataRegularSeason20242025!$D$3:$D$1315, AD$1)+SUMIFS(DataRegularSeason20242025!$AB$3:$AB$1315,DataRegularSeason20242025!$B$3:$B$1315, "&lt;=" &amp; $A183, DataRegularSeason20242025!$E$3:$E$1315, AD$1)</f>
        <v>64</v>
      </c>
      <c r="AE183" s="2">
        <f>SUMIFS(DataRegularSeason20242025!$AA$3:$AA$1315,DataRegularSeason20242025!$B$3:$B$1315, "&lt;=" &amp; $A183, DataRegularSeason20242025!$D$3:$D$1315, AE$1)+SUMIFS(DataRegularSeason20242025!$AB$3:$AB$1315,DataRegularSeason20242025!$B$3:$B$1315, "&lt;=" &amp; $A183, DataRegularSeason20242025!$E$3:$E$1315, AE$1)</f>
        <v>80</v>
      </c>
      <c r="AF183" s="2">
        <f>SUMIFS(DataRegularSeason20242025!$AA$3:$AA$1315,DataRegularSeason20242025!$B$3:$B$1315, "&lt;=" &amp; $A183, DataRegularSeason20242025!$D$3:$D$1315, AF$1)+SUMIFS(DataRegularSeason20242025!$AB$3:$AB$1315,DataRegularSeason20242025!$B$3:$B$1315, "&lt;=" &amp; $A183, DataRegularSeason20242025!$E$3:$E$1315, AF$1)</f>
        <v>90</v>
      </c>
      <c r="AG183" s="2">
        <f>SUMIFS(DataRegularSeason20242025!$AA$3:$AA$1315,DataRegularSeason20242025!$B$3:$B$1315, "&lt;=" &amp; $A183, DataRegularSeason20242025!$D$3:$D$1315, AG$1)+SUMIFS(DataRegularSeason20242025!$AB$3:$AB$1315,DataRegularSeason20242025!$B$3:$B$1315, "&lt;=" &amp; $A183, DataRegularSeason20242025!$E$3:$E$1315, AG$1)</f>
        <v>88</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61</v>
      </c>
      <c r="C184" s="2">
        <f>SUMIFS(DataRegularSeason20242025!$AA$3:$AA$1315,DataRegularSeason20242025!$B$3:$B$1315, "&lt;=" &amp; $A184, DataRegularSeason20242025!$D$3:$D$1315, C$1)+SUMIFS(DataRegularSeason20242025!$AB$3:$AB$1315,DataRegularSeason20242025!$B$3:$B$1315, "&lt;=" &amp; $A184, DataRegularSeason20242025!$E$3:$E$1315, C$1)</f>
        <v>64</v>
      </c>
      <c r="D184" s="2">
        <f>SUMIFS(DataRegularSeason20242025!$AA$3:$AA$1315,DataRegularSeason20242025!$B$3:$B$1315, "&lt;=" &amp; $A184, DataRegularSeason20242025!$D$3:$D$1315, D$1)+SUMIFS(DataRegularSeason20242025!$AB$3:$AB$1315,DataRegularSeason20242025!$B$3:$B$1315, "&lt;=" &amp; $A184, DataRegularSeason20242025!$E$3:$E$1315, D$1)</f>
        <v>54</v>
      </c>
      <c r="E184" s="2">
        <f>SUMIFS(DataRegularSeason20242025!$AA$3:$AA$1315,DataRegularSeason20242025!$B$3:$B$1315, "&lt;=" &amp; $A184, DataRegularSeason20242025!$D$3:$D$1315, E$1)+SUMIFS(DataRegularSeason20242025!$AB$3:$AB$1315,DataRegularSeason20242025!$B$3:$B$1315, "&lt;=" &amp; $A184, DataRegularSeason20242025!$E$3:$E$1315, E$1)</f>
        <v>76</v>
      </c>
      <c r="F184" s="2">
        <f>SUMIFS(DataRegularSeason20242025!$AA$3:$AA$1315,DataRegularSeason20242025!$B$3:$B$1315, "&lt;=" &amp; $A184, DataRegularSeason20242025!$D$3:$D$1315, F$1)+SUMIFS(DataRegularSeason20242025!$AB$3:$AB$1315,DataRegularSeason20242025!$B$3:$B$1315, "&lt;=" &amp; $A184, DataRegularSeason20242025!$E$3:$E$1315, F$1)</f>
        <v>68</v>
      </c>
      <c r="G184" s="2">
        <f>SUMIFS(DataRegularSeason20242025!$AA$3:$AA$1315,DataRegularSeason20242025!$B$3:$B$1315, "&lt;=" &amp; $A184, DataRegularSeason20242025!$D$3:$D$1315, G$1)+SUMIFS(DataRegularSeason20242025!$AB$3:$AB$1315,DataRegularSeason20242025!$B$3:$B$1315, "&lt;=" &amp; $A184, DataRegularSeason20242025!$E$3:$E$1315, G$1)</f>
        <v>67</v>
      </c>
      <c r="H184" s="2">
        <f>SUMIFS(DataRegularSeason20242025!$AA$3:$AA$1315,DataRegularSeason20242025!$B$3:$B$1315, "&lt;=" &amp; $A184, DataRegularSeason20242025!$D$3:$D$1315, H$1)+SUMIFS(DataRegularSeason20242025!$AB$3:$AB$1315,DataRegularSeason20242025!$B$3:$B$1315, "&lt;=" &amp; $A184, DataRegularSeason20242025!$E$3:$E$1315, H$1)</f>
        <v>46</v>
      </c>
      <c r="I184" s="2">
        <f>SUMIFS(DataRegularSeason20242025!$AA$3:$AA$1315,DataRegularSeason20242025!$B$3:$B$1315, "&lt;=" &amp; $A184, DataRegularSeason20242025!$D$3:$D$1315, I$1)+SUMIFS(DataRegularSeason20242025!$AB$3:$AB$1315,DataRegularSeason20242025!$B$3:$B$1315, "&lt;=" &amp; $A184, DataRegularSeason20242025!$E$3:$E$1315, I$1)</f>
        <v>74</v>
      </c>
      <c r="J184" s="2">
        <f>SUMIFS(DataRegularSeason20242025!$AA$3:$AA$1315,DataRegularSeason20242025!$B$3:$B$1315, "&lt;=" &amp; $A184, DataRegularSeason20242025!$D$3:$D$1315, J$1)+SUMIFS(DataRegularSeason20242025!$AB$3:$AB$1315,DataRegularSeason20242025!$B$3:$B$1315, "&lt;=" &amp; $A184, DataRegularSeason20242025!$E$3:$E$1315, J$1)</f>
        <v>82</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74</v>
      </c>
      <c r="M184" s="2">
        <f>SUMIFS(DataRegularSeason20242025!$AA$3:$AA$1315,DataRegularSeason20242025!$B$3:$B$1315, "&lt;=" &amp; $A184, DataRegularSeason20242025!$D$3:$D$1315, M$1)+SUMIFS(DataRegularSeason20242025!$AB$3:$AB$1315,DataRegularSeason20242025!$B$3:$B$1315, "&lt;=" &amp; $A184, DataRegularSeason20242025!$E$3:$E$1315, M$1)</f>
        <v>81</v>
      </c>
      <c r="N184" s="2">
        <f>SUMIFS(DataRegularSeason20242025!$AA$3:$AA$1315,DataRegularSeason20242025!$B$3:$B$1315, "&lt;=" &amp; $A184, DataRegularSeason20242025!$D$3:$D$1315, N$1)+SUMIFS(DataRegularSeason20242025!$AB$3:$AB$1315,DataRegularSeason20242025!$B$3:$B$1315, "&lt;=" &amp; $A184, DataRegularSeason20242025!$E$3:$E$1315, N$1)</f>
        <v>71</v>
      </c>
      <c r="O184" s="2">
        <f>SUMIFS(DataRegularSeason20242025!$AA$3:$AA$1315,DataRegularSeason20242025!$B$3:$B$1315, "&lt;=" &amp; $A184, DataRegularSeason20242025!$D$3:$D$1315, O$1)+SUMIFS(DataRegularSeason20242025!$AB$3:$AB$1315,DataRegularSeason20242025!$B$3:$B$1315, "&lt;=" &amp; $A184, DataRegularSeason20242025!$E$3:$E$1315, O$1)</f>
        <v>76</v>
      </c>
      <c r="P184" s="2">
        <f>SUMIFS(DataRegularSeason20242025!$AA$3:$AA$1315,DataRegularSeason20242025!$B$3:$B$1315, "&lt;=" &amp; $A184, DataRegularSeason20242025!$D$3:$D$1315, P$1)+SUMIFS(DataRegularSeason20242025!$AB$3:$AB$1315,DataRegularSeason20242025!$B$3:$B$1315, "&lt;=" &amp; $A184, DataRegularSeason20242025!$E$3:$E$1315, P$1)</f>
        <v>65</v>
      </c>
      <c r="Q184" s="2">
        <f>SUMIFS(DataRegularSeason20242025!$AA$3:$AA$1315,DataRegularSeason20242025!$B$3:$B$1315, "&lt;=" &amp; $A184, DataRegularSeason20242025!$D$3:$D$1315, Q$1)+SUMIFS(DataRegularSeason20242025!$AB$3:$AB$1315,DataRegularSeason20242025!$B$3:$B$1315, "&lt;=" &amp; $A184, DataRegularSeason20242025!$E$3:$E$1315, Q$1)</f>
        <v>72</v>
      </c>
      <c r="R184" s="2">
        <f>SUMIFS(DataRegularSeason20242025!$AA$3:$AA$1315,DataRegularSeason20242025!$B$3:$B$1315, "&lt;=" &amp; $A184, DataRegularSeason20242025!$D$3:$D$1315, R$1)+SUMIFS(DataRegularSeason20242025!$AB$3:$AB$1315,DataRegularSeason20242025!$B$3:$B$1315, "&lt;=" &amp; $A184, DataRegularSeason20242025!$E$3:$E$1315, R$1)</f>
        <v>51</v>
      </c>
      <c r="S184" s="2">
        <f>SUMIFS(DataRegularSeason20242025!$AA$3:$AA$1315,DataRegularSeason20242025!$B$3:$B$1315, "&lt;=" &amp; $A184, DataRegularSeason20242025!$D$3:$D$1315, S$1)+SUMIFS(DataRegularSeason20242025!$AB$3:$AB$1315,DataRegularSeason20242025!$B$3:$B$1315, "&lt;=" &amp; $A184, DataRegularSeason20242025!$E$3:$E$1315, S$1)</f>
        <v>63</v>
      </c>
      <c r="T184" s="2">
        <f>SUMIFS(DataRegularSeason20242025!$AA$3:$AA$1315,DataRegularSeason20242025!$B$3:$B$1315, "&lt;=" &amp; $A184, DataRegularSeason20242025!$D$3:$D$1315, T$1)+SUMIFS(DataRegularSeason20242025!$AB$3:$AB$1315,DataRegularSeason20242025!$B$3:$B$1315, "&lt;=" &amp; $A184, DataRegularSeason20242025!$E$3:$E$1315, T$1)</f>
        <v>67</v>
      </c>
      <c r="U184" s="2">
        <f>SUMIFS(DataRegularSeason20242025!$AA$3:$AA$1315,DataRegularSeason20242025!$B$3:$B$1315, "&lt;=" &amp; $A184, DataRegularSeason20242025!$D$3:$D$1315, U$1)+SUMIFS(DataRegularSeason20242025!$AB$3:$AB$1315,DataRegularSeason20242025!$B$3:$B$1315, "&lt;=" &amp; $A184, DataRegularSeason20242025!$E$3:$E$1315, U$1)</f>
        <v>67</v>
      </c>
      <c r="V184" s="2">
        <f>SUMIFS(DataRegularSeason20242025!$AA$3:$AA$1315,DataRegularSeason20242025!$B$3:$B$1315, "&lt;=" &amp; $A184, DataRegularSeason20242025!$D$3:$D$1315, V$1)+SUMIFS(DataRegularSeason20242025!$AB$3:$AB$1315,DataRegularSeason20242025!$B$3:$B$1315, "&lt;=" &amp; $A184, DataRegularSeason20242025!$E$3:$E$1315, V$1)</f>
        <v>62</v>
      </c>
      <c r="W184" s="2">
        <f>SUMIFS(DataRegularSeason20242025!$AA$3:$AA$1315,DataRegularSeason20242025!$B$3:$B$1315, "&lt;=" &amp; $A184, DataRegularSeason20242025!$D$3:$D$1315, W$1)+SUMIFS(DataRegularSeason20242025!$AB$3:$AB$1315,DataRegularSeason20242025!$B$3:$B$1315, "&lt;=" &amp; $A184, DataRegularSeason20242025!$E$3:$E$1315, W$1)</f>
        <v>58</v>
      </c>
      <c r="X184" s="2">
        <f>SUMIFS(DataRegularSeason20242025!$AA$3:$AA$1315,DataRegularSeason20242025!$B$3:$B$1315, "&lt;=" &amp; $A184, DataRegularSeason20242025!$D$3:$D$1315, X$1)+SUMIFS(DataRegularSeason20242025!$AB$3:$AB$1315,DataRegularSeason20242025!$B$3:$B$1315, "&lt;=" &amp; $A184, DataRegularSeason20242025!$E$3:$E$1315, X$1)</f>
        <v>56</v>
      </c>
      <c r="Y184" s="2">
        <f>SUMIFS(DataRegularSeason20242025!$AA$3:$AA$1315,DataRegularSeason20242025!$B$3:$B$1315, "&lt;=" &amp; $A184, DataRegularSeason20242025!$D$3:$D$1315, Y$1)+SUMIFS(DataRegularSeason20242025!$AB$3:$AB$1315,DataRegularSeason20242025!$B$3:$B$1315, "&lt;=" &amp; $A184, DataRegularSeason20242025!$E$3:$E$1315, Y$1)</f>
        <v>43</v>
      </c>
      <c r="Z184" s="2">
        <f>SUMIFS(DataRegularSeason20242025!$AA$3:$AA$1315,DataRegularSeason20242025!$B$3:$B$1315, "&lt;=" &amp; $A184, DataRegularSeason20242025!$D$3:$D$1315, Z$1)+SUMIFS(DataRegularSeason20242025!$AB$3:$AB$1315,DataRegularSeason20242025!$B$3:$B$1315, "&lt;=" &amp; $A184, DataRegularSeason20242025!$E$3:$E$1315, Z$1)</f>
        <v>66</v>
      </c>
      <c r="AA184" s="2">
        <f>SUMIFS(DataRegularSeason20242025!$AA$3:$AA$1315,DataRegularSeason20242025!$B$3:$B$1315, "&lt;=" &amp; $A184, DataRegularSeason20242025!$D$3:$D$1315, AA$1)+SUMIFS(DataRegularSeason20242025!$AB$3:$AB$1315,DataRegularSeason20242025!$B$3:$B$1315, "&lt;=" &amp; $A184, DataRegularSeason20242025!$E$3:$E$1315, AA$1)</f>
        <v>78</v>
      </c>
      <c r="AB184" s="2">
        <f>SUMIFS(DataRegularSeason20242025!$AA$3:$AA$1315,DataRegularSeason20242025!$B$3:$B$1315, "&lt;=" &amp; $A184, DataRegularSeason20242025!$D$3:$D$1315, AB$1)+SUMIFS(DataRegularSeason20242025!$AB$3:$AB$1315,DataRegularSeason20242025!$B$3:$B$1315, "&lt;=" &amp; $A184, DataRegularSeason20242025!$E$3:$E$1315, AB$1)</f>
        <v>81</v>
      </c>
      <c r="AC184" s="2">
        <f>SUMIFS(DataRegularSeason20242025!$AA$3:$AA$1315,DataRegularSeason20242025!$B$3:$B$1315, "&lt;=" &amp; $A184, DataRegularSeason20242025!$D$3:$D$1315, AC$1)+SUMIFS(DataRegularSeason20242025!$AB$3:$AB$1315,DataRegularSeason20242025!$B$3:$B$1315, "&lt;=" &amp; $A184, DataRegularSeason20242025!$E$3:$E$1315, AC$1)</f>
        <v>65</v>
      </c>
      <c r="AD184" s="2">
        <f>SUMIFS(DataRegularSeason20242025!$AA$3:$AA$1315,DataRegularSeason20242025!$B$3:$B$1315, "&lt;=" &amp; $A184, DataRegularSeason20242025!$D$3:$D$1315, AD$1)+SUMIFS(DataRegularSeason20242025!$AB$3:$AB$1315,DataRegularSeason20242025!$B$3:$B$1315, "&lt;=" &amp; $A184, DataRegularSeason20242025!$E$3:$E$1315, AD$1)</f>
        <v>64</v>
      </c>
      <c r="AE184" s="2">
        <f>SUMIFS(DataRegularSeason20242025!$AA$3:$AA$1315,DataRegularSeason20242025!$B$3:$B$1315, "&lt;=" &amp; $A184, DataRegularSeason20242025!$D$3:$D$1315, AE$1)+SUMIFS(DataRegularSeason20242025!$AB$3:$AB$1315,DataRegularSeason20242025!$B$3:$B$1315, "&lt;=" &amp; $A184, DataRegularSeason20242025!$E$3:$E$1315, AE$1)</f>
        <v>80</v>
      </c>
      <c r="AF184" s="2">
        <f>SUMIFS(DataRegularSeason20242025!$AA$3:$AA$1315,DataRegularSeason20242025!$B$3:$B$1315, "&lt;=" &amp; $A184, DataRegularSeason20242025!$D$3:$D$1315, AF$1)+SUMIFS(DataRegularSeason20242025!$AB$3:$AB$1315,DataRegularSeason20242025!$B$3:$B$1315, "&lt;=" &amp; $A184, DataRegularSeason20242025!$E$3:$E$1315, AF$1)</f>
        <v>90</v>
      </c>
      <c r="AG184" s="2">
        <f>SUMIFS(DataRegularSeason20242025!$AA$3:$AA$1315,DataRegularSeason20242025!$B$3:$B$1315, "&lt;=" &amp; $A184, DataRegularSeason20242025!$D$3:$D$1315, AG$1)+SUMIFS(DataRegularSeason20242025!$AB$3:$AB$1315,DataRegularSeason20242025!$B$3:$B$1315, "&lt;=" &amp; $A184, DataRegularSeason20242025!$E$3:$E$1315, AG$1)</f>
        <v>88</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61</v>
      </c>
      <c r="C185" s="2">
        <f>SUMIFS(DataRegularSeason20242025!$AA$3:$AA$1315,DataRegularSeason20242025!$B$3:$B$1315, "&lt;=" &amp; $A185, DataRegularSeason20242025!$D$3:$D$1315, C$1)+SUMIFS(DataRegularSeason20242025!$AB$3:$AB$1315,DataRegularSeason20242025!$B$3:$B$1315, "&lt;=" &amp; $A185, DataRegularSeason20242025!$E$3:$E$1315, C$1)</f>
        <v>64</v>
      </c>
      <c r="D185" s="2">
        <f>SUMIFS(DataRegularSeason20242025!$AA$3:$AA$1315,DataRegularSeason20242025!$B$3:$B$1315, "&lt;=" &amp; $A185, DataRegularSeason20242025!$D$3:$D$1315, D$1)+SUMIFS(DataRegularSeason20242025!$AB$3:$AB$1315,DataRegularSeason20242025!$B$3:$B$1315, "&lt;=" &amp; $A185, DataRegularSeason20242025!$E$3:$E$1315, D$1)</f>
        <v>54</v>
      </c>
      <c r="E185" s="2">
        <f>SUMIFS(DataRegularSeason20242025!$AA$3:$AA$1315,DataRegularSeason20242025!$B$3:$B$1315, "&lt;=" &amp; $A185, DataRegularSeason20242025!$D$3:$D$1315, E$1)+SUMIFS(DataRegularSeason20242025!$AB$3:$AB$1315,DataRegularSeason20242025!$B$3:$B$1315, "&lt;=" &amp; $A185, DataRegularSeason20242025!$E$3:$E$1315, E$1)</f>
        <v>76</v>
      </c>
      <c r="F185" s="2">
        <f>SUMIFS(DataRegularSeason20242025!$AA$3:$AA$1315,DataRegularSeason20242025!$B$3:$B$1315, "&lt;=" &amp; $A185, DataRegularSeason20242025!$D$3:$D$1315, F$1)+SUMIFS(DataRegularSeason20242025!$AB$3:$AB$1315,DataRegularSeason20242025!$B$3:$B$1315, "&lt;=" &amp; $A185, DataRegularSeason20242025!$E$3:$E$1315, F$1)</f>
        <v>68</v>
      </c>
      <c r="G185" s="2">
        <f>SUMIFS(DataRegularSeason20242025!$AA$3:$AA$1315,DataRegularSeason20242025!$B$3:$B$1315, "&lt;=" &amp; $A185, DataRegularSeason20242025!$D$3:$D$1315, G$1)+SUMIFS(DataRegularSeason20242025!$AB$3:$AB$1315,DataRegularSeason20242025!$B$3:$B$1315, "&lt;=" &amp; $A185, DataRegularSeason20242025!$E$3:$E$1315, G$1)</f>
        <v>67</v>
      </c>
      <c r="H185" s="2">
        <f>SUMIFS(DataRegularSeason20242025!$AA$3:$AA$1315,DataRegularSeason20242025!$B$3:$B$1315, "&lt;=" &amp; $A185, DataRegularSeason20242025!$D$3:$D$1315, H$1)+SUMIFS(DataRegularSeason20242025!$AB$3:$AB$1315,DataRegularSeason20242025!$B$3:$B$1315, "&lt;=" &amp; $A185, DataRegularSeason20242025!$E$3:$E$1315, H$1)</f>
        <v>46</v>
      </c>
      <c r="I185" s="2">
        <f>SUMIFS(DataRegularSeason20242025!$AA$3:$AA$1315,DataRegularSeason20242025!$B$3:$B$1315, "&lt;=" &amp; $A185, DataRegularSeason20242025!$D$3:$D$1315, I$1)+SUMIFS(DataRegularSeason20242025!$AB$3:$AB$1315,DataRegularSeason20242025!$B$3:$B$1315, "&lt;=" &amp; $A185, DataRegularSeason20242025!$E$3:$E$1315, I$1)</f>
        <v>74</v>
      </c>
      <c r="J185" s="2">
        <f>SUMIFS(DataRegularSeason20242025!$AA$3:$AA$1315,DataRegularSeason20242025!$B$3:$B$1315, "&lt;=" &amp; $A185, DataRegularSeason20242025!$D$3:$D$1315, J$1)+SUMIFS(DataRegularSeason20242025!$AB$3:$AB$1315,DataRegularSeason20242025!$B$3:$B$1315, "&lt;=" &amp; $A185, DataRegularSeason20242025!$E$3:$E$1315, J$1)</f>
        <v>82</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74</v>
      </c>
      <c r="M185" s="2">
        <f>SUMIFS(DataRegularSeason20242025!$AA$3:$AA$1315,DataRegularSeason20242025!$B$3:$B$1315, "&lt;=" &amp; $A185, DataRegularSeason20242025!$D$3:$D$1315, M$1)+SUMIFS(DataRegularSeason20242025!$AB$3:$AB$1315,DataRegularSeason20242025!$B$3:$B$1315, "&lt;=" &amp; $A185, DataRegularSeason20242025!$E$3:$E$1315, M$1)</f>
        <v>81</v>
      </c>
      <c r="N185" s="2">
        <f>SUMIFS(DataRegularSeason20242025!$AA$3:$AA$1315,DataRegularSeason20242025!$B$3:$B$1315, "&lt;=" &amp; $A185, DataRegularSeason20242025!$D$3:$D$1315, N$1)+SUMIFS(DataRegularSeason20242025!$AB$3:$AB$1315,DataRegularSeason20242025!$B$3:$B$1315, "&lt;=" &amp; $A185, DataRegularSeason20242025!$E$3:$E$1315, N$1)</f>
        <v>71</v>
      </c>
      <c r="O185" s="2">
        <f>SUMIFS(DataRegularSeason20242025!$AA$3:$AA$1315,DataRegularSeason20242025!$B$3:$B$1315, "&lt;=" &amp; $A185, DataRegularSeason20242025!$D$3:$D$1315, O$1)+SUMIFS(DataRegularSeason20242025!$AB$3:$AB$1315,DataRegularSeason20242025!$B$3:$B$1315, "&lt;=" &amp; $A185, DataRegularSeason20242025!$E$3:$E$1315, O$1)</f>
        <v>76</v>
      </c>
      <c r="P185" s="2">
        <f>SUMIFS(DataRegularSeason20242025!$AA$3:$AA$1315,DataRegularSeason20242025!$B$3:$B$1315, "&lt;=" &amp; $A185, DataRegularSeason20242025!$D$3:$D$1315, P$1)+SUMIFS(DataRegularSeason20242025!$AB$3:$AB$1315,DataRegularSeason20242025!$B$3:$B$1315, "&lt;=" &amp; $A185, DataRegularSeason20242025!$E$3:$E$1315, P$1)</f>
        <v>65</v>
      </c>
      <c r="Q185" s="2">
        <f>SUMIFS(DataRegularSeason20242025!$AA$3:$AA$1315,DataRegularSeason20242025!$B$3:$B$1315, "&lt;=" &amp; $A185, DataRegularSeason20242025!$D$3:$D$1315, Q$1)+SUMIFS(DataRegularSeason20242025!$AB$3:$AB$1315,DataRegularSeason20242025!$B$3:$B$1315, "&lt;=" &amp; $A185, DataRegularSeason20242025!$E$3:$E$1315, Q$1)</f>
        <v>72</v>
      </c>
      <c r="R185" s="2">
        <f>SUMIFS(DataRegularSeason20242025!$AA$3:$AA$1315,DataRegularSeason20242025!$B$3:$B$1315, "&lt;=" &amp; $A185, DataRegularSeason20242025!$D$3:$D$1315, R$1)+SUMIFS(DataRegularSeason20242025!$AB$3:$AB$1315,DataRegularSeason20242025!$B$3:$B$1315, "&lt;=" &amp; $A185, DataRegularSeason20242025!$E$3:$E$1315, R$1)</f>
        <v>51</v>
      </c>
      <c r="S185" s="2">
        <f>SUMIFS(DataRegularSeason20242025!$AA$3:$AA$1315,DataRegularSeason20242025!$B$3:$B$1315, "&lt;=" &amp; $A185, DataRegularSeason20242025!$D$3:$D$1315, S$1)+SUMIFS(DataRegularSeason20242025!$AB$3:$AB$1315,DataRegularSeason20242025!$B$3:$B$1315, "&lt;=" &amp; $A185, DataRegularSeason20242025!$E$3:$E$1315, S$1)</f>
        <v>63</v>
      </c>
      <c r="T185" s="2">
        <f>SUMIFS(DataRegularSeason20242025!$AA$3:$AA$1315,DataRegularSeason20242025!$B$3:$B$1315, "&lt;=" &amp; $A185, DataRegularSeason20242025!$D$3:$D$1315, T$1)+SUMIFS(DataRegularSeason20242025!$AB$3:$AB$1315,DataRegularSeason20242025!$B$3:$B$1315, "&lt;=" &amp; $A185, DataRegularSeason20242025!$E$3:$E$1315, T$1)</f>
        <v>67</v>
      </c>
      <c r="U185" s="2">
        <f>SUMIFS(DataRegularSeason20242025!$AA$3:$AA$1315,DataRegularSeason20242025!$B$3:$B$1315, "&lt;=" &amp; $A185, DataRegularSeason20242025!$D$3:$D$1315, U$1)+SUMIFS(DataRegularSeason20242025!$AB$3:$AB$1315,DataRegularSeason20242025!$B$3:$B$1315, "&lt;=" &amp; $A185, DataRegularSeason20242025!$E$3:$E$1315, U$1)</f>
        <v>67</v>
      </c>
      <c r="V185" s="2">
        <f>SUMIFS(DataRegularSeason20242025!$AA$3:$AA$1315,DataRegularSeason20242025!$B$3:$B$1315, "&lt;=" &amp; $A185, DataRegularSeason20242025!$D$3:$D$1315, V$1)+SUMIFS(DataRegularSeason20242025!$AB$3:$AB$1315,DataRegularSeason20242025!$B$3:$B$1315, "&lt;=" &amp; $A185, DataRegularSeason20242025!$E$3:$E$1315, V$1)</f>
        <v>62</v>
      </c>
      <c r="W185" s="2">
        <f>SUMIFS(DataRegularSeason20242025!$AA$3:$AA$1315,DataRegularSeason20242025!$B$3:$B$1315, "&lt;=" &amp; $A185, DataRegularSeason20242025!$D$3:$D$1315, W$1)+SUMIFS(DataRegularSeason20242025!$AB$3:$AB$1315,DataRegularSeason20242025!$B$3:$B$1315, "&lt;=" &amp; $A185, DataRegularSeason20242025!$E$3:$E$1315, W$1)</f>
        <v>58</v>
      </c>
      <c r="X185" s="2">
        <f>SUMIFS(DataRegularSeason20242025!$AA$3:$AA$1315,DataRegularSeason20242025!$B$3:$B$1315, "&lt;=" &amp; $A185, DataRegularSeason20242025!$D$3:$D$1315, X$1)+SUMIFS(DataRegularSeason20242025!$AB$3:$AB$1315,DataRegularSeason20242025!$B$3:$B$1315, "&lt;=" &amp; $A185, DataRegularSeason20242025!$E$3:$E$1315, X$1)</f>
        <v>56</v>
      </c>
      <c r="Y185" s="2">
        <f>SUMIFS(DataRegularSeason20242025!$AA$3:$AA$1315,DataRegularSeason20242025!$B$3:$B$1315, "&lt;=" &amp; $A185, DataRegularSeason20242025!$D$3:$D$1315, Y$1)+SUMIFS(DataRegularSeason20242025!$AB$3:$AB$1315,DataRegularSeason20242025!$B$3:$B$1315, "&lt;=" &amp; $A185, DataRegularSeason20242025!$E$3:$E$1315, Y$1)</f>
        <v>43</v>
      </c>
      <c r="Z185" s="2">
        <f>SUMIFS(DataRegularSeason20242025!$AA$3:$AA$1315,DataRegularSeason20242025!$B$3:$B$1315, "&lt;=" &amp; $A185, DataRegularSeason20242025!$D$3:$D$1315, Z$1)+SUMIFS(DataRegularSeason20242025!$AB$3:$AB$1315,DataRegularSeason20242025!$B$3:$B$1315, "&lt;=" &amp; $A185, DataRegularSeason20242025!$E$3:$E$1315, Z$1)</f>
        <v>66</v>
      </c>
      <c r="AA185" s="2">
        <f>SUMIFS(DataRegularSeason20242025!$AA$3:$AA$1315,DataRegularSeason20242025!$B$3:$B$1315, "&lt;=" &amp; $A185, DataRegularSeason20242025!$D$3:$D$1315, AA$1)+SUMIFS(DataRegularSeason20242025!$AB$3:$AB$1315,DataRegularSeason20242025!$B$3:$B$1315, "&lt;=" &amp; $A185, DataRegularSeason20242025!$E$3:$E$1315, AA$1)</f>
        <v>78</v>
      </c>
      <c r="AB185" s="2">
        <f>SUMIFS(DataRegularSeason20242025!$AA$3:$AA$1315,DataRegularSeason20242025!$B$3:$B$1315, "&lt;=" &amp; $A185, DataRegularSeason20242025!$D$3:$D$1315, AB$1)+SUMIFS(DataRegularSeason20242025!$AB$3:$AB$1315,DataRegularSeason20242025!$B$3:$B$1315, "&lt;=" &amp; $A185, DataRegularSeason20242025!$E$3:$E$1315, AB$1)</f>
        <v>81</v>
      </c>
      <c r="AC185" s="2">
        <f>SUMIFS(DataRegularSeason20242025!$AA$3:$AA$1315,DataRegularSeason20242025!$B$3:$B$1315, "&lt;=" &amp; $A185, DataRegularSeason20242025!$D$3:$D$1315, AC$1)+SUMIFS(DataRegularSeason20242025!$AB$3:$AB$1315,DataRegularSeason20242025!$B$3:$B$1315, "&lt;=" &amp; $A185, DataRegularSeason20242025!$E$3:$E$1315, AC$1)</f>
        <v>65</v>
      </c>
      <c r="AD185" s="2">
        <f>SUMIFS(DataRegularSeason20242025!$AA$3:$AA$1315,DataRegularSeason20242025!$B$3:$B$1315, "&lt;=" &amp; $A185, DataRegularSeason20242025!$D$3:$D$1315, AD$1)+SUMIFS(DataRegularSeason20242025!$AB$3:$AB$1315,DataRegularSeason20242025!$B$3:$B$1315, "&lt;=" &amp; $A185, DataRegularSeason20242025!$E$3:$E$1315, AD$1)</f>
        <v>64</v>
      </c>
      <c r="AE185" s="2">
        <f>SUMIFS(DataRegularSeason20242025!$AA$3:$AA$1315,DataRegularSeason20242025!$B$3:$B$1315, "&lt;=" &amp; $A185, DataRegularSeason20242025!$D$3:$D$1315, AE$1)+SUMIFS(DataRegularSeason20242025!$AB$3:$AB$1315,DataRegularSeason20242025!$B$3:$B$1315, "&lt;=" &amp; $A185, DataRegularSeason20242025!$E$3:$E$1315, AE$1)</f>
        <v>80</v>
      </c>
      <c r="AF185" s="2">
        <f>SUMIFS(DataRegularSeason20242025!$AA$3:$AA$1315,DataRegularSeason20242025!$B$3:$B$1315, "&lt;=" &amp; $A185, DataRegularSeason20242025!$D$3:$D$1315, AF$1)+SUMIFS(DataRegularSeason20242025!$AB$3:$AB$1315,DataRegularSeason20242025!$B$3:$B$1315, "&lt;=" &amp; $A185, DataRegularSeason20242025!$E$3:$E$1315, AF$1)</f>
        <v>90</v>
      </c>
      <c r="AG185" s="2">
        <f>SUMIFS(DataRegularSeason20242025!$AA$3:$AA$1315,DataRegularSeason20242025!$B$3:$B$1315, "&lt;=" &amp; $A185, DataRegularSeason20242025!$D$3:$D$1315, AG$1)+SUMIFS(DataRegularSeason20242025!$AB$3:$AB$1315,DataRegularSeason20242025!$B$3:$B$1315, "&lt;=" &amp; $A185, DataRegularSeason20242025!$E$3:$E$1315, AG$1)</f>
        <v>88</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61</v>
      </c>
      <c r="C186" s="2">
        <f>SUMIFS(DataRegularSeason20242025!$AA$3:$AA$1315,DataRegularSeason20242025!$B$3:$B$1315, "&lt;=" &amp; $A186, DataRegularSeason20242025!$D$3:$D$1315, C$1)+SUMIFS(DataRegularSeason20242025!$AB$3:$AB$1315,DataRegularSeason20242025!$B$3:$B$1315, "&lt;=" &amp; $A186, DataRegularSeason20242025!$E$3:$E$1315, C$1)</f>
        <v>64</v>
      </c>
      <c r="D186" s="2">
        <f>SUMIFS(DataRegularSeason20242025!$AA$3:$AA$1315,DataRegularSeason20242025!$B$3:$B$1315, "&lt;=" &amp; $A186, DataRegularSeason20242025!$D$3:$D$1315, D$1)+SUMIFS(DataRegularSeason20242025!$AB$3:$AB$1315,DataRegularSeason20242025!$B$3:$B$1315, "&lt;=" &amp; $A186, DataRegularSeason20242025!$E$3:$E$1315, D$1)</f>
        <v>54</v>
      </c>
      <c r="E186" s="2">
        <f>SUMIFS(DataRegularSeason20242025!$AA$3:$AA$1315,DataRegularSeason20242025!$B$3:$B$1315, "&lt;=" &amp; $A186, DataRegularSeason20242025!$D$3:$D$1315, E$1)+SUMIFS(DataRegularSeason20242025!$AB$3:$AB$1315,DataRegularSeason20242025!$B$3:$B$1315, "&lt;=" &amp; $A186, DataRegularSeason20242025!$E$3:$E$1315, E$1)</f>
        <v>76</v>
      </c>
      <c r="F186" s="2">
        <f>SUMIFS(DataRegularSeason20242025!$AA$3:$AA$1315,DataRegularSeason20242025!$B$3:$B$1315, "&lt;=" &amp; $A186, DataRegularSeason20242025!$D$3:$D$1315, F$1)+SUMIFS(DataRegularSeason20242025!$AB$3:$AB$1315,DataRegularSeason20242025!$B$3:$B$1315, "&lt;=" &amp; $A186, DataRegularSeason20242025!$E$3:$E$1315, F$1)</f>
        <v>68</v>
      </c>
      <c r="G186" s="2">
        <f>SUMIFS(DataRegularSeason20242025!$AA$3:$AA$1315,DataRegularSeason20242025!$B$3:$B$1315, "&lt;=" &amp; $A186, DataRegularSeason20242025!$D$3:$D$1315, G$1)+SUMIFS(DataRegularSeason20242025!$AB$3:$AB$1315,DataRegularSeason20242025!$B$3:$B$1315, "&lt;=" &amp; $A186, DataRegularSeason20242025!$E$3:$E$1315, G$1)</f>
        <v>67</v>
      </c>
      <c r="H186" s="2">
        <f>SUMIFS(DataRegularSeason20242025!$AA$3:$AA$1315,DataRegularSeason20242025!$B$3:$B$1315, "&lt;=" &amp; $A186, DataRegularSeason20242025!$D$3:$D$1315, H$1)+SUMIFS(DataRegularSeason20242025!$AB$3:$AB$1315,DataRegularSeason20242025!$B$3:$B$1315, "&lt;=" &amp; $A186, DataRegularSeason20242025!$E$3:$E$1315, H$1)</f>
        <v>46</v>
      </c>
      <c r="I186" s="2">
        <f>SUMIFS(DataRegularSeason20242025!$AA$3:$AA$1315,DataRegularSeason20242025!$B$3:$B$1315, "&lt;=" &amp; $A186, DataRegularSeason20242025!$D$3:$D$1315, I$1)+SUMIFS(DataRegularSeason20242025!$AB$3:$AB$1315,DataRegularSeason20242025!$B$3:$B$1315, "&lt;=" &amp; $A186, DataRegularSeason20242025!$E$3:$E$1315, I$1)</f>
        <v>74</v>
      </c>
      <c r="J186" s="2">
        <f>SUMIFS(DataRegularSeason20242025!$AA$3:$AA$1315,DataRegularSeason20242025!$B$3:$B$1315, "&lt;=" &amp; $A186, DataRegularSeason20242025!$D$3:$D$1315, J$1)+SUMIFS(DataRegularSeason20242025!$AB$3:$AB$1315,DataRegularSeason20242025!$B$3:$B$1315, "&lt;=" &amp; $A186, DataRegularSeason20242025!$E$3:$E$1315, J$1)</f>
        <v>82</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74</v>
      </c>
      <c r="M186" s="2">
        <f>SUMIFS(DataRegularSeason20242025!$AA$3:$AA$1315,DataRegularSeason20242025!$B$3:$B$1315, "&lt;=" &amp; $A186, DataRegularSeason20242025!$D$3:$D$1315, M$1)+SUMIFS(DataRegularSeason20242025!$AB$3:$AB$1315,DataRegularSeason20242025!$B$3:$B$1315, "&lt;=" &amp; $A186, DataRegularSeason20242025!$E$3:$E$1315, M$1)</f>
        <v>81</v>
      </c>
      <c r="N186" s="2">
        <f>SUMIFS(DataRegularSeason20242025!$AA$3:$AA$1315,DataRegularSeason20242025!$B$3:$B$1315, "&lt;=" &amp; $A186, DataRegularSeason20242025!$D$3:$D$1315, N$1)+SUMIFS(DataRegularSeason20242025!$AB$3:$AB$1315,DataRegularSeason20242025!$B$3:$B$1315, "&lt;=" &amp; $A186, DataRegularSeason20242025!$E$3:$E$1315, N$1)</f>
        <v>71</v>
      </c>
      <c r="O186" s="2">
        <f>SUMIFS(DataRegularSeason20242025!$AA$3:$AA$1315,DataRegularSeason20242025!$B$3:$B$1315, "&lt;=" &amp; $A186, DataRegularSeason20242025!$D$3:$D$1315, O$1)+SUMIFS(DataRegularSeason20242025!$AB$3:$AB$1315,DataRegularSeason20242025!$B$3:$B$1315, "&lt;=" &amp; $A186, DataRegularSeason20242025!$E$3:$E$1315, O$1)</f>
        <v>76</v>
      </c>
      <c r="P186" s="2">
        <f>SUMIFS(DataRegularSeason20242025!$AA$3:$AA$1315,DataRegularSeason20242025!$B$3:$B$1315, "&lt;=" &amp; $A186, DataRegularSeason20242025!$D$3:$D$1315, P$1)+SUMIFS(DataRegularSeason20242025!$AB$3:$AB$1315,DataRegularSeason20242025!$B$3:$B$1315, "&lt;=" &amp; $A186, DataRegularSeason20242025!$E$3:$E$1315, P$1)</f>
        <v>65</v>
      </c>
      <c r="Q186" s="2">
        <f>SUMIFS(DataRegularSeason20242025!$AA$3:$AA$1315,DataRegularSeason20242025!$B$3:$B$1315, "&lt;=" &amp; $A186, DataRegularSeason20242025!$D$3:$D$1315, Q$1)+SUMIFS(DataRegularSeason20242025!$AB$3:$AB$1315,DataRegularSeason20242025!$B$3:$B$1315, "&lt;=" &amp; $A186, DataRegularSeason20242025!$E$3:$E$1315, Q$1)</f>
        <v>72</v>
      </c>
      <c r="R186" s="2">
        <f>SUMIFS(DataRegularSeason20242025!$AA$3:$AA$1315,DataRegularSeason20242025!$B$3:$B$1315, "&lt;=" &amp; $A186, DataRegularSeason20242025!$D$3:$D$1315, R$1)+SUMIFS(DataRegularSeason20242025!$AB$3:$AB$1315,DataRegularSeason20242025!$B$3:$B$1315, "&lt;=" &amp; $A186, DataRegularSeason20242025!$E$3:$E$1315, R$1)</f>
        <v>51</v>
      </c>
      <c r="S186" s="2">
        <f>SUMIFS(DataRegularSeason20242025!$AA$3:$AA$1315,DataRegularSeason20242025!$B$3:$B$1315, "&lt;=" &amp; $A186, DataRegularSeason20242025!$D$3:$D$1315, S$1)+SUMIFS(DataRegularSeason20242025!$AB$3:$AB$1315,DataRegularSeason20242025!$B$3:$B$1315, "&lt;=" &amp; $A186, DataRegularSeason20242025!$E$3:$E$1315, S$1)</f>
        <v>63</v>
      </c>
      <c r="T186" s="2">
        <f>SUMIFS(DataRegularSeason20242025!$AA$3:$AA$1315,DataRegularSeason20242025!$B$3:$B$1315, "&lt;=" &amp; $A186, DataRegularSeason20242025!$D$3:$D$1315, T$1)+SUMIFS(DataRegularSeason20242025!$AB$3:$AB$1315,DataRegularSeason20242025!$B$3:$B$1315, "&lt;=" &amp; $A186, DataRegularSeason20242025!$E$3:$E$1315, T$1)</f>
        <v>67</v>
      </c>
      <c r="U186" s="2">
        <f>SUMIFS(DataRegularSeason20242025!$AA$3:$AA$1315,DataRegularSeason20242025!$B$3:$B$1315, "&lt;=" &amp; $A186, DataRegularSeason20242025!$D$3:$D$1315, U$1)+SUMIFS(DataRegularSeason20242025!$AB$3:$AB$1315,DataRegularSeason20242025!$B$3:$B$1315, "&lt;=" &amp; $A186, DataRegularSeason20242025!$E$3:$E$1315, U$1)</f>
        <v>67</v>
      </c>
      <c r="V186" s="2">
        <f>SUMIFS(DataRegularSeason20242025!$AA$3:$AA$1315,DataRegularSeason20242025!$B$3:$B$1315, "&lt;=" &amp; $A186, DataRegularSeason20242025!$D$3:$D$1315, V$1)+SUMIFS(DataRegularSeason20242025!$AB$3:$AB$1315,DataRegularSeason20242025!$B$3:$B$1315, "&lt;=" &amp; $A186, DataRegularSeason20242025!$E$3:$E$1315, V$1)</f>
        <v>62</v>
      </c>
      <c r="W186" s="2">
        <f>SUMIFS(DataRegularSeason20242025!$AA$3:$AA$1315,DataRegularSeason20242025!$B$3:$B$1315, "&lt;=" &amp; $A186, DataRegularSeason20242025!$D$3:$D$1315, W$1)+SUMIFS(DataRegularSeason20242025!$AB$3:$AB$1315,DataRegularSeason20242025!$B$3:$B$1315, "&lt;=" &amp; $A186, DataRegularSeason20242025!$E$3:$E$1315, W$1)</f>
        <v>58</v>
      </c>
      <c r="X186" s="2">
        <f>SUMIFS(DataRegularSeason20242025!$AA$3:$AA$1315,DataRegularSeason20242025!$B$3:$B$1315, "&lt;=" &amp; $A186, DataRegularSeason20242025!$D$3:$D$1315, X$1)+SUMIFS(DataRegularSeason20242025!$AB$3:$AB$1315,DataRegularSeason20242025!$B$3:$B$1315, "&lt;=" &amp; $A186, DataRegularSeason20242025!$E$3:$E$1315, X$1)</f>
        <v>56</v>
      </c>
      <c r="Y186" s="2">
        <f>SUMIFS(DataRegularSeason20242025!$AA$3:$AA$1315,DataRegularSeason20242025!$B$3:$B$1315, "&lt;=" &amp; $A186, DataRegularSeason20242025!$D$3:$D$1315, Y$1)+SUMIFS(DataRegularSeason20242025!$AB$3:$AB$1315,DataRegularSeason20242025!$B$3:$B$1315, "&lt;=" &amp; $A186, DataRegularSeason20242025!$E$3:$E$1315, Y$1)</f>
        <v>43</v>
      </c>
      <c r="Z186" s="2">
        <f>SUMIFS(DataRegularSeason20242025!$AA$3:$AA$1315,DataRegularSeason20242025!$B$3:$B$1315, "&lt;=" &amp; $A186, DataRegularSeason20242025!$D$3:$D$1315, Z$1)+SUMIFS(DataRegularSeason20242025!$AB$3:$AB$1315,DataRegularSeason20242025!$B$3:$B$1315, "&lt;=" &amp; $A186, DataRegularSeason20242025!$E$3:$E$1315, Z$1)</f>
        <v>66</v>
      </c>
      <c r="AA186" s="2">
        <f>SUMIFS(DataRegularSeason20242025!$AA$3:$AA$1315,DataRegularSeason20242025!$B$3:$B$1315, "&lt;=" &amp; $A186, DataRegularSeason20242025!$D$3:$D$1315, AA$1)+SUMIFS(DataRegularSeason20242025!$AB$3:$AB$1315,DataRegularSeason20242025!$B$3:$B$1315, "&lt;=" &amp; $A186, DataRegularSeason20242025!$E$3:$E$1315, AA$1)</f>
        <v>78</v>
      </c>
      <c r="AB186" s="2">
        <f>SUMIFS(DataRegularSeason20242025!$AA$3:$AA$1315,DataRegularSeason20242025!$B$3:$B$1315, "&lt;=" &amp; $A186, DataRegularSeason20242025!$D$3:$D$1315, AB$1)+SUMIFS(DataRegularSeason20242025!$AB$3:$AB$1315,DataRegularSeason20242025!$B$3:$B$1315, "&lt;=" &amp; $A186, DataRegularSeason20242025!$E$3:$E$1315, AB$1)</f>
        <v>81</v>
      </c>
      <c r="AC186" s="2">
        <f>SUMIFS(DataRegularSeason20242025!$AA$3:$AA$1315,DataRegularSeason20242025!$B$3:$B$1315, "&lt;=" &amp; $A186, DataRegularSeason20242025!$D$3:$D$1315, AC$1)+SUMIFS(DataRegularSeason20242025!$AB$3:$AB$1315,DataRegularSeason20242025!$B$3:$B$1315, "&lt;=" &amp; $A186, DataRegularSeason20242025!$E$3:$E$1315, AC$1)</f>
        <v>65</v>
      </c>
      <c r="AD186" s="2">
        <f>SUMIFS(DataRegularSeason20242025!$AA$3:$AA$1315,DataRegularSeason20242025!$B$3:$B$1315, "&lt;=" &amp; $A186, DataRegularSeason20242025!$D$3:$D$1315, AD$1)+SUMIFS(DataRegularSeason20242025!$AB$3:$AB$1315,DataRegularSeason20242025!$B$3:$B$1315, "&lt;=" &amp; $A186, DataRegularSeason20242025!$E$3:$E$1315, AD$1)</f>
        <v>64</v>
      </c>
      <c r="AE186" s="2">
        <f>SUMIFS(DataRegularSeason20242025!$AA$3:$AA$1315,DataRegularSeason20242025!$B$3:$B$1315, "&lt;=" &amp; $A186, DataRegularSeason20242025!$D$3:$D$1315, AE$1)+SUMIFS(DataRegularSeason20242025!$AB$3:$AB$1315,DataRegularSeason20242025!$B$3:$B$1315, "&lt;=" &amp; $A186, DataRegularSeason20242025!$E$3:$E$1315, AE$1)</f>
        <v>80</v>
      </c>
      <c r="AF186" s="2">
        <f>SUMIFS(DataRegularSeason20242025!$AA$3:$AA$1315,DataRegularSeason20242025!$B$3:$B$1315, "&lt;=" &amp; $A186, DataRegularSeason20242025!$D$3:$D$1315, AF$1)+SUMIFS(DataRegularSeason20242025!$AB$3:$AB$1315,DataRegularSeason20242025!$B$3:$B$1315, "&lt;=" &amp; $A186, DataRegularSeason20242025!$E$3:$E$1315, AF$1)</f>
        <v>90</v>
      </c>
      <c r="AG186" s="2">
        <f>SUMIFS(DataRegularSeason20242025!$AA$3:$AA$1315,DataRegularSeason20242025!$B$3:$B$1315, "&lt;=" &amp; $A186, DataRegularSeason20242025!$D$3:$D$1315, AG$1)+SUMIFS(DataRegularSeason20242025!$AB$3:$AB$1315,DataRegularSeason20242025!$B$3:$B$1315, "&lt;=" &amp; $A186, DataRegularSeason20242025!$E$3:$E$1315, AG$1)</f>
        <v>88</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61</v>
      </c>
      <c r="C187" s="2">
        <f>SUMIFS(DataRegularSeason20242025!$AA$3:$AA$1315,DataRegularSeason20242025!$B$3:$B$1315, "&lt;=" &amp; $A187, DataRegularSeason20242025!$D$3:$D$1315, C$1)+SUMIFS(DataRegularSeason20242025!$AB$3:$AB$1315,DataRegularSeason20242025!$B$3:$B$1315, "&lt;=" &amp; $A187, DataRegularSeason20242025!$E$3:$E$1315, C$1)</f>
        <v>64</v>
      </c>
      <c r="D187" s="2">
        <f>SUMIFS(DataRegularSeason20242025!$AA$3:$AA$1315,DataRegularSeason20242025!$B$3:$B$1315, "&lt;=" &amp; $A187, DataRegularSeason20242025!$D$3:$D$1315, D$1)+SUMIFS(DataRegularSeason20242025!$AB$3:$AB$1315,DataRegularSeason20242025!$B$3:$B$1315, "&lt;=" &amp; $A187, DataRegularSeason20242025!$E$3:$E$1315, D$1)</f>
        <v>54</v>
      </c>
      <c r="E187" s="2">
        <f>SUMIFS(DataRegularSeason20242025!$AA$3:$AA$1315,DataRegularSeason20242025!$B$3:$B$1315, "&lt;=" &amp; $A187, DataRegularSeason20242025!$D$3:$D$1315, E$1)+SUMIFS(DataRegularSeason20242025!$AB$3:$AB$1315,DataRegularSeason20242025!$B$3:$B$1315, "&lt;=" &amp; $A187, DataRegularSeason20242025!$E$3:$E$1315, E$1)</f>
        <v>76</v>
      </c>
      <c r="F187" s="2">
        <f>SUMIFS(DataRegularSeason20242025!$AA$3:$AA$1315,DataRegularSeason20242025!$B$3:$B$1315, "&lt;=" &amp; $A187, DataRegularSeason20242025!$D$3:$D$1315, F$1)+SUMIFS(DataRegularSeason20242025!$AB$3:$AB$1315,DataRegularSeason20242025!$B$3:$B$1315, "&lt;=" &amp; $A187, DataRegularSeason20242025!$E$3:$E$1315, F$1)</f>
        <v>68</v>
      </c>
      <c r="G187" s="2">
        <f>SUMIFS(DataRegularSeason20242025!$AA$3:$AA$1315,DataRegularSeason20242025!$B$3:$B$1315, "&lt;=" &amp; $A187, DataRegularSeason20242025!$D$3:$D$1315, G$1)+SUMIFS(DataRegularSeason20242025!$AB$3:$AB$1315,DataRegularSeason20242025!$B$3:$B$1315, "&lt;=" &amp; $A187, DataRegularSeason20242025!$E$3:$E$1315, G$1)</f>
        <v>67</v>
      </c>
      <c r="H187" s="2">
        <f>SUMIFS(DataRegularSeason20242025!$AA$3:$AA$1315,DataRegularSeason20242025!$B$3:$B$1315, "&lt;=" &amp; $A187, DataRegularSeason20242025!$D$3:$D$1315, H$1)+SUMIFS(DataRegularSeason20242025!$AB$3:$AB$1315,DataRegularSeason20242025!$B$3:$B$1315, "&lt;=" &amp; $A187, DataRegularSeason20242025!$E$3:$E$1315, H$1)</f>
        <v>46</v>
      </c>
      <c r="I187" s="2">
        <f>SUMIFS(DataRegularSeason20242025!$AA$3:$AA$1315,DataRegularSeason20242025!$B$3:$B$1315, "&lt;=" &amp; $A187, DataRegularSeason20242025!$D$3:$D$1315, I$1)+SUMIFS(DataRegularSeason20242025!$AB$3:$AB$1315,DataRegularSeason20242025!$B$3:$B$1315, "&lt;=" &amp; $A187, DataRegularSeason20242025!$E$3:$E$1315, I$1)</f>
        <v>74</v>
      </c>
      <c r="J187" s="2">
        <f>SUMIFS(DataRegularSeason20242025!$AA$3:$AA$1315,DataRegularSeason20242025!$B$3:$B$1315, "&lt;=" &amp; $A187, DataRegularSeason20242025!$D$3:$D$1315, J$1)+SUMIFS(DataRegularSeason20242025!$AB$3:$AB$1315,DataRegularSeason20242025!$B$3:$B$1315, "&lt;=" &amp; $A187, DataRegularSeason20242025!$E$3:$E$1315, J$1)</f>
        <v>82</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74</v>
      </c>
      <c r="M187" s="2">
        <f>SUMIFS(DataRegularSeason20242025!$AA$3:$AA$1315,DataRegularSeason20242025!$B$3:$B$1315, "&lt;=" &amp; $A187, DataRegularSeason20242025!$D$3:$D$1315, M$1)+SUMIFS(DataRegularSeason20242025!$AB$3:$AB$1315,DataRegularSeason20242025!$B$3:$B$1315, "&lt;=" &amp; $A187, DataRegularSeason20242025!$E$3:$E$1315, M$1)</f>
        <v>81</v>
      </c>
      <c r="N187" s="2">
        <f>SUMIFS(DataRegularSeason20242025!$AA$3:$AA$1315,DataRegularSeason20242025!$B$3:$B$1315, "&lt;=" &amp; $A187, DataRegularSeason20242025!$D$3:$D$1315, N$1)+SUMIFS(DataRegularSeason20242025!$AB$3:$AB$1315,DataRegularSeason20242025!$B$3:$B$1315, "&lt;=" &amp; $A187, DataRegularSeason20242025!$E$3:$E$1315, N$1)</f>
        <v>71</v>
      </c>
      <c r="O187" s="2">
        <f>SUMIFS(DataRegularSeason20242025!$AA$3:$AA$1315,DataRegularSeason20242025!$B$3:$B$1315, "&lt;=" &amp; $A187, DataRegularSeason20242025!$D$3:$D$1315, O$1)+SUMIFS(DataRegularSeason20242025!$AB$3:$AB$1315,DataRegularSeason20242025!$B$3:$B$1315, "&lt;=" &amp; $A187, DataRegularSeason20242025!$E$3:$E$1315, O$1)</f>
        <v>76</v>
      </c>
      <c r="P187" s="2">
        <f>SUMIFS(DataRegularSeason20242025!$AA$3:$AA$1315,DataRegularSeason20242025!$B$3:$B$1315, "&lt;=" &amp; $A187, DataRegularSeason20242025!$D$3:$D$1315, P$1)+SUMIFS(DataRegularSeason20242025!$AB$3:$AB$1315,DataRegularSeason20242025!$B$3:$B$1315, "&lt;=" &amp; $A187, DataRegularSeason20242025!$E$3:$E$1315, P$1)</f>
        <v>65</v>
      </c>
      <c r="Q187" s="2">
        <f>SUMIFS(DataRegularSeason20242025!$AA$3:$AA$1315,DataRegularSeason20242025!$B$3:$B$1315, "&lt;=" &amp; $A187, DataRegularSeason20242025!$D$3:$D$1315, Q$1)+SUMIFS(DataRegularSeason20242025!$AB$3:$AB$1315,DataRegularSeason20242025!$B$3:$B$1315, "&lt;=" &amp; $A187, DataRegularSeason20242025!$E$3:$E$1315, Q$1)</f>
        <v>72</v>
      </c>
      <c r="R187" s="2">
        <f>SUMIFS(DataRegularSeason20242025!$AA$3:$AA$1315,DataRegularSeason20242025!$B$3:$B$1315, "&lt;=" &amp; $A187, DataRegularSeason20242025!$D$3:$D$1315, R$1)+SUMIFS(DataRegularSeason20242025!$AB$3:$AB$1315,DataRegularSeason20242025!$B$3:$B$1315, "&lt;=" &amp; $A187, DataRegularSeason20242025!$E$3:$E$1315, R$1)</f>
        <v>51</v>
      </c>
      <c r="S187" s="2">
        <f>SUMIFS(DataRegularSeason20242025!$AA$3:$AA$1315,DataRegularSeason20242025!$B$3:$B$1315, "&lt;=" &amp; $A187, DataRegularSeason20242025!$D$3:$D$1315, S$1)+SUMIFS(DataRegularSeason20242025!$AB$3:$AB$1315,DataRegularSeason20242025!$B$3:$B$1315, "&lt;=" &amp; $A187, DataRegularSeason20242025!$E$3:$E$1315, S$1)</f>
        <v>63</v>
      </c>
      <c r="T187" s="2">
        <f>SUMIFS(DataRegularSeason20242025!$AA$3:$AA$1315,DataRegularSeason20242025!$B$3:$B$1315, "&lt;=" &amp; $A187, DataRegularSeason20242025!$D$3:$D$1315, T$1)+SUMIFS(DataRegularSeason20242025!$AB$3:$AB$1315,DataRegularSeason20242025!$B$3:$B$1315, "&lt;=" &amp; $A187, DataRegularSeason20242025!$E$3:$E$1315, T$1)</f>
        <v>67</v>
      </c>
      <c r="U187" s="2">
        <f>SUMIFS(DataRegularSeason20242025!$AA$3:$AA$1315,DataRegularSeason20242025!$B$3:$B$1315, "&lt;=" &amp; $A187, DataRegularSeason20242025!$D$3:$D$1315, U$1)+SUMIFS(DataRegularSeason20242025!$AB$3:$AB$1315,DataRegularSeason20242025!$B$3:$B$1315, "&lt;=" &amp; $A187, DataRegularSeason20242025!$E$3:$E$1315, U$1)</f>
        <v>67</v>
      </c>
      <c r="V187" s="2">
        <f>SUMIFS(DataRegularSeason20242025!$AA$3:$AA$1315,DataRegularSeason20242025!$B$3:$B$1315, "&lt;=" &amp; $A187, DataRegularSeason20242025!$D$3:$D$1315, V$1)+SUMIFS(DataRegularSeason20242025!$AB$3:$AB$1315,DataRegularSeason20242025!$B$3:$B$1315, "&lt;=" &amp; $A187, DataRegularSeason20242025!$E$3:$E$1315, V$1)</f>
        <v>62</v>
      </c>
      <c r="W187" s="2">
        <f>SUMIFS(DataRegularSeason20242025!$AA$3:$AA$1315,DataRegularSeason20242025!$B$3:$B$1315, "&lt;=" &amp; $A187, DataRegularSeason20242025!$D$3:$D$1315, W$1)+SUMIFS(DataRegularSeason20242025!$AB$3:$AB$1315,DataRegularSeason20242025!$B$3:$B$1315, "&lt;=" &amp; $A187, DataRegularSeason20242025!$E$3:$E$1315, W$1)</f>
        <v>58</v>
      </c>
      <c r="X187" s="2">
        <f>SUMIFS(DataRegularSeason20242025!$AA$3:$AA$1315,DataRegularSeason20242025!$B$3:$B$1315, "&lt;=" &amp; $A187, DataRegularSeason20242025!$D$3:$D$1315, X$1)+SUMIFS(DataRegularSeason20242025!$AB$3:$AB$1315,DataRegularSeason20242025!$B$3:$B$1315, "&lt;=" &amp; $A187, DataRegularSeason20242025!$E$3:$E$1315, X$1)</f>
        <v>56</v>
      </c>
      <c r="Y187" s="2">
        <f>SUMIFS(DataRegularSeason20242025!$AA$3:$AA$1315,DataRegularSeason20242025!$B$3:$B$1315, "&lt;=" &amp; $A187, DataRegularSeason20242025!$D$3:$D$1315, Y$1)+SUMIFS(DataRegularSeason20242025!$AB$3:$AB$1315,DataRegularSeason20242025!$B$3:$B$1315, "&lt;=" &amp; $A187, DataRegularSeason20242025!$E$3:$E$1315, Y$1)</f>
        <v>43</v>
      </c>
      <c r="Z187" s="2">
        <f>SUMIFS(DataRegularSeason20242025!$AA$3:$AA$1315,DataRegularSeason20242025!$B$3:$B$1315, "&lt;=" &amp; $A187, DataRegularSeason20242025!$D$3:$D$1315, Z$1)+SUMIFS(DataRegularSeason20242025!$AB$3:$AB$1315,DataRegularSeason20242025!$B$3:$B$1315, "&lt;=" &amp; $A187, DataRegularSeason20242025!$E$3:$E$1315, Z$1)</f>
        <v>66</v>
      </c>
      <c r="AA187" s="2">
        <f>SUMIFS(DataRegularSeason20242025!$AA$3:$AA$1315,DataRegularSeason20242025!$B$3:$B$1315, "&lt;=" &amp; $A187, DataRegularSeason20242025!$D$3:$D$1315, AA$1)+SUMIFS(DataRegularSeason20242025!$AB$3:$AB$1315,DataRegularSeason20242025!$B$3:$B$1315, "&lt;=" &amp; $A187, DataRegularSeason20242025!$E$3:$E$1315, AA$1)</f>
        <v>78</v>
      </c>
      <c r="AB187" s="2">
        <f>SUMIFS(DataRegularSeason20242025!$AA$3:$AA$1315,DataRegularSeason20242025!$B$3:$B$1315, "&lt;=" &amp; $A187, DataRegularSeason20242025!$D$3:$D$1315, AB$1)+SUMIFS(DataRegularSeason20242025!$AB$3:$AB$1315,DataRegularSeason20242025!$B$3:$B$1315, "&lt;=" &amp; $A187, DataRegularSeason20242025!$E$3:$E$1315, AB$1)</f>
        <v>81</v>
      </c>
      <c r="AC187" s="2">
        <f>SUMIFS(DataRegularSeason20242025!$AA$3:$AA$1315,DataRegularSeason20242025!$B$3:$B$1315, "&lt;=" &amp; $A187, DataRegularSeason20242025!$D$3:$D$1315, AC$1)+SUMIFS(DataRegularSeason20242025!$AB$3:$AB$1315,DataRegularSeason20242025!$B$3:$B$1315, "&lt;=" &amp; $A187, DataRegularSeason20242025!$E$3:$E$1315, AC$1)</f>
        <v>65</v>
      </c>
      <c r="AD187" s="2">
        <f>SUMIFS(DataRegularSeason20242025!$AA$3:$AA$1315,DataRegularSeason20242025!$B$3:$B$1315, "&lt;=" &amp; $A187, DataRegularSeason20242025!$D$3:$D$1315, AD$1)+SUMIFS(DataRegularSeason20242025!$AB$3:$AB$1315,DataRegularSeason20242025!$B$3:$B$1315, "&lt;=" &amp; $A187, DataRegularSeason20242025!$E$3:$E$1315, AD$1)</f>
        <v>64</v>
      </c>
      <c r="AE187" s="2">
        <f>SUMIFS(DataRegularSeason20242025!$AA$3:$AA$1315,DataRegularSeason20242025!$B$3:$B$1315, "&lt;=" &amp; $A187, DataRegularSeason20242025!$D$3:$D$1315, AE$1)+SUMIFS(DataRegularSeason20242025!$AB$3:$AB$1315,DataRegularSeason20242025!$B$3:$B$1315, "&lt;=" &amp; $A187, DataRegularSeason20242025!$E$3:$E$1315, AE$1)</f>
        <v>80</v>
      </c>
      <c r="AF187" s="2">
        <f>SUMIFS(DataRegularSeason20242025!$AA$3:$AA$1315,DataRegularSeason20242025!$B$3:$B$1315, "&lt;=" &amp; $A187, DataRegularSeason20242025!$D$3:$D$1315, AF$1)+SUMIFS(DataRegularSeason20242025!$AB$3:$AB$1315,DataRegularSeason20242025!$B$3:$B$1315, "&lt;=" &amp; $A187, DataRegularSeason20242025!$E$3:$E$1315, AF$1)</f>
        <v>90</v>
      </c>
      <c r="AG187" s="2">
        <f>SUMIFS(DataRegularSeason20242025!$AA$3:$AA$1315,DataRegularSeason20242025!$B$3:$B$1315, "&lt;=" &amp; $A187, DataRegularSeason20242025!$D$3:$D$1315, AG$1)+SUMIFS(DataRegularSeason20242025!$AB$3:$AB$1315,DataRegularSeason20242025!$B$3:$B$1315, "&lt;=" &amp; $A187, DataRegularSeason20242025!$E$3:$E$1315, AG$1)</f>
        <v>88</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61</v>
      </c>
      <c r="C188" s="2">
        <f>SUMIFS(DataRegularSeason20242025!$AA$3:$AA$1315,DataRegularSeason20242025!$B$3:$B$1315, "&lt;=" &amp; $A188, DataRegularSeason20242025!$D$3:$D$1315, C$1)+SUMIFS(DataRegularSeason20242025!$AB$3:$AB$1315,DataRegularSeason20242025!$B$3:$B$1315, "&lt;=" &amp; $A188, DataRegularSeason20242025!$E$3:$E$1315, C$1)</f>
        <v>64</v>
      </c>
      <c r="D188" s="2">
        <f>SUMIFS(DataRegularSeason20242025!$AA$3:$AA$1315,DataRegularSeason20242025!$B$3:$B$1315, "&lt;=" &amp; $A188, DataRegularSeason20242025!$D$3:$D$1315, D$1)+SUMIFS(DataRegularSeason20242025!$AB$3:$AB$1315,DataRegularSeason20242025!$B$3:$B$1315, "&lt;=" &amp; $A188, DataRegularSeason20242025!$E$3:$E$1315, D$1)</f>
        <v>54</v>
      </c>
      <c r="E188" s="2">
        <f>SUMIFS(DataRegularSeason20242025!$AA$3:$AA$1315,DataRegularSeason20242025!$B$3:$B$1315, "&lt;=" &amp; $A188, DataRegularSeason20242025!$D$3:$D$1315, E$1)+SUMIFS(DataRegularSeason20242025!$AB$3:$AB$1315,DataRegularSeason20242025!$B$3:$B$1315, "&lt;=" &amp; $A188, DataRegularSeason20242025!$E$3:$E$1315, E$1)</f>
        <v>76</v>
      </c>
      <c r="F188" s="2">
        <f>SUMIFS(DataRegularSeason20242025!$AA$3:$AA$1315,DataRegularSeason20242025!$B$3:$B$1315, "&lt;=" &amp; $A188, DataRegularSeason20242025!$D$3:$D$1315, F$1)+SUMIFS(DataRegularSeason20242025!$AB$3:$AB$1315,DataRegularSeason20242025!$B$3:$B$1315, "&lt;=" &amp; $A188, DataRegularSeason20242025!$E$3:$E$1315, F$1)</f>
        <v>68</v>
      </c>
      <c r="G188" s="2">
        <f>SUMIFS(DataRegularSeason20242025!$AA$3:$AA$1315,DataRegularSeason20242025!$B$3:$B$1315, "&lt;=" &amp; $A188, DataRegularSeason20242025!$D$3:$D$1315, G$1)+SUMIFS(DataRegularSeason20242025!$AB$3:$AB$1315,DataRegularSeason20242025!$B$3:$B$1315, "&lt;=" &amp; $A188, DataRegularSeason20242025!$E$3:$E$1315, G$1)</f>
        <v>67</v>
      </c>
      <c r="H188" s="2">
        <f>SUMIFS(DataRegularSeason20242025!$AA$3:$AA$1315,DataRegularSeason20242025!$B$3:$B$1315, "&lt;=" &amp; $A188, DataRegularSeason20242025!$D$3:$D$1315, H$1)+SUMIFS(DataRegularSeason20242025!$AB$3:$AB$1315,DataRegularSeason20242025!$B$3:$B$1315, "&lt;=" &amp; $A188, DataRegularSeason20242025!$E$3:$E$1315, H$1)</f>
        <v>46</v>
      </c>
      <c r="I188" s="2">
        <f>SUMIFS(DataRegularSeason20242025!$AA$3:$AA$1315,DataRegularSeason20242025!$B$3:$B$1315, "&lt;=" &amp; $A188, DataRegularSeason20242025!$D$3:$D$1315, I$1)+SUMIFS(DataRegularSeason20242025!$AB$3:$AB$1315,DataRegularSeason20242025!$B$3:$B$1315, "&lt;=" &amp; $A188, DataRegularSeason20242025!$E$3:$E$1315, I$1)</f>
        <v>74</v>
      </c>
      <c r="J188" s="2">
        <f>SUMIFS(DataRegularSeason20242025!$AA$3:$AA$1315,DataRegularSeason20242025!$B$3:$B$1315, "&lt;=" &amp; $A188, DataRegularSeason20242025!$D$3:$D$1315, J$1)+SUMIFS(DataRegularSeason20242025!$AB$3:$AB$1315,DataRegularSeason20242025!$B$3:$B$1315, "&lt;=" &amp; $A188, DataRegularSeason20242025!$E$3:$E$1315, J$1)</f>
        <v>82</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74</v>
      </c>
      <c r="M188" s="2">
        <f>SUMIFS(DataRegularSeason20242025!$AA$3:$AA$1315,DataRegularSeason20242025!$B$3:$B$1315, "&lt;=" &amp; $A188, DataRegularSeason20242025!$D$3:$D$1315, M$1)+SUMIFS(DataRegularSeason20242025!$AB$3:$AB$1315,DataRegularSeason20242025!$B$3:$B$1315, "&lt;=" &amp; $A188, DataRegularSeason20242025!$E$3:$E$1315, M$1)</f>
        <v>81</v>
      </c>
      <c r="N188" s="2">
        <f>SUMIFS(DataRegularSeason20242025!$AA$3:$AA$1315,DataRegularSeason20242025!$B$3:$B$1315, "&lt;=" &amp; $A188, DataRegularSeason20242025!$D$3:$D$1315, N$1)+SUMIFS(DataRegularSeason20242025!$AB$3:$AB$1315,DataRegularSeason20242025!$B$3:$B$1315, "&lt;=" &amp; $A188, DataRegularSeason20242025!$E$3:$E$1315, N$1)</f>
        <v>71</v>
      </c>
      <c r="O188" s="2">
        <f>SUMIFS(DataRegularSeason20242025!$AA$3:$AA$1315,DataRegularSeason20242025!$B$3:$B$1315, "&lt;=" &amp; $A188, DataRegularSeason20242025!$D$3:$D$1315, O$1)+SUMIFS(DataRegularSeason20242025!$AB$3:$AB$1315,DataRegularSeason20242025!$B$3:$B$1315, "&lt;=" &amp; $A188, DataRegularSeason20242025!$E$3:$E$1315, O$1)</f>
        <v>76</v>
      </c>
      <c r="P188" s="2">
        <f>SUMIFS(DataRegularSeason20242025!$AA$3:$AA$1315,DataRegularSeason20242025!$B$3:$B$1315, "&lt;=" &amp; $A188, DataRegularSeason20242025!$D$3:$D$1315, P$1)+SUMIFS(DataRegularSeason20242025!$AB$3:$AB$1315,DataRegularSeason20242025!$B$3:$B$1315, "&lt;=" &amp; $A188, DataRegularSeason20242025!$E$3:$E$1315, P$1)</f>
        <v>65</v>
      </c>
      <c r="Q188" s="2">
        <f>SUMIFS(DataRegularSeason20242025!$AA$3:$AA$1315,DataRegularSeason20242025!$B$3:$B$1315, "&lt;=" &amp; $A188, DataRegularSeason20242025!$D$3:$D$1315, Q$1)+SUMIFS(DataRegularSeason20242025!$AB$3:$AB$1315,DataRegularSeason20242025!$B$3:$B$1315, "&lt;=" &amp; $A188, DataRegularSeason20242025!$E$3:$E$1315, Q$1)</f>
        <v>72</v>
      </c>
      <c r="R188" s="2">
        <f>SUMIFS(DataRegularSeason20242025!$AA$3:$AA$1315,DataRegularSeason20242025!$B$3:$B$1315, "&lt;=" &amp; $A188, DataRegularSeason20242025!$D$3:$D$1315, R$1)+SUMIFS(DataRegularSeason20242025!$AB$3:$AB$1315,DataRegularSeason20242025!$B$3:$B$1315, "&lt;=" &amp; $A188, DataRegularSeason20242025!$E$3:$E$1315, R$1)</f>
        <v>51</v>
      </c>
      <c r="S188" s="2">
        <f>SUMIFS(DataRegularSeason20242025!$AA$3:$AA$1315,DataRegularSeason20242025!$B$3:$B$1315, "&lt;=" &amp; $A188, DataRegularSeason20242025!$D$3:$D$1315, S$1)+SUMIFS(DataRegularSeason20242025!$AB$3:$AB$1315,DataRegularSeason20242025!$B$3:$B$1315, "&lt;=" &amp; $A188, DataRegularSeason20242025!$E$3:$E$1315, S$1)</f>
        <v>63</v>
      </c>
      <c r="T188" s="2">
        <f>SUMIFS(DataRegularSeason20242025!$AA$3:$AA$1315,DataRegularSeason20242025!$B$3:$B$1315, "&lt;=" &amp; $A188, DataRegularSeason20242025!$D$3:$D$1315, T$1)+SUMIFS(DataRegularSeason20242025!$AB$3:$AB$1315,DataRegularSeason20242025!$B$3:$B$1315, "&lt;=" &amp; $A188, DataRegularSeason20242025!$E$3:$E$1315, T$1)</f>
        <v>67</v>
      </c>
      <c r="U188" s="2">
        <f>SUMIFS(DataRegularSeason20242025!$AA$3:$AA$1315,DataRegularSeason20242025!$B$3:$B$1315, "&lt;=" &amp; $A188, DataRegularSeason20242025!$D$3:$D$1315, U$1)+SUMIFS(DataRegularSeason20242025!$AB$3:$AB$1315,DataRegularSeason20242025!$B$3:$B$1315, "&lt;=" &amp; $A188, DataRegularSeason20242025!$E$3:$E$1315, U$1)</f>
        <v>67</v>
      </c>
      <c r="V188" s="2">
        <f>SUMIFS(DataRegularSeason20242025!$AA$3:$AA$1315,DataRegularSeason20242025!$B$3:$B$1315, "&lt;=" &amp; $A188, DataRegularSeason20242025!$D$3:$D$1315, V$1)+SUMIFS(DataRegularSeason20242025!$AB$3:$AB$1315,DataRegularSeason20242025!$B$3:$B$1315, "&lt;=" &amp; $A188, DataRegularSeason20242025!$E$3:$E$1315, V$1)</f>
        <v>62</v>
      </c>
      <c r="W188" s="2">
        <f>SUMIFS(DataRegularSeason20242025!$AA$3:$AA$1315,DataRegularSeason20242025!$B$3:$B$1315, "&lt;=" &amp; $A188, DataRegularSeason20242025!$D$3:$D$1315, W$1)+SUMIFS(DataRegularSeason20242025!$AB$3:$AB$1315,DataRegularSeason20242025!$B$3:$B$1315, "&lt;=" &amp; $A188, DataRegularSeason20242025!$E$3:$E$1315, W$1)</f>
        <v>58</v>
      </c>
      <c r="X188" s="2">
        <f>SUMIFS(DataRegularSeason20242025!$AA$3:$AA$1315,DataRegularSeason20242025!$B$3:$B$1315, "&lt;=" &amp; $A188, DataRegularSeason20242025!$D$3:$D$1315, X$1)+SUMIFS(DataRegularSeason20242025!$AB$3:$AB$1315,DataRegularSeason20242025!$B$3:$B$1315, "&lt;=" &amp; $A188, DataRegularSeason20242025!$E$3:$E$1315, X$1)</f>
        <v>56</v>
      </c>
      <c r="Y188" s="2">
        <f>SUMIFS(DataRegularSeason20242025!$AA$3:$AA$1315,DataRegularSeason20242025!$B$3:$B$1315, "&lt;=" &amp; $A188, DataRegularSeason20242025!$D$3:$D$1315, Y$1)+SUMIFS(DataRegularSeason20242025!$AB$3:$AB$1315,DataRegularSeason20242025!$B$3:$B$1315, "&lt;=" &amp; $A188, DataRegularSeason20242025!$E$3:$E$1315, Y$1)</f>
        <v>43</v>
      </c>
      <c r="Z188" s="2">
        <f>SUMIFS(DataRegularSeason20242025!$AA$3:$AA$1315,DataRegularSeason20242025!$B$3:$B$1315, "&lt;=" &amp; $A188, DataRegularSeason20242025!$D$3:$D$1315, Z$1)+SUMIFS(DataRegularSeason20242025!$AB$3:$AB$1315,DataRegularSeason20242025!$B$3:$B$1315, "&lt;=" &amp; $A188, DataRegularSeason20242025!$E$3:$E$1315, Z$1)</f>
        <v>66</v>
      </c>
      <c r="AA188" s="2">
        <f>SUMIFS(DataRegularSeason20242025!$AA$3:$AA$1315,DataRegularSeason20242025!$B$3:$B$1315, "&lt;=" &amp; $A188, DataRegularSeason20242025!$D$3:$D$1315, AA$1)+SUMIFS(DataRegularSeason20242025!$AB$3:$AB$1315,DataRegularSeason20242025!$B$3:$B$1315, "&lt;=" &amp; $A188, DataRegularSeason20242025!$E$3:$E$1315, AA$1)</f>
        <v>78</v>
      </c>
      <c r="AB188" s="2">
        <f>SUMIFS(DataRegularSeason20242025!$AA$3:$AA$1315,DataRegularSeason20242025!$B$3:$B$1315, "&lt;=" &amp; $A188, DataRegularSeason20242025!$D$3:$D$1315, AB$1)+SUMIFS(DataRegularSeason20242025!$AB$3:$AB$1315,DataRegularSeason20242025!$B$3:$B$1315, "&lt;=" &amp; $A188, DataRegularSeason20242025!$E$3:$E$1315, AB$1)</f>
        <v>81</v>
      </c>
      <c r="AC188" s="2">
        <f>SUMIFS(DataRegularSeason20242025!$AA$3:$AA$1315,DataRegularSeason20242025!$B$3:$B$1315, "&lt;=" &amp; $A188, DataRegularSeason20242025!$D$3:$D$1315, AC$1)+SUMIFS(DataRegularSeason20242025!$AB$3:$AB$1315,DataRegularSeason20242025!$B$3:$B$1315, "&lt;=" &amp; $A188, DataRegularSeason20242025!$E$3:$E$1315, AC$1)</f>
        <v>65</v>
      </c>
      <c r="AD188" s="2">
        <f>SUMIFS(DataRegularSeason20242025!$AA$3:$AA$1315,DataRegularSeason20242025!$B$3:$B$1315, "&lt;=" &amp; $A188, DataRegularSeason20242025!$D$3:$D$1315, AD$1)+SUMIFS(DataRegularSeason20242025!$AB$3:$AB$1315,DataRegularSeason20242025!$B$3:$B$1315, "&lt;=" &amp; $A188, DataRegularSeason20242025!$E$3:$E$1315, AD$1)</f>
        <v>64</v>
      </c>
      <c r="AE188" s="2">
        <f>SUMIFS(DataRegularSeason20242025!$AA$3:$AA$1315,DataRegularSeason20242025!$B$3:$B$1315, "&lt;=" &amp; $A188, DataRegularSeason20242025!$D$3:$D$1315, AE$1)+SUMIFS(DataRegularSeason20242025!$AB$3:$AB$1315,DataRegularSeason20242025!$B$3:$B$1315, "&lt;=" &amp; $A188, DataRegularSeason20242025!$E$3:$E$1315, AE$1)</f>
        <v>80</v>
      </c>
      <c r="AF188" s="2">
        <f>SUMIFS(DataRegularSeason20242025!$AA$3:$AA$1315,DataRegularSeason20242025!$B$3:$B$1315, "&lt;=" &amp; $A188, DataRegularSeason20242025!$D$3:$D$1315, AF$1)+SUMIFS(DataRegularSeason20242025!$AB$3:$AB$1315,DataRegularSeason20242025!$B$3:$B$1315, "&lt;=" &amp; $A188, DataRegularSeason20242025!$E$3:$E$1315, AF$1)</f>
        <v>90</v>
      </c>
      <c r="AG188" s="2">
        <f>SUMIFS(DataRegularSeason20242025!$AA$3:$AA$1315,DataRegularSeason20242025!$B$3:$B$1315, "&lt;=" &amp; $A188, DataRegularSeason20242025!$D$3:$D$1315, AG$1)+SUMIFS(DataRegularSeason20242025!$AB$3:$AB$1315,DataRegularSeason20242025!$B$3:$B$1315, "&lt;=" &amp; $A188, DataRegularSeason20242025!$E$3:$E$1315, AG$1)</f>
        <v>88</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61</v>
      </c>
      <c r="C189" s="2">
        <f>SUMIFS(DataRegularSeason20242025!$AA$3:$AA$1315,DataRegularSeason20242025!$B$3:$B$1315, "&lt;=" &amp; $A189, DataRegularSeason20242025!$D$3:$D$1315, C$1)+SUMIFS(DataRegularSeason20242025!$AB$3:$AB$1315,DataRegularSeason20242025!$B$3:$B$1315, "&lt;=" &amp; $A189, DataRegularSeason20242025!$E$3:$E$1315, C$1)</f>
        <v>64</v>
      </c>
      <c r="D189" s="2">
        <f>SUMIFS(DataRegularSeason20242025!$AA$3:$AA$1315,DataRegularSeason20242025!$B$3:$B$1315, "&lt;=" &amp; $A189, DataRegularSeason20242025!$D$3:$D$1315, D$1)+SUMIFS(DataRegularSeason20242025!$AB$3:$AB$1315,DataRegularSeason20242025!$B$3:$B$1315, "&lt;=" &amp; $A189, DataRegularSeason20242025!$E$3:$E$1315, D$1)</f>
        <v>54</v>
      </c>
      <c r="E189" s="2">
        <f>SUMIFS(DataRegularSeason20242025!$AA$3:$AA$1315,DataRegularSeason20242025!$B$3:$B$1315, "&lt;=" &amp; $A189, DataRegularSeason20242025!$D$3:$D$1315, E$1)+SUMIFS(DataRegularSeason20242025!$AB$3:$AB$1315,DataRegularSeason20242025!$B$3:$B$1315, "&lt;=" &amp; $A189, DataRegularSeason20242025!$E$3:$E$1315, E$1)</f>
        <v>76</v>
      </c>
      <c r="F189" s="2">
        <f>SUMIFS(DataRegularSeason20242025!$AA$3:$AA$1315,DataRegularSeason20242025!$B$3:$B$1315, "&lt;=" &amp; $A189, DataRegularSeason20242025!$D$3:$D$1315, F$1)+SUMIFS(DataRegularSeason20242025!$AB$3:$AB$1315,DataRegularSeason20242025!$B$3:$B$1315, "&lt;=" &amp; $A189, DataRegularSeason20242025!$E$3:$E$1315, F$1)</f>
        <v>68</v>
      </c>
      <c r="G189" s="2">
        <f>SUMIFS(DataRegularSeason20242025!$AA$3:$AA$1315,DataRegularSeason20242025!$B$3:$B$1315, "&lt;=" &amp; $A189, DataRegularSeason20242025!$D$3:$D$1315, G$1)+SUMIFS(DataRegularSeason20242025!$AB$3:$AB$1315,DataRegularSeason20242025!$B$3:$B$1315, "&lt;=" &amp; $A189, DataRegularSeason20242025!$E$3:$E$1315, G$1)</f>
        <v>67</v>
      </c>
      <c r="H189" s="2">
        <f>SUMIFS(DataRegularSeason20242025!$AA$3:$AA$1315,DataRegularSeason20242025!$B$3:$B$1315, "&lt;=" &amp; $A189, DataRegularSeason20242025!$D$3:$D$1315, H$1)+SUMIFS(DataRegularSeason20242025!$AB$3:$AB$1315,DataRegularSeason20242025!$B$3:$B$1315, "&lt;=" &amp; $A189, DataRegularSeason20242025!$E$3:$E$1315, H$1)</f>
        <v>46</v>
      </c>
      <c r="I189" s="2">
        <f>SUMIFS(DataRegularSeason20242025!$AA$3:$AA$1315,DataRegularSeason20242025!$B$3:$B$1315, "&lt;=" &amp; $A189, DataRegularSeason20242025!$D$3:$D$1315, I$1)+SUMIFS(DataRegularSeason20242025!$AB$3:$AB$1315,DataRegularSeason20242025!$B$3:$B$1315, "&lt;=" &amp; $A189, DataRegularSeason20242025!$E$3:$E$1315, I$1)</f>
        <v>74</v>
      </c>
      <c r="J189" s="2">
        <f>SUMIFS(DataRegularSeason20242025!$AA$3:$AA$1315,DataRegularSeason20242025!$B$3:$B$1315, "&lt;=" &amp; $A189, DataRegularSeason20242025!$D$3:$D$1315, J$1)+SUMIFS(DataRegularSeason20242025!$AB$3:$AB$1315,DataRegularSeason20242025!$B$3:$B$1315, "&lt;=" &amp; $A189, DataRegularSeason20242025!$E$3:$E$1315, J$1)</f>
        <v>82</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74</v>
      </c>
      <c r="M189" s="2">
        <f>SUMIFS(DataRegularSeason20242025!$AA$3:$AA$1315,DataRegularSeason20242025!$B$3:$B$1315, "&lt;=" &amp; $A189, DataRegularSeason20242025!$D$3:$D$1315, M$1)+SUMIFS(DataRegularSeason20242025!$AB$3:$AB$1315,DataRegularSeason20242025!$B$3:$B$1315, "&lt;=" &amp; $A189, DataRegularSeason20242025!$E$3:$E$1315, M$1)</f>
        <v>81</v>
      </c>
      <c r="N189" s="2">
        <f>SUMIFS(DataRegularSeason20242025!$AA$3:$AA$1315,DataRegularSeason20242025!$B$3:$B$1315, "&lt;=" &amp; $A189, DataRegularSeason20242025!$D$3:$D$1315, N$1)+SUMIFS(DataRegularSeason20242025!$AB$3:$AB$1315,DataRegularSeason20242025!$B$3:$B$1315, "&lt;=" &amp; $A189, DataRegularSeason20242025!$E$3:$E$1315, N$1)</f>
        <v>71</v>
      </c>
      <c r="O189" s="2">
        <f>SUMIFS(DataRegularSeason20242025!$AA$3:$AA$1315,DataRegularSeason20242025!$B$3:$B$1315, "&lt;=" &amp; $A189, DataRegularSeason20242025!$D$3:$D$1315, O$1)+SUMIFS(DataRegularSeason20242025!$AB$3:$AB$1315,DataRegularSeason20242025!$B$3:$B$1315, "&lt;=" &amp; $A189, DataRegularSeason20242025!$E$3:$E$1315, O$1)</f>
        <v>76</v>
      </c>
      <c r="P189" s="2">
        <f>SUMIFS(DataRegularSeason20242025!$AA$3:$AA$1315,DataRegularSeason20242025!$B$3:$B$1315, "&lt;=" &amp; $A189, DataRegularSeason20242025!$D$3:$D$1315, P$1)+SUMIFS(DataRegularSeason20242025!$AB$3:$AB$1315,DataRegularSeason20242025!$B$3:$B$1315, "&lt;=" &amp; $A189, DataRegularSeason20242025!$E$3:$E$1315, P$1)</f>
        <v>65</v>
      </c>
      <c r="Q189" s="2">
        <f>SUMIFS(DataRegularSeason20242025!$AA$3:$AA$1315,DataRegularSeason20242025!$B$3:$B$1315, "&lt;=" &amp; $A189, DataRegularSeason20242025!$D$3:$D$1315, Q$1)+SUMIFS(DataRegularSeason20242025!$AB$3:$AB$1315,DataRegularSeason20242025!$B$3:$B$1315, "&lt;=" &amp; $A189, DataRegularSeason20242025!$E$3:$E$1315, Q$1)</f>
        <v>72</v>
      </c>
      <c r="R189" s="2">
        <f>SUMIFS(DataRegularSeason20242025!$AA$3:$AA$1315,DataRegularSeason20242025!$B$3:$B$1315, "&lt;=" &amp; $A189, DataRegularSeason20242025!$D$3:$D$1315, R$1)+SUMIFS(DataRegularSeason20242025!$AB$3:$AB$1315,DataRegularSeason20242025!$B$3:$B$1315, "&lt;=" &amp; $A189, DataRegularSeason20242025!$E$3:$E$1315, R$1)</f>
        <v>51</v>
      </c>
      <c r="S189" s="2">
        <f>SUMIFS(DataRegularSeason20242025!$AA$3:$AA$1315,DataRegularSeason20242025!$B$3:$B$1315, "&lt;=" &amp; $A189, DataRegularSeason20242025!$D$3:$D$1315, S$1)+SUMIFS(DataRegularSeason20242025!$AB$3:$AB$1315,DataRegularSeason20242025!$B$3:$B$1315, "&lt;=" &amp; $A189, DataRegularSeason20242025!$E$3:$E$1315, S$1)</f>
        <v>63</v>
      </c>
      <c r="T189" s="2">
        <f>SUMIFS(DataRegularSeason20242025!$AA$3:$AA$1315,DataRegularSeason20242025!$B$3:$B$1315, "&lt;=" &amp; $A189, DataRegularSeason20242025!$D$3:$D$1315, T$1)+SUMIFS(DataRegularSeason20242025!$AB$3:$AB$1315,DataRegularSeason20242025!$B$3:$B$1315, "&lt;=" &amp; $A189, DataRegularSeason20242025!$E$3:$E$1315, T$1)</f>
        <v>67</v>
      </c>
      <c r="U189" s="2">
        <f>SUMIFS(DataRegularSeason20242025!$AA$3:$AA$1315,DataRegularSeason20242025!$B$3:$B$1315, "&lt;=" &amp; $A189, DataRegularSeason20242025!$D$3:$D$1315, U$1)+SUMIFS(DataRegularSeason20242025!$AB$3:$AB$1315,DataRegularSeason20242025!$B$3:$B$1315, "&lt;=" &amp; $A189, DataRegularSeason20242025!$E$3:$E$1315, U$1)</f>
        <v>67</v>
      </c>
      <c r="V189" s="2">
        <f>SUMIFS(DataRegularSeason20242025!$AA$3:$AA$1315,DataRegularSeason20242025!$B$3:$B$1315, "&lt;=" &amp; $A189, DataRegularSeason20242025!$D$3:$D$1315, V$1)+SUMIFS(DataRegularSeason20242025!$AB$3:$AB$1315,DataRegularSeason20242025!$B$3:$B$1315, "&lt;=" &amp; $A189, DataRegularSeason20242025!$E$3:$E$1315, V$1)</f>
        <v>62</v>
      </c>
      <c r="W189" s="2">
        <f>SUMIFS(DataRegularSeason20242025!$AA$3:$AA$1315,DataRegularSeason20242025!$B$3:$B$1315, "&lt;=" &amp; $A189, DataRegularSeason20242025!$D$3:$D$1315, W$1)+SUMIFS(DataRegularSeason20242025!$AB$3:$AB$1315,DataRegularSeason20242025!$B$3:$B$1315, "&lt;=" &amp; $A189, DataRegularSeason20242025!$E$3:$E$1315, W$1)</f>
        <v>58</v>
      </c>
      <c r="X189" s="2">
        <f>SUMIFS(DataRegularSeason20242025!$AA$3:$AA$1315,DataRegularSeason20242025!$B$3:$B$1315, "&lt;=" &amp; $A189, DataRegularSeason20242025!$D$3:$D$1315, X$1)+SUMIFS(DataRegularSeason20242025!$AB$3:$AB$1315,DataRegularSeason20242025!$B$3:$B$1315, "&lt;=" &amp; $A189, DataRegularSeason20242025!$E$3:$E$1315, X$1)</f>
        <v>56</v>
      </c>
      <c r="Y189" s="2">
        <f>SUMIFS(DataRegularSeason20242025!$AA$3:$AA$1315,DataRegularSeason20242025!$B$3:$B$1315, "&lt;=" &amp; $A189, DataRegularSeason20242025!$D$3:$D$1315, Y$1)+SUMIFS(DataRegularSeason20242025!$AB$3:$AB$1315,DataRegularSeason20242025!$B$3:$B$1315, "&lt;=" &amp; $A189, DataRegularSeason20242025!$E$3:$E$1315, Y$1)</f>
        <v>43</v>
      </c>
      <c r="Z189" s="2">
        <f>SUMIFS(DataRegularSeason20242025!$AA$3:$AA$1315,DataRegularSeason20242025!$B$3:$B$1315, "&lt;=" &amp; $A189, DataRegularSeason20242025!$D$3:$D$1315, Z$1)+SUMIFS(DataRegularSeason20242025!$AB$3:$AB$1315,DataRegularSeason20242025!$B$3:$B$1315, "&lt;=" &amp; $A189, DataRegularSeason20242025!$E$3:$E$1315, Z$1)</f>
        <v>66</v>
      </c>
      <c r="AA189" s="2">
        <f>SUMIFS(DataRegularSeason20242025!$AA$3:$AA$1315,DataRegularSeason20242025!$B$3:$B$1315, "&lt;=" &amp; $A189, DataRegularSeason20242025!$D$3:$D$1315, AA$1)+SUMIFS(DataRegularSeason20242025!$AB$3:$AB$1315,DataRegularSeason20242025!$B$3:$B$1315, "&lt;=" &amp; $A189, DataRegularSeason20242025!$E$3:$E$1315, AA$1)</f>
        <v>78</v>
      </c>
      <c r="AB189" s="2">
        <f>SUMIFS(DataRegularSeason20242025!$AA$3:$AA$1315,DataRegularSeason20242025!$B$3:$B$1315, "&lt;=" &amp; $A189, DataRegularSeason20242025!$D$3:$D$1315, AB$1)+SUMIFS(DataRegularSeason20242025!$AB$3:$AB$1315,DataRegularSeason20242025!$B$3:$B$1315, "&lt;=" &amp; $A189, DataRegularSeason20242025!$E$3:$E$1315, AB$1)</f>
        <v>81</v>
      </c>
      <c r="AC189" s="2">
        <f>SUMIFS(DataRegularSeason20242025!$AA$3:$AA$1315,DataRegularSeason20242025!$B$3:$B$1315, "&lt;=" &amp; $A189, DataRegularSeason20242025!$D$3:$D$1315, AC$1)+SUMIFS(DataRegularSeason20242025!$AB$3:$AB$1315,DataRegularSeason20242025!$B$3:$B$1315, "&lt;=" &amp; $A189, DataRegularSeason20242025!$E$3:$E$1315, AC$1)</f>
        <v>65</v>
      </c>
      <c r="AD189" s="2">
        <f>SUMIFS(DataRegularSeason20242025!$AA$3:$AA$1315,DataRegularSeason20242025!$B$3:$B$1315, "&lt;=" &amp; $A189, DataRegularSeason20242025!$D$3:$D$1315, AD$1)+SUMIFS(DataRegularSeason20242025!$AB$3:$AB$1315,DataRegularSeason20242025!$B$3:$B$1315, "&lt;=" &amp; $A189, DataRegularSeason20242025!$E$3:$E$1315, AD$1)</f>
        <v>64</v>
      </c>
      <c r="AE189" s="2">
        <f>SUMIFS(DataRegularSeason20242025!$AA$3:$AA$1315,DataRegularSeason20242025!$B$3:$B$1315, "&lt;=" &amp; $A189, DataRegularSeason20242025!$D$3:$D$1315, AE$1)+SUMIFS(DataRegularSeason20242025!$AB$3:$AB$1315,DataRegularSeason20242025!$B$3:$B$1315, "&lt;=" &amp; $A189, DataRegularSeason20242025!$E$3:$E$1315, AE$1)</f>
        <v>80</v>
      </c>
      <c r="AF189" s="2">
        <f>SUMIFS(DataRegularSeason20242025!$AA$3:$AA$1315,DataRegularSeason20242025!$B$3:$B$1315, "&lt;=" &amp; $A189, DataRegularSeason20242025!$D$3:$D$1315, AF$1)+SUMIFS(DataRegularSeason20242025!$AB$3:$AB$1315,DataRegularSeason20242025!$B$3:$B$1315, "&lt;=" &amp; $A189, DataRegularSeason20242025!$E$3:$E$1315, AF$1)</f>
        <v>90</v>
      </c>
      <c r="AG189" s="2">
        <f>SUMIFS(DataRegularSeason20242025!$AA$3:$AA$1315,DataRegularSeason20242025!$B$3:$B$1315, "&lt;=" &amp; $A189, DataRegularSeason20242025!$D$3:$D$1315, AG$1)+SUMIFS(DataRegularSeason20242025!$AB$3:$AB$1315,DataRegularSeason20242025!$B$3:$B$1315, "&lt;=" &amp; $A189, DataRegularSeason20242025!$E$3:$E$1315, AG$1)</f>
        <v>88</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61</v>
      </c>
      <c r="C190" s="2">
        <f>SUMIFS(DataRegularSeason20242025!$AA$3:$AA$1315,DataRegularSeason20242025!$B$3:$B$1315, "&lt;=" &amp; $A190, DataRegularSeason20242025!$D$3:$D$1315, C$1)+SUMIFS(DataRegularSeason20242025!$AB$3:$AB$1315,DataRegularSeason20242025!$B$3:$B$1315, "&lt;=" &amp; $A190, DataRegularSeason20242025!$E$3:$E$1315, C$1)</f>
        <v>64</v>
      </c>
      <c r="D190" s="2">
        <f>SUMIFS(DataRegularSeason20242025!$AA$3:$AA$1315,DataRegularSeason20242025!$B$3:$B$1315, "&lt;=" &amp; $A190, DataRegularSeason20242025!$D$3:$D$1315, D$1)+SUMIFS(DataRegularSeason20242025!$AB$3:$AB$1315,DataRegularSeason20242025!$B$3:$B$1315, "&lt;=" &amp; $A190, DataRegularSeason20242025!$E$3:$E$1315, D$1)</f>
        <v>54</v>
      </c>
      <c r="E190" s="2">
        <f>SUMIFS(DataRegularSeason20242025!$AA$3:$AA$1315,DataRegularSeason20242025!$B$3:$B$1315, "&lt;=" &amp; $A190, DataRegularSeason20242025!$D$3:$D$1315, E$1)+SUMIFS(DataRegularSeason20242025!$AB$3:$AB$1315,DataRegularSeason20242025!$B$3:$B$1315, "&lt;=" &amp; $A190, DataRegularSeason20242025!$E$3:$E$1315, E$1)</f>
        <v>76</v>
      </c>
      <c r="F190" s="2">
        <f>SUMIFS(DataRegularSeason20242025!$AA$3:$AA$1315,DataRegularSeason20242025!$B$3:$B$1315, "&lt;=" &amp; $A190, DataRegularSeason20242025!$D$3:$D$1315, F$1)+SUMIFS(DataRegularSeason20242025!$AB$3:$AB$1315,DataRegularSeason20242025!$B$3:$B$1315, "&lt;=" &amp; $A190, DataRegularSeason20242025!$E$3:$E$1315, F$1)</f>
        <v>68</v>
      </c>
      <c r="G190" s="2">
        <f>SUMIFS(DataRegularSeason20242025!$AA$3:$AA$1315,DataRegularSeason20242025!$B$3:$B$1315, "&lt;=" &amp; $A190, DataRegularSeason20242025!$D$3:$D$1315, G$1)+SUMIFS(DataRegularSeason20242025!$AB$3:$AB$1315,DataRegularSeason20242025!$B$3:$B$1315, "&lt;=" &amp; $A190, DataRegularSeason20242025!$E$3:$E$1315, G$1)</f>
        <v>67</v>
      </c>
      <c r="H190" s="2">
        <f>SUMIFS(DataRegularSeason20242025!$AA$3:$AA$1315,DataRegularSeason20242025!$B$3:$B$1315, "&lt;=" &amp; $A190, DataRegularSeason20242025!$D$3:$D$1315, H$1)+SUMIFS(DataRegularSeason20242025!$AB$3:$AB$1315,DataRegularSeason20242025!$B$3:$B$1315, "&lt;=" &amp; $A190, DataRegularSeason20242025!$E$3:$E$1315, H$1)</f>
        <v>46</v>
      </c>
      <c r="I190" s="2">
        <f>SUMIFS(DataRegularSeason20242025!$AA$3:$AA$1315,DataRegularSeason20242025!$B$3:$B$1315, "&lt;=" &amp; $A190, DataRegularSeason20242025!$D$3:$D$1315, I$1)+SUMIFS(DataRegularSeason20242025!$AB$3:$AB$1315,DataRegularSeason20242025!$B$3:$B$1315, "&lt;=" &amp; $A190, DataRegularSeason20242025!$E$3:$E$1315, I$1)</f>
        <v>74</v>
      </c>
      <c r="J190" s="2">
        <f>SUMIFS(DataRegularSeason20242025!$AA$3:$AA$1315,DataRegularSeason20242025!$B$3:$B$1315, "&lt;=" &amp; $A190, DataRegularSeason20242025!$D$3:$D$1315, J$1)+SUMIFS(DataRegularSeason20242025!$AB$3:$AB$1315,DataRegularSeason20242025!$B$3:$B$1315, "&lt;=" &amp; $A190, DataRegularSeason20242025!$E$3:$E$1315, J$1)</f>
        <v>82</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74</v>
      </c>
      <c r="M190" s="2">
        <f>SUMIFS(DataRegularSeason20242025!$AA$3:$AA$1315,DataRegularSeason20242025!$B$3:$B$1315, "&lt;=" &amp; $A190, DataRegularSeason20242025!$D$3:$D$1315, M$1)+SUMIFS(DataRegularSeason20242025!$AB$3:$AB$1315,DataRegularSeason20242025!$B$3:$B$1315, "&lt;=" &amp; $A190, DataRegularSeason20242025!$E$3:$E$1315, M$1)</f>
        <v>81</v>
      </c>
      <c r="N190" s="2">
        <f>SUMIFS(DataRegularSeason20242025!$AA$3:$AA$1315,DataRegularSeason20242025!$B$3:$B$1315, "&lt;=" &amp; $A190, DataRegularSeason20242025!$D$3:$D$1315, N$1)+SUMIFS(DataRegularSeason20242025!$AB$3:$AB$1315,DataRegularSeason20242025!$B$3:$B$1315, "&lt;=" &amp; $A190, DataRegularSeason20242025!$E$3:$E$1315, N$1)</f>
        <v>71</v>
      </c>
      <c r="O190" s="2">
        <f>SUMIFS(DataRegularSeason20242025!$AA$3:$AA$1315,DataRegularSeason20242025!$B$3:$B$1315, "&lt;=" &amp; $A190, DataRegularSeason20242025!$D$3:$D$1315, O$1)+SUMIFS(DataRegularSeason20242025!$AB$3:$AB$1315,DataRegularSeason20242025!$B$3:$B$1315, "&lt;=" &amp; $A190, DataRegularSeason20242025!$E$3:$E$1315, O$1)</f>
        <v>76</v>
      </c>
      <c r="P190" s="2">
        <f>SUMIFS(DataRegularSeason20242025!$AA$3:$AA$1315,DataRegularSeason20242025!$B$3:$B$1315, "&lt;=" &amp; $A190, DataRegularSeason20242025!$D$3:$D$1315, P$1)+SUMIFS(DataRegularSeason20242025!$AB$3:$AB$1315,DataRegularSeason20242025!$B$3:$B$1315, "&lt;=" &amp; $A190, DataRegularSeason20242025!$E$3:$E$1315, P$1)</f>
        <v>65</v>
      </c>
      <c r="Q190" s="2">
        <f>SUMIFS(DataRegularSeason20242025!$AA$3:$AA$1315,DataRegularSeason20242025!$B$3:$B$1315, "&lt;=" &amp; $A190, DataRegularSeason20242025!$D$3:$D$1315, Q$1)+SUMIFS(DataRegularSeason20242025!$AB$3:$AB$1315,DataRegularSeason20242025!$B$3:$B$1315, "&lt;=" &amp; $A190, DataRegularSeason20242025!$E$3:$E$1315, Q$1)</f>
        <v>72</v>
      </c>
      <c r="R190" s="2">
        <f>SUMIFS(DataRegularSeason20242025!$AA$3:$AA$1315,DataRegularSeason20242025!$B$3:$B$1315, "&lt;=" &amp; $A190, DataRegularSeason20242025!$D$3:$D$1315, R$1)+SUMIFS(DataRegularSeason20242025!$AB$3:$AB$1315,DataRegularSeason20242025!$B$3:$B$1315, "&lt;=" &amp; $A190, DataRegularSeason20242025!$E$3:$E$1315, R$1)</f>
        <v>51</v>
      </c>
      <c r="S190" s="2">
        <f>SUMIFS(DataRegularSeason20242025!$AA$3:$AA$1315,DataRegularSeason20242025!$B$3:$B$1315, "&lt;=" &amp; $A190, DataRegularSeason20242025!$D$3:$D$1315, S$1)+SUMIFS(DataRegularSeason20242025!$AB$3:$AB$1315,DataRegularSeason20242025!$B$3:$B$1315, "&lt;=" &amp; $A190, DataRegularSeason20242025!$E$3:$E$1315, S$1)</f>
        <v>63</v>
      </c>
      <c r="T190" s="2">
        <f>SUMIFS(DataRegularSeason20242025!$AA$3:$AA$1315,DataRegularSeason20242025!$B$3:$B$1315, "&lt;=" &amp; $A190, DataRegularSeason20242025!$D$3:$D$1315, T$1)+SUMIFS(DataRegularSeason20242025!$AB$3:$AB$1315,DataRegularSeason20242025!$B$3:$B$1315, "&lt;=" &amp; $A190, DataRegularSeason20242025!$E$3:$E$1315, T$1)</f>
        <v>67</v>
      </c>
      <c r="U190" s="2">
        <f>SUMIFS(DataRegularSeason20242025!$AA$3:$AA$1315,DataRegularSeason20242025!$B$3:$B$1315, "&lt;=" &amp; $A190, DataRegularSeason20242025!$D$3:$D$1315, U$1)+SUMIFS(DataRegularSeason20242025!$AB$3:$AB$1315,DataRegularSeason20242025!$B$3:$B$1315, "&lt;=" &amp; $A190, DataRegularSeason20242025!$E$3:$E$1315, U$1)</f>
        <v>67</v>
      </c>
      <c r="V190" s="2">
        <f>SUMIFS(DataRegularSeason20242025!$AA$3:$AA$1315,DataRegularSeason20242025!$B$3:$B$1315, "&lt;=" &amp; $A190, DataRegularSeason20242025!$D$3:$D$1315, V$1)+SUMIFS(DataRegularSeason20242025!$AB$3:$AB$1315,DataRegularSeason20242025!$B$3:$B$1315, "&lt;=" &amp; $A190, DataRegularSeason20242025!$E$3:$E$1315, V$1)</f>
        <v>62</v>
      </c>
      <c r="W190" s="2">
        <f>SUMIFS(DataRegularSeason20242025!$AA$3:$AA$1315,DataRegularSeason20242025!$B$3:$B$1315, "&lt;=" &amp; $A190, DataRegularSeason20242025!$D$3:$D$1315, W$1)+SUMIFS(DataRegularSeason20242025!$AB$3:$AB$1315,DataRegularSeason20242025!$B$3:$B$1315, "&lt;=" &amp; $A190, DataRegularSeason20242025!$E$3:$E$1315, W$1)</f>
        <v>58</v>
      </c>
      <c r="X190" s="2">
        <f>SUMIFS(DataRegularSeason20242025!$AA$3:$AA$1315,DataRegularSeason20242025!$B$3:$B$1315, "&lt;=" &amp; $A190, DataRegularSeason20242025!$D$3:$D$1315, X$1)+SUMIFS(DataRegularSeason20242025!$AB$3:$AB$1315,DataRegularSeason20242025!$B$3:$B$1315, "&lt;=" &amp; $A190, DataRegularSeason20242025!$E$3:$E$1315, X$1)</f>
        <v>56</v>
      </c>
      <c r="Y190" s="2">
        <f>SUMIFS(DataRegularSeason20242025!$AA$3:$AA$1315,DataRegularSeason20242025!$B$3:$B$1315, "&lt;=" &amp; $A190, DataRegularSeason20242025!$D$3:$D$1315, Y$1)+SUMIFS(DataRegularSeason20242025!$AB$3:$AB$1315,DataRegularSeason20242025!$B$3:$B$1315, "&lt;=" &amp; $A190, DataRegularSeason20242025!$E$3:$E$1315, Y$1)</f>
        <v>43</v>
      </c>
      <c r="Z190" s="2">
        <f>SUMIFS(DataRegularSeason20242025!$AA$3:$AA$1315,DataRegularSeason20242025!$B$3:$B$1315, "&lt;=" &amp; $A190, DataRegularSeason20242025!$D$3:$D$1315, Z$1)+SUMIFS(DataRegularSeason20242025!$AB$3:$AB$1315,DataRegularSeason20242025!$B$3:$B$1315, "&lt;=" &amp; $A190, DataRegularSeason20242025!$E$3:$E$1315, Z$1)</f>
        <v>66</v>
      </c>
      <c r="AA190" s="2">
        <f>SUMIFS(DataRegularSeason20242025!$AA$3:$AA$1315,DataRegularSeason20242025!$B$3:$B$1315, "&lt;=" &amp; $A190, DataRegularSeason20242025!$D$3:$D$1315, AA$1)+SUMIFS(DataRegularSeason20242025!$AB$3:$AB$1315,DataRegularSeason20242025!$B$3:$B$1315, "&lt;=" &amp; $A190, DataRegularSeason20242025!$E$3:$E$1315, AA$1)</f>
        <v>78</v>
      </c>
      <c r="AB190" s="2">
        <f>SUMIFS(DataRegularSeason20242025!$AA$3:$AA$1315,DataRegularSeason20242025!$B$3:$B$1315, "&lt;=" &amp; $A190, DataRegularSeason20242025!$D$3:$D$1315, AB$1)+SUMIFS(DataRegularSeason20242025!$AB$3:$AB$1315,DataRegularSeason20242025!$B$3:$B$1315, "&lt;=" &amp; $A190, DataRegularSeason20242025!$E$3:$E$1315, AB$1)</f>
        <v>81</v>
      </c>
      <c r="AC190" s="2">
        <f>SUMIFS(DataRegularSeason20242025!$AA$3:$AA$1315,DataRegularSeason20242025!$B$3:$B$1315, "&lt;=" &amp; $A190, DataRegularSeason20242025!$D$3:$D$1315, AC$1)+SUMIFS(DataRegularSeason20242025!$AB$3:$AB$1315,DataRegularSeason20242025!$B$3:$B$1315, "&lt;=" &amp; $A190, DataRegularSeason20242025!$E$3:$E$1315, AC$1)</f>
        <v>65</v>
      </c>
      <c r="AD190" s="2">
        <f>SUMIFS(DataRegularSeason20242025!$AA$3:$AA$1315,DataRegularSeason20242025!$B$3:$B$1315, "&lt;=" &amp; $A190, DataRegularSeason20242025!$D$3:$D$1315, AD$1)+SUMIFS(DataRegularSeason20242025!$AB$3:$AB$1315,DataRegularSeason20242025!$B$3:$B$1315, "&lt;=" &amp; $A190, DataRegularSeason20242025!$E$3:$E$1315, AD$1)</f>
        <v>64</v>
      </c>
      <c r="AE190" s="2">
        <f>SUMIFS(DataRegularSeason20242025!$AA$3:$AA$1315,DataRegularSeason20242025!$B$3:$B$1315, "&lt;=" &amp; $A190, DataRegularSeason20242025!$D$3:$D$1315, AE$1)+SUMIFS(DataRegularSeason20242025!$AB$3:$AB$1315,DataRegularSeason20242025!$B$3:$B$1315, "&lt;=" &amp; $A190, DataRegularSeason20242025!$E$3:$E$1315, AE$1)</f>
        <v>80</v>
      </c>
      <c r="AF190" s="2">
        <f>SUMIFS(DataRegularSeason20242025!$AA$3:$AA$1315,DataRegularSeason20242025!$B$3:$B$1315, "&lt;=" &amp; $A190, DataRegularSeason20242025!$D$3:$D$1315, AF$1)+SUMIFS(DataRegularSeason20242025!$AB$3:$AB$1315,DataRegularSeason20242025!$B$3:$B$1315, "&lt;=" &amp; $A190, DataRegularSeason20242025!$E$3:$E$1315, AF$1)</f>
        <v>90</v>
      </c>
      <c r="AG190" s="2">
        <f>SUMIFS(DataRegularSeason20242025!$AA$3:$AA$1315,DataRegularSeason20242025!$B$3:$B$1315, "&lt;=" &amp; $A190, DataRegularSeason20242025!$D$3:$D$1315, AG$1)+SUMIFS(DataRegularSeason20242025!$AB$3:$AB$1315,DataRegularSeason20242025!$B$3:$B$1315, "&lt;=" &amp; $A190, DataRegularSeason20242025!$E$3:$E$1315, AG$1)</f>
        <v>88</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61</v>
      </c>
      <c r="C191" s="2">
        <f>SUMIFS(DataRegularSeason20242025!$AA$3:$AA$1315,DataRegularSeason20242025!$B$3:$B$1315, "&lt;=" &amp; $A191, DataRegularSeason20242025!$D$3:$D$1315, C$1)+SUMIFS(DataRegularSeason20242025!$AB$3:$AB$1315,DataRegularSeason20242025!$B$3:$B$1315, "&lt;=" &amp; $A191, DataRegularSeason20242025!$E$3:$E$1315, C$1)</f>
        <v>64</v>
      </c>
      <c r="D191" s="2">
        <f>SUMIFS(DataRegularSeason20242025!$AA$3:$AA$1315,DataRegularSeason20242025!$B$3:$B$1315, "&lt;=" &amp; $A191, DataRegularSeason20242025!$D$3:$D$1315, D$1)+SUMIFS(DataRegularSeason20242025!$AB$3:$AB$1315,DataRegularSeason20242025!$B$3:$B$1315, "&lt;=" &amp; $A191, DataRegularSeason20242025!$E$3:$E$1315, D$1)</f>
        <v>54</v>
      </c>
      <c r="E191" s="2">
        <f>SUMIFS(DataRegularSeason20242025!$AA$3:$AA$1315,DataRegularSeason20242025!$B$3:$B$1315, "&lt;=" &amp; $A191, DataRegularSeason20242025!$D$3:$D$1315, E$1)+SUMIFS(DataRegularSeason20242025!$AB$3:$AB$1315,DataRegularSeason20242025!$B$3:$B$1315, "&lt;=" &amp; $A191, DataRegularSeason20242025!$E$3:$E$1315, E$1)</f>
        <v>76</v>
      </c>
      <c r="F191" s="2">
        <f>SUMIFS(DataRegularSeason20242025!$AA$3:$AA$1315,DataRegularSeason20242025!$B$3:$B$1315, "&lt;=" &amp; $A191, DataRegularSeason20242025!$D$3:$D$1315, F$1)+SUMIFS(DataRegularSeason20242025!$AB$3:$AB$1315,DataRegularSeason20242025!$B$3:$B$1315, "&lt;=" &amp; $A191, DataRegularSeason20242025!$E$3:$E$1315, F$1)</f>
        <v>68</v>
      </c>
      <c r="G191" s="2">
        <f>SUMIFS(DataRegularSeason20242025!$AA$3:$AA$1315,DataRegularSeason20242025!$B$3:$B$1315, "&lt;=" &amp; $A191, DataRegularSeason20242025!$D$3:$D$1315, G$1)+SUMIFS(DataRegularSeason20242025!$AB$3:$AB$1315,DataRegularSeason20242025!$B$3:$B$1315, "&lt;=" &amp; $A191, DataRegularSeason20242025!$E$3:$E$1315, G$1)</f>
        <v>67</v>
      </c>
      <c r="H191" s="2">
        <f>SUMIFS(DataRegularSeason20242025!$AA$3:$AA$1315,DataRegularSeason20242025!$B$3:$B$1315, "&lt;=" &amp; $A191, DataRegularSeason20242025!$D$3:$D$1315, H$1)+SUMIFS(DataRegularSeason20242025!$AB$3:$AB$1315,DataRegularSeason20242025!$B$3:$B$1315, "&lt;=" &amp; $A191, DataRegularSeason20242025!$E$3:$E$1315, H$1)</f>
        <v>46</v>
      </c>
      <c r="I191" s="2">
        <f>SUMIFS(DataRegularSeason20242025!$AA$3:$AA$1315,DataRegularSeason20242025!$B$3:$B$1315, "&lt;=" &amp; $A191, DataRegularSeason20242025!$D$3:$D$1315, I$1)+SUMIFS(DataRegularSeason20242025!$AB$3:$AB$1315,DataRegularSeason20242025!$B$3:$B$1315, "&lt;=" &amp; $A191, DataRegularSeason20242025!$E$3:$E$1315, I$1)</f>
        <v>74</v>
      </c>
      <c r="J191" s="2">
        <f>SUMIFS(DataRegularSeason20242025!$AA$3:$AA$1315,DataRegularSeason20242025!$B$3:$B$1315, "&lt;=" &amp; $A191, DataRegularSeason20242025!$D$3:$D$1315, J$1)+SUMIFS(DataRegularSeason20242025!$AB$3:$AB$1315,DataRegularSeason20242025!$B$3:$B$1315, "&lt;=" &amp; $A191, DataRegularSeason20242025!$E$3:$E$1315, J$1)</f>
        <v>82</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74</v>
      </c>
      <c r="M191" s="2">
        <f>SUMIFS(DataRegularSeason20242025!$AA$3:$AA$1315,DataRegularSeason20242025!$B$3:$B$1315, "&lt;=" &amp; $A191, DataRegularSeason20242025!$D$3:$D$1315, M$1)+SUMIFS(DataRegularSeason20242025!$AB$3:$AB$1315,DataRegularSeason20242025!$B$3:$B$1315, "&lt;=" &amp; $A191, DataRegularSeason20242025!$E$3:$E$1315, M$1)</f>
        <v>81</v>
      </c>
      <c r="N191" s="2">
        <f>SUMIFS(DataRegularSeason20242025!$AA$3:$AA$1315,DataRegularSeason20242025!$B$3:$B$1315, "&lt;=" &amp; $A191, DataRegularSeason20242025!$D$3:$D$1315, N$1)+SUMIFS(DataRegularSeason20242025!$AB$3:$AB$1315,DataRegularSeason20242025!$B$3:$B$1315, "&lt;=" &amp; $A191, DataRegularSeason20242025!$E$3:$E$1315, N$1)</f>
        <v>71</v>
      </c>
      <c r="O191" s="2">
        <f>SUMIFS(DataRegularSeason20242025!$AA$3:$AA$1315,DataRegularSeason20242025!$B$3:$B$1315, "&lt;=" &amp; $A191, DataRegularSeason20242025!$D$3:$D$1315, O$1)+SUMIFS(DataRegularSeason20242025!$AB$3:$AB$1315,DataRegularSeason20242025!$B$3:$B$1315, "&lt;=" &amp; $A191, DataRegularSeason20242025!$E$3:$E$1315, O$1)</f>
        <v>76</v>
      </c>
      <c r="P191" s="2">
        <f>SUMIFS(DataRegularSeason20242025!$AA$3:$AA$1315,DataRegularSeason20242025!$B$3:$B$1315, "&lt;=" &amp; $A191, DataRegularSeason20242025!$D$3:$D$1315, P$1)+SUMIFS(DataRegularSeason20242025!$AB$3:$AB$1315,DataRegularSeason20242025!$B$3:$B$1315, "&lt;=" &amp; $A191, DataRegularSeason20242025!$E$3:$E$1315, P$1)</f>
        <v>65</v>
      </c>
      <c r="Q191" s="2">
        <f>SUMIFS(DataRegularSeason20242025!$AA$3:$AA$1315,DataRegularSeason20242025!$B$3:$B$1315, "&lt;=" &amp; $A191, DataRegularSeason20242025!$D$3:$D$1315, Q$1)+SUMIFS(DataRegularSeason20242025!$AB$3:$AB$1315,DataRegularSeason20242025!$B$3:$B$1315, "&lt;=" &amp; $A191, DataRegularSeason20242025!$E$3:$E$1315, Q$1)</f>
        <v>72</v>
      </c>
      <c r="R191" s="2">
        <f>SUMIFS(DataRegularSeason20242025!$AA$3:$AA$1315,DataRegularSeason20242025!$B$3:$B$1315, "&lt;=" &amp; $A191, DataRegularSeason20242025!$D$3:$D$1315, R$1)+SUMIFS(DataRegularSeason20242025!$AB$3:$AB$1315,DataRegularSeason20242025!$B$3:$B$1315, "&lt;=" &amp; $A191, DataRegularSeason20242025!$E$3:$E$1315, R$1)</f>
        <v>51</v>
      </c>
      <c r="S191" s="2">
        <f>SUMIFS(DataRegularSeason20242025!$AA$3:$AA$1315,DataRegularSeason20242025!$B$3:$B$1315, "&lt;=" &amp; $A191, DataRegularSeason20242025!$D$3:$D$1315, S$1)+SUMIFS(DataRegularSeason20242025!$AB$3:$AB$1315,DataRegularSeason20242025!$B$3:$B$1315, "&lt;=" &amp; $A191, DataRegularSeason20242025!$E$3:$E$1315, S$1)</f>
        <v>63</v>
      </c>
      <c r="T191" s="2">
        <f>SUMIFS(DataRegularSeason20242025!$AA$3:$AA$1315,DataRegularSeason20242025!$B$3:$B$1315, "&lt;=" &amp; $A191, DataRegularSeason20242025!$D$3:$D$1315, T$1)+SUMIFS(DataRegularSeason20242025!$AB$3:$AB$1315,DataRegularSeason20242025!$B$3:$B$1315, "&lt;=" &amp; $A191, DataRegularSeason20242025!$E$3:$E$1315, T$1)</f>
        <v>67</v>
      </c>
      <c r="U191" s="2">
        <f>SUMIFS(DataRegularSeason20242025!$AA$3:$AA$1315,DataRegularSeason20242025!$B$3:$B$1315, "&lt;=" &amp; $A191, DataRegularSeason20242025!$D$3:$D$1315, U$1)+SUMIFS(DataRegularSeason20242025!$AB$3:$AB$1315,DataRegularSeason20242025!$B$3:$B$1315, "&lt;=" &amp; $A191, DataRegularSeason20242025!$E$3:$E$1315, U$1)</f>
        <v>67</v>
      </c>
      <c r="V191" s="2">
        <f>SUMIFS(DataRegularSeason20242025!$AA$3:$AA$1315,DataRegularSeason20242025!$B$3:$B$1315, "&lt;=" &amp; $A191, DataRegularSeason20242025!$D$3:$D$1315, V$1)+SUMIFS(DataRegularSeason20242025!$AB$3:$AB$1315,DataRegularSeason20242025!$B$3:$B$1315, "&lt;=" &amp; $A191, DataRegularSeason20242025!$E$3:$E$1315, V$1)</f>
        <v>62</v>
      </c>
      <c r="W191" s="2">
        <f>SUMIFS(DataRegularSeason20242025!$AA$3:$AA$1315,DataRegularSeason20242025!$B$3:$B$1315, "&lt;=" &amp; $A191, DataRegularSeason20242025!$D$3:$D$1315, W$1)+SUMIFS(DataRegularSeason20242025!$AB$3:$AB$1315,DataRegularSeason20242025!$B$3:$B$1315, "&lt;=" &amp; $A191, DataRegularSeason20242025!$E$3:$E$1315, W$1)</f>
        <v>58</v>
      </c>
      <c r="X191" s="2">
        <f>SUMIFS(DataRegularSeason20242025!$AA$3:$AA$1315,DataRegularSeason20242025!$B$3:$B$1315, "&lt;=" &amp; $A191, DataRegularSeason20242025!$D$3:$D$1315, X$1)+SUMIFS(DataRegularSeason20242025!$AB$3:$AB$1315,DataRegularSeason20242025!$B$3:$B$1315, "&lt;=" &amp; $A191, DataRegularSeason20242025!$E$3:$E$1315, X$1)</f>
        <v>56</v>
      </c>
      <c r="Y191" s="2">
        <f>SUMIFS(DataRegularSeason20242025!$AA$3:$AA$1315,DataRegularSeason20242025!$B$3:$B$1315, "&lt;=" &amp; $A191, DataRegularSeason20242025!$D$3:$D$1315, Y$1)+SUMIFS(DataRegularSeason20242025!$AB$3:$AB$1315,DataRegularSeason20242025!$B$3:$B$1315, "&lt;=" &amp; $A191, DataRegularSeason20242025!$E$3:$E$1315, Y$1)</f>
        <v>43</v>
      </c>
      <c r="Z191" s="2">
        <f>SUMIFS(DataRegularSeason20242025!$AA$3:$AA$1315,DataRegularSeason20242025!$B$3:$B$1315, "&lt;=" &amp; $A191, DataRegularSeason20242025!$D$3:$D$1315, Z$1)+SUMIFS(DataRegularSeason20242025!$AB$3:$AB$1315,DataRegularSeason20242025!$B$3:$B$1315, "&lt;=" &amp; $A191, DataRegularSeason20242025!$E$3:$E$1315, Z$1)</f>
        <v>66</v>
      </c>
      <c r="AA191" s="2">
        <f>SUMIFS(DataRegularSeason20242025!$AA$3:$AA$1315,DataRegularSeason20242025!$B$3:$B$1315, "&lt;=" &amp; $A191, DataRegularSeason20242025!$D$3:$D$1315, AA$1)+SUMIFS(DataRegularSeason20242025!$AB$3:$AB$1315,DataRegularSeason20242025!$B$3:$B$1315, "&lt;=" &amp; $A191, DataRegularSeason20242025!$E$3:$E$1315, AA$1)</f>
        <v>78</v>
      </c>
      <c r="AB191" s="2">
        <f>SUMIFS(DataRegularSeason20242025!$AA$3:$AA$1315,DataRegularSeason20242025!$B$3:$B$1315, "&lt;=" &amp; $A191, DataRegularSeason20242025!$D$3:$D$1315, AB$1)+SUMIFS(DataRegularSeason20242025!$AB$3:$AB$1315,DataRegularSeason20242025!$B$3:$B$1315, "&lt;=" &amp; $A191, DataRegularSeason20242025!$E$3:$E$1315, AB$1)</f>
        <v>81</v>
      </c>
      <c r="AC191" s="2">
        <f>SUMIFS(DataRegularSeason20242025!$AA$3:$AA$1315,DataRegularSeason20242025!$B$3:$B$1315, "&lt;=" &amp; $A191, DataRegularSeason20242025!$D$3:$D$1315, AC$1)+SUMIFS(DataRegularSeason20242025!$AB$3:$AB$1315,DataRegularSeason20242025!$B$3:$B$1315, "&lt;=" &amp; $A191, DataRegularSeason20242025!$E$3:$E$1315, AC$1)</f>
        <v>65</v>
      </c>
      <c r="AD191" s="2">
        <f>SUMIFS(DataRegularSeason20242025!$AA$3:$AA$1315,DataRegularSeason20242025!$B$3:$B$1315, "&lt;=" &amp; $A191, DataRegularSeason20242025!$D$3:$D$1315, AD$1)+SUMIFS(DataRegularSeason20242025!$AB$3:$AB$1315,DataRegularSeason20242025!$B$3:$B$1315, "&lt;=" &amp; $A191, DataRegularSeason20242025!$E$3:$E$1315, AD$1)</f>
        <v>64</v>
      </c>
      <c r="AE191" s="2">
        <f>SUMIFS(DataRegularSeason20242025!$AA$3:$AA$1315,DataRegularSeason20242025!$B$3:$B$1315, "&lt;=" &amp; $A191, DataRegularSeason20242025!$D$3:$D$1315, AE$1)+SUMIFS(DataRegularSeason20242025!$AB$3:$AB$1315,DataRegularSeason20242025!$B$3:$B$1315, "&lt;=" &amp; $A191, DataRegularSeason20242025!$E$3:$E$1315, AE$1)</f>
        <v>80</v>
      </c>
      <c r="AF191" s="2">
        <f>SUMIFS(DataRegularSeason20242025!$AA$3:$AA$1315,DataRegularSeason20242025!$B$3:$B$1315, "&lt;=" &amp; $A191, DataRegularSeason20242025!$D$3:$D$1315, AF$1)+SUMIFS(DataRegularSeason20242025!$AB$3:$AB$1315,DataRegularSeason20242025!$B$3:$B$1315, "&lt;=" &amp; $A191, DataRegularSeason20242025!$E$3:$E$1315, AF$1)</f>
        <v>90</v>
      </c>
      <c r="AG191" s="2">
        <f>SUMIFS(DataRegularSeason20242025!$AA$3:$AA$1315,DataRegularSeason20242025!$B$3:$B$1315, "&lt;=" &amp; $A191, DataRegularSeason20242025!$D$3:$D$1315, AG$1)+SUMIFS(DataRegularSeason20242025!$AB$3:$AB$1315,DataRegularSeason20242025!$B$3:$B$1315, "&lt;=" &amp; $A191, DataRegularSeason20242025!$E$3:$E$1315, AG$1)</f>
        <v>88</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61</v>
      </c>
      <c r="C192" s="2">
        <f>SUMIFS(DataRegularSeason20242025!$AA$3:$AA$1315,DataRegularSeason20242025!$B$3:$B$1315, "&lt;=" &amp; $A192, DataRegularSeason20242025!$D$3:$D$1315, C$1)+SUMIFS(DataRegularSeason20242025!$AB$3:$AB$1315,DataRegularSeason20242025!$B$3:$B$1315, "&lt;=" &amp; $A192, DataRegularSeason20242025!$E$3:$E$1315, C$1)</f>
        <v>64</v>
      </c>
      <c r="D192" s="2">
        <f>SUMIFS(DataRegularSeason20242025!$AA$3:$AA$1315,DataRegularSeason20242025!$B$3:$B$1315, "&lt;=" &amp; $A192, DataRegularSeason20242025!$D$3:$D$1315, D$1)+SUMIFS(DataRegularSeason20242025!$AB$3:$AB$1315,DataRegularSeason20242025!$B$3:$B$1315, "&lt;=" &amp; $A192, DataRegularSeason20242025!$E$3:$E$1315, D$1)</f>
        <v>54</v>
      </c>
      <c r="E192" s="2">
        <f>SUMIFS(DataRegularSeason20242025!$AA$3:$AA$1315,DataRegularSeason20242025!$B$3:$B$1315, "&lt;=" &amp; $A192, DataRegularSeason20242025!$D$3:$D$1315, E$1)+SUMIFS(DataRegularSeason20242025!$AB$3:$AB$1315,DataRegularSeason20242025!$B$3:$B$1315, "&lt;=" &amp; $A192, DataRegularSeason20242025!$E$3:$E$1315, E$1)</f>
        <v>76</v>
      </c>
      <c r="F192" s="2">
        <f>SUMIFS(DataRegularSeason20242025!$AA$3:$AA$1315,DataRegularSeason20242025!$B$3:$B$1315, "&lt;=" &amp; $A192, DataRegularSeason20242025!$D$3:$D$1315, F$1)+SUMIFS(DataRegularSeason20242025!$AB$3:$AB$1315,DataRegularSeason20242025!$B$3:$B$1315, "&lt;=" &amp; $A192, DataRegularSeason20242025!$E$3:$E$1315, F$1)</f>
        <v>68</v>
      </c>
      <c r="G192" s="2">
        <f>SUMIFS(DataRegularSeason20242025!$AA$3:$AA$1315,DataRegularSeason20242025!$B$3:$B$1315, "&lt;=" &amp; $A192, DataRegularSeason20242025!$D$3:$D$1315, G$1)+SUMIFS(DataRegularSeason20242025!$AB$3:$AB$1315,DataRegularSeason20242025!$B$3:$B$1315, "&lt;=" &amp; $A192, DataRegularSeason20242025!$E$3:$E$1315, G$1)</f>
        <v>67</v>
      </c>
      <c r="H192" s="2">
        <f>SUMIFS(DataRegularSeason20242025!$AA$3:$AA$1315,DataRegularSeason20242025!$B$3:$B$1315, "&lt;=" &amp; $A192, DataRegularSeason20242025!$D$3:$D$1315, H$1)+SUMIFS(DataRegularSeason20242025!$AB$3:$AB$1315,DataRegularSeason20242025!$B$3:$B$1315, "&lt;=" &amp; $A192, DataRegularSeason20242025!$E$3:$E$1315, H$1)</f>
        <v>46</v>
      </c>
      <c r="I192" s="2">
        <f>SUMIFS(DataRegularSeason20242025!$AA$3:$AA$1315,DataRegularSeason20242025!$B$3:$B$1315, "&lt;=" &amp; $A192, DataRegularSeason20242025!$D$3:$D$1315, I$1)+SUMIFS(DataRegularSeason20242025!$AB$3:$AB$1315,DataRegularSeason20242025!$B$3:$B$1315, "&lt;=" &amp; $A192, DataRegularSeason20242025!$E$3:$E$1315, I$1)</f>
        <v>74</v>
      </c>
      <c r="J192" s="2">
        <f>SUMIFS(DataRegularSeason20242025!$AA$3:$AA$1315,DataRegularSeason20242025!$B$3:$B$1315, "&lt;=" &amp; $A192, DataRegularSeason20242025!$D$3:$D$1315, J$1)+SUMIFS(DataRegularSeason20242025!$AB$3:$AB$1315,DataRegularSeason20242025!$B$3:$B$1315, "&lt;=" &amp; $A192, DataRegularSeason20242025!$E$3:$E$1315, J$1)</f>
        <v>82</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74</v>
      </c>
      <c r="M192" s="2">
        <f>SUMIFS(DataRegularSeason20242025!$AA$3:$AA$1315,DataRegularSeason20242025!$B$3:$B$1315, "&lt;=" &amp; $A192, DataRegularSeason20242025!$D$3:$D$1315, M$1)+SUMIFS(DataRegularSeason20242025!$AB$3:$AB$1315,DataRegularSeason20242025!$B$3:$B$1315, "&lt;=" &amp; $A192, DataRegularSeason20242025!$E$3:$E$1315, M$1)</f>
        <v>81</v>
      </c>
      <c r="N192" s="2">
        <f>SUMIFS(DataRegularSeason20242025!$AA$3:$AA$1315,DataRegularSeason20242025!$B$3:$B$1315, "&lt;=" &amp; $A192, DataRegularSeason20242025!$D$3:$D$1315, N$1)+SUMIFS(DataRegularSeason20242025!$AB$3:$AB$1315,DataRegularSeason20242025!$B$3:$B$1315, "&lt;=" &amp; $A192, DataRegularSeason20242025!$E$3:$E$1315, N$1)</f>
        <v>71</v>
      </c>
      <c r="O192" s="2">
        <f>SUMIFS(DataRegularSeason20242025!$AA$3:$AA$1315,DataRegularSeason20242025!$B$3:$B$1315, "&lt;=" &amp; $A192, DataRegularSeason20242025!$D$3:$D$1315, O$1)+SUMIFS(DataRegularSeason20242025!$AB$3:$AB$1315,DataRegularSeason20242025!$B$3:$B$1315, "&lt;=" &amp; $A192, DataRegularSeason20242025!$E$3:$E$1315, O$1)</f>
        <v>76</v>
      </c>
      <c r="P192" s="2">
        <f>SUMIFS(DataRegularSeason20242025!$AA$3:$AA$1315,DataRegularSeason20242025!$B$3:$B$1315, "&lt;=" &amp; $A192, DataRegularSeason20242025!$D$3:$D$1315, P$1)+SUMIFS(DataRegularSeason20242025!$AB$3:$AB$1315,DataRegularSeason20242025!$B$3:$B$1315, "&lt;=" &amp; $A192, DataRegularSeason20242025!$E$3:$E$1315, P$1)</f>
        <v>65</v>
      </c>
      <c r="Q192" s="2">
        <f>SUMIFS(DataRegularSeason20242025!$AA$3:$AA$1315,DataRegularSeason20242025!$B$3:$B$1315, "&lt;=" &amp; $A192, DataRegularSeason20242025!$D$3:$D$1315, Q$1)+SUMIFS(DataRegularSeason20242025!$AB$3:$AB$1315,DataRegularSeason20242025!$B$3:$B$1315, "&lt;=" &amp; $A192, DataRegularSeason20242025!$E$3:$E$1315, Q$1)</f>
        <v>72</v>
      </c>
      <c r="R192" s="2">
        <f>SUMIFS(DataRegularSeason20242025!$AA$3:$AA$1315,DataRegularSeason20242025!$B$3:$B$1315, "&lt;=" &amp; $A192, DataRegularSeason20242025!$D$3:$D$1315, R$1)+SUMIFS(DataRegularSeason20242025!$AB$3:$AB$1315,DataRegularSeason20242025!$B$3:$B$1315, "&lt;=" &amp; $A192, DataRegularSeason20242025!$E$3:$E$1315, R$1)</f>
        <v>51</v>
      </c>
      <c r="S192" s="2">
        <f>SUMIFS(DataRegularSeason20242025!$AA$3:$AA$1315,DataRegularSeason20242025!$B$3:$B$1315, "&lt;=" &amp; $A192, DataRegularSeason20242025!$D$3:$D$1315, S$1)+SUMIFS(DataRegularSeason20242025!$AB$3:$AB$1315,DataRegularSeason20242025!$B$3:$B$1315, "&lt;=" &amp; $A192, DataRegularSeason20242025!$E$3:$E$1315, S$1)</f>
        <v>63</v>
      </c>
      <c r="T192" s="2">
        <f>SUMIFS(DataRegularSeason20242025!$AA$3:$AA$1315,DataRegularSeason20242025!$B$3:$B$1315, "&lt;=" &amp; $A192, DataRegularSeason20242025!$D$3:$D$1315, T$1)+SUMIFS(DataRegularSeason20242025!$AB$3:$AB$1315,DataRegularSeason20242025!$B$3:$B$1315, "&lt;=" &amp; $A192, DataRegularSeason20242025!$E$3:$E$1315, T$1)</f>
        <v>67</v>
      </c>
      <c r="U192" s="2">
        <f>SUMIFS(DataRegularSeason20242025!$AA$3:$AA$1315,DataRegularSeason20242025!$B$3:$B$1315, "&lt;=" &amp; $A192, DataRegularSeason20242025!$D$3:$D$1315, U$1)+SUMIFS(DataRegularSeason20242025!$AB$3:$AB$1315,DataRegularSeason20242025!$B$3:$B$1315, "&lt;=" &amp; $A192, DataRegularSeason20242025!$E$3:$E$1315, U$1)</f>
        <v>67</v>
      </c>
      <c r="V192" s="2">
        <f>SUMIFS(DataRegularSeason20242025!$AA$3:$AA$1315,DataRegularSeason20242025!$B$3:$B$1315, "&lt;=" &amp; $A192, DataRegularSeason20242025!$D$3:$D$1315, V$1)+SUMIFS(DataRegularSeason20242025!$AB$3:$AB$1315,DataRegularSeason20242025!$B$3:$B$1315, "&lt;=" &amp; $A192, DataRegularSeason20242025!$E$3:$E$1315, V$1)</f>
        <v>62</v>
      </c>
      <c r="W192" s="2">
        <f>SUMIFS(DataRegularSeason20242025!$AA$3:$AA$1315,DataRegularSeason20242025!$B$3:$B$1315, "&lt;=" &amp; $A192, DataRegularSeason20242025!$D$3:$D$1315, W$1)+SUMIFS(DataRegularSeason20242025!$AB$3:$AB$1315,DataRegularSeason20242025!$B$3:$B$1315, "&lt;=" &amp; $A192, DataRegularSeason20242025!$E$3:$E$1315, W$1)</f>
        <v>58</v>
      </c>
      <c r="X192" s="2">
        <f>SUMIFS(DataRegularSeason20242025!$AA$3:$AA$1315,DataRegularSeason20242025!$B$3:$B$1315, "&lt;=" &amp; $A192, DataRegularSeason20242025!$D$3:$D$1315, X$1)+SUMIFS(DataRegularSeason20242025!$AB$3:$AB$1315,DataRegularSeason20242025!$B$3:$B$1315, "&lt;=" &amp; $A192, DataRegularSeason20242025!$E$3:$E$1315, X$1)</f>
        <v>56</v>
      </c>
      <c r="Y192" s="2">
        <f>SUMIFS(DataRegularSeason20242025!$AA$3:$AA$1315,DataRegularSeason20242025!$B$3:$B$1315, "&lt;=" &amp; $A192, DataRegularSeason20242025!$D$3:$D$1315, Y$1)+SUMIFS(DataRegularSeason20242025!$AB$3:$AB$1315,DataRegularSeason20242025!$B$3:$B$1315, "&lt;=" &amp; $A192, DataRegularSeason20242025!$E$3:$E$1315, Y$1)</f>
        <v>43</v>
      </c>
      <c r="Z192" s="2">
        <f>SUMIFS(DataRegularSeason20242025!$AA$3:$AA$1315,DataRegularSeason20242025!$B$3:$B$1315, "&lt;=" &amp; $A192, DataRegularSeason20242025!$D$3:$D$1315, Z$1)+SUMIFS(DataRegularSeason20242025!$AB$3:$AB$1315,DataRegularSeason20242025!$B$3:$B$1315, "&lt;=" &amp; $A192, DataRegularSeason20242025!$E$3:$E$1315, Z$1)</f>
        <v>66</v>
      </c>
      <c r="AA192" s="2">
        <f>SUMIFS(DataRegularSeason20242025!$AA$3:$AA$1315,DataRegularSeason20242025!$B$3:$B$1315, "&lt;=" &amp; $A192, DataRegularSeason20242025!$D$3:$D$1315, AA$1)+SUMIFS(DataRegularSeason20242025!$AB$3:$AB$1315,DataRegularSeason20242025!$B$3:$B$1315, "&lt;=" &amp; $A192, DataRegularSeason20242025!$E$3:$E$1315, AA$1)</f>
        <v>78</v>
      </c>
      <c r="AB192" s="2">
        <f>SUMIFS(DataRegularSeason20242025!$AA$3:$AA$1315,DataRegularSeason20242025!$B$3:$B$1315, "&lt;=" &amp; $A192, DataRegularSeason20242025!$D$3:$D$1315, AB$1)+SUMIFS(DataRegularSeason20242025!$AB$3:$AB$1315,DataRegularSeason20242025!$B$3:$B$1315, "&lt;=" &amp; $A192, DataRegularSeason20242025!$E$3:$E$1315, AB$1)</f>
        <v>81</v>
      </c>
      <c r="AC192" s="2">
        <f>SUMIFS(DataRegularSeason20242025!$AA$3:$AA$1315,DataRegularSeason20242025!$B$3:$B$1315, "&lt;=" &amp; $A192, DataRegularSeason20242025!$D$3:$D$1315, AC$1)+SUMIFS(DataRegularSeason20242025!$AB$3:$AB$1315,DataRegularSeason20242025!$B$3:$B$1315, "&lt;=" &amp; $A192, DataRegularSeason20242025!$E$3:$E$1315, AC$1)</f>
        <v>65</v>
      </c>
      <c r="AD192" s="2">
        <f>SUMIFS(DataRegularSeason20242025!$AA$3:$AA$1315,DataRegularSeason20242025!$B$3:$B$1315, "&lt;=" &amp; $A192, DataRegularSeason20242025!$D$3:$D$1315, AD$1)+SUMIFS(DataRegularSeason20242025!$AB$3:$AB$1315,DataRegularSeason20242025!$B$3:$B$1315, "&lt;=" &amp; $A192, DataRegularSeason20242025!$E$3:$E$1315, AD$1)</f>
        <v>64</v>
      </c>
      <c r="AE192" s="2">
        <f>SUMIFS(DataRegularSeason20242025!$AA$3:$AA$1315,DataRegularSeason20242025!$B$3:$B$1315, "&lt;=" &amp; $A192, DataRegularSeason20242025!$D$3:$D$1315, AE$1)+SUMIFS(DataRegularSeason20242025!$AB$3:$AB$1315,DataRegularSeason20242025!$B$3:$B$1315, "&lt;=" &amp; $A192, DataRegularSeason20242025!$E$3:$E$1315, AE$1)</f>
        <v>80</v>
      </c>
      <c r="AF192" s="2">
        <f>SUMIFS(DataRegularSeason20242025!$AA$3:$AA$1315,DataRegularSeason20242025!$B$3:$B$1315, "&lt;=" &amp; $A192, DataRegularSeason20242025!$D$3:$D$1315, AF$1)+SUMIFS(DataRegularSeason20242025!$AB$3:$AB$1315,DataRegularSeason20242025!$B$3:$B$1315, "&lt;=" &amp; $A192, DataRegularSeason20242025!$E$3:$E$1315, AF$1)</f>
        <v>90</v>
      </c>
      <c r="AG192" s="2">
        <f>SUMIFS(DataRegularSeason20242025!$AA$3:$AA$1315,DataRegularSeason20242025!$B$3:$B$1315, "&lt;=" &amp; $A192, DataRegularSeason20242025!$D$3:$D$1315, AG$1)+SUMIFS(DataRegularSeason20242025!$AB$3:$AB$1315,DataRegularSeason20242025!$B$3:$B$1315, "&lt;=" &amp; $A192, DataRegularSeason20242025!$E$3:$E$1315, AG$1)</f>
        <v>88</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61</v>
      </c>
      <c r="C193" s="2">
        <f>SUMIFS(DataRegularSeason20242025!$AA$3:$AA$1315,DataRegularSeason20242025!$B$3:$B$1315, "&lt;=" &amp; $A193, DataRegularSeason20242025!$D$3:$D$1315, C$1)+SUMIFS(DataRegularSeason20242025!$AB$3:$AB$1315,DataRegularSeason20242025!$B$3:$B$1315, "&lt;=" &amp; $A193, DataRegularSeason20242025!$E$3:$E$1315, C$1)</f>
        <v>64</v>
      </c>
      <c r="D193" s="2">
        <f>SUMIFS(DataRegularSeason20242025!$AA$3:$AA$1315,DataRegularSeason20242025!$B$3:$B$1315, "&lt;=" &amp; $A193, DataRegularSeason20242025!$D$3:$D$1315, D$1)+SUMIFS(DataRegularSeason20242025!$AB$3:$AB$1315,DataRegularSeason20242025!$B$3:$B$1315, "&lt;=" &amp; $A193, DataRegularSeason20242025!$E$3:$E$1315, D$1)</f>
        <v>54</v>
      </c>
      <c r="E193" s="2">
        <f>SUMIFS(DataRegularSeason20242025!$AA$3:$AA$1315,DataRegularSeason20242025!$B$3:$B$1315, "&lt;=" &amp; $A193, DataRegularSeason20242025!$D$3:$D$1315, E$1)+SUMIFS(DataRegularSeason20242025!$AB$3:$AB$1315,DataRegularSeason20242025!$B$3:$B$1315, "&lt;=" &amp; $A193, DataRegularSeason20242025!$E$3:$E$1315, E$1)</f>
        <v>76</v>
      </c>
      <c r="F193" s="2">
        <f>SUMIFS(DataRegularSeason20242025!$AA$3:$AA$1315,DataRegularSeason20242025!$B$3:$B$1315, "&lt;=" &amp; $A193, DataRegularSeason20242025!$D$3:$D$1315, F$1)+SUMIFS(DataRegularSeason20242025!$AB$3:$AB$1315,DataRegularSeason20242025!$B$3:$B$1315, "&lt;=" &amp; $A193, DataRegularSeason20242025!$E$3:$E$1315, F$1)</f>
        <v>68</v>
      </c>
      <c r="G193" s="2">
        <f>SUMIFS(DataRegularSeason20242025!$AA$3:$AA$1315,DataRegularSeason20242025!$B$3:$B$1315, "&lt;=" &amp; $A193, DataRegularSeason20242025!$D$3:$D$1315, G$1)+SUMIFS(DataRegularSeason20242025!$AB$3:$AB$1315,DataRegularSeason20242025!$B$3:$B$1315, "&lt;=" &amp; $A193, DataRegularSeason20242025!$E$3:$E$1315, G$1)</f>
        <v>67</v>
      </c>
      <c r="H193" s="2">
        <f>SUMIFS(DataRegularSeason20242025!$AA$3:$AA$1315,DataRegularSeason20242025!$B$3:$B$1315, "&lt;=" &amp; $A193, DataRegularSeason20242025!$D$3:$D$1315, H$1)+SUMIFS(DataRegularSeason20242025!$AB$3:$AB$1315,DataRegularSeason20242025!$B$3:$B$1315, "&lt;=" &amp; $A193, DataRegularSeason20242025!$E$3:$E$1315, H$1)</f>
        <v>46</v>
      </c>
      <c r="I193" s="2">
        <f>SUMIFS(DataRegularSeason20242025!$AA$3:$AA$1315,DataRegularSeason20242025!$B$3:$B$1315, "&lt;=" &amp; $A193, DataRegularSeason20242025!$D$3:$D$1315, I$1)+SUMIFS(DataRegularSeason20242025!$AB$3:$AB$1315,DataRegularSeason20242025!$B$3:$B$1315, "&lt;=" &amp; $A193, DataRegularSeason20242025!$E$3:$E$1315, I$1)</f>
        <v>74</v>
      </c>
      <c r="J193" s="2">
        <f>SUMIFS(DataRegularSeason20242025!$AA$3:$AA$1315,DataRegularSeason20242025!$B$3:$B$1315, "&lt;=" &amp; $A193, DataRegularSeason20242025!$D$3:$D$1315, J$1)+SUMIFS(DataRegularSeason20242025!$AB$3:$AB$1315,DataRegularSeason20242025!$B$3:$B$1315, "&lt;=" &amp; $A193, DataRegularSeason20242025!$E$3:$E$1315, J$1)</f>
        <v>82</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74</v>
      </c>
      <c r="M193" s="2">
        <f>SUMIFS(DataRegularSeason20242025!$AA$3:$AA$1315,DataRegularSeason20242025!$B$3:$B$1315, "&lt;=" &amp; $A193, DataRegularSeason20242025!$D$3:$D$1315, M$1)+SUMIFS(DataRegularSeason20242025!$AB$3:$AB$1315,DataRegularSeason20242025!$B$3:$B$1315, "&lt;=" &amp; $A193, DataRegularSeason20242025!$E$3:$E$1315, M$1)</f>
        <v>81</v>
      </c>
      <c r="N193" s="2">
        <f>SUMIFS(DataRegularSeason20242025!$AA$3:$AA$1315,DataRegularSeason20242025!$B$3:$B$1315, "&lt;=" &amp; $A193, DataRegularSeason20242025!$D$3:$D$1315, N$1)+SUMIFS(DataRegularSeason20242025!$AB$3:$AB$1315,DataRegularSeason20242025!$B$3:$B$1315, "&lt;=" &amp; $A193, DataRegularSeason20242025!$E$3:$E$1315, N$1)</f>
        <v>71</v>
      </c>
      <c r="O193" s="2">
        <f>SUMIFS(DataRegularSeason20242025!$AA$3:$AA$1315,DataRegularSeason20242025!$B$3:$B$1315, "&lt;=" &amp; $A193, DataRegularSeason20242025!$D$3:$D$1315, O$1)+SUMIFS(DataRegularSeason20242025!$AB$3:$AB$1315,DataRegularSeason20242025!$B$3:$B$1315, "&lt;=" &amp; $A193, DataRegularSeason20242025!$E$3:$E$1315, O$1)</f>
        <v>76</v>
      </c>
      <c r="P193" s="2">
        <f>SUMIFS(DataRegularSeason20242025!$AA$3:$AA$1315,DataRegularSeason20242025!$B$3:$B$1315, "&lt;=" &amp; $A193, DataRegularSeason20242025!$D$3:$D$1315, P$1)+SUMIFS(DataRegularSeason20242025!$AB$3:$AB$1315,DataRegularSeason20242025!$B$3:$B$1315, "&lt;=" &amp; $A193, DataRegularSeason20242025!$E$3:$E$1315, P$1)</f>
        <v>65</v>
      </c>
      <c r="Q193" s="2">
        <f>SUMIFS(DataRegularSeason20242025!$AA$3:$AA$1315,DataRegularSeason20242025!$B$3:$B$1315, "&lt;=" &amp; $A193, DataRegularSeason20242025!$D$3:$D$1315, Q$1)+SUMIFS(DataRegularSeason20242025!$AB$3:$AB$1315,DataRegularSeason20242025!$B$3:$B$1315, "&lt;=" &amp; $A193, DataRegularSeason20242025!$E$3:$E$1315, Q$1)</f>
        <v>72</v>
      </c>
      <c r="R193" s="2">
        <f>SUMIFS(DataRegularSeason20242025!$AA$3:$AA$1315,DataRegularSeason20242025!$B$3:$B$1315, "&lt;=" &amp; $A193, DataRegularSeason20242025!$D$3:$D$1315, R$1)+SUMIFS(DataRegularSeason20242025!$AB$3:$AB$1315,DataRegularSeason20242025!$B$3:$B$1315, "&lt;=" &amp; $A193, DataRegularSeason20242025!$E$3:$E$1315, R$1)</f>
        <v>51</v>
      </c>
      <c r="S193" s="2">
        <f>SUMIFS(DataRegularSeason20242025!$AA$3:$AA$1315,DataRegularSeason20242025!$B$3:$B$1315, "&lt;=" &amp; $A193, DataRegularSeason20242025!$D$3:$D$1315, S$1)+SUMIFS(DataRegularSeason20242025!$AB$3:$AB$1315,DataRegularSeason20242025!$B$3:$B$1315, "&lt;=" &amp; $A193, DataRegularSeason20242025!$E$3:$E$1315, S$1)</f>
        <v>63</v>
      </c>
      <c r="T193" s="2">
        <f>SUMIFS(DataRegularSeason20242025!$AA$3:$AA$1315,DataRegularSeason20242025!$B$3:$B$1315, "&lt;=" &amp; $A193, DataRegularSeason20242025!$D$3:$D$1315, T$1)+SUMIFS(DataRegularSeason20242025!$AB$3:$AB$1315,DataRegularSeason20242025!$B$3:$B$1315, "&lt;=" &amp; $A193, DataRegularSeason20242025!$E$3:$E$1315, T$1)</f>
        <v>67</v>
      </c>
      <c r="U193" s="2">
        <f>SUMIFS(DataRegularSeason20242025!$AA$3:$AA$1315,DataRegularSeason20242025!$B$3:$B$1315, "&lt;=" &amp; $A193, DataRegularSeason20242025!$D$3:$D$1315, U$1)+SUMIFS(DataRegularSeason20242025!$AB$3:$AB$1315,DataRegularSeason20242025!$B$3:$B$1315, "&lt;=" &amp; $A193, DataRegularSeason20242025!$E$3:$E$1315, U$1)</f>
        <v>67</v>
      </c>
      <c r="V193" s="2">
        <f>SUMIFS(DataRegularSeason20242025!$AA$3:$AA$1315,DataRegularSeason20242025!$B$3:$B$1315, "&lt;=" &amp; $A193, DataRegularSeason20242025!$D$3:$D$1315, V$1)+SUMIFS(DataRegularSeason20242025!$AB$3:$AB$1315,DataRegularSeason20242025!$B$3:$B$1315, "&lt;=" &amp; $A193, DataRegularSeason20242025!$E$3:$E$1315, V$1)</f>
        <v>62</v>
      </c>
      <c r="W193" s="2">
        <f>SUMIFS(DataRegularSeason20242025!$AA$3:$AA$1315,DataRegularSeason20242025!$B$3:$B$1315, "&lt;=" &amp; $A193, DataRegularSeason20242025!$D$3:$D$1315, W$1)+SUMIFS(DataRegularSeason20242025!$AB$3:$AB$1315,DataRegularSeason20242025!$B$3:$B$1315, "&lt;=" &amp; $A193, DataRegularSeason20242025!$E$3:$E$1315, W$1)</f>
        <v>58</v>
      </c>
      <c r="X193" s="2">
        <f>SUMIFS(DataRegularSeason20242025!$AA$3:$AA$1315,DataRegularSeason20242025!$B$3:$B$1315, "&lt;=" &amp; $A193, DataRegularSeason20242025!$D$3:$D$1315, X$1)+SUMIFS(DataRegularSeason20242025!$AB$3:$AB$1315,DataRegularSeason20242025!$B$3:$B$1315, "&lt;=" &amp; $A193, DataRegularSeason20242025!$E$3:$E$1315, X$1)</f>
        <v>56</v>
      </c>
      <c r="Y193" s="2">
        <f>SUMIFS(DataRegularSeason20242025!$AA$3:$AA$1315,DataRegularSeason20242025!$B$3:$B$1315, "&lt;=" &amp; $A193, DataRegularSeason20242025!$D$3:$D$1315, Y$1)+SUMIFS(DataRegularSeason20242025!$AB$3:$AB$1315,DataRegularSeason20242025!$B$3:$B$1315, "&lt;=" &amp; $A193, DataRegularSeason20242025!$E$3:$E$1315, Y$1)</f>
        <v>43</v>
      </c>
      <c r="Z193" s="2">
        <f>SUMIFS(DataRegularSeason20242025!$AA$3:$AA$1315,DataRegularSeason20242025!$B$3:$B$1315, "&lt;=" &amp; $A193, DataRegularSeason20242025!$D$3:$D$1315, Z$1)+SUMIFS(DataRegularSeason20242025!$AB$3:$AB$1315,DataRegularSeason20242025!$B$3:$B$1315, "&lt;=" &amp; $A193, DataRegularSeason20242025!$E$3:$E$1315, Z$1)</f>
        <v>66</v>
      </c>
      <c r="AA193" s="2">
        <f>SUMIFS(DataRegularSeason20242025!$AA$3:$AA$1315,DataRegularSeason20242025!$B$3:$B$1315, "&lt;=" &amp; $A193, DataRegularSeason20242025!$D$3:$D$1315, AA$1)+SUMIFS(DataRegularSeason20242025!$AB$3:$AB$1315,DataRegularSeason20242025!$B$3:$B$1315, "&lt;=" &amp; $A193, DataRegularSeason20242025!$E$3:$E$1315, AA$1)</f>
        <v>78</v>
      </c>
      <c r="AB193" s="2">
        <f>SUMIFS(DataRegularSeason20242025!$AA$3:$AA$1315,DataRegularSeason20242025!$B$3:$B$1315, "&lt;=" &amp; $A193, DataRegularSeason20242025!$D$3:$D$1315, AB$1)+SUMIFS(DataRegularSeason20242025!$AB$3:$AB$1315,DataRegularSeason20242025!$B$3:$B$1315, "&lt;=" &amp; $A193, DataRegularSeason20242025!$E$3:$E$1315, AB$1)</f>
        <v>81</v>
      </c>
      <c r="AC193" s="2">
        <f>SUMIFS(DataRegularSeason20242025!$AA$3:$AA$1315,DataRegularSeason20242025!$B$3:$B$1315, "&lt;=" &amp; $A193, DataRegularSeason20242025!$D$3:$D$1315, AC$1)+SUMIFS(DataRegularSeason20242025!$AB$3:$AB$1315,DataRegularSeason20242025!$B$3:$B$1315, "&lt;=" &amp; $A193, DataRegularSeason20242025!$E$3:$E$1315, AC$1)</f>
        <v>65</v>
      </c>
      <c r="AD193" s="2">
        <f>SUMIFS(DataRegularSeason20242025!$AA$3:$AA$1315,DataRegularSeason20242025!$B$3:$B$1315, "&lt;=" &amp; $A193, DataRegularSeason20242025!$D$3:$D$1315, AD$1)+SUMIFS(DataRegularSeason20242025!$AB$3:$AB$1315,DataRegularSeason20242025!$B$3:$B$1315, "&lt;=" &amp; $A193, DataRegularSeason20242025!$E$3:$E$1315, AD$1)</f>
        <v>64</v>
      </c>
      <c r="AE193" s="2">
        <f>SUMIFS(DataRegularSeason20242025!$AA$3:$AA$1315,DataRegularSeason20242025!$B$3:$B$1315, "&lt;=" &amp; $A193, DataRegularSeason20242025!$D$3:$D$1315, AE$1)+SUMIFS(DataRegularSeason20242025!$AB$3:$AB$1315,DataRegularSeason20242025!$B$3:$B$1315, "&lt;=" &amp; $A193, DataRegularSeason20242025!$E$3:$E$1315, AE$1)</f>
        <v>80</v>
      </c>
      <c r="AF193" s="2">
        <f>SUMIFS(DataRegularSeason20242025!$AA$3:$AA$1315,DataRegularSeason20242025!$B$3:$B$1315, "&lt;=" &amp; $A193, DataRegularSeason20242025!$D$3:$D$1315, AF$1)+SUMIFS(DataRegularSeason20242025!$AB$3:$AB$1315,DataRegularSeason20242025!$B$3:$B$1315, "&lt;=" &amp; $A193, DataRegularSeason20242025!$E$3:$E$1315, AF$1)</f>
        <v>90</v>
      </c>
      <c r="AG193" s="2">
        <f>SUMIFS(DataRegularSeason20242025!$AA$3:$AA$1315,DataRegularSeason20242025!$B$3:$B$1315, "&lt;=" &amp; $A193, DataRegularSeason20242025!$D$3:$D$1315, AG$1)+SUMIFS(DataRegularSeason20242025!$AB$3:$AB$1315,DataRegularSeason20242025!$B$3:$B$1315, "&lt;=" &amp; $A193, DataRegularSeason20242025!$E$3:$E$1315, AG$1)</f>
        <v>88</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61</v>
      </c>
      <c r="C194" s="2">
        <f>SUMIFS(DataRegularSeason20242025!$AA$3:$AA$1315,DataRegularSeason20242025!$B$3:$B$1315, "&lt;=" &amp; $A194, DataRegularSeason20242025!$D$3:$D$1315, C$1)+SUMIFS(DataRegularSeason20242025!$AB$3:$AB$1315,DataRegularSeason20242025!$B$3:$B$1315, "&lt;=" &amp; $A194, DataRegularSeason20242025!$E$3:$E$1315, C$1)</f>
        <v>64</v>
      </c>
      <c r="D194" s="2">
        <f>SUMIFS(DataRegularSeason20242025!$AA$3:$AA$1315,DataRegularSeason20242025!$B$3:$B$1315, "&lt;=" &amp; $A194, DataRegularSeason20242025!$D$3:$D$1315, D$1)+SUMIFS(DataRegularSeason20242025!$AB$3:$AB$1315,DataRegularSeason20242025!$B$3:$B$1315, "&lt;=" &amp; $A194, DataRegularSeason20242025!$E$3:$E$1315, D$1)</f>
        <v>54</v>
      </c>
      <c r="E194" s="2">
        <f>SUMIFS(DataRegularSeason20242025!$AA$3:$AA$1315,DataRegularSeason20242025!$B$3:$B$1315, "&lt;=" &amp; $A194, DataRegularSeason20242025!$D$3:$D$1315, E$1)+SUMIFS(DataRegularSeason20242025!$AB$3:$AB$1315,DataRegularSeason20242025!$B$3:$B$1315, "&lt;=" &amp; $A194, DataRegularSeason20242025!$E$3:$E$1315, E$1)</f>
        <v>76</v>
      </c>
      <c r="F194" s="2">
        <f>SUMIFS(DataRegularSeason20242025!$AA$3:$AA$1315,DataRegularSeason20242025!$B$3:$B$1315, "&lt;=" &amp; $A194, DataRegularSeason20242025!$D$3:$D$1315, F$1)+SUMIFS(DataRegularSeason20242025!$AB$3:$AB$1315,DataRegularSeason20242025!$B$3:$B$1315, "&lt;=" &amp; $A194, DataRegularSeason20242025!$E$3:$E$1315, F$1)</f>
        <v>68</v>
      </c>
      <c r="G194" s="2">
        <f>SUMIFS(DataRegularSeason20242025!$AA$3:$AA$1315,DataRegularSeason20242025!$B$3:$B$1315, "&lt;=" &amp; $A194, DataRegularSeason20242025!$D$3:$D$1315, G$1)+SUMIFS(DataRegularSeason20242025!$AB$3:$AB$1315,DataRegularSeason20242025!$B$3:$B$1315, "&lt;=" &amp; $A194, DataRegularSeason20242025!$E$3:$E$1315, G$1)</f>
        <v>67</v>
      </c>
      <c r="H194" s="2">
        <f>SUMIFS(DataRegularSeason20242025!$AA$3:$AA$1315,DataRegularSeason20242025!$B$3:$B$1315, "&lt;=" &amp; $A194, DataRegularSeason20242025!$D$3:$D$1315, H$1)+SUMIFS(DataRegularSeason20242025!$AB$3:$AB$1315,DataRegularSeason20242025!$B$3:$B$1315, "&lt;=" &amp; $A194, DataRegularSeason20242025!$E$3:$E$1315, H$1)</f>
        <v>46</v>
      </c>
      <c r="I194" s="2">
        <f>SUMIFS(DataRegularSeason20242025!$AA$3:$AA$1315,DataRegularSeason20242025!$B$3:$B$1315, "&lt;=" &amp; $A194, DataRegularSeason20242025!$D$3:$D$1315, I$1)+SUMIFS(DataRegularSeason20242025!$AB$3:$AB$1315,DataRegularSeason20242025!$B$3:$B$1315, "&lt;=" &amp; $A194, DataRegularSeason20242025!$E$3:$E$1315, I$1)</f>
        <v>74</v>
      </c>
      <c r="J194" s="2">
        <f>SUMIFS(DataRegularSeason20242025!$AA$3:$AA$1315,DataRegularSeason20242025!$B$3:$B$1315, "&lt;=" &amp; $A194, DataRegularSeason20242025!$D$3:$D$1315, J$1)+SUMIFS(DataRegularSeason20242025!$AB$3:$AB$1315,DataRegularSeason20242025!$B$3:$B$1315, "&lt;=" &amp; $A194, DataRegularSeason20242025!$E$3:$E$1315, J$1)</f>
        <v>82</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74</v>
      </c>
      <c r="M194" s="2">
        <f>SUMIFS(DataRegularSeason20242025!$AA$3:$AA$1315,DataRegularSeason20242025!$B$3:$B$1315, "&lt;=" &amp; $A194, DataRegularSeason20242025!$D$3:$D$1315, M$1)+SUMIFS(DataRegularSeason20242025!$AB$3:$AB$1315,DataRegularSeason20242025!$B$3:$B$1315, "&lt;=" &amp; $A194, DataRegularSeason20242025!$E$3:$E$1315, M$1)</f>
        <v>81</v>
      </c>
      <c r="N194" s="2">
        <f>SUMIFS(DataRegularSeason20242025!$AA$3:$AA$1315,DataRegularSeason20242025!$B$3:$B$1315, "&lt;=" &amp; $A194, DataRegularSeason20242025!$D$3:$D$1315, N$1)+SUMIFS(DataRegularSeason20242025!$AB$3:$AB$1315,DataRegularSeason20242025!$B$3:$B$1315, "&lt;=" &amp; $A194, DataRegularSeason20242025!$E$3:$E$1315, N$1)</f>
        <v>71</v>
      </c>
      <c r="O194" s="2">
        <f>SUMIFS(DataRegularSeason20242025!$AA$3:$AA$1315,DataRegularSeason20242025!$B$3:$B$1315, "&lt;=" &amp; $A194, DataRegularSeason20242025!$D$3:$D$1315, O$1)+SUMIFS(DataRegularSeason20242025!$AB$3:$AB$1315,DataRegularSeason20242025!$B$3:$B$1315, "&lt;=" &amp; $A194, DataRegularSeason20242025!$E$3:$E$1315, O$1)</f>
        <v>76</v>
      </c>
      <c r="P194" s="2">
        <f>SUMIFS(DataRegularSeason20242025!$AA$3:$AA$1315,DataRegularSeason20242025!$B$3:$B$1315, "&lt;=" &amp; $A194, DataRegularSeason20242025!$D$3:$D$1315, P$1)+SUMIFS(DataRegularSeason20242025!$AB$3:$AB$1315,DataRegularSeason20242025!$B$3:$B$1315, "&lt;=" &amp; $A194, DataRegularSeason20242025!$E$3:$E$1315, P$1)</f>
        <v>65</v>
      </c>
      <c r="Q194" s="2">
        <f>SUMIFS(DataRegularSeason20242025!$AA$3:$AA$1315,DataRegularSeason20242025!$B$3:$B$1315, "&lt;=" &amp; $A194, DataRegularSeason20242025!$D$3:$D$1315, Q$1)+SUMIFS(DataRegularSeason20242025!$AB$3:$AB$1315,DataRegularSeason20242025!$B$3:$B$1315, "&lt;=" &amp; $A194, DataRegularSeason20242025!$E$3:$E$1315, Q$1)</f>
        <v>72</v>
      </c>
      <c r="R194" s="2">
        <f>SUMIFS(DataRegularSeason20242025!$AA$3:$AA$1315,DataRegularSeason20242025!$B$3:$B$1315, "&lt;=" &amp; $A194, DataRegularSeason20242025!$D$3:$D$1315, R$1)+SUMIFS(DataRegularSeason20242025!$AB$3:$AB$1315,DataRegularSeason20242025!$B$3:$B$1315, "&lt;=" &amp; $A194, DataRegularSeason20242025!$E$3:$E$1315, R$1)</f>
        <v>51</v>
      </c>
      <c r="S194" s="2">
        <f>SUMIFS(DataRegularSeason20242025!$AA$3:$AA$1315,DataRegularSeason20242025!$B$3:$B$1315, "&lt;=" &amp; $A194, DataRegularSeason20242025!$D$3:$D$1315, S$1)+SUMIFS(DataRegularSeason20242025!$AB$3:$AB$1315,DataRegularSeason20242025!$B$3:$B$1315, "&lt;=" &amp; $A194, DataRegularSeason20242025!$E$3:$E$1315, S$1)</f>
        <v>63</v>
      </c>
      <c r="T194" s="2">
        <f>SUMIFS(DataRegularSeason20242025!$AA$3:$AA$1315,DataRegularSeason20242025!$B$3:$B$1315, "&lt;=" &amp; $A194, DataRegularSeason20242025!$D$3:$D$1315, T$1)+SUMIFS(DataRegularSeason20242025!$AB$3:$AB$1315,DataRegularSeason20242025!$B$3:$B$1315, "&lt;=" &amp; $A194, DataRegularSeason20242025!$E$3:$E$1315, T$1)</f>
        <v>67</v>
      </c>
      <c r="U194" s="2">
        <f>SUMIFS(DataRegularSeason20242025!$AA$3:$AA$1315,DataRegularSeason20242025!$B$3:$B$1315, "&lt;=" &amp; $A194, DataRegularSeason20242025!$D$3:$D$1315, U$1)+SUMIFS(DataRegularSeason20242025!$AB$3:$AB$1315,DataRegularSeason20242025!$B$3:$B$1315, "&lt;=" &amp; $A194, DataRegularSeason20242025!$E$3:$E$1315, U$1)</f>
        <v>67</v>
      </c>
      <c r="V194" s="2">
        <f>SUMIFS(DataRegularSeason20242025!$AA$3:$AA$1315,DataRegularSeason20242025!$B$3:$B$1315, "&lt;=" &amp; $A194, DataRegularSeason20242025!$D$3:$D$1315, V$1)+SUMIFS(DataRegularSeason20242025!$AB$3:$AB$1315,DataRegularSeason20242025!$B$3:$B$1315, "&lt;=" &amp; $A194, DataRegularSeason20242025!$E$3:$E$1315, V$1)</f>
        <v>62</v>
      </c>
      <c r="W194" s="2">
        <f>SUMIFS(DataRegularSeason20242025!$AA$3:$AA$1315,DataRegularSeason20242025!$B$3:$B$1315, "&lt;=" &amp; $A194, DataRegularSeason20242025!$D$3:$D$1315, W$1)+SUMIFS(DataRegularSeason20242025!$AB$3:$AB$1315,DataRegularSeason20242025!$B$3:$B$1315, "&lt;=" &amp; $A194, DataRegularSeason20242025!$E$3:$E$1315, W$1)</f>
        <v>58</v>
      </c>
      <c r="X194" s="2">
        <f>SUMIFS(DataRegularSeason20242025!$AA$3:$AA$1315,DataRegularSeason20242025!$B$3:$B$1315, "&lt;=" &amp; $A194, DataRegularSeason20242025!$D$3:$D$1315, X$1)+SUMIFS(DataRegularSeason20242025!$AB$3:$AB$1315,DataRegularSeason20242025!$B$3:$B$1315, "&lt;=" &amp; $A194, DataRegularSeason20242025!$E$3:$E$1315, X$1)</f>
        <v>56</v>
      </c>
      <c r="Y194" s="2">
        <f>SUMIFS(DataRegularSeason20242025!$AA$3:$AA$1315,DataRegularSeason20242025!$B$3:$B$1315, "&lt;=" &amp; $A194, DataRegularSeason20242025!$D$3:$D$1315, Y$1)+SUMIFS(DataRegularSeason20242025!$AB$3:$AB$1315,DataRegularSeason20242025!$B$3:$B$1315, "&lt;=" &amp; $A194, DataRegularSeason20242025!$E$3:$E$1315, Y$1)</f>
        <v>43</v>
      </c>
      <c r="Z194" s="2">
        <f>SUMIFS(DataRegularSeason20242025!$AA$3:$AA$1315,DataRegularSeason20242025!$B$3:$B$1315, "&lt;=" &amp; $A194, DataRegularSeason20242025!$D$3:$D$1315, Z$1)+SUMIFS(DataRegularSeason20242025!$AB$3:$AB$1315,DataRegularSeason20242025!$B$3:$B$1315, "&lt;=" &amp; $A194, DataRegularSeason20242025!$E$3:$E$1315, Z$1)</f>
        <v>66</v>
      </c>
      <c r="AA194" s="2">
        <f>SUMIFS(DataRegularSeason20242025!$AA$3:$AA$1315,DataRegularSeason20242025!$B$3:$B$1315, "&lt;=" &amp; $A194, DataRegularSeason20242025!$D$3:$D$1315, AA$1)+SUMIFS(DataRegularSeason20242025!$AB$3:$AB$1315,DataRegularSeason20242025!$B$3:$B$1315, "&lt;=" &amp; $A194, DataRegularSeason20242025!$E$3:$E$1315, AA$1)</f>
        <v>78</v>
      </c>
      <c r="AB194" s="2">
        <f>SUMIFS(DataRegularSeason20242025!$AA$3:$AA$1315,DataRegularSeason20242025!$B$3:$B$1315, "&lt;=" &amp; $A194, DataRegularSeason20242025!$D$3:$D$1315, AB$1)+SUMIFS(DataRegularSeason20242025!$AB$3:$AB$1315,DataRegularSeason20242025!$B$3:$B$1315, "&lt;=" &amp; $A194, DataRegularSeason20242025!$E$3:$E$1315, AB$1)</f>
        <v>81</v>
      </c>
      <c r="AC194" s="2">
        <f>SUMIFS(DataRegularSeason20242025!$AA$3:$AA$1315,DataRegularSeason20242025!$B$3:$B$1315, "&lt;=" &amp; $A194, DataRegularSeason20242025!$D$3:$D$1315, AC$1)+SUMIFS(DataRegularSeason20242025!$AB$3:$AB$1315,DataRegularSeason20242025!$B$3:$B$1315, "&lt;=" &amp; $A194, DataRegularSeason20242025!$E$3:$E$1315, AC$1)</f>
        <v>65</v>
      </c>
      <c r="AD194" s="2">
        <f>SUMIFS(DataRegularSeason20242025!$AA$3:$AA$1315,DataRegularSeason20242025!$B$3:$B$1315, "&lt;=" &amp; $A194, DataRegularSeason20242025!$D$3:$D$1315, AD$1)+SUMIFS(DataRegularSeason20242025!$AB$3:$AB$1315,DataRegularSeason20242025!$B$3:$B$1315, "&lt;=" &amp; $A194, DataRegularSeason20242025!$E$3:$E$1315, AD$1)</f>
        <v>64</v>
      </c>
      <c r="AE194" s="2">
        <f>SUMIFS(DataRegularSeason20242025!$AA$3:$AA$1315,DataRegularSeason20242025!$B$3:$B$1315, "&lt;=" &amp; $A194, DataRegularSeason20242025!$D$3:$D$1315, AE$1)+SUMIFS(DataRegularSeason20242025!$AB$3:$AB$1315,DataRegularSeason20242025!$B$3:$B$1315, "&lt;=" &amp; $A194, DataRegularSeason20242025!$E$3:$E$1315, AE$1)</f>
        <v>80</v>
      </c>
      <c r="AF194" s="2">
        <f>SUMIFS(DataRegularSeason20242025!$AA$3:$AA$1315,DataRegularSeason20242025!$B$3:$B$1315, "&lt;=" &amp; $A194, DataRegularSeason20242025!$D$3:$D$1315, AF$1)+SUMIFS(DataRegularSeason20242025!$AB$3:$AB$1315,DataRegularSeason20242025!$B$3:$B$1315, "&lt;=" &amp; $A194, DataRegularSeason20242025!$E$3:$E$1315, AF$1)</f>
        <v>90</v>
      </c>
      <c r="AG194" s="2">
        <f>SUMIFS(DataRegularSeason20242025!$AA$3:$AA$1315,DataRegularSeason20242025!$B$3:$B$1315, "&lt;=" &amp; $A194, DataRegularSeason20242025!$D$3:$D$1315, AG$1)+SUMIFS(DataRegularSeason20242025!$AB$3:$AB$1315,DataRegularSeason20242025!$B$3:$B$1315, "&lt;=" &amp; $A194, DataRegularSeason20242025!$E$3:$E$1315, AG$1)</f>
        <v>88</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61</v>
      </c>
      <c r="C195" s="2">
        <f>SUMIFS(DataRegularSeason20242025!$AA$3:$AA$1315,DataRegularSeason20242025!$B$3:$B$1315, "&lt;=" &amp; $A195, DataRegularSeason20242025!$D$3:$D$1315, C$1)+SUMIFS(DataRegularSeason20242025!$AB$3:$AB$1315,DataRegularSeason20242025!$B$3:$B$1315, "&lt;=" &amp; $A195, DataRegularSeason20242025!$E$3:$E$1315, C$1)</f>
        <v>64</v>
      </c>
      <c r="D195" s="2">
        <f>SUMIFS(DataRegularSeason20242025!$AA$3:$AA$1315,DataRegularSeason20242025!$B$3:$B$1315, "&lt;=" &amp; $A195, DataRegularSeason20242025!$D$3:$D$1315, D$1)+SUMIFS(DataRegularSeason20242025!$AB$3:$AB$1315,DataRegularSeason20242025!$B$3:$B$1315, "&lt;=" &amp; $A195, DataRegularSeason20242025!$E$3:$E$1315, D$1)</f>
        <v>54</v>
      </c>
      <c r="E195" s="2">
        <f>SUMIFS(DataRegularSeason20242025!$AA$3:$AA$1315,DataRegularSeason20242025!$B$3:$B$1315, "&lt;=" &amp; $A195, DataRegularSeason20242025!$D$3:$D$1315, E$1)+SUMIFS(DataRegularSeason20242025!$AB$3:$AB$1315,DataRegularSeason20242025!$B$3:$B$1315, "&lt;=" &amp; $A195, DataRegularSeason20242025!$E$3:$E$1315, E$1)</f>
        <v>76</v>
      </c>
      <c r="F195" s="2">
        <f>SUMIFS(DataRegularSeason20242025!$AA$3:$AA$1315,DataRegularSeason20242025!$B$3:$B$1315, "&lt;=" &amp; $A195, DataRegularSeason20242025!$D$3:$D$1315, F$1)+SUMIFS(DataRegularSeason20242025!$AB$3:$AB$1315,DataRegularSeason20242025!$B$3:$B$1315, "&lt;=" &amp; $A195, DataRegularSeason20242025!$E$3:$E$1315, F$1)</f>
        <v>68</v>
      </c>
      <c r="G195" s="2">
        <f>SUMIFS(DataRegularSeason20242025!$AA$3:$AA$1315,DataRegularSeason20242025!$B$3:$B$1315, "&lt;=" &amp; $A195, DataRegularSeason20242025!$D$3:$D$1315, G$1)+SUMIFS(DataRegularSeason20242025!$AB$3:$AB$1315,DataRegularSeason20242025!$B$3:$B$1315, "&lt;=" &amp; $A195, DataRegularSeason20242025!$E$3:$E$1315, G$1)</f>
        <v>67</v>
      </c>
      <c r="H195" s="2">
        <f>SUMIFS(DataRegularSeason20242025!$AA$3:$AA$1315,DataRegularSeason20242025!$B$3:$B$1315, "&lt;=" &amp; $A195, DataRegularSeason20242025!$D$3:$D$1315, H$1)+SUMIFS(DataRegularSeason20242025!$AB$3:$AB$1315,DataRegularSeason20242025!$B$3:$B$1315, "&lt;=" &amp; $A195, DataRegularSeason20242025!$E$3:$E$1315, H$1)</f>
        <v>46</v>
      </c>
      <c r="I195" s="2">
        <f>SUMIFS(DataRegularSeason20242025!$AA$3:$AA$1315,DataRegularSeason20242025!$B$3:$B$1315, "&lt;=" &amp; $A195, DataRegularSeason20242025!$D$3:$D$1315, I$1)+SUMIFS(DataRegularSeason20242025!$AB$3:$AB$1315,DataRegularSeason20242025!$B$3:$B$1315, "&lt;=" &amp; $A195, DataRegularSeason20242025!$E$3:$E$1315, I$1)</f>
        <v>74</v>
      </c>
      <c r="J195" s="2">
        <f>SUMIFS(DataRegularSeason20242025!$AA$3:$AA$1315,DataRegularSeason20242025!$B$3:$B$1315, "&lt;=" &amp; $A195, DataRegularSeason20242025!$D$3:$D$1315, J$1)+SUMIFS(DataRegularSeason20242025!$AB$3:$AB$1315,DataRegularSeason20242025!$B$3:$B$1315, "&lt;=" &amp; $A195, DataRegularSeason20242025!$E$3:$E$1315, J$1)</f>
        <v>82</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74</v>
      </c>
      <c r="M195" s="2">
        <f>SUMIFS(DataRegularSeason20242025!$AA$3:$AA$1315,DataRegularSeason20242025!$B$3:$B$1315, "&lt;=" &amp; $A195, DataRegularSeason20242025!$D$3:$D$1315, M$1)+SUMIFS(DataRegularSeason20242025!$AB$3:$AB$1315,DataRegularSeason20242025!$B$3:$B$1315, "&lt;=" &amp; $A195, DataRegularSeason20242025!$E$3:$E$1315, M$1)</f>
        <v>81</v>
      </c>
      <c r="N195" s="2">
        <f>SUMIFS(DataRegularSeason20242025!$AA$3:$AA$1315,DataRegularSeason20242025!$B$3:$B$1315, "&lt;=" &amp; $A195, DataRegularSeason20242025!$D$3:$D$1315, N$1)+SUMIFS(DataRegularSeason20242025!$AB$3:$AB$1315,DataRegularSeason20242025!$B$3:$B$1315, "&lt;=" &amp; $A195, DataRegularSeason20242025!$E$3:$E$1315, N$1)</f>
        <v>71</v>
      </c>
      <c r="O195" s="2">
        <f>SUMIFS(DataRegularSeason20242025!$AA$3:$AA$1315,DataRegularSeason20242025!$B$3:$B$1315, "&lt;=" &amp; $A195, DataRegularSeason20242025!$D$3:$D$1315, O$1)+SUMIFS(DataRegularSeason20242025!$AB$3:$AB$1315,DataRegularSeason20242025!$B$3:$B$1315, "&lt;=" &amp; $A195, DataRegularSeason20242025!$E$3:$E$1315, O$1)</f>
        <v>76</v>
      </c>
      <c r="P195" s="2">
        <f>SUMIFS(DataRegularSeason20242025!$AA$3:$AA$1315,DataRegularSeason20242025!$B$3:$B$1315, "&lt;=" &amp; $A195, DataRegularSeason20242025!$D$3:$D$1315, P$1)+SUMIFS(DataRegularSeason20242025!$AB$3:$AB$1315,DataRegularSeason20242025!$B$3:$B$1315, "&lt;=" &amp; $A195, DataRegularSeason20242025!$E$3:$E$1315, P$1)</f>
        <v>65</v>
      </c>
      <c r="Q195" s="2">
        <f>SUMIFS(DataRegularSeason20242025!$AA$3:$AA$1315,DataRegularSeason20242025!$B$3:$B$1315, "&lt;=" &amp; $A195, DataRegularSeason20242025!$D$3:$D$1315, Q$1)+SUMIFS(DataRegularSeason20242025!$AB$3:$AB$1315,DataRegularSeason20242025!$B$3:$B$1315, "&lt;=" &amp; $A195, DataRegularSeason20242025!$E$3:$E$1315, Q$1)</f>
        <v>72</v>
      </c>
      <c r="R195" s="2">
        <f>SUMIFS(DataRegularSeason20242025!$AA$3:$AA$1315,DataRegularSeason20242025!$B$3:$B$1315, "&lt;=" &amp; $A195, DataRegularSeason20242025!$D$3:$D$1315, R$1)+SUMIFS(DataRegularSeason20242025!$AB$3:$AB$1315,DataRegularSeason20242025!$B$3:$B$1315, "&lt;=" &amp; $A195, DataRegularSeason20242025!$E$3:$E$1315, R$1)</f>
        <v>51</v>
      </c>
      <c r="S195" s="2">
        <f>SUMIFS(DataRegularSeason20242025!$AA$3:$AA$1315,DataRegularSeason20242025!$B$3:$B$1315, "&lt;=" &amp; $A195, DataRegularSeason20242025!$D$3:$D$1315, S$1)+SUMIFS(DataRegularSeason20242025!$AB$3:$AB$1315,DataRegularSeason20242025!$B$3:$B$1315, "&lt;=" &amp; $A195, DataRegularSeason20242025!$E$3:$E$1315, S$1)</f>
        <v>63</v>
      </c>
      <c r="T195" s="2">
        <f>SUMIFS(DataRegularSeason20242025!$AA$3:$AA$1315,DataRegularSeason20242025!$B$3:$B$1315, "&lt;=" &amp; $A195, DataRegularSeason20242025!$D$3:$D$1315, T$1)+SUMIFS(DataRegularSeason20242025!$AB$3:$AB$1315,DataRegularSeason20242025!$B$3:$B$1315, "&lt;=" &amp; $A195, DataRegularSeason20242025!$E$3:$E$1315, T$1)</f>
        <v>67</v>
      </c>
      <c r="U195" s="2">
        <f>SUMIFS(DataRegularSeason20242025!$AA$3:$AA$1315,DataRegularSeason20242025!$B$3:$B$1315, "&lt;=" &amp; $A195, DataRegularSeason20242025!$D$3:$D$1315, U$1)+SUMIFS(DataRegularSeason20242025!$AB$3:$AB$1315,DataRegularSeason20242025!$B$3:$B$1315, "&lt;=" &amp; $A195, DataRegularSeason20242025!$E$3:$E$1315, U$1)</f>
        <v>67</v>
      </c>
      <c r="V195" s="2">
        <f>SUMIFS(DataRegularSeason20242025!$AA$3:$AA$1315,DataRegularSeason20242025!$B$3:$B$1315, "&lt;=" &amp; $A195, DataRegularSeason20242025!$D$3:$D$1315, V$1)+SUMIFS(DataRegularSeason20242025!$AB$3:$AB$1315,DataRegularSeason20242025!$B$3:$B$1315, "&lt;=" &amp; $A195, DataRegularSeason20242025!$E$3:$E$1315, V$1)</f>
        <v>62</v>
      </c>
      <c r="W195" s="2">
        <f>SUMIFS(DataRegularSeason20242025!$AA$3:$AA$1315,DataRegularSeason20242025!$B$3:$B$1315, "&lt;=" &amp; $A195, DataRegularSeason20242025!$D$3:$D$1315, W$1)+SUMIFS(DataRegularSeason20242025!$AB$3:$AB$1315,DataRegularSeason20242025!$B$3:$B$1315, "&lt;=" &amp; $A195, DataRegularSeason20242025!$E$3:$E$1315, W$1)</f>
        <v>58</v>
      </c>
      <c r="X195" s="2">
        <f>SUMIFS(DataRegularSeason20242025!$AA$3:$AA$1315,DataRegularSeason20242025!$B$3:$B$1315, "&lt;=" &amp; $A195, DataRegularSeason20242025!$D$3:$D$1315, X$1)+SUMIFS(DataRegularSeason20242025!$AB$3:$AB$1315,DataRegularSeason20242025!$B$3:$B$1315, "&lt;=" &amp; $A195, DataRegularSeason20242025!$E$3:$E$1315, X$1)</f>
        <v>56</v>
      </c>
      <c r="Y195" s="2">
        <f>SUMIFS(DataRegularSeason20242025!$AA$3:$AA$1315,DataRegularSeason20242025!$B$3:$B$1315, "&lt;=" &amp; $A195, DataRegularSeason20242025!$D$3:$D$1315, Y$1)+SUMIFS(DataRegularSeason20242025!$AB$3:$AB$1315,DataRegularSeason20242025!$B$3:$B$1315, "&lt;=" &amp; $A195, DataRegularSeason20242025!$E$3:$E$1315, Y$1)</f>
        <v>43</v>
      </c>
      <c r="Z195" s="2">
        <f>SUMIFS(DataRegularSeason20242025!$AA$3:$AA$1315,DataRegularSeason20242025!$B$3:$B$1315, "&lt;=" &amp; $A195, DataRegularSeason20242025!$D$3:$D$1315, Z$1)+SUMIFS(DataRegularSeason20242025!$AB$3:$AB$1315,DataRegularSeason20242025!$B$3:$B$1315, "&lt;=" &amp; $A195, DataRegularSeason20242025!$E$3:$E$1315, Z$1)</f>
        <v>66</v>
      </c>
      <c r="AA195" s="2">
        <f>SUMIFS(DataRegularSeason20242025!$AA$3:$AA$1315,DataRegularSeason20242025!$B$3:$B$1315, "&lt;=" &amp; $A195, DataRegularSeason20242025!$D$3:$D$1315, AA$1)+SUMIFS(DataRegularSeason20242025!$AB$3:$AB$1315,DataRegularSeason20242025!$B$3:$B$1315, "&lt;=" &amp; $A195, DataRegularSeason20242025!$E$3:$E$1315, AA$1)</f>
        <v>78</v>
      </c>
      <c r="AB195" s="2">
        <f>SUMIFS(DataRegularSeason20242025!$AA$3:$AA$1315,DataRegularSeason20242025!$B$3:$B$1315, "&lt;=" &amp; $A195, DataRegularSeason20242025!$D$3:$D$1315, AB$1)+SUMIFS(DataRegularSeason20242025!$AB$3:$AB$1315,DataRegularSeason20242025!$B$3:$B$1315, "&lt;=" &amp; $A195, DataRegularSeason20242025!$E$3:$E$1315, AB$1)</f>
        <v>81</v>
      </c>
      <c r="AC195" s="2">
        <f>SUMIFS(DataRegularSeason20242025!$AA$3:$AA$1315,DataRegularSeason20242025!$B$3:$B$1315, "&lt;=" &amp; $A195, DataRegularSeason20242025!$D$3:$D$1315, AC$1)+SUMIFS(DataRegularSeason20242025!$AB$3:$AB$1315,DataRegularSeason20242025!$B$3:$B$1315, "&lt;=" &amp; $A195, DataRegularSeason20242025!$E$3:$E$1315, AC$1)</f>
        <v>65</v>
      </c>
      <c r="AD195" s="2">
        <f>SUMIFS(DataRegularSeason20242025!$AA$3:$AA$1315,DataRegularSeason20242025!$B$3:$B$1315, "&lt;=" &amp; $A195, DataRegularSeason20242025!$D$3:$D$1315, AD$1)+SUMIFS(DataRegularSeason20242025!$AB$3:$AB$1315,DataRegularSeason20242025!$B$3:$B$1315, "&lt;=" &amp; $A195, DataRegularSeason20242025!$E$3:$E$1315, AD$1)</f>
        <v>64</v>
      </c>
      <c r="AE195" s="2">
        <f>SUMIFS(DataRegularSeason20242025!$AA$3:$AA$1315,DataRegularSeason20242025!$B$3:$B$1315, "&lt;=" &amp; $A195, DataRegularSeason20242025!$D$3:$D$1315, AE$1)+SUMIFS(DataRegularSeason20242025!$AB$3:$AB$1315,DataRegularSeason20242025!$B$3:$B$1315, "&lt;=" &amp; $A195, DataRegularSeason20242025!$E$3:$E$1315, AE$1)</f>
        <v>80</v>
      </c>
      <c r="AF195" s="2">
        <f>SUMIFS(DataRegularSeason20242025!$AA$3:$AA$1315,DataRegularSeason20242025!$B$3:$B$1315, "&lt;=" &amp; $A195, DataRegularSeason20242025!$D$3:$D$1315, AF$1)+SUMIFS(DataRegularSeason20242025!$AB$3:$AB$1315,DataRegularSeason20242025!$B$3:$B$1315, "&lt;=" &amp; $A195, DataRegularSeason20242025!$E$3:$E$1315, AF$1)</f>
        <v>90</v>
      </c>
      <c r="AG195" s="2">
        <f>SUMIFS(DataRegularSeason20242025!$AA$3:$AA$1315,DataRegularSeason20242025!$B$3:$B$1315, "&lt;=" &amp; $A195, DataRegularSeason20242025!$D$3:$D$1315, AG$1)+SUMIFS(DataRegularSeason20242025!$AB$3:$AB$1315,DataRegularSeason20242025!$B$3:$B$1315, "&lt;=" &amp; $A195, DataRegularSeason20242025!$E$3:$E$1315, AG$1)</f>
        <v>88</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61</v>
      </c>
      <c r="C196" s="2">
        <f>SUMIFS(DataRegularSeason20242025!$AA$3:$AA$1315,DataRegularSeason20242025!$B$3:$B$1315, "&lt;=" &amp; $A196, DataRegularSeason20242025!$D$3:$D$1315, C$1)+SUMIFS(DataRegularSeason20242025!$AB$3:$AB$1315,DataRegularSeason20242025!$B$3:$B$1315, "&lt;=" &amp; $A196, DataRegularSeason20242025!$E$3:$E$1315, C$1)</f>
        <v>64</v>
      </c>
      <c r="D196" s="2">
        <f>SUMIFS(DataRegularSeason20242025!$AA$3:$AA$1315,DataRegularSeason20242025!$B$3:$B$1315, "&lt;=" &amp; $A196, DataRegularSeason20242025!$D$3:$D$1315, D$1)+SUMIFS(DataRegularSeason20242025!$AB$3:$AB$1315,DataRegularSeason20242025!$B$3:$B$1315, "&lt;=" &amp; $A196, DataRegularSeason20242025!$E$3:$E$1315, D$1)</f>
        <v>54</v>
      </c>
      <c r="E196" s="2">
        <f>SUMIFS(DataRegularSeason20242025!$AA$3:$AA$1315,DataRegularSeason20242025!$B$3:$B$1315, "&lt;=" &amp; $A196, DataRegularSeason20242025!$D$3:$D$1315, E$1)+SUMIFS(DataRegularSeason20242025!$AB$3:$AB$1315,DataRegularSeason20242025!$B$3:$B$1315, "&lt;=" &amp; $A196, DataRegularSeason20242025!$E$3:$E$1315, E$1)</f>
        <v>76</v>
      </c>
      <c r="F196" s="2">
        <f>SUMIFS(DataRegularSeason20242025!$AA$3:$AA$1315,DataRegularSeason20242025!$B$3:$B$1315, "&lt;=" &amp; $A196, DataRegularSeason20242025!$D$3:$D$1315, F$1)+SUMIFS(DataRegularSeason20242025!$AB$3:$AB$1315,DataRegularSeason20242025!$B$3:$B$1315, "&lt;=" &amp; $A196, DataRegularSeason20242025!$E$3:$E$1315, F$1)</f>
        <v>68</v>
      </c>
      <c r="G196" s="2">
        <f>SUMIFS(DataRegularSeason20242025!$AA$3:$AA$1315,DataRegularSeason20242025!$B$3:$B$1315, "&lt;=" &amp; $A196, DataRegularSeason20242025!$D$3:$D$1315, G$1)+SUMIFS(DataRegularSeason20242025!$AB$3:$AB$1315,DataRegularSeason20242025!$B$3:$B$1315, "&lt;=" &amp; $A196, DataRegularSeason20242025!$E$3:$E$1315, G$1)</f>
        <v>67</v>
      </c>
      <c r="H196" s="2">
        <f>SUMIFS(DataRegularSeason20242025!$AA$3:$AA$1315,DataRegularSeason20242025!$B$3:$B$1315, "&lt;=" &amp; $A196, DataRegularSeason20242025!$D$3:$D$1315, H$1)+SUMIFS(DataRegularSeason20242025!$AB$3:$AB$1315,DataRegularSeason20242025!$B$3:$B$1315, "&lt;=" &amp; $A196, DataRegularSeason20242025!$E$3:$E$1315, H$1)</f>
        <v>46</v>
      </c>
      <c r="I196" s="2">
        <f>SUMIFS(DataRegularSeason20242025!$AA$3:$AA$1315,DataRegularSeason20242025!$B$3:$B$1315, "&lt;=" &amp; $A196, DataRegularSeason20242025!$D$3:$D$1315, I$1)+SUMIFS(DataRegularSeason20242025!$AB$3:$AB$1315,DataRegularSeason20242025!$B$3:$B$1315, "&lt;=" &amp; $A196, DataRegularSeason20242025!$E$3:$E$1315, I$1)</f>
        <v>74</v>
      </c>
      <c r="J196" s="2">
        <f>SUMIFS(DataRegularSeason20242025!$AA$3:$AA$1315,DataRegularSeason20242025!$B$3:$B$1315, "&lt;=" &amp; $A196, DataRegularSeason20242025!$D$3:$D$1315, J$1)+SUMIFS(DataRegularSeason20242025!$AB$3:$AB$1315,DataRegularSeason20242025!$B$3:$B$1315, "&lt;=" &amp; $A196, DataRegularSeason20242025!$E$3:$E$1315, J$1)</f>
        <v>82</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74</v>
      </c>
      <c r="M196" s="2">
        <f>SUMIFS(DataRegularSeason20242025!$AA$3:$AA$1315,DataRegularSeason20242025!$B$3:$B$1315, "&lt;=" &amp; $A196, DataRegularSeason20242025!$D$3:$D$1315, M$1)+SUMIFS(DataRegularSeason20242025!$AB$3:$AB$1315,DataRegularSeason20242025!$B$3:$B$1315, "&lt;=" &amp; $A196, DataRegularSeason20242025!$E$3:$E$1315, M$1)</f>
        <v>81</v>
      </c>
      <c r="N196" s="2">
        <f>SUMIFS(DataRegularSeason20242025!$AA$3:$AA$1315,DataRegularSeason20242025!$B$3:$B$1315, "&lt;=" &amp; $A196, DataRegularSeason20242025!$D$3:$D$1315, N$1)+SUMIFS(DataRegularSeason20242025!$AB$3:$AB$1315,DataRegularSeason20242025!$B$3:$B$1315, "&lt;=" &amp; $A196, DataRegularSeason20242025!$E$3:$E$1315, N$1)</f>
        <v>71</v>
      </c>
      <c r="O196" s="2">
        <f>SUMIFS(DataRegularSeason20242025!$AA$3:$AA$1315,DataRegularSeason20242025!$B$3:$B$1315, "&lt;=" &amp; $A196, DataRegularSeason20242025!$D$3:$D$1315, O$1)+SUMIFS(DataRegularSeason20242025!$AB$3:$AB$1315,DataRegularSeason20242025!$B$3:$B$1315, "&lt;=" &amp; $A196, DataRegularSeason20242025!$E$3:$E$1315, O$1)</f>
        <v>76</v>
      </c>
      <c r="P196" s="2">
        <f>SUMIFS(DataRegularSeason20242025!$AA$3:$AA$1315,DataRegularSeason20242025!$B$3:$B$1315, "&lt;=" &amp; $A196, DataRegularSeason20242025!$D$3:$D$1315, P$1)+SUMIFS(DataRegularSeason20242025!$AB$3:$AB$1315,DataRegularSeason20242025!$B$3:$B$1315, "&lt;=" &amp; $A196, DataRegularSeason20242025!$E$3:$E$1315, P$1)</f>
        <v>65</v>
      </c>
      <c r="Q196" s="2">
        <f>SUMIFS(DataRegularSeason20242025!$AA$3:$AA$1315,DataRegularSeason20242025!$B$3:$B$1315, "&lt;=" &amp; $A196, DataRegularSeason20242025!$D$3:$D$1315, Q$1)+SUMIFS(DataRegularSeason20242025!$AB$3:$AB$1315,DataRegularSeason20242025!$B$3:$B$1315, "&lt;=" &amp; $A196, DataRegularSeason20242025!$E$3:$E$1315, Q$1)</f>
        <v>72</v>
      </c>
      <c r="R196" s="2">
        <f>SUMIFS(DataRegularSeason20242025!$AA$3:$AA$1315,DataRegularSeason20242025!$B$3:$B$1315, "&lt;=" &amp; $A196, DataRegularSeason20242025!$D$3:$D$1315, R$1)+SUMIFS(DataRegularSeason20242025!$AB$3:$AB$1315,DataRegularSeason20242025!$B$3:$B$1315, "&lt;=" &amp; $A196, DataRegularSeason20242025!$E$3:$E$1315, R$1)</f>
        <v>51</v>
      </c>
      <c r="S196" s="2">
        <f>SUMIFS(DataRegularSeason20242025!$AA$3:$AA$1315,DataRegularSeason20242025!$B$3:$B$1315, "&lt;=" &amp; $A196, DataRegularSeason20242025!$D$3:$D$1315, S$1)+SUMIFS(DataRegularSeason20242025!$AB$3:$AB$1315,DataRegularSeason20242025!$B$3:$B$1315, "&lt;=" &amp; $A196, DataRegularSeason20242025!$E$3:$E$1315, S$1)</f>
        <v>63</v>
      </c>
      <c r="T196" s="2">
        <f>SUMIFS(DataRegularSeason20242025!$AA$3:$AA$1315,DataRegularSeason20242025!$B$3:$B$1315, "&lt;=" &amp; $A196, DataRegularSeason20242025!$D$3:$D$1315, T$1)+SUMIFS(DataRegularSeason20242025!$AB$3:$AB$1315,DataRegularSeason20242025!$B$3:$B$1315, "&lt;=" &amp; $A196, DataRegularSeason20242025!$E$3:$E$1315, T$1)</f>
        <v>67</v>
      </c>
      <c r="U196" s="2">
        <f>SUMIFS(DataRegularSeason20242025!$AA$3:$AA$1315,DataRegularSeason20242025!$B$3:$B$1315, "&lt;=" &amp; $A196, DataRegularSeason20242025!$D$3:$D$1315, U$1)+SUMIFS(DataRegularSeason20242025!$AB$3:$AB$1315,DataRegularSeason20242025!$B$3:$B$1315, "&lt;=" &amp; $A196, DataRegularSeason20242025!$E$3:$E$1315, U$1)</f>
        <v>67</v>
      </c>
      <c r="V196" s="2">
        <f>SUMIFS(DataRegularSeason20242025!$AA$3:$AA$1315,DataRegularSeason20242025!$B$3:$B$1315, "&lt;=" &amp; $A196, DataRegularSeason20242025!$D$3:$D$1315, V$1)+SUMIFS(DataRegularSeason20242025!$AB$3:$AB$1315,DataRegularSeason20242025!$B$3:$B$1315, "&lt;=" &amp; $A196, DataRegularSeason20242025!$E$3:$E$1315, V$1)</f>
        <v>62</v>
      </c>
      <c r="W196" s="2">
        <f>SUMIFS(DataRegularSeason20242025!$AA$3:$AA$1315,DataRegularSeason20242025!$B$3:$B$1315, "&lt;=" &amp; $A196, DataRegularSeason20242025!$D$3:$D$1315, W$1)+SUMIFS(DataRegularSeason20242025!$AB$3:$AB$1315,DataRegularSeason20242025!$B$3:$B$1315, "&lt;=" &amp; $A196, DataRegularSeason20242025!$E$3:$E$1315, W$1)</f>
        <v>58</v>
      </c>
      <c r="X196" s="2">
        <f>SUMIFS(DataRegularSeason20242025!$AA$3:$AA$1315,DataRegularSeason20242025!$B$3:$B$1315, "&lt;=" &amp; $A196, DataRegularSeason20242025!$D$3:$D$1315, X$1)+SUMIFS(DataRegularSeason20242025!$AB$3:$AB$1315,DataRegularSeason20242025!$B$3:$B$1315, "&lt;=" &amp; $A196, DataRegularSeason20242025!$E$3:$E$1315, X$1)</f>
        <v>56</v>
      </c>
      <c r="Y196" s="2">
        <f>SUMIFS(DataRegularSeason20242025!$AA$3:$AA$1315,DataRegularSeason20242025!$B$3:$B$1315, "&lt;=" &amp; $A196, DataRegularSeason20242025!$D$3:$D$1315, Y$1)+SUMIFS(DataRegularSeason20242025!$AB$3:$AB$1315,DataRegularSeason20242025!$B$3:$B$1315, "&lt;=" &amp; $A196, DataRegularSeason20242025!$E$3:$E$1315, Y$1)</f>
        <v>43</v>
      </c>
      <c r="Z196" s="2">
        <f>SUMIFS(DataRegularSeason20242025!$AA$3:$AA$1315,DataRegularSeason20242025!$B$3:$B$1315, "&lt;=" &amp; $A196, DataRegularSeason20242025!$D$3:$D$1315, Z$1)+SUMIFS(DataRegularSeason20242025!$AB$3:$AB$1315,DataRegularSeason20242025!$B$3:$B$1315, "&lt;=" &amp; $A196, DataRegularSeason20242025!$E$3:$E$1315, Z$1)</f>
        <v>66</v>
      </c>
      <c r="AA196" s="2">
        <f>SUMIFS(DataRegularSeason20242025!$AA$3:$AA$1315,DataRegularSeason20242025!$B$3:$B$1315, "&lt;=" &amp; $A196, DataRegularSeason20242025!$D$3:$D$1315, AA$1)+SUMIFS(DataRegularSeason20242025!$AB$3:$AB$1315,DataRegularSeason20242025!$B$3:$B$1315, "&lt;=" &amp; $A196, DataRegularSeason20242025!$E$3:$E$1315, AA$1)</f>
        <v>78</v>
      </c>
      <c r="AB196" s="2">
        <f>SUMIFS(DataRegularSeason20242025!$AA$3:$AA$1315,DataRegularSeason20242025!$B$3:$B$1315, "&lt;=" &amp; $A196, DataRegularSeason20242025!$D$3:$D$1315, AB$1)+SUMIFS(DataRegularSeason20242025!$AB$3:$AB$1315,DataRegularSeason20242025!$B$3:$B$1315, "&lt;=" &amp; $A196, DataRegularSeason20242025!$E$3:$E$1315, AB$1)</f>
        <v>81</v>
      </c>
      <c r="AC196" s="2">
        <f>SUMIFS(DataRegularSeason20242025!$AA$3:$AA$1315,DataRegularSeason20242025!$B$3:$B$1315, "&lt;=" &amp; $A196, DataRegularSeason20242025!$D$3:$D$1315, AC$1)+SUMIFS(DataRegularSeason20242025!$AB$3:$AB$1315,DataRegularSeason20242025!$B$3:$B$1315, "&lt;=" &amp; $A196, DataRegularSeason20242025!$E$3:$E$1315, AC$1)</f>
        <v>65</v>
      </c>
      <c r="AD196" s="2">
        <f>SUMIFS(DataRegularSeason20242025!$AA$3:$AA$1315,DataRegularSeason20242025!$B$3:$B$1315, "&lt;=" &amp; $A196, DataRegularSeason20242025!$D$3:$D$1315, AD$1)+SUMIFS(DataRegularSeason20242025!$AB$3:$AB$1315,DataRegularSeason20242025!$B$3:$B$1315, "&lt;=" &amp; $A196, DataRegularSeason20242025!$E$3:$E$1315, AD$1)</f>
        <v>64</v>
      </c>
      <c r="AE196" s="2">
        <f>SUMIFS(DataRegularSeason20242025!$AA$3:$AA$1315,DataRegularSeason20242025!$B$3:$B$1315, "&lt;=" &amp; $A196, DataRegularSeason20242025!$D$3:$D$1315, AE$1)+SUMIFS(DataRegularSeason20242025!$AB$3:$AB$1315,DataRegularSeason20242025!$B$3:$B$1315, "&lt;=" &amp; $A196, DataRegularSeason20242025!$E$3:$E$1315, AE$1)</f>
        <v>80</v>
      </c>
      <c r="AF196" s="2">
        <f>SUMIFS(DataRegularSeason20242025!$AA$3:$AA$1315,DataRegularSeason20242025!$B$3:$B$1315, "&lt;=" &amp; $A196, DataRegularSeason20242025!$D$3:$D$1315, AF$1)+SUMIFS(DataRegularSeason20242025!$AB$3:$AB$1315,DataRegularSeason20242025!$B$3:$B$1315, "&lt;=" &amp; $A196, DataRegularSeason20242025!$E$3:$E$1315, AF$1)</f>
        <v>90</v>
      </c>
      <c r="AG196" s="2">
        <f>SUMIFS(DataRegularSeason20242025!$AA$3:$AA$1315,DataRegularSeason20242025!$B$3:$B$1315, "&lt;=" &amp; $A196, DataRegularSeason20242025!$D$3:$D$1315, AG$1)+SUMIFS(DataRegularSeason20242025!$AB$3:$AB$1315,DataRegularSeason20242025!$B$3:$B$1315, "&lt;=" &amp; $A196, DataRegularSeason20242025!$E$3:$E$1315, AG$1)</f>
        <v>88</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61</v>
      </c>
      <c r="C197" s="2">
        <f>SUMIFS(DataRegularSeason20242025!$AA$3:$AA$1315,DataRegularSeason20242025!$B$3:$B$1315, "&lt;=" &amp; $A197, DataRegularSeason20242025!$D$3:$D$1315, C$1)+SUMIFS(DataRegularSeason20242025!$AB$3:$AB$1315,DataRegularSeason20242025!$B$3:$B$1315, "&lt;=" &amp; $A197, DataRegularSeason20242025!$E$3:$E$1315, C$1)</f>
        <v>64</v>
      </c>
      <c r="D197" s="2">
        <f>SUMIFS(DataRegularSeason20242025!$AA$3:$AA$1315,DataRegularSeason20242025!$B$3:$B$1315, "&lt;=" &amp; $A197, DataRegularSeason20242025!$D$3:$D$1315, D$1)+SUMIFS(DataRegularSeason20242025!$AB$3:$AB$1315,DataRegularSeason20242025!$B$3:$B$1315, "&lt;=" &amp; $A197, DataRegularSeason20242025!$E$3:$E$1315, D$1)</f>
        <v>54</v>
      </c>
      <c r="E197" s="2">
        <f>SUMIFS(DataRegularSeason20242025!$AA$3:$AA$1315,DataRegularSeason20242025!$B$3:$B$1315, "&lt;=" &amp; $A197, DataRegularSeason20242025!$D$3:$D$1315, E$1)+SUMIFS(DataRegularSeason20242025!$AB$3:$AB$1315,DataRegularSeason20242025!$B$3:$B$1315, "&lt;=" &amp; $A197, DataRegularSeason20242025!$E$3:$E$1315, E$1)</f>
        <v>76</v>
      </c>
      <c r="F197" s="2">
        <f>SUMIFS(DataRegularSeason20242025!$AA$3:$AA$1315,DataRegularSeason20242025!$B$3:$B$1315, "&lt;=" &amp; $A197, DataRegularSeason20242025!$D$3:$D$1315, F$1)+SUMIFS(DataRegularSeason20242025!$AB$3:$AB$1315,DataRegularSeason20242025!$B$3:$B$1315, "&lt;=" &amp; $A197, DataRegularSeason20242025!$E$3:$E$1315, F$1)</f>
        <v>68</v>
      </c>
      <c r="G197" s="2">
        <f>SUMIFS(DataRegularSeason20242025!$AA$3:$AA$1315,DataRegularSeason20242025!$B$3:$B$1315, "&lt;=" &amp; $A197, DataRegularSeason20242025!$D$3:$D$1315, G$1)+SUMIFS(DataRegularSeason20242025!$AB$3:$AB$1315,DataRegularSeason20242025!$B$3:$B$1315, "&lt;=" &amp; $A197, DataRegularSeason20242025!$E$3:$E$1315, G$1)</f>
        <v>67</v>
      </c>
      <c r="H197" s="2">
        <f>SUMIFS(DataRegularSeason20242025!$AA$3:$AA$1315,DataRegularSeason20242025!$B$3:$B$1315, "&lt;=" &amp; $A197, DataRegularSeason20242025!$D$3:$D$1315, H$1)+SUMIFS(DataRegularSeason20242025!$AB$3:$AB$1315,DataRegularSeason20242025!$B$3:$B$1315, "&lt;=" &amp; $A197, DataRegularSeason20242025!$E$3:$E$1315, H$1)</f>
        <v>46</v>
      </c>
      <c r="I197" s="2">
        <f>SUMIFS(DataRegularSeason20242025!$AA$3:$AA$1315,DataRegularSeason20242025!$B$3:$B$1315, "&lt;=" &amp; $A197, DataRegularSeason20242025!$D$3:$D$1315, I$1)+SUMIFS(DataRegularSeason20242025!$AB$3:$AB$1315,DataRegularSeason20242025!$B$3:$B$1315, "&lt;=" &amp; $A197, DataRegularSeason20242025!$E$3:$E$1315, I$1)</f>
        <v>74</v>
      </c>
      <c r="J197" s="2">
        <f>SUMIFS(DataRegularSeason20242025!$AA$3:$AA$1315,DataRegularSeason20242025!$B$3:$B$1315, "&lt;=" &amp; $A197, DataRegularSeason20242025!$D$3:$D$1315, J$1)+SUMIFS(DataRegularSeason20242025!$AB$3:$AB$1315,DataRegularSeason20242025!$B$3:$B$1315, "&lt;=" &amp; $A197, DataRegularSeason20242025!$E$3:$E$1315, J$1)</f>
        <v>82</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74</v>
      </c>
      <c r="M197" s="2">
        <f>SUMIFS(DataRegularSeason20242025!$AA$3:$AA$1315,DataRegularSeason20242025!$B$3:$B$1315, "&lt;=" &amp; $A197, DataRegularSeason20242025!$D$3:$D$1315, M$1)+SUMIFS(DataRegularSeason20242025!$AB$3:$AB$1315,DataRegularSeason20242025!$B$3:$B$1315, "&lt;=" &amp; $A197, DataRegularSeason20242025!$E$3:$E$1315, M$1)</f>
        <v>81</v>
      </c>
      <c r="N197" s="2">
        <f>SUMIFS(DataRegularSeason20242025!$AA$3:$AA$1315,DataRegularSeason20242025!$B$3:$B$1315, "&lt;=" &amp; $A197, DataRegularSeason20242025!$D$3:$D$1315, N$1)+SUMIFS(DataRegularSeason20242025!$AB$3:$AB$1315,DataRegularSeason20242025!$B$3:$B$1315, "&lt;=" &amp; $A197, DataRegularSeason20242025!$E$3:$E$1315, N$1)</f>
        <v>71</v>
      </c>
      <c r="O197" s="2">
        <f>SUMIFS(DataRegularSeason20242025!$AA$3:$AA$1315,DataRegularSeason20242025!$B$3:$B$1315, "&lt;=" &amp; $A197, DataRegularSeason20242025!$D$3:$D$1315, O$1)+SUMIFS(DataRegularSeason20242025!$AB$3:$AB$1315,DataRegularSeason20242025!$B$3:$B$1315, "&lt;=" &amp; $A197, DataRegularSeason20242025!$E$3:$E$1315, O$1)</f>
        <v>76</v>
      </c>
      <c r="P197" s="2">
        <f>SUMIFS(DataRegularSeason20242025!$AA$3:$AA$1315,DataRegularSeason20242025!$B$3:$B$1315, "&lt;=" &amp; $A197, DataRegularSeason20242025!$D$3:$D$1315, P$1)+SUMIFS(DataRegularSeason20242025!$AB$3:$AB$1315,DataRegularSeason20242025!$B$3:$B$1315, "&lt;=" &amp; $A197, DataRegularSeason20242025!$E$3:$E$1315, P$1)</f>
        <v>65</v>
      </c>
      <c r="Q197" s="2">
        <f>SUMIFS(DataRegularSeason20242025!$AA$3:$AA$1315,DataRegularSeason20242025!$B$3:$B$1315, "&lt;=" &amp; $A197, DataRegularSeason20242025!$D$3:$D$1315, Q$1)+SUMIFS(DataRegularSeason20242025!$AB$3:$AB$1315,DataRegularSeason20242025!$B$3:$B$1315, "&lt;=" &amp; $A197, DataRegularSeason20242025!$E$3:$E$1315, Q$1)</f>
        <v>72</v>
      </c>
      <c r="R197" s="2">
        <f>SUMIFS(DataRegularSeason20242025!$AA$3:$AA$1315,DataRegularSeason20242025!$B$3:$B$1315, "&lt;=" &amp; $A197, DataRegularSeason20242025!$D$3:$D$1315, R$1)+SUMIFS(DataRegularSeason20242025!$AB$3:$AB$1315,DataRegularSeason20242025!$B$3:$B$1315, "&lt;=" &amp; $A197, DataRegularSeason20242025!$E$3:$E$1315, R$1)</f>
        <v>51</v>
      </c>
      <c r="S197" s="2">
        <f>SUMIFS(DataRegularSeason20242025!$AA$3:$AA$1315,DataRegularSeason20242025!$B$3:$B$1315, "&lt;=" &amp; $A197, DataRegularSeason20242025!$D$3:$D$1315, S$1)+SUMIFS(DataRegularSeason20242025!$AB$3:$AB$1315,DataRegularSeason20242025!$B$3:$B$1315, "&lt;=" &amp; $A197, DataRegularSeason20242025!$E$3:$E$1315, S$1)</f>
        <v>63</v>
      </c>
      <c r="T197" s="2">
        <f>SUMIFS(DataRegularSeason20242025!$AA$3:$AA$1315,DataRegularSeason20242025!$B$3:$B$1315, "&lt;=" &amp; $A197, DataRegularSeason20242025!$D$3:$D$1315, T$1)+SUMIFS(DataRegularSeason20242025!$AB$3:$AB$1315,DataRegularSeason20242025!$B$3:$B$1315, "&lt;=" &amp; $A197, DataRegularSeason20242025!$E$3:$E$1315, T$1)</f>
        <v>67</v>
      </c>
      <c r="U197" s="2">
        <f>SUMIFS(DataRegularSeason20242025!$AA$3:$AA$1315,DataRegularSeason20242025!$B$3:$B$1315, "&lt;=" &amp; $A197, DataRegularSeason20242025!$D$3:$D$1315, U$1)+SUMIFS(DataRegularSeason20242025!$AB$3:$AB$1315,DataRegularSeason20242025!$B$3:$B$1315, "&lt;=" &amp; $A197, DataRegularSeason20242025!$E$3:$E$1315, U$1)</f>
        <v>67</v>
      </c>
      <c r="V197" s="2">
        <f>SUMIFS(DataRegularSeason20242025!$AA$3:$AA$1315,DataRegularSeason20242025!$B$3:$B$1315, "&lt;=" &amp; $A197, DataRegularSeason20242025!$D$3:$D$1315, V$1)+SUMIFS(DataRegularSeason20242025!$AB$3:$AB$1315,DataRegularSeason20242025!$B$3:$B$1315, "&lt;=" &amp; $A197, DataRegularSeason20242025!$E$3:$E$1315, V$1)</f>
        <v>62</v>
      </c>
      <c r="W197" s="2">
        <f>SUMIFS(DataRegularSeason20242025!$AA$3:$AA$1315,DataRegularSeason20242025!$B$3:$B$1315, "&lt;=" &amp; $A197, DataRegularSeason20242025!$D$3:$D$1315, W$1)+SUMIFS(DataRegularSeason20242025!$AB$3:$AB$1315,DataRegularSeason20242025!$B$3:$B$1315, "&lt;=" &amp; $A197, DataRegularSeason20242025!$E$3:$E$1315, W$1)</f>
        <v>58</v>
      </c>
      <c r="X197" s="2">
        <f>SUMIFS(DataRegularSeason20242025!$AA$3:$AA$1315,DataRegularSeason20242025!$B$3:$B$1315, "&lt;=" &amp; $A197, DataRegularSeason20242025!$D$3:$D$1315, X$1)+SUMIFS(DataRegularSeason20242025!$AB$3:$AB$1315,DataRegularSeason20242025!$B$3:$B$1315, "&lt;=" &amp; $A197, DataRegularSeason20242025!$E$3:$E$1315, X$1)</f>
        <v>56</v>
      </c>
      <c r="Y197" s="2">
        <f>SUMIFS(DataRegularSeason20242025!$AA$3:$AA$1315,DataRegularSeason20242025!$B$3:$B$1315, "&lt;=" &amp; $A197, DataRegularSeason20242025!$D$3:$D$1315, Y$1)+SUMIFS(DataRegularSeason20242025!$AB$3:$AB$1315,DataRegularSeason20242025!$B$3:$B$1315, "&lt;=" &amp; $A197, DataRegularSeason20242025!$E$3:$E$1315, Y$1)</f>
        <v>43</v>
      </c>
      <c r="Z197" s="2">
        <f>SUMIFS(DataRegularSeason20242025!$AA$3:$AA$1315,DataRegularSeason20242025!$B$3:$B$1315, "&lt;=" &amp; $A197, DataRegularSeason20242025!$D$3:$D$1315, Z$1)+SUMIFS(DataRegularSeason20242025!$AB$3:$AB$1315,DataRegularSeason20242025!$B$3:$B$1315, "&lt;=" &amp; $A197, DataRegularSeason20242025!$E$3:$E$1315, Z$1)</f>
        <v>66</v>
      </c>
      <c r="AA197" s="2">
        <f>SUMIFS(DataRegularSeason20242025!$AA$3:$AA$1315,DataRegularSeason20242025!$B$3:$B$1315, "&lt;=" &amp; $A197, DataRegularSeason20242025!$D$3:$D$1315, AA$1)+SUMIFS(DataRegularSeason20242025!$AB$3:$AB$1315,DataRegularSeason20242025!$B$3:$B$1315, "&lt;=" &amp; $A197, DataRegularSeason20242025!$E$3:$E$1315, AA$1)</f>
        <v>78</v>
      </c>
      <c r="AB197" s="2">
        <f>SUMIFS(DataRegularSeason20242025!$AA$3:$AA$1315,DataRegularSeason20242025!$B$3:$B$1315, "&lt;=" &amp; $A197, DataRegularSeason20242025!$D$3:$D$1315, AB$1)+SUMIFS(DataRegularSeason20242025!$AB$3:$AB$1315,DataRegularSeason20242025!$B$3:$B$1315, "&lt;=" &amp; $A197, DataRegularSeason20242025!$E$3:$E$1315, AB$1)</f>
        <v>81</v>
      </c>
      <c r="AC197" s="2">
        <f>SUMIFS(DataRegularSeason20242025!$AA$3:$AA$1315,DataRegularSeason20242025!$B$3:$B$1315, "&lt;=" &amp; $A197, DataRegularSeason20242025!$D$3:$D$1315, AC$1)+SUMIFS(DataRegularSeason20242025!$AB$3:$AB$1315,DataRegularSeason20242025!$B$3:$B$1315, "&lt;=" &amp; $A197, DataRegularSeason20242025!$E$3:$E$1315, AC$1)</f>
        <v>65</v>
      </c>
      <c r="AD197" s="2">
        <f>SUMIFS(DataRegularSeason20242025!$AA$3:$AA$1315,DataRegularSeason20242025!$B$3:$B$1315, "&lt;=" &amp; $A197, DataRegularSeason20242025!$D$3:$D$1315, AD$1)+SUMIFS(DataRegularSeason20242025!$AB$3:$AB$1315,DataRegularSeason20242025!$B$3:$B$1315, "&lt;=" &amp; $A197, DataRegularSeason20242025!$E$3:$E$1315, AD$1)</f>
        <v>64</v>
      </c>
      <c r="AE197" s="2">
        <f>SUMIFS(DataRegularSeason20242025!$AA$3:$AA$1315,DataRegularSeason20242025!$B$3:$B$1315, "&lt;=" &amp; $A197, DataRegularSeason20242025!$D$3:$D$1315, AE$1)+SUMIFS(DataRegularSeason20242025!$AB$3:$AB$1315,DataRegularSeason20242025!$B$3:$B$1315, "&lt;=" &amp; $A197, DataRegularSeason20242025!$E$3:$E$1315, AE$1)</f>
        <v>80</v>
      </c>
      <c r="AF197" s="2">
        <f>SUMIFS(DataRegularSeason20242025!$AA$3:$AA$1315,DataRegularSeason20242025!$B$3:$B$1315, "&lt;=" &amp; $A197, DataRegularSeason20242025!$D$3:$D$1315, AF$1)+SUMIFS(DataRegularSeason20242025!$AB$3:$AB$1315,DataRegularSeason20242025!$B$3:$B$1315, "&lt;=" &amp; $A197, DataRegularSeason20242025!$E$3:$E$1315, AF$1)</f>
        <v>90</v>
      </c>
      <c r="AG197" s="2">
        <f>SUMIFS(DataRegularSeason20242025!$AA$3:$AA$1315,DataRegularSeason20242025!$B$3:$B$1315, "&lt;=" &amp; $A197, DataRegularSeason20242025!$D$3:$D$1315, AG$1)+SUMIFS(DataRegularSeason20242025!$AB$3:$AB$1315,DataRegularSeason20242025!$B$3:$B$1315, "&lt;=" &amp; $A197, DataRegularSeason20242025!$E$3:$E$1315, AG$1)</f>
        <v>88</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61</v>
      </c>
      <c r="C198" s="2">
        <f>SUMIFS(DataRegularSeason20242025!$AA$3:$AA$1315,DataRegularSeason20242025!$B$3:$B$1315, "&lt;=" &amp; $A198, DataRegularSeason20242025!$D$3:$D$1315, C$1)+SUMIFS(DataRegularSeason20242025!$AB$3:$AB$1315,DataRegularSeason20242025!$B$3:$B$1315, "&lt;=" &amp; $A198, DataRegularSeason20242025!$E$3:$E$1315, C$1)</f>
        <v>64</v>
      </c>
      <c r="D198" s="2">
        <f>SUMIFS(DataRegularSeason20242025!$AA$3:$AA$1315,DataRegularSeason20242025!$B$3:$B$1315, "&lt;=" &amp; $A198, DataRegularSeason20242025!$D$3:$D$1315, D$1)+SUMIFS(DataRegularSeason20242025!$AB$3:$AB$1315,DataRegularSeason20242025!$B$3:$B$1315, "&lt;=" &amp; $A198, DataRegularSeason20242025!$E$3:$E$1315, D$1)</f>
        <v>54</v>
      </c>
      <c r="E198" s="2">
        <f>SUMIFS(DataRegularSeason20242025!$AA$3:$AA$1315,DataRegularSeason20242025!$B$3:$B$1315, "&lt;=" &amp; $A198, DataRegularSeason20242025!$D$3:$D$1315, E$1)+SUMIFS(DataRegularSeason20242025!$AB$3:$AB$1315,DataRegularSeason20242025!$B$3:$B$1315, "&lt;=" &amp; $A198, DataRegularSeason20242025!$E$3:$E$1315, E$1)</f>
        <v>76</v>
      </c>
      <c r="F198" s="2">
        <f>SUMIFS(DataRegularSeason20242025!$AA$3:$AA$1315,DataRegularSeason20242025!$B$3:$B$1315, "&lt;=" &amp; $A198, DataRegularSeason20242025!$D$3:$D$1315, F$1)+SUMIFS(DataRegularSeason20242025!$AB$3:$AB$1315,DataRegularSeason20242025!$B$3:$B$1315, "&lt;=" &amp; $A198, DataRegularSeason20242025!$E$3:$E$1315, F$1)</f>
        <v>68</v>
      </c>
      <c r="G198" s="2">
        <f>SUMIFS(DataRegularSeason20242025!$AA$3:$AA$1315,DataRegularSeason20242025!$B$3:$B$1315, "&lt;=" &amp; $A198, DataRegularSeason20242025!$D$3:$D$1315, G$1)+SUMIFS(DataRegularSeason20242025!$AB$3:$AB$1315,DataRegularSeason20242025!$B$3:$B$1315, "&lt;=" &amp; $A198, DataRegularSeason20242025!$E$3:$E$1315, G$1)</f>
        <v>67</v>
      </c>
      <c r="H198" s="2">
        <f>SUMIFS(DataRegularSeason20242025!$AA$3:$AA$1315,DataRegularSeason20242025!$B$3:$B$1315, "&lt;=" &amp; $A198, DataRegularSeason20242025!$D$3:$D$1315, H$1)+SUMIFS(DataRegularSeason20242025!$AB$3:$AB$1315,DataRegularSeason20242025!$B$3:$B$1315, "&lt;=" &amp; $A198, DataRegularSeason20242025!$E$3:$E$1315, H$1)</f>
        <v>46</v>
      </c>
      <c r="I198" s="2">
        <f>SUMIFS(DataRegularSeason20242025!$AA$3:$AA$1315,DataRegularSeason20242025!$B$3:$B$1315, "&lt;=" &amp; $A198, DataRegularSeason20242025!$D$3:$D$1315, I$1)+SUMIFS(DataRegularSeason20242025!$AB$3:$AB$1315,DataRegularSeason20242025!$B$3:$B$1315, "&lt;=" &amp; $A198, DataRegularSeason20242025!$E$3:$E$1315, I$1)</f>
        <v>74</v>
      </c>
      <c r="J198" s="2">
        <f>SUMIFS(DataRegularSeason20242025!$AA$3:$AA$1315,DataRegularSeason20242025!$B$3:$B$1315, "&lt;=" &amp; $A198, DataRegularSeason20242025!$D$3:$D$1315, J$1)+SUMIFS(DataRegularSeason20242025!$AB$3:$AB$1315,DataRegularSeason20242025!$B$3:$B$1315, "&lt;=" &amp; $A198, DataRegularSeason20242025!$E$3:$E$1315, J$1)</f>
        <v>82</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74</v>
      </c>
      <c r="M198" s="2">
        <f>SUMIFS(DataRegularSeason20242025!$AA$3:$AA$1315,DataRegularSeason20242025!$B$3:$B$1315, "&lt;=" &amp; $A198, DataRegularSeason20242025!$D$3:$D$1315, M$1)+SUMIFS(DataRegularSeason20242025!$AB$3:$AB$1315,DataRegularSeason20242025!$B$3:$B$1315, "&lt;=" &amp; $A198, DataRegularSeason20242025!$E$3:$E$1315, M$1)</f>
        <v>81</v>
      </c>
      <c r="N198" s="2">
        <f>SUMIFS(DataRegularSeason20242025!$AA$3:$AA$1315,DataRegularSeason20242025!$B$3:$B$1315, "&lt;=" &amp; $A198, DataRegularSeason20242025!$D$3:$D$1315, N$1)+SUMIFS(DataRegularSeason20242025!$AB$3:$AB$1315,DataRegularSeason20242025!$B$3:$B$1315, "&lt;=" &amp; $A198, DataRegularSeason20242025!$E$3:$E$1315, N$1)</f>
        <v>71</v>
      </c>
      <c r="O198" s="2">
        <f>SUMIFS(DataRegularSeason20242025!$AA$3:$AA$1315,DataRegularSeason20242025!$B$3:$B$1315, "&lt;=" &amp; $A198, DataRegularSeason20242025!$D$3:$D$1315, O$1)+SUMIFS(DataRegularSeason20242025!$AB$3:$AB$1315,DataRegularSeason20242025!$B$3:$B$1315, "&lt;=" &amp; $A198, DataRegularSeason20242025!$E$3:$E$1315, O$1)</f>
        <v>76</v>
      </c>
      <c r="P198" s="2">
        <f>SUMIFS(DataRegularSeason20242025!$AA$3:$AA$1315,DataRegularSeason20242025!$B$3:$B$1315, "&lt;=" &amp; $A198, DataRegularSeason20242025!$D$3:$D$1315, P$1)+SUMIFS(DataRegularSeason20242025!$AB$3:$AB$1315,DataRegularSeason20242025!$B$3:$B$1315, "&lt;=" &amp; $A198, DataRegularSeason20242025!$E$3:$E$1315, P$1)</f>
        <v>65</v>
      </c>
      <c r="Q198" s="2">
        <f>SUMIFS(DataRegularSeason20242025!$AA$3:$AA$1315,DataRegularSeason20242025!$B$3:$B$1315, "&lt;=" &amp; $A198, DataRegularSeason20242025!$D$3:$D$1315, Q$1)+SUMIFS(DataRegularSeason20242025!$AB$3:$AB$1315,DataRegularSeason20242025!$B$3:$B$1315, "&lt;=" &amp; $A198, DataRegularSeason20242025!$E$3:$E$1315, Q$1)</f>
        <v>72</v>
      </c>
      <c r="R198" s="2">
        <f>SUMIFS(DataRegularSeason20242025!$AA$3:$AA$1315,DataRegularSeason20242025!$B$3:$B$1315, "&lt;=" &amp; $A198, DataRegularSeason20242025!$D$3:$D$1315, R$1)+SUMIFS(DataRegularSeason20242025!$AB$3:$AB$1315,DataRegularSeason20242025!$B$3:$B$1315, "&lt;=" &amp; $A198, DataRegularSeason20242025!$E$3:$E$1315, R$1)</f>
        <v>51</v>
      </c>
      <c r="S198" s="2">
        <f>SUMIFS(DataRegularSeason20242025!$AA$3:$AA$1315,DataRegularSeason20242025!$B$3:$B$1315, "&lt;=" &amp; $A198, DataRegularSeason20242025!$D$3:$D$1315, S$1)+SUMIFS(DataRegularSeason20242025!$AB$3:$AB$1315,DataRegularSeason20242025!$B$3:$B$1315, "&lt;=" &amp; $A198, DataRegularSeason20242025!$E$3:$E$1315, S$1)</f>
        <v>63</v>
      </c>
      <c r="T198" s="2">
        <f>SUMIFS(DataRegularSeason20242025!$AA$3:$AA$1315,DataRegularSeason20242025!$B$3:$B$1315, "&lt;=" &amp; $A198, DataRegularSeason20242025!$D$3:$D$1315, T$1)+SUMIFS(DataRegularSeason20242025!$AB$3:$AB$1315,DataRegularSeason20242025!$B$3:$B$1315, "&lt;=" &amp; $A198, DataRegularSeason20242025!$E$3:$E$1315, T$1)</f>
        <v>67</v>
      </c>
      <c r="U198" s="2">
        <f>SUMIFS(DataRegularSeason20242025!$AA$3:$AA$1315,DataRegularSeason20242025!$B$3:$B$1315, "&lt;=" &amp; $A198, DataRegularSeason20242025!$D$3:$D$1315, U$1)+SUMIFS(DataRegularSeason20242025!$AB$3:$AB$1315,DataRegularSeason20242025!$B$3:$B$1315, "&lt;=" &amp; $A198, DataRegularSeason20242025!$E$3:$E$1315, U$1)</f>
        <v>67</v>
      </c>
      <c r="V198" s="2">
        <f>SUMIFS(DataRegularSeason20242025!$AA$3:$AA$1315,DataRegularSeason20242025!$B$3:$B$1315, "&lt;=" &amp; $A198, DataRegularSeason20242025!$D$3:$D$1315, V$1)+SUMIFS(DataRegularSeason20242025!$AB$3:$AB$1315,DataRegularSeason20242025!$B$3:$B$1315, "&lt;=" &amp; $A198, DataRegularSeason20242025!$E$3:$E$1315, V$1)</f>
        <v>62</v>
      </c>
      <c r="W198" s="2">
        <f>SUMIFS(DataRegularSeason20242025!$AA$3:$AA$1315,DataRegularSeason20242025!$B$3:$B$1315, "&lt;=" &amp; $A198, DataRegularSeason20242025!$D$3:$D$1315, W$1)+SUMIFS(DataRegularSeason20242025!$AB$3:$AB$1315,DataRegularSeason20242025!$B$3:$B$1315, "&lt;=" &amp; $A198, DataRegularSeason20242025!$E$3:$E$1315, W$1)</f>
        <v>58</v>
      </c>
      <c r="X198" s="2">
        <f>SUMIFS(DataRegularSeason20242025!$AA$3:$AA$1315,DataRegularSeason20242025!$B$3:$B$1315, "&lt;=" &amp; $A198, DataRegularSeason20242025!$D$3:$D$1315, X$1)+SUMIFS(DataRegularSeason20242025!$AB$3:$AB$1315,DataRegularSeason20242025!$B$3:$B$1315, "&lt;=" &amp; $A198, DataRegularSeason20242025!$E$3:$E$1315, X$1)</f>
        <v>56</v>
      </c>
      <c r="Y198" s="2">
        <f>SUMIFS(DataRegularSeason20242025!$AA$3:$AA$1315,DataRegularSeason20242025!$B$3:$B$1315, "&lt;=" &amp; $A198, DataRegularSeason20242025!$D$3:$D$1315, Y$1)+SUMIFS(DataRegularSeason20242025!$AB$3:$AB$1315,DataRegularSeason20242025!$B$3:$B$1315, "&lt;=" &amp; $A198, DataRegularSeason20242025!$E$3:$E$1315, Y$1)</f>
        <v>43</v>
      </c>
      <c r="Z198" s="2">
        <f>SUMIFS(DataRegularSeason20242025!$AA$3:$AA$1315,DataRegularSeason20242025!$B$3:$B$1315, "&lt;=" &amp; $A198, DataRegularSeason20242025!$D$3:$D$1315, Z$1)+SUMIFS(DataRegularSeason20242025!$AB$3:$AB$1315,DataRegularSeason20242025!$B$3:$B$1315, "&lt;=" &amp; $A198, DataRegularSeason20242025!$E$3:$E$1315, Z$1)</f>
        <v>66</v>
      </c>
      <c r="AA198" s="2">
        <f>SUMIFS(DataRegularSeason20242025!$AA$3:$AA$1315,DataRegularSeason20242025!$B$3:$B$1315, "&lt;=" &amp; $A198, DataRegularSeason20242025!$D$3:$D$1315, AA$1)+SUMIFS(DataRegularSeason20242025!$AB$3:$AB$1315,DataRegularSeason20242025!$B$3:$B$1315, "&lt;=" &amp; $A198, DataRegularSeason20242025!$E$3:$E$1315, AA$1)</f>
        <v>78</v>
      </c>
      <c r="AB198" s="2">
        <f>SUMIFS(DataRegularSeason20242025!$AA$3:$AA$1315,DataRegularSeason20242025!$B$3:$B$1315, "&lt;=" &amp; $A198, DataRegularSeason20242025!$D$3:$D$1315, AB$1)+SUMIFS(DataRegularSeason20242025!$AB$3:$AB$1315,DataRegularSeason20242025!$B$3:$B$1315, "&lt;=" &amp; $A198, DataRegularSeason20242025!$E$3:$E$1315, AB$1)</f>
        <v>81</v>
      </c>
      <c r="AC198" s="2">
        <f>SUMIFS(DataRegularSeason20242025!$AA$3:$AA$1315,DataRegularSeason20242025!$B$3:$B$1315, "&lt;=" &amp; $A198, DataRegularSeason20242025!$D$3:$D$1315, AC$1)+SUMIFS(DataRegularSeason20242025!$AB$3:$AB$1315,DataRegularSeason20242025!$B$3:$B$1315, "&lt;=" &amp; $A198, DataRegularSeason20242025!$E$3:$E$1315, AC$1)</f>
        <v>65</v>
      </c>
      <c r="AD198" s="2">
        <f>SUMIFS(DataRegularSeason20242025!$AA$3:$AA$1315,DataRegularSeason20242025!$B$3:$B$1315, "&lt;=" &amp; $A198, DataRegularSeason20242025!$D$3:$D$1315, AD$1)+SUMIFS(DataRegularSeason20242025!$AB$3:$AB$1315,DataRegularSeason20242025!$B$3:$B$1315, "&lt;=" &amp; $A198, DataRegularSeason20242025!$E$3:$E$1315, AD$1)</f>
        <v>64</v>
      </c>
      <c r="AE198" s="2">
        <f>SUMIFS(DataRegularSeason20242025!$AA$3:$AA$1315,DataRegularSeason20242025!$B$3:$B$1315, "&lt;=" &amp; $A198, DataRegularSeason20242025!$D$3:$D$1315, AE$1)+SUMIFS(DataRegularSeason20242025!$AB$3:$AB$1315,DataRegularSeason20242025!$B$3:$B$1315, "&lt;=" &amp; $A198, DataRegularSeason20242025!$E$3:$E$1315, AE$1)</f>
        <v>80</v>
      </c>
      <c r="AF198" s="2">
        <f>SUMIFS(DataRegularSeason20242025!$AA$3:$AA$1315,DataRegularSeason20242025!$B$3:$B$1315, "&lt;=" &amp; $A198, DataRegularSeason20242025!$D$3:$D$1315, AF$1)+SUMIFS(DataRegularSeason20242025!$AB$3:$AB$1315,DataRegularSeason20242025!$B$3:$B$1315, "&lt;=" &amp; $A198, DataRegularSeason20242025!$E$3:$E$1315, AF$1)</f>
        <v>90</v>
      </c>
      <c r="AG198" s="2">
        <f>SUMIFS(DataRegularSeason20242025!$AA$3:$AA$1315,DataRegularSeason20242025!$B$3:$B$1315, "&lt;=" &amp; $A198, DataRegularSeason20242025!$D$3:$D$1315, AG$1)+SUMIFS(DataRegularSeason20242025!$AB$3:$AB$1315,DataRegularSeason20242025!$B$3:$B$1315, "&lt;=" &amp; $A198, DataRegularSeason20242025!$E$3:$E$1315, AG$1)</f>
        <v>88</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61</v>
      </c>
      <c r="C199" s="2">
        <f>SUMIFS(DataRegularSeason20242025!$AA$3:$AA$1315,DataRegularSeason20242025!$B$3:$B$1315, "&lt;=" &amp; $A199, DataRegularSeason20242025!$D$3:$D$1315, C$1)+SUMIFS(DataRegularSeason20242025!$AB$3:$AB$1315,DataRegularSeason20242025!$B$3:$B$1315, "&lt;=" &amp; $A199, DataRegularSeason20242025!$E$3:$E$1315, C$1)</f>
        <v>64</v>
      </c>
      <c r="D199" s="2">
        <f>SUMIFS(DataRegularSeason20242025!$AA$3:$AA$1315,DataRegularSeason20242025!$B$3:$B$1315, "&lt;=" &amp; $A199, DataRegularSeason20242025!$D$3:$D$1315, D$1)+SUMIFS(DataRegularSeason20242025!$AB$3:$AB$1315,DataRegularSeason20242025!$B$3:$B$1315, "&lt;=" &amp; $A199, DataRegularSeason20242025!$E$3:$E$1315, D$1)</f>
        <v>54</v>
      </c>
      <c r="E199" s="2">
        <f>SUMIFS(DataRegularSeason20242025!$AA$3:$AA$1315,DataRegularSeason20242025!$B$3:$B$1315, "&lt;=" &amp; $A199, DataRegularSeason20242025!$D$3:$D$1315, E$1)+SUMIFS(DataRegularSeason20242025!$AB$3:$AB$1315,DataRegularSeason20242025!$B$3:$B$1315, "&lt;=" &amp; $A199, DataRegularSeason20242025!$E$3:$E$1315, E$1)</f>
        <v>76</v>
      </c>
      <c r="F199" s="2">
        <f>SUMIFS(DataRegularSeason20242025!$AA$3:$AA$1315,DataRegularSeason20242025!$B$3:$B$1315, "&lt;=" &amp; $A199, DataRegularSeason20242025!$D$3:$D$1315, F$1)+SUMIFS(DataRegularSeason20242025!$AB$3:$AB$1315,DataRegularSeason20242025!$B$3:$B$1315, "&lt;=" &amp; $A199, DataRegularSeason20242025!$E$3:$E$1315, F$1)</f>
        <v>68</v>
      </c>
      <c r="G199" s="2">
        <f>SUMIFS(DataRegularSeason20242025!$AA$3:$AA$1315,DataRegularSeason20242025!$B$3:$B$1315, "&lt;=" &amp; $A199, DataRegularSeason20242025!$D$3:$D$1315, G$1)+SUMIFS(DataRegularSeason20242025!$AB$3:$AB$1315,DataRegularSeason20242025!$B$3:$B$1315, "&lt;=" &amp; $A199, DataRegularSeason20242025!$E$3:$E$1315, G$1)</f>
        <v>67</v>
      </c>
      <c r="H199" s="2">
        <f>SUMIFS(DataRegularSeason20242025!$AA$3:$AA$1315,DataRegularSeason20242025!$B$3:$B$1315, "&lt;=" &amp; $A199, DataRegularSeason20242025!$D$3:$D$1315, H$1)+SUMIFS(DataRegularSeason20242025!$AB$3:$AB$1315,DataRegularSeason20242025!$B$3:$B$1315, "&lt;=" &amp; $A199, DataRegularSeason20242025!$E$3:$E$1315, H$1)</f>
        <v>46</v>
      </c>
      <c r="I199" s="2">
        <f>SUMIFS(DataRegularSeason20242025!$AA$3:$AA$1315,DataRegularSeason20242025!$B$3:$B$1315, "&lt;=" &amp; $A199, DataRegularSeason20242025!$D$3:$D$1315, I$1)+SUMIFS(DataRegularSeason20242025!$AB$3:$AB$1315,DataRegularSeason20242025!$B$3:$B$1315, "&lt;=" &amp; $A199, DataRegularSeason20242025!$E$3:$E$1315, I$1)</f>
        <v>74</v>
      </c>
      <c r="J199" s="2">
        <f>SUMIFS(DataRegularSeason20242025!$AA$3:$AA$1315,DataRegularSeason20242025!$B$3:$B$1315, "&lt;=" &amp; $A199, DataRegularSeason20242025!$D$3:$D$1315, J$1)+SUMIFS(DataRegularSeason20242025!$AB$3:$AB$1315,DataRegularSeason20242025!$B$3:$B$1315, "&lt;=" &amp; $A199, DataRegularSeason20242025!$E$3:$E$1315, J$1)</f>
        <v>82</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74</v>
      </c>
      <c r="M199" s="2">
        <f>SUMIFS(DataRegularSeason20242025!$AA$3:$AA$1315,DataRegularSeason20242025!$B$3:$B$1315, "&lt;=" &amp; $A199, DataRegularSeason20242025!$D$3:$D$1315, M$1)+SUMIFS(DataRegularSeason20242025!$AB$3:$AB$1315,DataRegularSeason20242025!$B$3:$B$1315, "&lt;=" &amp; $A199, DataRegularSeason20242025!$E$3:$E$1315, M$1)</f>
        <v>81</v>
      </c>
      <c r="N199" s="2">
        <f>SUMIFS(DataRegularSeason20242025!$AA$3:$AA$1315,DataRegularSeason20242025!$B$3:$B$1315, "&lt;=" &amp; $A199, DataRegularSeason20242025!$D$3:$D$1315, N$1)+SUMIFS(DataRegularSeason20242025!$AB$3:$AB$1315,DataRegularSeason20242025!$B$3:$B$1315, "&lt;=" &amp; $A199, DataRegularSeason20242025!$E$3:$E$1315, N$1)</f>
        <v>71</v>
      </c>
      <c r="O199" s="2">
        <f>SUMIFS(DataRegularSeason20242025!$AA$3:$AA$1315,DataRegularSeason20242025!$B$3:$B$1315, "&lt;=" &amp; $A199, DataRegularSeason20242025!$D$3:$D$1315, O$1)+SUMIFS(DataRegularSeason20242025!$AB$3:$AB$1315,DataRegularSeason20242025!$B$3:$B$1315, "&lt;=" &amp; $A199, DataRegularSeason20242025!$E$3:$E$1315, O$1)</f>
        <v>76</v>
      </c>
      <c r="P199" s="2">
        <f>SUMIFS(DataRegularSeason20242025!$AA$3:$AA$1315,DataRegularSeason20242025!$B$3:$B$1315, "&lt;=" &amp; $A199, DataRegularSeason20242025!$D$3:$D$1315, P$1)+SUMIFS(DataRegularSeason20242025!$AB$3:$AB$1315,DataRegularSeason20242025!$B$3:$B$1315, "&lt;=" &amp; $A199, DataRegularSeason20242025!$E$3:$E$1315, P$1)</f>
        <v>65</v>
      </c>
      <c r="Q199" s="2">
        <f>SUMIFS(DataRegularSeason20242025!$AA$3:$AA$1315,DataRegularSeason20242025!$B$3:$B$1315, "&lt;=" &amp; $A199, DataRegularSeason20242025!$D$3:$D$1315, Q$1)+SUMIFS(DataRegularSeason20242025!$AB$3:$AB$1315,DataRegularSeason20242025!$B$3:$B$1315, "&lt;=" &amp; $A199, DataRegularSeason20242025!$E$3:$E$1315, Q$1)</f>
        <v>72</v>
      </c>
      <c r="R199" s="2">
        <f>SUMIFS(DataRegularSeason20242025!$AA$3:$AA$1315,DataRegularSeason20242025!$B$3:$B$1315, "&lt;=" &amp; $A199, DataRegularSeason20242025!$D$3:$D$1315, R$1)+SUMIFS(DataRegularSeason20242025!$AB$3:$AB$1315,DataRegularSeason20242025!$B$3:$B$1315, "&lt;=" &amp; $A199, DataRegularSeason20242025!$E$3:$E$1315, R$1)</f>
        <v>51</v>
      </c>
      <c r="S199" s="2">
        <f>SUMIFS(DataRegularSeason20242025!$AA$3:$AA$1315,DataRegularSeason20242025!$B$3:$B$1315, "&lt;=" &amp; $A199, DataRegularSeason20242025!$D$3:$D$1315, S$1)+SUMIFS(DataRegularSeason20242025!$AB$3:$AB$1315,DataRegularSeason20242025!$B$3:$B$1315, "&lt;=" &amp; $A199, DataRegularSeason20242025!$E$3:$E$1315, S$1)</f>
        <v>63</v>
      </c>
      <c r="T199" s="2">
        <f>SUMIFS(DataRegularSeason20242025!$AA$3:$AA$1315,DataRegularSeason20242025!$B$3:$B$1315, "&lt;=" &amp; $A199, DataRegularSeason20242025!$D$3:$D$1315, T$1)+SUMIFS(DataRegularSeason20242025!$AB$3:$AB$1315,DataRegularSeason20242025!$B$3:$B$1315, "&lt;=" &amp; $A199, DataRegularSeason20242025!$E$3:$E$1315, T$1)</f>
        <v>67</v>
      </c>
      <c r="U199" s="2">
        <f>SUMIFS(DataRegularSeason20242025!$AA$3:$AA$1315,DataRegularSeason20242025!$B$3:$B$1315, "&lt;=" &amp; $A199, DataRegularSeason20242025!$D$3:$D$1315, U$1)+SUMIFS(DataRegularSeason20242025!$AB$3:$AB$1315,DataRegularSeason20242025!$B$3:$B$1315, "&lt;=" &amp; $A199, DataRegularSeason20242025!$E$3:$E$1315, U$1)</f>
        <v>67</v>
      </c>
      <c r="V199" s="2">
        <f>SUMIFS(DataRegularSeason20242025!$AA$3:$AA$1315,DataRegularSeason20242025!$B$3:$B$1315, "&lt;=" &amp; $A199, DataRegularSeason20242025!$D$3:$D$1315, V$1)+SUMIFS(DataRegularSeason20242025!$AB$3:$AB$1315,DataRegularSeason20242025!$B$3:$B$1315, "&lt;=" &amp; $A199, DataRegularSeason20242025!$E$3:$E$1315, V$1)</f>
        <v>62</v>
      </c>
      <c r="W199" s="2">
        <f>SUMIFS(DataRegularSeason20242025!$AA$3:$AA$1315,DataRegularSeason20242025!$B$3:$B$1315, "&lt;=" &amp; $A199, DataRegularSeason20242025!$D$3:$D$1315, W$1)+SUMIFS(DataRegularSeason20242025!$AB$3:$AB$1315,DataRegularSeason20242025!$B$3:$B$1315, "&lt;=" &amp; $A199, DataRegularSeason20242025!$E$3:$E$1315, W$1)</f>
        <v>58</v>
      </c>
      <c r="X199" s="2">
        <f>SUMIFS(DataRegularSeason20242025!$AA$3:$AA$1315,DataRegularSeason20242025!$B$3:$B$1315, "&lt;=" &amp; $A199, DataRegularSeason20242025!$D$3:$D$1315, X$1)+SUMIFS(DataRegularSeason20242025!$AB$3:$AB$1315,DataRegularSeason20242025!$B$3:$B$1315, "&lt;=" &amp; $A199, DataRegularSeason20242025!$E$3:$E$1315, X$1)</f>
        <v>56</v>
      </c>
      <c r="Y199" s="2">
        <f>SUMIFS(DataRegularSeason20242025!$AA$3:$AA$1315,DataRegularSeason20242025!$B$3:$B$1315, "&lt;=" &amp; $A199, DataRegularSeason20242025!$D$3:$D$1315, Y$1)+SUMIFS(DataRegularSeason20242025!$AB$3:$AB$1315,DataRegularSeason20242025!$B$3:$B$1315, "&lt;=" &amp; $A199, DataRegularSeason20242025!$E$3:$E$1315, Y$1)</f>
        <v>43</v>
      </c>
      <c r="Z199" s="2">
        <f>SUMIFS(DataRegularSeason20242025!$AA$3:$AA$1315,DataRegularSeason20242025!$B$3:$B$1315, "&lt;=" &amp; $A199, DataRegularSeason20242025!$D$3:$D$1315, Z$1)+SUMIFS(DataRegularSeason20242025!$AB$3:$AB$1315,DataRegularSeason20242025!$B$3:$B$1315, "&lt;=" &amp; $A199, DataRegularSeason20242025!$E$3:$E$1315, Z$1)</f>
        <v>66</v>
      </c>
      <c r="AA199" s="2">
        <f>SUMIFS(DataRegularSeason20242025!$AA$3:$AA$1315,DataRegularSeason20242025!$B$3:$B$1315, "&lt;=" &amp; $A199, DataRegularSeason20242025!$D$3:$D$1315, AA$1)+SUMIFS(DataRegularSeason20242025!$AB$3:$AB$1315,DataRegularSeason20242025!$B$3:$B$1315, "&lt;=" &amp; $A199, DataRegularSeason20242025!$E$3:$E$1315, AA$1)</f>
        <v>78</v>
      </c>
      <c r="AB199" s="2">
        <f>SUMIFS(DataRegularSeason20242025!$AA$3:$AA$1315,DataRegularSeason20242025!$B$3:$B$1315, "&lt;=" &amp; $A199, DataRegularSeason20242025!$D$3:$D$1315, AB$1)+SUMIFS(DataRegularSeason20242025!$AB$3:$AB$1315,DataRegularSeason20242025!$B$3:$B$1315, "&lt;=" &amp; $A199, DataRegularSeason20242025!$E$3:$E$1315, AB$1)</f>
        <v>81</v>
      </c>
      <c r="AC199" s="2">
        <f>SUMIFS(DataRegularSeason20242025!$AA$3:$AA$1315,DataRegularSeason20242025!$B$3:$B$1315, "&lt;=" &amp; $A199, DataRegularSeason20242025!$D$3:$D$1315, AC$1)+SUMIFS(DataRegularSeason20242025!$AB$3:$AB$1315,DataRegularSeason20242025!$B$3:$B$1315, "&lt;=" &amp; $A199, DataRegularSeason20242025!$E$3:$E$1315, AC$1)</f>
        <v>65</v>
      </c>
      <c r="AD199" s="2">
        <f>SUMIFS(DataRegularSeason20242025!$AA$3:$AA$1315,DataRegularSeason20242025!$B$3:$B$1315, "&lt;=" &amp; $A199, DataRegularSeason20242025!$D$3:$D$1315, AD$1)+SUMIFS(DataRegularSeason20242025!$AB$3:$AB$1315,DataRegularSeason20242025!$B$3:$B$1315, "&lt;=" &amp; $A199, DataRegularSeason20242025!$E$3:$E$1315, AD$1)</f>
        <v>64</v>
      </c>
      <c r="AE199" s="2">
        <f>SUMIFS(DataRegularSeason20242025!$AA$3:$AA$1315,DataRegularSeason20242025!$B$3:$B$1315, "&lt;=" &amp; $A199, DataRegularSeason20242025!$D$3:$D$1315, AE$1)+SUMIFS(DataRegularSeason20242025!$AB$3:$AB$1315,DataRegularSeason20242025!$B$3:$B$1315, "&lt;=" &amp; $A199, DataRegularSeason20242025!$E$3:$E$1315, AE$1)</f>
        <v>80</v>
      </c>
      <c r="AF199" s="2">
        <f>SUMIFS(DataRegularSeason20242025!$AA$3:$AA$1315,DataRegularSeason20242025!$B$3:$B$1315, "&lt;=" &amp; $A199, DataRegularSeason20242025!$D$3:$D$1315, AF$1)+SUMIFS(DataRegularSeason20242025!$AB$3:$AB$1315,DataRegularSeason20242025!$B$3:$B$1315, "&lt;=" &amp; $A199, DataRegularSeason20242025!$E$3:$E$1315, AF$1)</f>
        <v>90</v>
      </c>
      <c r="AG199" s="2">
        <f>SUMIFS(DataRegularSeason20242025!$AA$3:$AA$1315,DataRegularSeason20242025!$B$3:$B$1315, "&lt;=" &amp; $A199, DataRegularSeason20242025!$D$3:$D$1315, AG$1)+SUMIFS(DataRegularSeason20242025!$AB$3:$AB$1315,DataRegularSeason20242025!$B$3:$B$1315, "&lt;=" &amp; $A199, DataRegularSeason20242025!$E$3:$E$1315, AG$1)</f>
        <v>88</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61</v>
      </c>
      <c r="C200" s="2">
        <f>SUMIFS(DataRegularSeason20242025!$AA$3:$AA$1315,DataRegularSeason20242025!$B$3:$B$1315, "&lt;=" &amp; $A200, DataRegularSeason20242025!$D$3:$D$1315, C$1)+SUMIFS(DataRegularSeason20242025!$AB$3:$AB$1315,DataRegularSeason20242025!$B$3:$B$1315, "&lt;=" &amp; $A200, DataRegularSeason20242025!$E$3:$E$1315, C$1)</f>
        <v>64</v>
      </c>
      <c r="D200" s="2">
        <f>SUMIFS(DataRegularSeason20242025!$AA$3:$AA$1315,DataRegularSeason20242025!$B$3:$B$1315, "&lt;=" &amp; $A200, DataRegularSeason20242025!$D$3:$D$1315, D$1)+SUMIFS(DataRegularSeason20242025!$AB$3:$AB$1315,DataRegularSeason20242025!$B$3:$B$1315, "&lt;=" &amp; $A200, DataRegularSeason20242025!$E$3:$E$1315, D$1)</f>
        <v>54</v>
      </c>
      <c r="E200" s="2">
        <f>SUMIFS(DataRegularSeason20242025!$AA$3:$AA$1315,DataRegularSeason20242025!$B$3:$B$1315, "&lt;=" &amp; $A200, DataRegularSeason20242025!$D$3:$D$1315, E$1)+SUMIFS(DataRegularSeason20242025!$AB$3:$AB$1315,DataRegularSeason20242025!$B$3:$B$1315, "&lt;=" &amp; $A200, DataRegularSeason20242025!$E$3:$E$1315, E$1)</f>
        <v>76</v>
      </c>
      <c r="F200" s="2">
        <f>SUMIFS(DataRegularSeason20242025!$AA$3:$AA$1315,DataRegularSeason20242025!$B$3:$B$1315, "&lt;=" &amp; $A200, DataRegularSeason20242025!$D$3:$D$1315, F$1)+SUMIFS(DataRegularSeason20242025!$AB$3:$AB$1315,DataRegularSeason20242025!$B$3:$B$1315, "&lt;=" &amp; $A200, DataRegularSeason20242025!$E$3:$E$1315, F$1)</f>
        <v>68</v>
      </c>
      <c r="G200" s="2">
        <f>SUMIFS(DataRegularSeason20242025!$AA$3:$AA$1315,DataRegularSeason20242025!$B$3:$B$1315, "&lt;=" &amp; $A200, DataRegularSeason20242025!$D$3:$D$1315, G$1)+SUMIFS(DataRegularSeason20242025!$AB$3:$AB$1315,DataRegularSeason20242025!$B$3:$B$1315, "&lt;=" &amp; $A200, DataRegularSeason20242025!$E$3:$E$1315, G$1)</f>
        <v>67</v>
      </c>
      <c r="H200" s="2">
        <f>SUMIFS(DataRegularSeason20242025!$AA$3:$AA$1315,DataRegularSeason20242025!$B$3:$B$1315, "&lt;=" &amp; $A200, DataRegularSeason20242025!$D$3:$D$1315, H$1)+SUMIFS(DataRegularSeason20242025!$AB$3:$AB$1315,DataRegularSeason20242025!$B$3:$B$1315, "&lt;=" &amp; $A200, DataRegularSeason20242025!$E$3:$E$1315, H$1)</f>
        <v>46</v>
      </c>
      <c r="I200" s="2">
        <f>SUMIFS(DataRegularSeason20242025!$AA$3:$AA$1315,DataRegularSeason20242025!$B$3:$B$1315, "&lt;=" &amp; $A200, DataRegularSeason20242025!$D$3:$D$1315, I$1)+SUMIFS(DataRegularSeason20242025!$AB$3:$AB$1315,DataRegularSeason20242025!$B$3:$B$1315, "&lt;=" &amp; $A200, DataRegularSeason20242025!$E$3:$E$1315, I$1)</f>
        <v>74</v>
      </c>
      <c r="J200" s="2">
        <f>SUMIFS(DataRegularSeason20242025!$AA$3:$AA$1315,DataRegularSeason20242025!$B$3:$B$1315, "&lt;=" &amp; $A200, DataRegularSeason20242025!$D$3:$D$1315, J$1)+SUMIFS(DataRegularSeason20242025!$AB$3:$AB$1315,DataRegularSeason20242025!$B$3:$B$1315, "&lt;=" &amp; $A200, DataRegularSeason20242025!$E$3:$E$1315, J$1)</f>
        <v>82</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74</v>
      </c>
      <c r="M200" s="2">
        <f>SUMIFS(DataRegularSeason20242025!$AA$3:$AA$1315,DataRegularSeason20242025!$B$3:$B$1315, "&lt;=" &amp; $A200, DataRegularSeason20242025!$D$3:$D$1315, M$1)+SUMIFS(DataRegularSeason20242025!$AB$3:$AB$1315,DataRegularSeason20242025!$B$3:$B$1315, "&lt;=" &amp; $A200, DataRegularSeason20242025!$E$3:$E$1315, M$1)</f>
        <v>81</v>
      </c>
      <c r="N200" s="2">
        <f>SUMIFS(DataRegularSeason20242025!$AA$3:$AA$1315,DataRegularSeason20242025!$B$3:$B$1315, "&lt;=" &amp; $A200, DataRegularSeason20242025!$D$3:$D$1315, N$1)+SUMIFS(DataRegularSeason20242025!$AB$3:$AB$1315,DataRegularSeason20242025!$B$3:$B$1315, "&lt;=" &amp; $A200, DataRegularSeason20242025!$E$3:$E$1315, N$1)</f>
        <v>71</v>
      </c>
      <c r="O200" s="2">
        <f>SUMIFS(DataRegularSeason20242025!$AA$3:$AA$1315,DataRegularSeason20242025!$B$3:$B$1315, "&lt;=" &amp; $A200, DataRegularSeason20242025!$D$3:$D$1315, O$1)+SUMIFS(DataRegularSeason20242025!$AB$3:$AB$1315,DataRegularSeason20242025!$B$3:$B$1315, "&lt;=" &amp; $A200, DataRegularSeason20242025!$E$3:$E$1315, O$1)</f>
        <v>76</v>
      </c>
      <c r="P200" s="2">
        <f>SUMIFS(DataRegularSeason20242025!$AA$3:$AA$1315,DataRegularSeason20242025!$B$3:$B$1315, "&lt;=" &amp; $A200, DataRegularSeason20242025!$D$3:$D$1315, P$1)+SUMIFS(DataRegularSeason20242025!$AB$3:$AB$1315,DataRegularSeason20242025!$B$3:$B$1315, "&lt;=" &amp; $A200, DataRegularSeason20242025!$E$3:$E$1315, P$1)</f>
        <v>65</v>
      </c>
      <c r="Q200" s="2">
        <f>SUMIFS(DataRegularSeason20242025!$AA$3:$AA$1315,DataRegularSeason20242025!$B$3:$B$1315, "&lt;=" &amp; $A200, DataRegularSeason20242025!$D$3:$D$1315, Q$1)+SUMIFS(DataRegularSeason20242025!$AB$3:$AB$1315,DataRegularSeason20242025!$B$3:$B$1315, "&lt;=" &amp; $A200, DataRegularSeason20242025!$E$3:$E$1315, Q$1)</f>
        <v>72</v>
      </c>
      <c r="R200" s="2">
        <f>SUMIFS(DataRegularSeason20242025!$AA$3:$AA$1315,DataRegularSeason20242025!$B$3:$B$1315, "&lt;=" &amp; $A200, DataRegularSeason20242025!$D$3:$D$1315, R$1)+SUMIFS(DataRegularSeason20242025!$AB$3:$AB$1315,DataRegularSeason20242025!$B$3:$B$1315, "&lt;=" &amp; $A200, DataRegularSeason20242025!$E$3:$E$1315, R$1)</f>
        <v>51</v>
      </c>
      <c r="S200" s="2">
        <f>SUMIFS(DataRegularSeason20242025!$AA$3:$AA$1315,DataRegularSeason20242025!$B$3:$B$1315, "&lt;=" &amp; $A200, DataRegularSeason20242025!$D$3:$D$1315, S$1)+SUMIFS(DataRegularSeason20242025!$AB$3:$AB$1315,DataRegularSeason20242025!$B$3:$B$1315, "&lt;=" &amp; $A200, DataRegularSeason20242025!$E$3:$E$1315, S$1)</f>
        <v>63</v>
      </c>
      <c r="T200" s="2">
        <f>SUMIFS(DataRegularSeason20242025!$AA$3:$AA$1315,DataRegularSeason20242025!$B$3:$B$1315, "&lt;=" &amp; $A200, DataRegularSeason20242025!$D$3:$D$1315, T$1)+SUMIFS(DataRegularSeason20242025!$AB$3:$AB$1315,DataRegularSeason20242025!$B$3:$B$1315, "&lt;=" &amp; $A200, DataRegularSeason20242025!$E$3:$E$1315, T$1)</f>
        <v>67</v>
      </c>
      <c r="U200" s="2">
        <f>SUMIFS(DataRegularSeason20242025!$AA$3:$AA$1315,DataRegularSeason20242025!$B$3:$B$1315, "&lt;=" &amp; $A200, DataRegularSeason20242025!$D$3:$D$1315, U$1)+SUMIFS(DataRegularSeason20242025!$AB$3:$AB$1315,DataRegularSeason20242025!$B$3:$B$1315, "&lt;=" &amp; $A200, DataRegularSeason20242025!$E$3:$E$1315, U$1)</f>
        <v>67</v>
      </c>
      <c r="V200" s="2">
        <f>SUMIFS(DataRegularSeason20242025!$AA$3:$AA$1315,DataRegularSeason20242025!$B$3:$B$1315, "&lt;=" &amp; $A200, DataRegularSeason20242025!$D$3:$D$1315, V$1)+SUMIFS(DataRegularSeason20242025!$AB$3:$AB$1315,DataRegularSeason20242025!$B$3:$B$1315, "&lt;=" &amp; $A200, DataRegularSeason20242025!$E$3:$E$1315, V$1)</f>
        <v>62</v>
      </c>
      <c r="W200" s="2">
        <f>SUMIFS(DataRegularSeason20242025!$AA$3:$AA$1315,DataRegularSeason20242025!$B$3:$B$1315, "&lt;=" &amp; $A200, DataRegularSeason20242025!$D$3:$D$1315, W$1)+SUMIFS(DataRegularSeason20242025!$AB$3:$AB$1315,DataRegularSeason20242025!$B$3:$B$1315, "&lt;=" &amp; $A200, DataRegularSeason20242025!$E$3:$E$1315, W$1)</f>
        <v>58</v>
      </c>
      <c r="X200" s="2">
        <f>SUMIFS(DataRegularSeason20242025!$AA$3:$AA$1315,DataRegularSeason20242025!$B$3:$B$1315, "&lt;=" &amp; $A200, DataRegularSeason20242025!$D$3:$D$1315, X$1)+SUMIFS(DataRegularSeason20242025!$AB$3:$AB$1315,DataRegularSeason20242025!$B$3:$B$1315, "&lt;=" &amp; $A200, DataRegularSeason20242025!$E$3:$E$1315, X$1)</f>
        <v>56</v>
      </c>
      <c r="Y200" s="2">
        <f>SUMIFS(DataRegularSeason20242025!$AA$3:$AA$1315,DataRegularSeason20242025!$B$3:$B$1315, "&lt;=" &amp; $A200, DataRegularSeason20242025!$D$3:$D$1315, Y$1)+SUMIFS(DataRegularSeason20242025!$AB$3:$AB$1315,DataRegularSeason20242025!$B$3:$B$1315, "&lt;=" &amp; $A200, DataRegularSeason20242025!$E$3:$E$1315, Y$1)</f>
        <v>43</v>
      </c>
      <c r="Z200" s="2">
        <f>SUMIFS(DataRegularSeason20242025!$AA$3:$AA$1315,DataRegularSeason20242025!$B$3:$B$1315, "&lt;=" &amp; $A200, DataRegularSeason20242025!$D$3:$D$1315, Z$1)+SUMIFS(DataRegularSeason20242025!$AB$3:$AB$1315,DataRegularSeason20242025!$B$3:$B$1315, "&lt;=" &amp; $A200, DataRegularSeason20242025!$E$3:$E$1315, Z$1)</f>
        <v>66</v>
      </c>
      <c r="AA200" s="2">
        <f>SUMIFS(DataRegularSeason20242025!$AA$3:$AA$1315,DataRegularSeason20242025!$B$3:$B$1315, "&lt;=" &amp; $A200, DataRegularSeason20242025!$D$3:$D$1315, AA$1)+SUMIFS(DataRegularSeason20242025!$AB$3:$AB$1315,DataRegularSeason20242025!$B$3:$B$1315, "&lt;=" &amp; $A200, DataRegularSeason20242025!$E$3:$E$1315, AA$1)</f>
        <v>78</v>
      </c>
      <c r="AB200" s="2">
        <f>SUMIFS(DataRegularSeason20242025!$AA$3:$AA$1315,DataRegularSeason20242025!$B$3:$B$1315, "&lt;=" &amp; $A200, DataRegularSeason20242025!$D$3:$D$1315, AB$1)+SUMIFS(DataRegularSeason20242025!$AB$3:$AB$1315,DataRegularSeason20242025!$B$3:$B$1315, "&lt;=" &amp; $A200, DataRegularSeason20242025!$E$3:$E$1315, AB$1)</f>
        <v>81</v>
      </c>
      <c r="AC200" s="2">
        <f>SUMIFS(DataRegularSeason20242025!$AA$3:$AA$1315,DataRegularSeason20242025!$B$3:$B$1315, "&lt;=" &amp; $A200, DataRegularSeason20242025!$D$3:$D$1315, AC$1)+SUMIFS(DataRegularSeason20242025!$AB$3:$AB$1315,DataRegularSeason20242025!$B$3:$B$1315, "&lt;=" &amp; $A200, DataRegularSeason20242025!$E$3:$E$1315, AC$1)</f>
        <v>65</v>
      </c>
      <c r="AD200" s="2">
        <f>SUMIFS(DataRegularSeason20242025!$AA$3:$AA$1315,DataRegularSeason20242025!$B$3:$B$1315, "&lt;=" &amp; $A200, DataRegularSeason20242025!$D$3:$D$1315, AD$1)+SUMIFS(DataRegularSeason20242025!$AB$3:$AB$1315,DataRegularSeason20242025!$B$3:$B$1315, "&lt;=" &amp; $A200, DataRegularSeason20242025!$E$3:$E$1315, AD$1)</f>
        <v>64</v>
      </c>
      <c r="AE200" s="2">
        <f>SUMIFS(DataRegularSeason20242025!$AA$3:$AA$1315,DataRegularSeason20242025!$B$3:$B$1315, "&lt;=" &amp; $A200, DataRegularSeason20242025!$D$3:$D$1315, AE$1)+SUMIFS(DataRegularSeason20242025!$AB$3:$AB$1315,DataRegularSeason20242025!$B$3:$B$1315, "&lt;=" &amp; $A200, DataRegularSeason20242025!$E$3:$E$1315, AE$1)</f>
        <v>80</v>
      </c>
      <c r="AF200" s="2">
        <f>SUMIFS(DataRegularSeason20242025!$AA$3:$AA$1315,DataRegularSeason20242025!$B$3:$B$1315, "&lt;=" &amp; $A200, DataRegularSeason20242025!$D$3:$D$1315, AF$1)+SUMIFS(DataRegularSeason20242025!$AB$3:$AB$1315,DataRegularSeason20242025!$B$3:$B$1315, "&lt;=" &amp; $A200, DataRegularSeason20242025!$E$3:$E$1315, AF$1)</f>
        <v>90</v>
      </c>
      <c r="AG200" s="2">
        <f>SUMIFS(DataRegularSeason20242025!$AA$3:$AA$1315,DataRegularSeason20242025!$B$3:$B$1315, "&lt;=" &amp; $A200, DataRegularSeason20242025!$D$3:$D$1315, AG$1)+SUMIFS(DataRegularSeason20242025!$AB$3:$AB$1315,DataRegularSeason20242025!$B$3:$B$1315, "&lt;=" &amp; $A200, DataRegularSeason20242025!$E$3:$E$1315, AG$1)</f>
        <v>88</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61</v>
      </c>
      <c r="C201" s="2">
        <f>SUMIFS(DataRegularSeason20242025!$AA$3:$AA$1315,DataRegularSeason20242025!$B$3:$B$1315, "&lt;=" &amp; $A201, DataRegularSeason20242025!$D$3:$D$1315, C$1)+SUMIFS(DataRegularSeason20242025!$AB$3:$AB$1315,DataRegularSeason20242025!$B$3:$B$1315, "&lt;=" &amp; $A201, DataRegularSeason20242025!$E$3:$E$1315, C$1)</f>
        <v>64</v>
      </c>
      <c r="D201" s="2">
        <f>SUMIFS(DataRegularSeason20242025!$AA$3:$AA$1315,DataRegularSeason20242025!$B$3:$B$1315, "&lt;=" &amp; $A201, DataRegularSeason20242025!$D$3:$D$1315, D$1)+SUMIFS(DataRegularSeason20242025!$AB$3:$AB$1315,DataRegularSeason20242025!$B$3:$B$1315, "&lt;=" &amp; $A201, DataRegularSeason20242025!$E$3:$E$1315, D$1)</f>
        <v>54</v>
      </c>
      <c r="E201" s="2">
        <f>SUMIFS(DataRegularSeason20242025!$AA$3:$AA$1315,DataRegularSeason20242025!$B$3:$B$1315, "&lt;=" &amp; $A201, DataRegularSeason20242025!$D$3:$D$1315, E$1)+SUMIFS(DataRegularSeason20242025!$AB$3:$AB$1315,DataRegularSeason20242025!$B$3:$B$1315, "&lt;=" &amp; $A201, DataRegularSeason20242025!$E$3:$E$1315, E$1)</f>
        <v>76</v>
      </c>
      <c r="F201" s="2">
        <f>SUMIFS(DataRegularSeason20242025!$AA$3:$AA$1315,DataRegularSeason20242025!$B$3:$B$1315, "&lt;=" &amp; $A201, DataRegularSeason20242025!$D$3:$D$1315, F$1)+SUMIFS(DataRegularSeason20242025!$AB$3:$AB$1315,DataRegularSeason20242025!$B$3:$B$1315, "&lt;=" &amp; $A201, DataRegularSeason20242025!$E$3:$E$1315, F$1)</f>
        <v>68</v>
      </c>
      <c r="G201" s="2">
        <f>SUMIFS(DataRegularSeason20242025!$AA$3:$AA$1315,DataRegularSeason20242025!$B$3:$B$1315, "&lt;=" &amp; $A201, DataRegularSeason20242025!$D$3:$D$1315, G$1)+SUMIFS(DataRegularSeason20242025!$AB$3:$AB$1315,DataRegularSeason20242025!$B$3:$B$1315, "&lt;=" &amp; $A201, DataRegularSeason20242025!$E$3:$E$1315, G$1)</f>
        <v>67</v>
      </c>
      <c r="H201" s="2">
        <f>SUMIFS(DataRegularSeason20242025!$AA$3:$AA$1315,DataRegularSeason20242025!$B$3:$B$1315, "&lt;=" &amp; $A201, DataRegularSeason20242025!$D$3:$D$1315, H$1)+SUMIFS(DataRegularSeason20242025!$AB$3:$AB$1315,DataRegularSeason20242025!$B$3:$B$1315, "&lt;=" &amp; $A201, DataRegularSeason20242025!$E$3:$E$1315, H$1)</f>
        <v>46</v>
      </c>
      <c r="I201" s="2">
        <f>SUMIFS(DataRegularSeason20242025!$AA$3:$AA$1315,DataRegularSeason20242025!$B$3:$B$1315, "&lt;=" &amp; $A201, DataRegularSeason20242025!$D$3:$D$1315, I$1)+SUMIFS(DataRegularSeason20242025!$AB$3:$AB$1315,DataRegularSeason20242025!$B$3:$B$1315, "&lt;=" &amp; $A201, DataRegularSeason20242025!$E$3:$E$1315, I$1)</f>
        <v>74</v>
      </c>
      <c r="J201" s="2">
        <f>SUMIFS(DataRegularSeason20242025!$AA$3:$AA$1315,DataRegularSeason20242025!$B$3:$B$1315, "&lt;=" &amp; $A201, DataRegularSeason20242025!$D$3:$D$1315, J$1)+SUMIFS(DataRegularSeason20242025!$AB$3:$AB$1315,DataRegularSeason20242025!$B$3:$B$1315, "&lt;=" &amp; $A201, DataRegularSeason20242025!$E$3:$E$1315, J$1)</f>
        <v>82</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74</v>
      </c>
      <c r="M201" s="2">
        <f>SUMIFS(DataRegularSeason20242025!$AA$3:$AA$1315,DataRegularSeason20242025!$B$3:$B$1315, "&lt;=" &amp; $A201, DataRegularSeason20242025!$D$3:$D$1315, M$1)+SUMIFS(DataRegularSeason20242025!$AB$3:$AB$1315,DataRegularSeason20242025!$B$3:$B$1315, "&lt;=" &amp; $A201, DataRegularSeason20242025!$E$3:$E$1315, M$1)</f>
        <v>81</v>
      </c>
      <c r="N201" s="2">
        <f>SUMIFS(DataRegularSeason20242025!$AA$3:$AA$1315,DataRegularSeason20242025!$B$3:$B$1315, "&lt;=" &amp; $A201, DataRegularSeason20242025!$D$3:$D$1315, N$1)+SUMIFS(DataRegularSeason20242025!$AB$3:$AB$1315,DataRegularSeason20242025!$B$3:$B$1315, "&lt;=" &amp; $A201, DataRegularSeason20242025!$E$3:$E$1315, N$1)</f>
        <v>71</v>
      </c>
      <c r="O201" s="2">
        <f>SUMIFS(DataRegularSeason20242025!$AA$3:$AA$1315,DataRegularSeason20242025!$B$3:$B$1315, "&lt;=" &amp; $A201, DataRegularSeason20242025!$D$3:$D$1315, O$1)+SUMIFS(DataRegularSeason20242025!$AB$3:$AB$1315,DataRegularSeason20242025!$B$3:$B$1315, "&lt;=" &amp; $A201, DataRegularSeason20242025!$E$3:$E$1315, O$1)</f>
        <v>76</v>
      </c>
      <c r="P201" s="2">
        <f>SUMIFS(DataRegularSeason20242025!$AA$3:$AA$1315,DataRegularSeason20242025!$B$3:$B$1315, "&lt;=" &amp; $A201, DataRegularSeason20242025!$D$3:$D$1315, P$1)+SUMIFS(DataRegularSeason20242025!$AB$3:$AB$1315,DataRegularSeason20242025!$B$3:$B$1315, "&lt;=" &amp; $A201, DataRegularSeason20242025!$E$3:$E$1315, P$1)</f>
        <v>65</v>
      </c>
      <c r="Q201" s="2">
        <f>SUMIFS(DataRegularSeason20242025!$AA$3:$AA$1315,DataRegularSeason20242025!$B$3:$B$1315, "&lt;=" &amp; $A201, DataRegularSeason20242025!$D$3:$D$1315, Q$1)+SUMIFS(DataRegularSeason20242025!$AB$3:$AB$1315,DataRegularSeason20242025!$B$3:$B$1315, "&lt;=" &amp; $A201, DataRegularSeason20242025!$E$3:$E$1315, Q$1)</f>
        <v>72</v>
      </c>
      <c r="R201" s="2">
        <f>SUMIFS(DataRegularSeason20242025!$AA$3:$AA$1315,DataRegularSeason20242025!$B$3:$B$1315, "&lt;=" &amp; $A201, DataRegularSeason20242025!$D$3:$D$1315, R$1)+SUMIFS(DataRegularSeason20242025!$AB$3:$AB$1315,DataRegularSeason20242025!$B$3:$B$1315, "&lt;=" &amp; $A201, DataRegularSeason20242025!$E$3:$E$1315, R$1)</f>
        <v>51</v>
      </c>
      <c r="S201" s="2">
        <f>SUMIFS(DataRegularSeason20242025!$AA$3:$AA$1315,DataRegularSeason20242025!$B$3:$B$1315, "&lt;=" &amp; $A201, DataRegularSeason20242025!$D$3:$D$1315, S$1)+SUMIFS(DataRegularSeason20242025!$AB$3:$AB$1315,DataRegularSeason20242025!$B$3:$B$1315, "&lt;=" &amp; $A201, DataRegularSeason20242025!$E$3:$E$1315, S$1)</f>
        <v>63</v>
      </c>
      <c r="T201" s="2">
        <f>SUMIFS(DataRegularSeason20242025!$AA$3:$AA$1315,DataRegularSeason20242025!$B$3:$B$1315, "&lt;=" &amp; $A201, DataRegularSeason20242025!$D$3:$D$1315, T$1)+SUMIFS(DataRegularSeason20242025!$AB$3:$AB$1315,DataRegularSeason20242025!$B$3:$B$1315, "&lt;=" &amp; $A201, DataRegularSeason20242025!$E$3:$E$1315, T$1)</f>
        <v>67</v>
      </c>
      <c r="U201" s="2">
        <f>SUMIFS(DataRegularSeason20242025!$AA$3:$AA$1315,DataRegularSeason20242025!$B$3:$B$1315, "&lt;=" &amp; $A201, DataRegularSeason20242025!$D$3:$D$1315, U$1)+SUMIFS(DataRegularSeason20242025!$AB$3:$AB$1315,DataRegularSeason20242025!$B$3:$B$1315, "&lt;=" &amp; $A201, DataRegularSeason20242025!$E$3:$E$1315, U$1)</f>
        <v>67</v>
      </c>
      <c r="V201" s="2">
        <f>SUMIFS(DataRegularSeason20242025!$AA$3:$AA$1315,DataRegularSeason20242025!$B$3:$B$1315, "&lt;=" &amp; $A201, DataRegularSeason20242025!$D$3:$D$1315, V$1)+SUMIFS(DataRegularSeason20242025!$AB$3:$AB$1315,DataRegularSeason20242025!$B$3:$B$1315, "&lt;=" &amp; $A201, DataRegularSeason20242025!$E$3:$E$1315, V$1)</f>
        <v>62</v>
      </c>
      <c r="W201" s="2">
        <f>SUMIFS(DataRegularSeason20242025!$AA$3:$AA$1315,DataRegularSeason20242025!$B$3:$B$1315, "&lt;=" &amp; $A201, DataRegularSeason20242025!$D$3:$D$1315, W$1)+SUMIFS(DataRegularSeason20242025!$AB$3:$AB$1315,DataRegularSeason20242025!$B$3:$B$1315, "&lt;=" &amp; $A201, DataRegularSeason20242025!$E$3:$E$1315, W$1)</f>
        <v>58</v>
      </c>
      <c r="X201" s="2">
        <f>SUMIFS(DataRegularSeason20242025!$AA$3:$AA$1315,DataRegularSeason20242025!$B$3:$B$1315, "&lt;=" &amp; $A201, DataRegularSeason20242025!$D$3:$D$1315, X$1)+SUMIFS(DataRegularSeason20242025!$AB$3:$AB$1315,DataRegularSeason20242025!$B$3:$B$1315, "&lt;=" &amp; $A201, DataRegularSeason20242025!$E$3:$E$1315, X$1)</f>
        <v>56</v>
      </c>
      <c r="Y201" s="2">
        <f>SUMIFS(DataRegularSeason20242025!$AA$3:$AA$1315,DataRegularSeason20242025!$B$3:$B$1315, "&lt;=" &amp; $A201, DataRegularSeason20242025!$D$3:$D$1315, Y$1)+SUMIFS(DataRegularSeason20242025!$AB$3:$AB$1315,DataRegularSeason20242025!$B$3:$B$1315, "&lt;=" &amp; $A201, DataRegularSeason20242025!$E$3:$E$1315, Y$1)</f>
        <v>43</v>
      </c>
      <c r="Z201" s="2">
        <f>SUMIFS(DataRegularSeason20242025!$AA$3:$AA$1315,DataRegularSeason20242025!$B$3:$B$1315, "&lt;=" &amp; $A201, DataRegularSeason20242025!$D$3:$D$1315, Z$1)+SUMIFS(DataRegularSeason20242025!$AB$3:$AB$1315,DataRegularSeason20242025!$B$3:$B$1315, "&lt;=" &amp; $A201, DataRegularSeason20242025!$E$3:$E$1315, Z$1)</f>
        <v>66</v>
      </c>
      <c r="AA201" s="2">
        <f>SUMIFS(DataRegularSeason20242025!$AA$3:$AA$1315,DataRegularSeason20242025!$B$3:$B$1315, "&lt;=" &amp; $A201, DataRegularSeason20242025!$D$3:$D$1315, AA$1)+SUMIFS(DataRegularSeason20242025!$AB$3:$AB$1315,DataRegularSeason20242025!$B$3:$B$1315, "&lt;=" &amp; $A201, DataRegularSeason20242025!$E$3:$E$1315, AA$1)</f>
        <v>78</v>
      </c>
      <c r="AB201" s="2">
        <f>SUMIFS(DataRegularSeason20242025!$AA$3:$AA$1315,DataRegularSeason20242025!$B$3:$B$1315, "&lt;=" &amp; $A201, DataRegularSeason20242025!$D$3:$D$1315, AB$1)+SUMIFS(DataRegularSeason20242025!$AB$3:$AB$1315,DataRegularSeason20242025!$B$3:$B$1315, "&lt;=" &amp; $A201, DataRegularSeason20242025!$E$3:$E$1315, AB$1)</f>
        <v>81</v>
      </c>
      <c r="AC201" s="2">
        <f>SUMIFS(DataRegularSeason20242025!$AA$3:$AA$1315,DataRegularSeason20242025!$B$3:$B$1315, "&lt;=" &amp; $A201, DataRegularSeason20242025!$D$3:$D$1315, AC$1)+SUMIFS(DataRegularSeason20242025!$AB$3:$AB$1315,DataRegularSeason20242025!$B$3:$B$1315, "&lt;=" &amp; $A201, DataRegularSeason20242025!$E$3:$E$1315, AC$1)</f>
        <v>65</v>
      </c>
      <c r="AD201" s="2">
        <f>SUMIFS(DataRegularSeason20242025!$AA$3:$AA$1315,DataRegularSeason20242025!$B$3:$B$1315, "&lt;=" &amp; $A201, DataRegularSeason20242025!$D$3:$D$1315, AD$1)+SUMIFS(DataRegularSeason20242025!$AB$3:$AB$1315,DataRegularSeason20242025!$B$3:$B$1315, "&lt;=" &amp; $A201, DataRegularSeason20242025!$E$3:$E$1315, AD$1)</f>
        <v>64</v>
      </c>
      <c r="AE201" s="2">
        <f>SUMIFS(DataRegularSeason20242025!$AA$3:$AA$1315,DataRegularSeason20242025!$B$3:$B$1315, "&lt;=" &amp; $A201, DataRegularSeason20242025!$D$3:$D$1315, AE$1)+SUMIFS(DataRegularSeason20242025!$AB$3:$AB$1315,DataRegularSeason20242025!$B$3:$B$1315, "&lt;=" &amp; $A201, DataRegularSeason20242025!$E$3:$E$1315, AE$1)</f>
        <v>80</v>
      </c>
      <c r="AF201" s="2">
        <f>SUMIFS(DataRegularSeason20242025!$AA$3:$AA$1315,DataRegularSeason20242025!$B$3:$B$1315, "&lt;=" &amp; $A201, DataRegularSeason20242025!$D$3:$D$1315, AF$1)+SUMIFS(DataRegularSeason20242025!$AB$3:$AB$1315,DataRegularSeason20242025!$B$3:$B$1315, "&lt;=" &amp; $A201, DataRegularSeason20242025!$E$3:$E$1315, AF$1)</f>
        <v>90</v>
      </c>
      <c r="AG201" s="2">
        <f>SUMIFS(DataRegularSeason20242025!$AA$3:$AA$1315,DataRegularSeason20242025!$B$3:$B$1315, "&lt;=" &amp; $A201, DataRegularSeason20242025!$D$3:$D$1315, AG$1)+SUMIFS(DataRegularSeason20242025!$AB$3:$AB$1315,DataRegularSeason20242025!$B$3:$B$1315, "&lt;=" &amp; $A201, DataRegularSeason20242025!$E$3:$E$1315, AG$1)</f>
        <v>88</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61</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61</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61</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61</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61</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61</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61</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61</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61</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61</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61</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61</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61</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61</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61</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61</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61</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61</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61</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61</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61</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61</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61</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61</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61</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61</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61</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61</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61</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61</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61</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61</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61</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61</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61</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61</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61</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61</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61</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61</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61</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61</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61</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61</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61</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61</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61</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61</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61</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61</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61</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61</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61</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61</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61</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61</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61</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61</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61</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61</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61</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61</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61</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61</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61</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61</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61</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61</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61</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61</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61</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61</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AC1" activePane="topRight" state="frozen"/>
      <selection pane="topRight" activeCell="FF1" sqref="FF1:FF1048576"/>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78</v>
      </c>
      <c r="EW2">
        <f>SUMIFS(DataRegularSeason20242025!$AA$3:$AA$1315,DataRegularSeason20242025!$B$3:$B$1315, "&lt;=" &amp; EW$1, DataRegularSeason20242025!$D$3:$D$1315, $A2)+SUMIFS(DataRegularSeason20242025!$AB$3:$AB$1315,DataRegularSeason20242025!$B$3:$B$1315, "&lt;=" &amp; EW$1, DataRegularSeason20242025!$E$3:$E$1315, $A2)</f>
        <v>78</v>
      </c>
      <c r="EX2">
        <f>SUMIFS(DataRegularSeason20242025!$AA$3:$AA$1315,DataRegularSeason20242025!$B$3:$B$1315, "&lt;=" &amp; EX$1, DataRegularSeason20242025!$D$3:$D$1315, $A2)+SUMIFS(DataRegularSeason20242025!$AB$3:$AB$1315,DataRegularSeason20242025!$B$3:$B$1315, "&lt;=" &amp; EX$1, DataRegularSeason20242025!$E$3:$E$1315, $A2)</f>
        <v>80</v>
      </c>
      <c r="EY2">
        <f>SUMIFS(DataRegularSeason20242025!$AA$3:$AA$1315,DataRegularSeason20242025!$B$3:$B$1315, "&lt;=" &amp; EY$1, DataRegularSeason20242025!$D$3:$D$1315, $A2)+SUMIFS(DataRegularSeason20242025!$AB$3:$AB$1315,DataRegularSeason20242025!$B$3:$B$1315, "&lt;=" &amp; EY$1, DataRegularSeason20242025!$E$3:$E$1315, $A2)</f>
        <v>81</v>
      </c>
      <c r="EZ2">
        <f>SUMIFS(DataRegularSeason20242025!$AA$3:$AA$1315,DataRegularSeason20242025!$B$3:$B$1315, "&lt;=" &amp; EZ$1, DataRegularSeason20242025!$D$3:$D$1315, $A2)+SUMIFS(DataRegularSeason20242025!$AB$3:$AB$1315,DataRegularSeason20242025!$B$3:$B$1315, "&lt;=" &amp; EZ$1, DataRegularSeason20242025!$E$3:$E$1315, $A2)</f>
        <v>81</v>
      </c>
      <c r="FA2">
        <f>SUMIFS(DataRegularSeason20242025!$AA$3:$AA$1315,DataRegularSeason20242025!$B$3:$B$1315, "&lt;=" &amp; FA$1, DataRegularSeason20242025!$D$3:$D$1315, $A2)+SUMIFS(DataRegularSeason20242025!$AB$3:$AB$1315,DataRegularSeason20242025!$B$3:$B$1315, "&lt;=" &amp; FA$1, DataRegularSeason20242025!$E$3:$E$1315, $A2)</f>
        <v>81</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81</v>
      </c>
      <c r="FE2">
        <f>SUMIFS(DataRegularSeason20242025!$AA$3:$AA$1315,DataRegularSeason20242025!$B$3:$B$1315, "&lt;=" &amp; FE$1, DataRegularSeason20242025!$D$3:$D$1315, $A2)+SUMIFS(DataRegularSeason20242025!$AB$3:$AB$1315,DataRegularSeason20242025!$B$3:$B$1315, "&lt;=" &amp; FE$1, DataRegularSeason20242025!$E$3:$E$1315, $A2)</f>
        <v>81</v>
      </c>
      <c r="FF2">
        <f>SUMIFS(DataRegularSeason20242025!$AA$3:$AA$1315,DataRegularSeason20242025!$B$3:$B$1315, "&lt;=" &amp; FF$1, DataRegularSeason20242025!$D$3:$D$1315, $A2)+SUMIFS(DataRegularSeason20242025!$AB$3:$AB$1315,DataRegularSeason20242025!$B$3:$B$1315, "&lt;=" &amp; FF$1, DataRegularSeason20242025!$E$3:$E$1315, $A2)</f>
        <v>81</v>
      </c>
      <c r="FG2">
        <f>SUMIFS(DataRegularSeason20242025!$AA$3:$AA$1315,DataRegularSeason20242025!$B$3:$B$1315, "&lt;=" &amp; FG$1, DataRegularSeason20242025!$D$3:$D$1315, $A2)+SUMIFS(DataRegularSeason20242025!$AB$3:$AB$1315,DataRegularSeason20242025!$B$3:$B$1315, "&lt;=" &amp; FG$1, DataRegularSeason20242025!$E$3:$E$1315, $A2)</f>
        <v>81</v>
      </c>
      <c r="FH2">
        <f>SUMIFS(DataRegularSeason20242025!$AA$3:$AA$1315,DataRegularSeason20242025!$B$3:$B$1315, "&lt;=" &amp; FH$1, DataRegularSeason20242025!$D$3:$D$1315, $A2)+SUMIFS(DataRegularSeason20242025!$AB$3:$AB$1315,DataRegularSeason20242025!$B$3:$B$1315, "&lt;=" &amp; FH$1, DataRegularSeason20242025!$E$3:$E$1315, $A2)</f>
        <v>81</v>
      </c>
      <c r="FI2">
        <f>SUMIFS(DataRegularSeason20242025!$AA$3:$AA$1315,DataRegularSeason20242025!$B$3:$B$1315, "&lt;=" &amp; FI$1, DataRegularSeason20242025!$D$3:$D$1315, $A2)+SUMIFS(DataRegularSeason20242025!$AB$3:$AB$1315,DataRegularSeason20242025!$B$3:$B$1315, "&lt;=" &amp; FI$1, DataRegularSeason20242025!$E$3:$E$1315, $A2)</f>
        <v>81</v>
      </c>
      <c r="FJ2">
        <f>SUMIFS(DataRegularSeason20242025!$AA$3:$AA$1315,DataRegularSeason20242025!$B$3:$B$1315, "&lt;=" &amp; FJ$1, DataRegularSeason20242025!$D$3:$D$1315, $A2)+SUMIFS(DataRegularSeason20242025!$AB$3:$AB$1315,DataRegularSeason20242025!$B$3:$B$1315, "&lt;=" &amp; FJ$1, DataRegularSeason20242025!$E$3:$E$1315, $A2)</f>
        <v>81</v>
      </c>
      <c r="FK2">
        <f>SUMIFS(DataRegularSeason20242025!$AA$3:$AA$1315,DataRegularSeason20242025!$B$3:$B$1315, "&lt;=" &amp; FK$1, DataRegularSeason20242025!$D$3:$D$1315, $A2)+SUMIFS(DataRegularSeason20242025!$AB$3:$AB$1315,DataRegularSeason20242025!$B$3:$B$1315, "&lt;=" &amp; FK$1, DataRegularSeason20242025!$E$3:$E$1315, $A2)</f>
        <v>81</v>
      </c>
      <c r="FL2">
        <f>SUMIFS(DataRegularSeason20242025!$AA$3:$AA$1315,DataRegularSeason20242025!$B$3:$B$1315, "&lt;=" &amp; FL$1, DataRegularSeason20242025!$D$3:$D$1315, $A2)+SUMIFS(DataRegularSeason20242025!$AB$3:$AB$1315,DataRegularSeason20242025!$B$3:$B$1315, "&lt;=" &amp; FL$1, DataRegularSeason20242025!$E$3:$E$1315, $A2)</f>
        <v>81</v>
      </c>
      <c r="FM2">
        <f>SUMIFS(DataRegularSeason20242025!$AA$3:$AA$1315,DataRegularSeason20242025!$B$3:$B$1315, "&lt;=" &amp; FM$1, DataRegularSeason20242025!$D$3:$D$1315, $A2)+SUMIFS(DataRegularSeason20242025!$AB$3:$AB$1315,DataRegularSeason20242025!$B$3:$B$1315, "&lt;=" &amp; FM$1, DataRegularSeason20242025!$E$3:$E$1315, $A2)</f>
        <v>81</v>
      </c>
      <c r="FN2">
        <f>SUMIFS(DataRegularSeason20242025!$AA$3:$AA$1315,DataRegularSeason20242025!$B$3:$B$1315, "&lt;=" &amp; FN$1, DataRegularSeason20242025!$D$3:$D$1315, $A2)+SUMIFS(DataRegularSeason20242025!$AB$3:$AB$1315,DataRegularSeason20242025!$B$3:$B$1315, "&lt;=" &amp; FN$1, DataRegularSeason20242025!$E$3:$E$1315, $A2)</f>
        <v>81</v>
      </c>
      <c r="FO2">
        <f>SUMIFS(DataRegularSeason20242025!$AA$3:$AA$1315,DataRegularSeason20242025!$B$3:$B$1315, "&lt;=" &amp; FO$1, DataRegularSeason20242025!$D$3:$D$1315, $A2)+SUMIFS(DataRegularSeason20242025!$AB$3:$AB$1315,DataRegularSeason20242025!$B$3:$B$1315, "&lt;=" &amp; FO$1, DataRegularSeason20242025!$E$3:$E$1315, $A2)</f>
        <v>81</v>
      </c>
      <c r="FP2">
        <f>SUMIFS(DataRegularSeason20242025!$AA$3:$AA$1315,DataRegularSeason20242025!$B$3:$B$1315, "&lt;=" &amp; FP$1, DataRegularSeason20242025!$D$3:$D$1315, $A2)+SUMIFS(DataRegularSeason20242025!$AB$3:$AB$1315,DataRegularSeason20242025!$B$3:$B$1315, "&lt;=" &amp; FP$1, DataRegularSeason20242025!$E$3:$E$1315, $A2)</f>
        <v>81</v>
      </c>
      <c r="FQ2">
        <f>SUMIFS(DataRegularSeason20242025!$AA$3:$AA$1315,DataRegularSeason20242025!$B$3:$B$1315, "&lt;=" &amp; FQ$1, DataRegularSeason20242025!$D$3:$D$1315, $A2)+SUMIFS(DataRegularSeason20242025!$AB$3:$AB$1315,DataRegularSeason20242025!$B$3:$B$1315, "&lt;=" &amp; FQ$1, DataRegularSeason20242025!$E$3:$E$1315, $A2)</f>
        <v>81</v>
      </c>
      <c r="FR2">
        <f>SUMIFS(DataRegularSeason20242025!$AA$3:$AA$1315,DataRegularSeason20242025!$B$3:$B$1315, "&lt;=" &amp; FR$1, DataRegularSeason20242025!$D$3:$D$1315, $A2)+SUMIFS(DataRegularSeason20242025!$AB$3:$AB$1315,DataRegularSeason20242025!$B$3:$B$1315, "&lt;=" &amp; FR$1, DataRegularSeason20242025!$E$3:$E$1315, $A2)</f>
        <v>81</v>
      </c>
      <c r="FS2">
        <f>SUMIFS(DataRegularSeason20242025!$AA$3:$AA$1315,DataRegularSeason20242025!$B$3:$B$1315, "&lt;=" &amp; FS$1, DataRegularSeason20242025!$D$3:$D$1315, $A2)+SUMIFS(DataRegularSeason20242025!$AB$3:$AB$1315,DataRegularSeason20242025!$B$3:$B$1315, "&lt;=" &amp; FS$1, DataRegularSeason20242025!$E$3:$E$1315, $A2)</f>
        <v>81</v>
      </c>
      <c r="FT2">
        <f>SUMIFS(DataRegularSeason20242025!$AA$3:$AA$1315,DataRegularSeason20242025!$B$3:$B$1315, "&lt;=" &amp; FT$1, DataRegularSeason20242025!$D$3:$D$1315, $A2)+SUMIFS(DataRegularSeason20242025!$AB$3:$AB$1315,DataRegularSeason20242025!$B$3:$B$1315, "&lt;=" &amp; FT$1, DataRegularSeason20242025!$E$3:$E$1315, $A2)</f>
        <v>81</v>
      </c>
      <c r="FU2">
        <f>SUMIFS(DataRegularSeason20242025!$AA$3:$AA$1315,DataRegularSeason20242025!$B$3:$B$1315, "&lt;=" &amp; FU$1, DataRegularSeason20242025!$D$3:$D$1315, $A2)+SUMIFS(DataRegularSeason20242025!$AB$3:$AB$1315,DataRegularSeason20242025!$B$3:$B$1315, "&lt;=" &amp; FU$1, DataRegularSeason20242025!$E$3:$E$1315, $A2)</f>
        <v>81</v>
      </c>
      <c r="FV2">
        <f>SUMIFS(DataRegularSeason20242025!$AA$3:$AA$1315,DataRegularSeason20242025!$B$3:$B$1315, "&lt;=" &amp; FV$1, DataRegularSeason20242025!$D$3:$D$1315, $A2)+SUMIFS(DataRegularSeason20242025!$AB$3:$AB$1315,DataRegularSeason20242025!$B$3:$B$1315, "&lt;=" &amp; FV$1, DataRegularSeason20242025!$E$3:$E$1315, $A2)</f>
        <v>81</v>
      </c>
      <c r="FW2">
        <f>SUMIFS(DataRegularSeason20242025!$AA$3:$AA$1315,DataRegularSeason20242025!$B$3:$B$1315, "&lt;=" &amp; FW$1, DataRegularSeason20242025!$D$3:$D$1315, $A2)+SUMIFS(DataRegularSeason20242025!$AB$3:$AB$1315,DataRegularSeason20242025!$B$3:$B$1315, "&lt;=" &amp; FW$1, DataRegularSeason20242025!$E$3:$E$1315, $A2)</f>
        <v>81</v>
      </c>
      <c r="FX2">
        <f>SUMIFS(DataRegularSeason20242025!$AA$3:$AA$1315,DataRegularSeason20242025!$B$3:$B$1315, "&lt;=" &amp; FX$1, DataRegularSeason20242025!$D$3:$D$1315, $A2)+SUMIFS(DataRegularSeason20242025!$AB$3:$AB$1315,DataRegularSeason20242025!$B$3:$B$1315, "&lt;=" &amp; FX$1, DataRegularSeason20242025!$E$3:$E$1315, $A2)</f>
        <v>81</v>
      </c>
      <c r="FY2">
        <f>SUMIFS(DataRegularSeason20242025!$AA$3:$AA$1315,DataRegularSeason20242025!$B$3:$B$1315, "&lt;=" &amp; FY$1, DataRegularSeason20242025!$D$3:$D$1315, $A2)+SUMIFS(DataRegularSeason20242025!$AB$3:$AB$1315,DataRegularSeason20242025!$B$3:$B$1315, "&lt;=" &amp; FY$1, DataRegularSeason20242025!$E$3:$E$1315, $A2)</f>
        <v>81</v>
      </c>
      <c r="FZ2">
        <f>SUMIFS(DataRegularSeason20242025!$AA$3:$AA$1315,DataRegularSeason20242025!$B$3:$B$1315, "&lt;=" &amp; FZ$1, DataRegularSeason20242025!$D$3:$D$1315, $A2)+SUMIFS(DataRegularSeason20242025!$AB$3:$AB$1315,DataRegularSeason20242025!$B$3:$B$1315, "&lt;=" &amp; FZ$1, DataRegularSeason20242025!$E$3:$E$1315, $A2)</f>
        <v>81</v>
      </c>
      <c r="GA2">
        <f>SUMIFS(DataRegularSeason20242025!$AA$3:$AA$1315,DataRegularSeason20242025!$B$3:$B$1315, "&lt;=" &amp; GA$1, DataRegularSeason20242025!$D$3:$D$1315, $A2)+SUMIFS(DataRegularSeason20242025!$AB$3:$AB$1315,DataRegularSeason20242025!$B$3:$B$1315, "&lt;=" &amp; GA$1, DataRegularSeason20242025!$E$3:$E$1315, $A2)</f>
        <v>81</v>
      </c>
      <c r="GB2">
        <f>SUMIFS(DataRegularSeason20242025!$AA$3:$AA$1315,DataRegularSeason20242025!$B$3:$B$1315, "&lt;=" &amp; GB$1, DataRegularSeason20242025!$D$3:$D$1315, $A2)+SUMIFS(DataRegularSeason20242025!$AB$3:$AB$1315,DataRegularSeason20242025!$B$3:$B$1315, "&lt;=" &amp; GB$1, DataRegularSeason20242025!$E$3:$E$1315, $A2)</f>
        <v>81</v>
      </c>
      <c r="GC2">
        <f>SUMIFS(DataRegularSeason20242025!$AA$3:$AA$1315,DataRegularSeason20242025!$B$3:$B$1315, "&lt;=" &amp; GC$1, DataRegularSeason20242025!$D$3:$D$1315, $A2)+SUMIFS(DataRegularSeason20242025!$AB$3:$AB$1315,DataRegularSeason20242025!$B$3:$B$1315, "&lt;=" &amp; GC$1, DataRegularSeason20242025!$E$3:$E$1315, $A2)</f>
        <v>81</v>
      </c>
      <c r="GD2">
        <f>SUMIFS(DataRegularSeason20242025!$AA$3:$AA$1315,DataRegularSeason20242025!$B$3:$B$1315, "&lt;=" &amp; GD$1, DataRegularSeason20242025!$D$3:$D$1315, $A2)+SUMIFS(DataRegularSeason20242025!$AB$3:$AB$1315,DataRegularSeason20242025!$B$3:$B$1315, "&lt;=" &amp; GD$1, DataRegularSeason20242025!$E$3:$E$1315, $A2)</f>
        <v>81</v>
      </c>
      <c r="GE2">
        <f>SUMIFS(DataRegularSeason20242025!$AA$3:$AA$1315,DataRegularSeason20242025!$B$3:$B$1315, "&lt;=" &amp; GE$1, DataRegularSeason20242025!$D$3:$D$1315, $A2)+SUMIFS(DataRegularSeason20242025!$AB$3:$AB$1315,DataRegularSeason20242025!$B$3:$B$1315, "&lt;=" &amp; GE$1, DataRegularSeason20242025!$E$3:$E$1315, $A2)</f>
        <v>81</v>
      </c>
      <c r="GF2">
        <f>SUMIFS(DataRegularSeason20242025!$AA$3:$AA$1315,DataRegularSeason20242025!$B$3:$B$1315, "&lt;=" &amp; GF$1, DataRegularSeason20242025!$D$3:$D$1315, $A2)+SUMIFS(DataRegularSeason20242025!$AB$3:$AB$1315,DataRegularSeason20242025!$B$3:$B$1315, "&lt;=" &amp; GF$1, DataRegularSeason20242025!$E$3:$E$1315, $A2)</f>
        <v>81</v>
      </c>
      <c r="GG2">
        <f>SUMIFS(DataRegularSeason20242025!$AA$3:$AA$1315,DataRegularSeason20242025!$B$3:$B$1315, "&lt;=" &amp; GG$1, DataRegularSeason20242025!$D$3:$D$1315, $A2)+SUMIFS(DataRegularSeason20242025!$AB$3:$AB$1315,DataRegularSeason20242025!$B$3:$B$1315, "&lt;=" &amp; GG$1, DataRegularSeason20242025!$E$3:$E$1315, $A2)</f>
        <v>81</v>
      </c>
      <c r="GH2">
        <f>SUMIFS(DataRegularSeason20242025!$AA$3:$AA$1315,DataRegularSeason20242025!$B$3:$B$1315, "&lt;=" &amp; GH$1, DataRegularSeason20242025!$D$3:$D$1315, $A2)+SUMIFS(DataRegularSeason20242025!$AB$3:$AB$1315,DataRegularSeason20242025!$B$3:$B$1315, "&lt;=" &amp; GH$1, DataRegularSeason20242025!$E$3:$E$1315, $A2)</f>
        <v>81</v>
      </c>
      <c r="GI2">
        <f>SUMIFS(DataRegularSeason20242025!$AA$3:$AA$1315,DataRegularSeason20242025!$B$3:$B$1315, "&lt;=" &amp; GI$1, DataRegularSeason20242025!$D$3:$D$1315, $A2)+SUMIFS(DataRegularSeason20242025!$AB$3:$AB$1315,DataRegularSeason20242025!$B$3:$B$1315, "&lt;=" &amp; GI$1, DataRegularSeason20242025!$E$3:$E$1315, $A2)</f>
        <v>81</v>
      </c>
      <c r="GJ2">
        <f>SUMIFS(DataRegularSeason20242025!$AA$3:$AA$1315,DataRegularSeason20242025!$B$3:$B$1315, "&lt;=" &amp; GJ$1, DataRegularSeason20242025!$D$3:$D$1315, $A2)+SUMIFS(DataRegularSeason20242025!$AB$3:$AB$1315,DataRegularSeason20242025!$B$3:$B$1315, "&lt;=" &amp; GJ$1, DataRegularSeason20242025!$E$3:$E$1315, $A2)</f>
        <v>81</v>
      </c>
      <c r="GK2">
        <f>SUMIFS(DataRegularSeason20242025!$AA$3:$AA$1315,DataRegularSeason20242025!$B$3:$B$1315, "&lt;=" &amp; GK$1, DataRegularSeason20242025!$D$3:$D$1315, $A2)+SUMIFS(DataRegularSeason20242025!$AB$3:$AB$1315,DataRegularSeason20242025!$B$3:$B$1315, "&lt;=" &amp; GK$1, DataRegularSeason20242025!$E$3:$E$1315, $A2)</f>
        <v>81</v>
      </c>
      <c r="GL2">
        <f>SUMIFS(DataRegularSeason20242025!$AA$3:$AA$1315,DataRegularSeason20242025!$B$3:$B$1315, "&lt;=" &amp; GL$1, DataRegularSeason20242025!$D$3:$D$1315, $A2)+SUMIFS(DataRegularSeason20242025!$AB$3:$AB$1315,DataRegularSeason20242025!$B$3:$B$1315, "&lt;=" &amp; GL$1, DataRegularSeason20242025!$E$3:$E$1315, $A2)</f>
        <v>81</v>
      </c>
      <c r="GM2">
        <f>SUMIFS(DataRegularSeason20242025!$AA$3:$AA$1315,DataRegularSeason20242025!$B$3:$B$1315, "&lt;=" &amp; GM$1, DataRegularSeason20242025!$D$3:$D$1315, $A2)+SUMIFS(DataRegularSeason20242025!$AB$3:$AB$1315,DataRegularSeason20242025!$B$3:$B$1315, "&lt;=" &amp; GM$1, DataRegularSeason20242025!$E$3:$E$1315, $A2)</f>
        <v>81</v>
      </c>
      <c r="GN2">
        <f>SUMIFS(DataRegularSeason20242025!$AA$3:$AA$1315,DataRegularSeason20242025!$B$3:$B$1315, "&lt;=" &amp; GN$1, DataRegularSeason20242025!$D$3:$D$1315, $A2)+SUMIFS(DataRegularSeason20242025!$AB$3:$AB$1315,DataRegularSeason20242025!$B$3:$B$1315, "&lt;=" &amp; GN$1, DataRegularSeason20242025!$E$3:$E$1315, $A2)</f>
        <v>81</v>
      </c>
      <c r="GO2">
        <f>SUMIFS(DataRegularSeason20242025!$AA$3:$AA$1315,DataRegularSeason20242025!$B$3:$B$1315, "&lt;=" &amp; GO$1, DataRegularSeason20242025!$D$3:$D$1315, $A2)+SUMIFS(DataRegularSeason20242025!$AB$3:$AB$1315,DataRegularSeason20242025!$B$3:$B$1315, "&lt;=" &amp; GO$1, DataRegularSeason20242025!$E$3:$E$1315, $A2)</f>
        <v>81</v>
      </c>
      <c r="GP2">
        <f>SUMIFS(DataRegularSeason20242025!$AA$3:$AA$1315,DataRegularSeason20242025!$B$3:$B$1315, "&lt;=" &amp; GP$1, DataRegularSeason20242025!$D$3:$D$1315, $A2)+SUMIFS(DataRegularSeason20242025!$AB$3:$AB$1315,DataRegularSeason20242025!$B$3:$B$1315, "&lt;=" &amp; GP$1, DataRegularSeason20242025!$E$3:$E$1315, $A2)</f>
        <v>81</v>
      </c>
      <c r="GQ2">
        <f>SUMIFS(DataRegularSeason20242025!$AA$3:$AA$1315,DataRegularSeason20242025!$B$3:$B$1315, "&lt;=" &amp; GQ$1, DataRegularSeason20242025!$D$3:$D$1315, $A2)+SUMIFS(DataRegularSeason20242025!$AB$3:$AB$1315,DataRegularSeason20242025!$B$3:$B$1315, "&lt;=" &amp; GQ$1, DataRegularSeason20242025!$E$3:$E$1315, $A2)</f>
        <v>81</v>
      </c>
      <c r="GR2">
        <f>SUMIFS(DataRegularSeason20242025!$AA$3:$AA$1315,DataRegularSeason20242025!$B$3:$B$1315, "&lt;=" &amp; GR$1, DataRegularSeason20242025!$D$3:$D$1315, $A2)+SUMIFS(DataRegularSeason20242025!$AB$3:$AB$1315,DataRegularSeason20242025!$B$3:$B$1315, "&lt;=" &amp; GR$1, DataRegularSeason20242025!$E$3:$E$1315, $A2)</f>
        <v>81</v>
      </c>
      <c r="GS2">
        <f>SUMIFS(DataRegularSeason20242025!$AA$3:$AA$1315,DataRegularSeason20242025!$B$3:$B$1315, "&lt;=" &amp; GS$1, DataRegularSeason20242025!$D$3:$D$1315, $A2)+SUMIFS(DataRegularSeason20242025!$AB$3:$AB$1315,DataRegularSeason20242025!$B$3:$B$1315, "&lt;=" &amp; GS$1, DataRegularSeason20242025!$E$3:$E$1315, $A2)</f>
        <v>81</v>
      </c>
      <c r="GT2">
        <f>SUMIFS(DataRegularSeason20242025!$AA$3:$AA$1315,DataRegularSeason20242025!$B$3:$B$1315, "&lt;=" &amp; GT$1, DataRegularSeason20242025!$D$3:$D$1315, $A2)+SUMIFS(DataRegularSeason20242025!$AB$3:$AB$1315,DataRegularSeason20242025!$B$3:$B$1315, "&lt;=" &amp; GT$1, DataRegularSeason20242025!$E$3:$E$1315, $A2)</f>
        <v>81</v>
      </c>
      <c r="GU2">
        <f>SUMIFS(DataRegularSeason20242025!$AA$3:$AA$1315,DataRegularSeason20242025!$B$3:$B$1315, "&lt;=" &amp; GU$1, DataRegularSeason20242025!$D$3:$D$1315, $A2)+SUMIFS(DataRegularSeason20242025!$AB$3:$AB$1315,DataRegularSeason20242025!$B$3:$B$1315, "&lt;=" &amp; GU$1, DataRegularSeason20242025!$E$3:$E$1315, $A2)</f>
        <v>81</v>
      </c>
    </row>
    <row r="3" spans="1:275" x14ac:dyDescent="0.25">
      <c r="A3" t="s">
        <v>13</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77</v>
      </c>
      <c r="EX3">
        <f>SUMIFS(DataRegularSeason20242025!$AA$3:$AA$1315,DataRegularSeason20242025!$B$3:$B$1315, "&lt;=" &amp; EX$1, DataRegularSeason20242025!$D$3:$D$1315, $A3)+SUMIFS(DataRegularSeason20242025!$AB$3:$AB$1315,DataRegularSeason20242025!$B$3:$B$1315, "&lt;=" &amp; EX$1, DataRegularSeason20242025!$E$3:$E$1315, $A3)</f>
        <v>77</v>
      </c>
      <c r="EY3">
        <f>SUMIFS(DataRegularSeason20242025!$AA$3:$AA$1315,DataRegularSeason20242025!$B$3:$B$1315, "&lt;=" &amp; EY$1, DataRegularSeason20242025!$D$3:$D$1315, $A3)+SUMIFS(DataRegularSeason20242025!$AB$3:$AB$1315,DataRegularSeason20242025!$B$3:$B$1315, "&lt;=" &amp; EY$1, DataRegularSeason20242025!$E$3:$E$1315, $A3)</f>
        <v>79</v>
      </c>
      <c r="EZ3">
        <f>SUMIFS(DataRegularSeason20242025!$AA$3:$AA$1315,DataRegularSeason20242025!$B$3:$B$1315, "&lt;=" &amp; EZ$1, DataRegularSeason20242025!$D$3:$D$1315, $A3)+SUMIFS(DataRegularSeason20242025!$AB$3:$AB$1315,DataRegularSeason20242025!$B$3:$B$1315, "&lt;=" &amp; EZ$1, DataRegularSeason20242025!$E$3:$E$1315, $A3)</f>
        <v>79</v>
      </c>
      <c r="FA3">
        <f>SUMIFS(DataRegularSeason20242025!$AA$3:$AA$1315,DataRegularSeason20242025!$B$3:$B$1315, "&lt;=" &amp; FA$1, DataRegularSeason20242025!$D$3:$D$1315, $A3)+SUMIFS(DataRegularSeason20242025!$AB$3:$AB$1315,DataRegularSeason20242025!$B$3:$B$1315, "&lt;=" &amp; FA$1, DataRegularSeason20242025!$E$3:$E$1315, $A3)</f>
        <v>79</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81</v>
      </c>
      <c r="FG3">
        <f>SUMIFS(DataRegularSeason20242025!$AA$3:$AA$1315,DataRegularSeason20242025!$B$3:$B$1315, "&lt;=" &amp; FG$1, DataRegularSeason20242025!$D$3:$D$1315, $A3)+SUMIFS(DataRegularSeason20242025!$AB$3:$AB$1315,DataRegularSeason20242025!$B$3:$B$1315, "&lt;=" &amp; FG$1, DataRegularSeason20242025!$E$3:$E$1315, $A3)</f>
        <v>81</v>
      </c>
      <c r="FH3">
        <f>SUMIFS(DataRegularSeason20242025!$AA$3:$AA$1315,DataRegularSeason20242025!$B$3:$B$1315, "&lt;=" &amp; FH$1, DataRegularSeason20242025!$D$3:$D$1315, $A3)+SUMIFS(DataRegularSeason20242025!$AB$3:$AB$1315,DataRegularSeason20242025!$B$3:$B$1315, "&lt;=" &amp; FH$1, DataRegularSeason20242025!$E$3:$E$1315, $A3)</f>
        <v>81</v>
      </c>
      <c r="FI3">
        <f>SUMIFS(DataRegularSeason20242025!$AA$3:$AA$1315,DataRegularSeason20242025!$B$3:$B$1315, "&lt;=" &amp; FI$1, DataRegularSeason20242025!$D$3:$D$1315, $A3)+SUMIFS(DataRegularSeason20242025!$AB$3:$AB$1315,DataRegularSeason20242025!$B$3:$B$1315, "&lt;=" &amp; FI$1, DataRegularSeason20242025!$E$3:$E$1315, $A3)</f>
        <v>81</v>
      </c>
      <c r="FJ3">
        <f>SUMIFS(DataRegularSeason20242025!$AA$3:$AA$1315,DataRegularSeason20242025!$B$3:$B$1315, "&lt;=" &amp; FJ$1, DataRegularSeason20242025!$D$3:$D$1315, $A3)+SUMIFS(DataRegularSeason20242025!$AB$3:$AB$1315,DataRegularSeason20242025!$B$3:$B$1315, "&lt;=" &amp; FJ$1, DataRegularSeason20242025!$E$3:$E$1315, $A3)</f>
        <v>81</v>
      </c>
      <c r="FK3">
        <f>SUMIFS(DataRegularSeason20242025!$AA$3:$AA$1315,DataRegularSeason20242025!$B$3:$B$1315, "&lt;=" &amp; FK$1, DataRegularSeason20242025!$D$3:$D$1315, $A3)+SUMIFS(DataRegularSeason20242025!$AB$3:$AB$1315,DataRegularSeason20242025!$B$3:$B$1315, "&lt;=" &amp; FK$1, DataRegularSeason20242025!$E$3:$E$1315, $A3)</f>
        <v>81</v>
      </c>
      <c r="FL3">
        <f>SUMIFS(DataRegularSeason20242025!$AA$3:$AA$1315,DataRegularSeason20242025!$B$3:$B$1315, "&lt;=" &amp; FL$1, DataRegularSeason20242025!$D$3:$D$1315, $A3)+SUMIFS(DataRegularSeason20242025!$AB$3:$AB$1315,DataRegularSeason20242025!$B$3:$B$1315, "&lt;=" &amp; FL$1, DataRegularSeason20242025!$E$3:$E$1315, $A3)</f>
        <v>81</v>
      </c>
      <c r="FM3">
        <f>SUMIFS(DataRegularSeason20242025!$AA$3:$AA$1315,DataRegularSeason20242025!$B$3:$B$1315, "&lt;=" &amp; FM$1, DataRegularSeason20242025!$D$3:$D$1315, $A3)+SUMIFS(DataRegularSeason20242025!$AB$3:$AB$1315,DataRegularSeason20242025!$B$3:$B$1315, "&lt;=" &amp; FM$1, DataRegularSeason20242025!$E$3:$E$1315, $A3)</f>
        <v>81</v>
      </c>
      <c r="FN3">
        <f>SUMIFS(DataRegularSeason20242025!$AA$3:$AA$1315,DataRegularSeason20242025!$B$3:$B$1315, "&lt;=" &amp; FN$1, DataRegularSeason20242025!$D$3:$D$1315, $A3)+SUMIFS(DataRegularSeason20242025!$AB$3:$AB$1315,DataRegularSeason20242025!$B$3:$B$1315, "&lt;=" &amp; FN$1, DataRegularSeason20242025!$E$3:$E$1315, $A3)</f>
        <v>81</v>
      </c>
      <c r="FO3">
        <f>SUMIFS(DataRegularSeason20242025!$AA$3:$AA$1315,DataRegularSeason20242025!$B$3:$B$1315, "&lt;=" &amp; FO$1, DataRegularSeason20242025!$D$3:$D$1315, $A3)+SUMIFS(DataRegularSeason20242025!$AB$3:$AB$1315,DataRegularSeason20242025!$B$3:$B$1315, "&lt;=" &amp; FO$1, DataRegularSeason20242025!$E$3:$E$1315, $A3)</f>
        <v>81</v>
      </c>
      <c r="FP3">
        <f>SUMIFS(DataRegularSeason20242025!$AA$3:$AA$1315,DataRegularSeason20242025!$B$3:$B$1315, "&lt;=" &amp; FP$1, DataRegularSeason20242025!$D$3:$D$1315, $A3)+SUMIFS(DataRegularSeason20242025!$AB$3:$AB$1315,DataRegularSeason20242025!$B$3:$B$1315, "&lt;=" &amp; FP$1, DataRegularSeason20242025!$E$3:$E$1315, $A3)</f>
        <v>81</v>
      </c>
      <c r="FQ3">
        <f>SUMIFS(DataRegularSeason20242025!$AA$3:$AA$1315,DataRegularSeason20242025!$B$3:$B$1315, "&lt;=" &amp; FQ$1, DataRegularSeason20242025!$D$3:$D$1315, $A3)+SUMIFS(DataRegularSeason20242025!$AB$3:$AB$1315,DataRegularSeason20242025!$B$3:$B$1315, "&lt;=" &amp; FQ$1, DataRegularSeason20242025!$E$3:$E$1315, $A3)</f>
        <v>81</v>
      </c>
      <c r="FR3">
        <f>SUMIFS(DataRegularSeason20242025!$AA$3:$AA$1315,DataRegularSeason20242025!$B$3:$B$1315, "&lt;=" &amp; FR$1, DataRegularSeason20242025!$D$3:$D$1315, $A3)+SUMIFS(DataRegularSeason20242025!$AB$3:$AB$1315,DataRegularSeason20242025!$B$3:$B$1315, "&lt;=" &amp; FR$1, DataRegularSeason20242025!$E$3:$E$1315, $A3)</f>
        <v>81</v>
      </c>
      <c r="FS3">
        <f>SUMIFS(DataRegularSeason20242025!$AA$3:$AA$1315,DataRegularSeason20242025!$B$3:$B$1315, "&lt;=" &amp; FS$1, DataRegularSeason20242025!$D$3:$D$1315, $A3)+SUMIFS(DataRegularSeason20242025!$AB$3:$AB$1315,DataRegularSeason20242025!$B$3:$B$1315, "&lt;=" &amp; FS$1, DataRegularSeason20242025!$E$3:$E$1315, $A3)</f>
        <v>81</v>
      </c>
      <c r="FT3">
        <f>SUMIFS(DataRegularSeason20242025!$AA$3:$AA$1315,DataRegularSeason20242025!$B$3:$B$1315, "&lt;=" &amp; FT$1, DataRegularSeason20242025!$D$3:$D$1315, $A3)+SUMIFS(DataRegularSeason20242025!$AB$3:$AB$1315,DataRegularSeason20242025!$B$3:$B$1315, "&lt;=" &amp; FT$1, DataRegularSeason20242025!$E$3:$E$1315, $A3)</f>
        <v>81</v>
      </c>
      <c r="FU3">
        <f>SUMIFS(DataRegularSeason20242025!$AA$3:$AA$1315,DataRegularSeason20242025!$B$3:$B$1315, "&lt;=" &amp; FU$1, DataRegularSeason20242025!$D$3:$D$1315, $A3)+SUMIFS(DataRegularSeason20242025!$AB$3:$AB$1315,DataRegularSeason20242025!$B$3:$B$1315, "&lt;=" &amp; FU$1, DataRegularSeason20242025!$E$3:$E$1315, $A3)</f>
        <v>81</v>
      </c>
      <c r="FV3">
        <f>SUMIFS(DataRegularSeason20242025!$AA$3:$AA$1315,DataRegularSeason20242025!$B$3:$B$1315, "&lt;=" &amp; FV$1, DataRegularSeason20242025!$D$3:$D$1315, $A3)+SUMIFS(DataRegularSeason20242025!$AB$3:$AB$1315,DataRegularSeason20242025!$B$3:$B$1315, "&lt;=" &amp; FV$1, DataRegularSeason20242025!$E$3:$E$1315, $A3)</f>
        <v>81</v>
      </c>
      <c r="FW3">
        <f>SUMIFS(DataRegularSeason20242025!$AA$3:$AA$1315,DataRegularSeason20242025!$B$3:$B$1315, "&lt;=" &amp; FW$1, DataRegularSeason20242025!$D$3:$D$1315, $A3)+SUMIFS(DataRegularSeason20242025!$AB$3:$AB$1315,DataRegularSeason20242025!$B$3:$B$1315, "&lt;=" &amp; FW$1, DataRegularSeason20242025!$E$3:$E$1315, $A3)</f>
        <v>81</v>
      </c>
      <c r="FX3">
        <f>SUMIFS(DataRegularSeason20242025!$AA$3:$AA$1315,DataRegularSeason20242025!$B$3:$B$1315, "&lt;=" &amp; FX$1, DataRegularSeason20242025!$D$3:$D$1315, $A3)+SUMIFS(DataRegularSeason20242025!$AB$3:$AB$1315,DataRegularSeason20242025!$B$3:$B$1315, "&lt;=" &amp; FX$1, DataRegularSeason20242025!$E$3:$E$1315, $A3)</f>
        <v>81</v>
      </c>
      <c r="FY3">
        <f>SUMIFS(DataRegularSeason20242025!$AA$3:$AA$1315,DataRegularSeason20242025!$B$3:$B$1315, "&lt;=" &amp; FY$1, DataRegularSeason20242025!$D$3:$D$1315, $A3)+SUMIFS(DataRegularSeason20242025!$AB$3:$AB$1315,DataRegularSeason20242025!$B$3:$B$1315, "&lt;=" &amp; FY$1, DataRegularSeason20242025!$E$3:$E$1315, $A3)</f>
        <v>81</v>
      </c>
      <c r="FZ3">
        <f>SUMIFS(DataRegularSeason20242025!$AA$3:$AA$1315,DataRegularSeason20242025!$B$3:$B$1315, "&lt;=" &amp; FZ$1, DataRegularSeason20242025!$D$3:$D$1315, $A3)+SUMIFS(DataRegularSeason20242025!$AB$3:$AB$1315,DataRegularSeason20242025!$B$3:$B$1315, "&lt;=" &amp; FZ$1, DataRegularSeason20242025!$E$3:$E$1315, $A3)</f>
        <v>81</v>
      </c>
      <c r="GA3">
        <f>SUMIFS(DataRegularSeason20242025!$AA$3:$AA$1315,DataRegularSeason20242025!$B$3:$B$1315, "&lt;=" &amp; GA$1, DataRegularSeason20242025!$D$3:$D$1315, $A3)+SUMIFS(DataRegularSeason20242025!$AB$3:$AB$1315,DataRegularSeason20242025!$B$3:$B$1315, "&lt;=" &amp; GA$1, DataRegularSeason20242025!$E$3:$E$1315, $A3)</f>
        <v>81</v>
      </c>
      <c r="GB3">
        <f>SUMIFS(DataRegularSeason20242025!$AA$3:$AA$1315,DataRegularSeason20242025!$B$3:$B$1315, "&lt;=" &amp; GB$1, DataRegularSeason20242025!$D$3:$D$1315, $A3)+SUMIFS(DataRegularSeason20242025!$AB$3:$AB$1315,DataRegularSeason20242025!$B$3:$B$1315, "&lt;=" &amp; GB$1, DataRegularSeason20242025!$E$3:$E$1315, $A3)</f>
        <v>81</v>
      </c>
      <c r="GC3">
        <f>SUMIFS(DataRegularSeason20242025!$AA$3:$AA$1315,DataRegularSeason20242025!$B$3:$B$1315, "&lt;=" &amp; GC$1, DataRegularSeason20242025!$D$3:$D$1315, $A3)+SUMIFS(DataRegularSeason20242025!$AB$3:$AB$1315,DataRegularSeason20242025!$B$3:$B$1315, "&lt;=" &amp; GC$1, DataRegularSeason20242025!$E$3:$E$1315, $A3)</f>
        <v>81</v>
      </c>
      <c r="GD3">
        <f>SUMIFS(DataRegularSeason20242025!$AA$3:$AA$1315,DataRegularSeason20242025!$B$3:$B$1315, "&lt;=" &amp; GD$1, DataRegularSeason20242025!$D$3:$D$1315, $A3)+SUMIFS(DataRegularSeason20242025!$AB$3:$AB$1315,DataRegularSeason20242025!$B$3:$B$1315, "&lt;=" &amp; GD$1, DataRegularSeason20242025!$E$3:$E$1315, $A3)</f>
        <v>81</v>
      </c>
      <c r="GE3">
        <f>SUMIFS(DataRegularSeason20242025!$AA$3:$AA$1315,DataRegularSeason20242025!$B$3:$B$1315, "&lt;=" &amp; GE$1, DataRegularSeason20242025!$D$3:$D$1315, $A3)+SUMIFS(DataRegularSeason20242025!$AB$3:$AB$1315,DataRegularSeason20242025!$B$3:$B$1315, "&lt;=" &amp; GE$1, DataRegularSeason20242025!$E$3:$E$1315, $A3)</f>
        <v>81</v>
      </c>
      <c r="GF3">
        <f>SUMIFS(DataRegularSeason20242025!$AA$3:$AA$1315,DataRegularSeason20242025!$B$3:$B$1315, "&lt;=" &amp; GF$1, DataRegularSeason20242025!$D$3:$D$1315, $A3)+SUMIFS(DataRegularSeason20242025!$AB$3:$AB$1315,DataRegularSeason20242025!$B$3:$B$1315, "&lt;=" &amp; GF$1, DataRegularSeason20242025!$E$3:$E$1315, $A3)</f>
        <v>81</v>
      </c>
      <c r="GG3">
        <f>SUMIFS(DataRegularSeason20242025!$AA$3:$AA$1315,DataRegularSeason20242025!$B$3:$B$1315, "&lt;=" &amp; GG$1, DataRegularSeason20242025!$D$3:$D$1315, $A3)+SUMIFS(DataRegularSeason20242025!$AB$3:$AB$1315,DataRegularSeason20242025!$B$3:$B$1315, "&lt;=" &amp; GG$1, DataRegularSeason20242025!$E$3:$E$1315, $A3)</f>
        <v>81</v>
      </c>
      <c r="GH3">
        <f>SUMIFS(DataRegularSeason20242025!$AA$3:$AA$1315,DataRegularSeason20242025!$B$3:$B$1315, "&lt;=" &amp; GH$1, DataRegularSeason20242025!$D$3:$D$1315, $A3)+SUMIFS(DataRegularSeason20242025!$AB$3:$AB$1315,DataRegularSeason20242025!$B$3:$B$1315, "&lt;=" &amp; GH$1, DataRegularSeason20242025!$E$3:$E$1315, $A3)</f>
        <v>81</v>
      </c>
      <c r="GI3">
        <f>SUMIFS(DataRegularSeason20242025!$AA$3:$AA$1315,DataRegularSeason20242025!$B$3:$B$1315, "&lt;=" &amp; GI$1, DataRegularSeason20242025!$D$3:$D$1315, $A3)+SUMIFS(DataRegularSeason20242025!$AB$3:$AB$1315,DataRegularSeason20242025!$B$3:$B$1315, "&lt;=" &amp; GI$1, DataRegularSeason20242025!$E$3:$E$1315, $A3)</f>
        <v>81</v>
      </c>
      <c r="GJ3">
        <f>SUMIFS(DataRegularSeason20242025!$AA$3:$AA$1315,DataRegularSeason20242025!$B$3:$B$1315, "&lt;=" &amp; GJ$1, DataRegularSeason20242025!$D$3:$D$1315, $A3)+SUMIFS(DataRegularSeason20242025!$AB$3:$AB$1315,DataRegularSeason20242025!$B$3:$B$1315, "&lt;=" &amp; GJ$1, DataRegularSeason20242025!$E$3:$E$1315, $A3)</f>
        <v>81</v>
      </c>
      <c r="GK3">
        <f>SUMIFS(DataRegularSeason20242025!$AA$3:$AA$1315,DataRegularSeason20242025!$B$3:$B$1315, "&lt;=" &amp; GK$1, DataRegularSeason20242025!$D$3:$D$1315, $A3)+SUMIFS(DataRegularSeason20242025!$AB$3:$AB$1315,DataRegularSeason20242025!$B$3:$B$1315, "&lt;=" &amp; GK$1, DataRegularSeason20242025!$E$3:$E$1315, $A3)</f>
        <v>81</v>
      </c>
      <c r="GL3">
        <f>SUMIFS(DataRegularSeason20242025!$AA$3:$AA$1315,DataRegularSeason20242025!$B$3:$B$1315, "&lt;=" &amp; GL$1, DataRegularSeason20242025!$D$3:$D$1315, $A3)+SUMIFS(DataRegularSeason20242025!$AB$3:$AB$1315,DataRegularSeason20242025!$B$3:$B$1315, "&lt;=" &amp; GL$1, DataRegularSeason20242025!$E$3:$E$1315, $A3)</f>
        <v>81</v>
      </c>
      <c r="GM3">
        <f>SUMIFS(DataRegularSeason20242025!$AA$3:$AA$1315,DataRegularSeason20242025!$B$3:$B$1315, "&lt;=" &amp; GM$1, DataRegularSeason20242025!$D$3:$D$1315, $A3)+SUMIFS(DataRegularSeason20242025!$AB$3:$AB$1315,DataRegularSeason20242025!$B$3:$B$1315, "&lt;=" &amp; GM$1, DataRegularSeason20242025!$E$3:$E$1315, $A3)</f>
        <v>81</v>
      </c>
      <c r="GN3">
        <f>SUMIFS(DataRegularSeason20242025!$AA$3:$AA$1315,DataRegularSeason20242025!$B$3:$B$1315, "&lt;=" &amp; GN$1, DataRegularSeason20242025!$D$3:$D$1315, $A3)+SUMIFS(DataRegularSeason20242025!$AB$3:$AB$1315,DataRegularSeason20242025!$B$3:$B$1315, "&lt;=" &amp; GN$1, DataRegularSeason20242025!$E$3:$E$1315, $A3)</f>
        <v>81</v>
      </c>
      <c r="GO3">
        <f>SUMIFS(DataRegularSeason20242025!$AA$3:$AA$1315,DataRegularSeason20242025!$B$3:$B$1315, "&lt;=" &amp; GO$1, DataRegularSeason20242025!$D$3:$D$1315, $A3)+SUMIFS(DataRegularSeason20242025!$AB$3:$AB$1315,DataRegularSeason20242025!$B$3:$B$1315, "&lt;=" &amp; GO$1, DataRegularSeason20242025!$E$3:$E$1315, $A3)</f>
        <v>81</v>
      </c>
      <c r="GP3">
        <f>SUMIFS(DataRegularSeason20242025!$AA$3:$AA$1315,DataRegularSeason20242025!$B$3:$B$1315, "&lt;=" &amp; GP$1, DataRegularSeason20242025!$D$3:$D$1315, $A3)+SUMIFS(DataRegularSeason20242025!$AB$3:$AB$1315,DataRegularSeason20242025!$B$3:$B$1315, "&lt;=" &amp; GP$1, DataRegularSeason20242025!$E$3:$E$1315, $A3)</f>
        <v>81</v>
      </c>
      <c r="GQ3">
        <f>SUMIFS(DataRegularSeason20242025!$AA$3:$AA$1315,DataRegularSeason20242025!$B$3:$B$1315, "&lt;=" &amp; GQ$1, DataRegularSeason20242025!$D$3:$D$1315, $A3)+SUMIFS(DataRegularSeason20242025!$AB$3:$AB$1315,DataRegularSeason20242025!$B$3:$B$1315, "&lt;=" &amp; GQ$1, DataRegularSeason20242025!$E$3:$E$1315, $A3)</f>
        <v>81</v>
      </c>
      <c r="GR3">
        <f>SUMIFS(DataRegularSeason20242025!$AA$3:$AA$1315,DataRegularSeason20242025!$B$3:$B$1315, "&lt;=" &amp; GR$1, DataRegularSeason20242025!$D$3:$D$1315, $A3)+SUMIFS(DataRegularSeason20242025!$AB$3:$AB$1315,DataRegularSeason20242025!$B$3:$B$1315, "&lt;=" &amp; GR$1, DataRegularSeason20242025!$E$3:$E$1315, $A3)</f>
        <v>81</v>
      </c>
      <c r="GS3">
        <f>SUMIFS(DataRegularSeason20242025!$AA$3:$AA$1315,DataRegularSeason20242025!$B$3:$B$1315, "&lt;=" &amp; GS$1, DataRegularSeason20242025!$D$3:$D$1315, $A3)+SUMIFS(DataRegularSeason20242025!$AB$3:$AB$1315,DataRegularSeason20242025!$B$3:$B$1315, "&lt;=" &amp; GS$1, DataRegularSeason20242025!$E$3:$E$1315, $A3)</f>
        <v>81</v>
      </c>
      <c r="GT3">
        <f>SUMIFS(DataRegularSeason20242025!$AA$3:$AA$1315,DataRegularSeason20242025!$B$3:$B$1315, "&lt;=" &amp; GT$1, DataRegularSeason20242025!$D$3:$D$1315, $A3)+SUMIFS(DataRegularSeason20242025!$AB$3:$AB$1315,DataRegularSeason20242025!$B$3:$B$1315, "&lt;=" &amp; GT$1, DataRegularSeason20242025!$E$3:$E$1315, $A3)</f>
        <v>81</v>
      </c>
      <c r="GU3">
        <f>SUMIFS(DataRegularSeason20242025!$AA$3:$AA$1315,DataRegularSeason20242025!$B$3:$B$1315, "&lt;=" &amp; GU$1, DataRegularSeason20242025!$D$3:$D$1315, $A3)+SUMIFS(DataRegularSeason20242025!$AB$3:$AB$1315,DataRegularSeason20242025!$B$3:$B$1315, "&lt;=" &amp; GU$1, DataRegularSeason20242025!$E$3:$E$1315, $A3)</f>
        <v>81</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78</v>
      </c>
      <c r="FJ4">
        <f>SUMIFS(DataRegularSeason20242025!$AA$3:$AA$1315,DataRegularSeason20242025!$B$3:$B$1315, "&lt;=" &amp; FJ$1, DataRegularSeason20242025!$D$3:$D$1315, $A4)+SUMIFS(DataRegularSeason20242025!$AB$3:$AB$1315,DataRegularSeason20242025!$B$3:$B$1315, "&lt;=" &amp; FJ$1, DataRegularSeason20242025!$E$3:$E$1315, $A4)</f>
        <v>78</v>
      </c>
      <c r="FK4">
        <f>SUMIFS(DataRegularSeason20242025!$AA$3:$AA$1315,DataRegularSeason20242025!$B$3:$B$1315, "&lt;=" &amp; FK$1, DataRegularSeason20242025!$D$3:$D$1315, $A4)+SUMIFS(DataRegularSeason20242025!$AB$3:$AB$1315,DataRegularSeason20242025!$B$3:$B$1315, "&lt;=" &amp; FK$1, DataRegularSeason20242025!$E$3:$E$1315, $A4)</f>
        <v>78</v>
      </c>
      <c r="FL4">
        <f>SUMIFS(DataRegularSeason20242025!$AA$3:$AA$1315,DataRegularSeason20242025!$B$3:$B$1315, "&lt;=" &amp; FL$1, DataRegularSeason20242025!$D$3:$D$1315, $A4)+SUMIFS(DataRegularSeason20242025!$AB$3:$AB$1315,DataRegularSeason20242025!$B$3:$B$1315, "&lt;=" &amp; FL$1, DataRegularSeason20242025!$E$3:$E$1315, $A4)</f>
        <v>78</v>
      </c>
      <c r="FM4">
        <f>SUMIFS(DataRegularSeason20242025!$AA$3:$AA$1315,DataRegularSeason20242025!$B$3:$B$1315, "&lt;=" &amp; FM$1, DataRegularSeason20242025!$D$3:$D$1315, $A4)+SUMIFS(DataRegularSeason20242025!$AB$3:$AB$1315,DataRegularSeason20242025!$B$3:$B$1315, "&lt;=" &amp; FM$1, DataRegularSeason20242025!$E$3:$E$1315, $A4)</f>
        <v>78</v>
      </c>
      <c r="FN4">
        <f>SUMIFS(DataRegularSeason20242025!$AA$3:$AA$1315,DataRegularSeason20242025!$B$3:$B$1315, "&lt;=" &amp; FN$1, DataRegularSeason20242025!$D$3:$D$1315, $A4)+SUMIFS(DataRegularSeason20242025!$AB$3:$AB$1315,DataRegularSeason20242025!$B$3:$B$1315, "&lt;=" &amp; FN$1, DataRegularSeason20242025!$E$3:$E$1315, $A4)</f>
        <v>78</v>
      </c>
      <c r="FO4">
        <f>SUMIFS(DataRegularSeason20242025!$AA$3:$AA$1315,DataRegularSeason20242025!$B$3:$B$1315, "&lt;=" &amp; FO$1, DataRegularSeason20242025!$D$3:$D$1315, $A4)+SUMIFS(DataRegularSeason20242025!$AB$3:$AB$1315,DataRegularSeason20242025!$B$3:$B$1315, "&lt;=" &amp; FO$1, DataRegularSeason20242025!$E$3:$E$1315, $A4)</f>
        <v>78</v>
      </c>
      <c r="FP4">
        <f>SUMIFS(DataRegularSeason20242025!$AA$3:$AA$1315,DataRegularSeason20242025!$B$3:$B$1315, "&lt;=" &amp; FP$1, DataRegularSeason20242025!$D$3:$D$1315, $A4)+SUMIFS(DataRegularSeason20242025!$AB$3:$AB$1315,DataRegularSeason20242025!$B$3:$B$1315, "&lt;=" &amp; FP$1, DataRegularSeason20242025!$E$3:$E$1315, $A4)</f>
        <v>78</v>
      </c>
      <c r="FQ4">
        <f>SUMIFS(DataRegularSeason20242025!$AA$3:$AA$1315,DataRegularSeason20242025!$B$3:$B$1315, "&lt;=" &amp; FQ$1, DataRegularSeason20242025!$D$3:$D$1315, $A4)+SUMIFS(DataRegularSeason20242025!$AB$3:$AB$1315,DataRegularSeason20242025!$B$3:$B$1315, "&lt;=" &amp; FQ$1, DataRegularSeason20242025!$E$3:$E$1315, $A4)</f>
        <v>78</v>
      </c>
      <c r="FR4">
        <f>SUMIFS(DataRegularSeason20242025!$AA$3:$AA$1315,DataRegularSeason20242025!$B$3:$B$1315, "&lt;=" &amp; FR$1, DataRegularSeason20242025!$D$3:$D$1315, $A4)+SUMIFS(DataRegularSeason20242025!$AB$3:$AB$1315,DataRegularSeason20242025!$B$3:$B$1315, "&lt;=" &amp; FR$1, DataRegularSeason20242025!$E$3:$E$1315, $A4)</f>
        <v>78</v>
      </c>
      <c r="FS4">
        <f>SUMIFS(DataRegularSeason20242025!$AA$3:$AA$1315,DataRegularSeason20242025!$B$3:$B$1315, "&lt;=" &amp; FS$1, DataRegularSeason20242025!$D$3:$D$1315, $A4)+SUMIFS(DataRegularSeason20242025!$AB$3:$AB$1315,DataRegularSeason20242025!$B$3:$B$1315, "&lt;=" &amp; FS$1, DataRegularSeason20242025!$E$3:$E$1315, $A4)</f>
        <v>78</v>
      </c>
      <c r="FT4">
        <f>SUMIFS(DataRegularSeason20242025!$AA$3:$AA$1315,DataRegularSeason20242025!$B$3:$B$1315, "&lt;=" &amp; FT$1, DataRegularSeason20242025!$D$3:$D$1315, $A4)+SUMIFS(DataRegularSeason20242025!$AB$3:$AB$1315,DataRegularSeason20242025!$B$3:$B$1315, "&lt;=" &amp; FT$1, DataRegularSeason20242025!$E$3:$E$1315, $A4)</f>
        <v>78</v>
      </c>
      <c r="FU4">
        <f>SUMIFS(DataRegularSeason20242025!$AA$3:$AA$1315,DataRegularSeason20242025!$B$3:$B$1315, "&lt;=" &amp; FU$1, DataRegularSeason20242025!$D$3:$D$1315, $A4)+SUMIFS(DataRegularSeason20242025!$AB$3:$AB$1315,DataRegularSeason20242025!$B$3:$B$1315, "&lt;=" &amp; FU$1, DataRegularSeason20242025!$E$3:$E$1315, $A4)</f>
        <v>78</v>
      </c>
      <c r="FV4">
        <f>SUMIFS(DataRegularSeason20242025!$AA$3:$AA$1315,DataRegularSeason20242025!$B$3:$B$1315, "&lt;=" &amp; FV$1, DataRegularSeason20242025!$D$3:$D$1315, $A4)+SUMIFS(DataRegularSeason20242025!$AB$3:$AB$1315,DataRegularSeason20242025!$B$3:$B$1315, "&lt;=" &amp; FV$1, DataRegularSeason20242025!$E$3:$E$1315, $A4)</f>
        <v>78</v>
      </c>
      <c r="FW4">
        <f>SUMIFS(DataRegularSeason20242025!$AA$3:$AA$1315,DataRegularSeason20242025!$B$3:$B$1315, "&lt;=" &amp; FW$1, DataRegularSeason20242025!$D$3:$D$1315, $A4)+SUMIFS(DataRegularSeason20242025!$AB$3:$AB$1315,DataRegularSeason20242025!$B$3:$B$1315, "&lt;=" &amp; FW$1, DataRegularSeason20242025!$E$3:$E$1315, $A4)</f>
        <v>78</v>
      </c>
      <c r="FX4">
        <f>SUMIFS(DataRegularSeason20242025!$AA$3:$AA$1315,DataRegularSeason20242025!$B$3:$B$1315, "&lt;=" &amp; FX$1, DataRegularSeason20242025!$D$3:$D$1315, $A4)+SUMIFS(DataRegularSeason20242025!$AB$3:$AB$1315,DataRegularSeason20242025!$B$3:$B$1315, "&lt;=" &amp; FX$1, DataRegularSeason20242025!$E$3:$E$1315, $A4)</f>
        <v>78</v>
      </c>
      <c r="FY4">
        <f>SUMIFS(DataRegularSeason20242025!$AA$3:$AA$1315,DataRegularSeason20242025!$B$3:$B$1315, "&lt;=" &amp; FY$1, DataRegularSeason20242025!$D$3:$D$1315, $A4)+SUMIFS(DataRegularSeason20242025!$AB$3:$AB$1315,DataRegularSeason20242025!$B$3:$B$1315, "&lt;=" &amp; FY$1, DataRegularSeason20242025!$E$3:$E$1315, $A4)</f>
        <v>78</v>
      </c>
      <c r="FZ4">
        <f>SUMIFS(DataRegularSeason20242025!$AA$3:$AA$1315,DataRegularSeason20242025!$B$3:$B$1315, "&lt;=" &amp; FZ$1, DataRegularSeason20242025!$D$3:$D$1315, $A4)+SUMIFS(DataRegularSeason20242025!$AB$3:$AB$1315,DataRegularSeason20242025!$B$3:$B$1315, "&lt;=" &amp; FZ$1, DataRegularSeason20242025!$E$3:$E$1315, $A4)</f>
        <v>78</v>
      </c>
      <c r="GA4">
        <f>SUMIFS(DataRegularSeason20242025!$AA$3:$AA$1315,DataRegularSeason20242025!$B$3:$B$1315, "&lt;=" &amp; GA$1, DataRegularSeason20242025!$D$3:$D$1315, $A4)+SUMIFS(DataRegularSeason20242025!$AB$3:$AB$1315,DataRegularSeason20242025!$B$3:$B$1315, "&lt;=" &amp; GA$1, DataRegularSeason20242025!$E$3:$E$1315, $A4)</f>
        <v>78</v>
      </c>
      <c r="GB4">
        <f>SUMIFS(DataRegularSeason20242025!$AA$3:$AA$1315,DataRegularSeason20242025!$B$3:$B$1315, "&lt;=" &amp; GB$1, DataRegularSeason20242025!$D$3:$D$1315, $A4)+SUMIFS(DataRegularSeason20242025!$AB$3:$AB$1315,DataRegularSeason20242025!$B$3:$B$1315, "&lt;=" &amp; GB$1, DataRegularSeason20242025!$E$3:$E$1315, $A4)</f>
        <v>78</v>
      </c>
      <c r="GC4">
        <f>SUMIFS(DataRegularSeason20242025!$AA$3:$AA$1315,DataRegularSeason20242025!$B$3:$B$1315, "&lt;=" &amp; GC$1, DataRegularSeason20242025!$D$3:$D$1315, $A4)+SUMIFS(DataRegularSeason20242025!$AB$3:$AB$1315,DataRegularSeason20242025!$B$3:$B$1315, "&lt;=" &amp; GC$1, DataRegularSeason20242025!$E$3:$E$1315, $A4)</f>
        <v>78</v>
      </c>
      <c r="GD4">
        <f>SUMIFS(DataRegularSeason20242025!$AA$3:$AA$1315,DataRegularSeason20242025!$B$3:$B$1315, "&lt;=" &amp; GD$1, DataRegularSeason20242025!$D$3:$D$1315, $A4)+SUMIFS(DataRegularSeason20242025!$AB$3:$AB$1315,DataRegularSeason20242025!$B$3:$B$1315, "&lt;=" &amp; GD$1, DataRegularSeason20242025!$E$3:$E$1315, $A4)</f>
        <v>78</v>
      </c>
      <c r="GE4">
        <f>SUMIFS(DataRegularSeason20242025!$AA$3:$AA$1315,DataRegularSeason20242025!$B$3:$B$1315, "&lt;=" &amp; GE$1, DataRegularSeason20242025!$D$3:$D$1315, $A4)+SUMIFS(DataRegularSeason20242025!$AB$3:$AB$1315,DataRegularSeason20242025!$B$3:$B$1315, "&lt;=" &amp; GE$1, DataRegularSeason20242025!$E$3:$E$1315, $A4)</f>
        <v>78</v>
      </c>
      <c r="GF4">
        <f>SUMIFS(DataRegularSeason20242025!$AA$3:$AA$1315,DataRegularSeason20242025!$B$3:$B$1315, "&lt;=" &amp; GF$1, DataRegularSeason20242025!$D$3:$D$1315, $A4)+SUMIFS(DataRegularSeason20242025!$AB$3:$AB$1315,DataRegularSeason20242025!$B$3:$B$1315, "&lt;=" &amp; GF$1, DataRegularSeason20242025!$E$3:$E$1315, $A4)</f>
        <v>78</v>
      </c>
      <c r="GG4">
        <f>SUMIFS(DataRegularSeason20242025!$AA$3:$AA$1315,DataRegularSeason20242025!$B$3:$B$1315, "&lt;=" &amp; GG$1, DataRegularSeason20242025!$D$3:$D$1315, $A4)+SUMIFS(DataRegularSeason20242025!$AB$3:$AB$1315,DataRegularSeason20242025!$B$3:$B$1315, "&lt;=" &amp; GG$1, DataRegularSeason20242025!$E$3:$E$1315, $A4)</f>
        <v>78</v>
      </c>
      <c r="GH4">
        <f>SUMIFS(DataRegularSeason20242025!$AA$3:$AA$1315,DataRegularSeason20242025!$B$3:$B$1315, "&lt;=" &amp; GH$1, DataRegularSeason20242025!$D$3:$D$1315, $A4)+SUMIFS(DataRegularSeason20242025!$AB$3:$AB$1315,DataRegularSeason20242025!$B$3:$B$1315, "&lt;=" &amp; GH$1, DataRegularSeason20242025!$E$3:$E$1315, $A4)</f>
        <v>78</v>
      </c>
      <c r="GI4">
        <f>SUMIFS(DataRegularSeason20242025!$AA$3:$AA$1315,DataRegularSeason20242025!$B$3:$B$1315, "&lt;=" &amp; GI$1, DataRegularSeason20242025!$D$3:$D$1315, $A4)+SUMIFS(DataRegularSeason20242025!$AB$3:$AB$1315,DataRegularSeason20242025!$B$3:$B$1315, "&lt;=" &amp; GI$1, DataRegularSeason20242025!$E$3:$E$1315, $A4)</f>
        <v>78</v>
      </c>
      <c r="GJ4">
        <f>SUMIFS(DataRegularSeason20242025!$AA$3:$AA$1315,DataRegularSeason20242025!$B$3:$B$1315, "&lt;=" &amp; GJ$1, DataRegularSeason20242025!$D$3:$D$1315, $A4)+SUMIFS(DataRegularSeason20242025!$AB$3:$AB$1315,DataRegularSeason20242025!$B$3:$B$1315, "&lt;=" &amp; GJ$1, DataRegularSeason20242025!$E$3:$E$1315, $A4)</f>
        <v>78</v>
      </c>
      <c r="GK4">
        <f>SUMIFS(DataRegularSeason20242025!$AA$3:$AA$1315,DataRegularSeason20242025!$B$3:$B$1315, "&lt;=" &amp; GK$1, DataRegularSeason20242025!$D$3:$D$1315, $A4)+SUMIFS(DataRegularSeason20242025!$AB$3:$AB$1315,DataRegularSeason20242025!$B$3:$B$1315, "&lt;=" &amp; GK$1, DataRegularSeason20242025!$E$3:$E$1315, $A4)</f>
        <v>78</v>
      </c>
      <c r="GL4">
        <f>SUMIFS(DataRegularSeason20242025!$AA$3:$AA$1315,DataRegularSeason20242025!$B$3:$B$1315, "&lt;=" &amp; GL$1, DataRegularSeason20242025!$D$3:$D$1315, $A4)+SUMIFS(DataRegularSeason20242025!$AB$3:$AB$1315,DataRegularSeason20242025!$B$3:$B$1315, "&lt;=" &amp; GL$1, DataRegularSeason20242025!$E$3:$E$1315, $A4)</f>
        <v>78</v>
      </c>
      <c r="GM4">
        <f>SUMIFS(DataRegularSeason20242025!$AA$3:$AA$1315,DataRegularSeason20242025!$B$3:$B$1315, "&lt;=" &amp; GM$1, DataRegularSeason20242025!$D$3:$D$1315, $A4)+SUMIFS(DataRegularSeason20242025!$AB$3:$AB$1315,DataRegularSeason20242025!$B$3:$B$1315, "&lt;=" &amp; GM$1, DataRegularSeason20242025!$E$3:$E$1315, $A4)</f>
        <v>78</v>
      </c>
      <c r="GN4">
        <f>SUMIFS(DataRegularSeason20242025!$AA$3:$AA$1315,DataRegularSeason20242025!$B$3:$B$1315, "&lt;=" &amp; GN$1, DataRegularSeason20242025!$D$3:$D$1315, $A4)+SUMIFS(DataRegularSeason20242025!$AB$3:$AB$1315,DataRegularSeason20242025!$B$3:$B$1315, "&lt;=" &amp; GN$1, DataRegularSeason20242025!$E$3:$E$1315, $A4)</f>
        <v>78</v>
      </c>
      <c r="GO4">
        <f>SUMIFS(DataRegularSeason20242025!$AA$3:$AA$1315,DataRegularSeason20242025!$B$3:$B$1315, "&lt;=" &amp; GO$1, DataRegularSeason20242025!$D$3:$D$1315, $A4)+SUMIFS(DataRegularSeason20242025!$AB$3:$AB$1315,DataRegularSeason20242025!$B$3:$B$1315, "&lt;=" &amp; GO$1, DataRegularSeason20242025!$E$3:$E$1315, $A4)</f>
        <v>78</v>
      </c>
      <c r="GP4">
        <f>SUMIFS(DataRegularSeason20242025!$AA$3:$AA$1315,DataRegularSeason20242025!$B$3:$B$1315, "&lt;=" &amp; GP$1, DataRegularSeason20242025!$D$3:$D$1315, $A4)+SUMIFS(DataRegularSeason20242025!$AB$3:$AB$1315,DataRegularSeason20242025!$B$3:$B$1315, "&lt;=" &amp; GP$1, DataRegularSeason20242025!$E$3:$E$1315, $A4)</f>
        <v>78</v>
      </c>
      <c r="GQ4">
        <f>SUMIFS(DataRegularSeason20242025!$AA$3:$AA$1315,DataRegularSeason20242025!$B$3:$B$1315, "&lt;=" &amp; GQ$1, DataRegularSeason20242025!$D$3:$D$1315, $A4)+SUMIFS(DataRegularSeason20242025!$AB$3:$AB$1315,DataRegularSeason20242025!$B$3:$B$1315, "&lt;=" &amp; GQ$1, DataRegularSeason20242025!$E$3:$E$1315, $A4)</f>
        <v>78</v>
      </c>
      <c r="GR4">
        <f>SUMIFS(DataRegularSeason20242025!$AA$3:$AA$1315,DataRegularSeason20242025!$B$3:$B$1315, "&lt;=" &amp; GR$1, DataRegularSeason20242025!$D$3:$D$1315, $A4)+SUMIFS(DataRegularSeason20242025!$AB$3:$AB$1315,DataRegularSeason20242025!$B$3:$B$1315, "&lt;=" &amp; GR$1, DataRegularSeason20242025!$E$3:$E$1315, $A4)</f>
        <v>78</v>
      </c>
      <c r="GS4">
        <f>SUMIFS(DataRegularSeason20242025!$AA$3:$AA$1315,DataRegularSeason20242025!$B$3:$B$1315, "&lt;=" &amp; GS$1, DataRegularSeason20242025!$D$3:$D$1315, $A4)+SUMIFS(DataRegularSeason20242025!$AB$3:$AB$1315,DataRegularSeason20242025!$B$3:$B$1315, "&lt;=" &amp; GS$1, DataRegularSeason20242025!$E$3:$E$1315, $A4)</f>
        <v>78</v>
      </c>
      <c r="GT4">
        <f>SUMIFS(DataRegularSeason20242025!$AA$3:$AA$1315,DataRegularSeason20242025!$B$3:$B$1315, "&lt;=" &amp; GT$1, DataRegularSeason20242025!$D$3:$D$1315, $A4)+SUMIFS(DataRegularSeason20242025!$AB$3:$AB$1315,DataRegularSeason20242025!$B$3:$B$1315, "&lt;=" &amp; GT$1, DataRegularSeason20242025!$E$3:$E$1315, $A4)</f>
        <v>78</v>
      </c>
      <c r="GU4">
        <f>SUMIFS(DataRegularSeason20242025!$AA$3:$AA$1315,DataRegularSeason20242025!$B$3:$B$1315, "&lt;=" &amp; GU$1, DataRegularSeason20242025!$D$3:$D$1315, $A4)+SUMIFS(DataRegularSeason20242025!$AB$3:$AB$1315,DataRegularSeason20242025!$B$3:$B$1315, "&lt;=" &amp; GU$1, DataRegularSeason20242025!$E$3:$E$1315, $A4)</f>
        <v>78</v>
      </c>
    </row>
    <row r="5" spans="1:275" x14ac:dyDescent="0.25">
      <c r="A5" t="s">
        <v>30</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29</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64</v>
      </c>
      <c r="EX6">
        <f>SUMIFS(DataRegularSeason20242025!$AA$3:$AA$1315,DataRegularSeason20242025!$B$3:$B$1315, "&lt;=" &amp; EX$1, DataRegularSeason20242025!$D$3:$D$1315, $A6)+SUMIFS(DataRegularSeason20242025!$AB$3:$AB$1315,DataRegularSeason20242025!$B$3:$B$1315, "&lt;=" &amp; EX$1, DataRegularSeason20242025!$E$3:$E$1315, $A6)</f>
        <v>64</v>
      </c>
      <c r="EY6">
        <f>SUMIFS(DataRegularSeason20242025!$AA$3:$AA$1315,DataRegularSeason20242025!$B$3:$B$1315, "&lt;=" &amp; EY$1, DataRegularSeason20242025!$D$3:$D$1315, $A6)+SUMIFS(DataRegularSeason20242025!$AB$3:$AB$1315,DataRegularSeason20242025!$B$3:$B$1315, "&lt;=" &amp; EY$1, DataRegularSeason20242025!$E$3:$E$1315, $A6)</f>
        <v>65</v>
      </c>
      <c r="EZ6">
        <f>SUMIFS(DataRegularSeason20242025!$AA$3:$AA$1315,DataRegularSeason20242025!$B$3:$B$1315, "&lt;=" &amp; EZ$1, DataRegularSeason20242025!$D$3:$D$1315, $A6)+SUMIFS(DataRegularSeason20242025!$AB$3:$AB$1315,DataRegularSeason20242025!$B$3:$B$1315, "&lt;=" &amp; EZ$1, DataRegularSeason20242025!$E$3:$E$1315, $A6)</f>
        <v>65</v>
      </c>
      <c r="FA6">
        <f>SUMIFS(DataRegularSeason20242025!$AA$3:$AA$1315,DataRegularSeason20242025!$B$3:$B$1315, "&lt;=" &amp; FA$1, DataRegularSeason20242025!$D$3:$D$1315, $A6)+SUMIFS(DataRegularSeason20242025!$AB$3:$AB$1315,DataRegularSeason20242025!$B$3:$B$1315, "&lt;=" &amp; FA$1, DataRegularSeason20242025!$E$3:$E$1315, $A6)</f>
        <v>67</v>
      </c>
      <c r="FB6">
        <f>SUMIFS(DataRegularSeason20242025!$AA$3:$AA$1315,DataRegularSeason20242025!$B$3:$B$1315, "&lt;=" &amp; FB$1, DataRegularSeason20242025!$D$3:$D$1315, $A6)+SUMIFS(DataRegularSeason20242025!$AB$3:$AB$1315,DataRegularSeason20242025!$B$3:$B$1315, "&lt;=" &amp; FB$1, DataRegularSeason20242025!$E$3:$E$1315, $A6)</f>
        <v>67</v>
      </c>
      <c r="FC6">
        <f>SUMIFS(DataRegularSeason20242025!$AA$3:$AA$1315,DataRegularSeason20242025!$B$3:$B$1315, "&lt;=" &amp; FC$1, DataRegularSeason20242025!$D$3:$D$1315, $A6)+SUMIFS(DataRegularSeason20242025!$AB$3:$AB$1315,DataRegularSeason20242025!$B$3:$B$1315, "&lt;=" &amp; FC$1, DataRegularSeason20242025!$E$3:$E$1315, $A6)</f>
        <v>67</v>
      </c>
      <c r="FD6">
        <f>SUMIFS(DataRegularSeason20242025!$AA$3:$AA$1315,DataRegularSeason20242025!$B$3:$B$1315, "&lt;=" &amp; FD$1, DataRegularSeason20242025!$D$3:$D$1315, $A6)+SUMIFS(DataRegularSeason20242025!$AB$3:$AB$1315,DataRegularSeason20242025!$B$3:$B$1315, "&lt;=" &amp; FD$1, DataRegularSeason20242025!$E$3:$E$1315, $A6)</f>
        <v>67</v>
      </c>
      <c r="FE6">
        <f>SUMIFS(DataRegularSeason20242025!$AA$3:$AA$1315,DataRegularSeason20242025!$B$3:$B$1315, "&lt;=" &amp; FE$1, DataRegularSeason20242025!$D$3:$D$1315, $A6)+SUMIFS(DataRegularSeason20242025!$AB$3:$AB$1315,DataRegularSeason20242025!$B$3:$B$1315, "&lt;=" &amp; FE$1, DataRegularSeason20242025!$E$3:$E$1315, $A6)</f>
        <v>67</v>
      </c>
      <c r="FF6">
        <f>SUMIFS(DataRegularSeason20242025!$AA$3:$AA$1315,DataRegularSeason20242025!$B$3:$B$1315, "&lt;=" &amp; FF$1, DataRegularSeason20242025!$D$3:$D$1315, $A6)+SUMIFS(DataRegularSeason20242025!$AB$3:$AB$1315,DataRegularSeason20242025!$B$3:$B$1315, "&lt;=" &amp; FF$1, DataRegularSeason20242025!$E$3:$E$1315, $A6)</f>
        <v>67</v>
      </c>
      <c r="FG6">
        <f>SUMIFS(DataRegularSeason20242025!$AA$3:$AA$1315,DataRegularSeason20242025!$B$3:$B$1315, "&lt;=" &amp; FG$1, DataRegularSeason20242025!$D$3:$D$1315, $A6)+SUMIFS(DataRegularSeason20242025!$AB$3:$AB$1315,DataRegularSeason20242025!$B$3:$B$1315, "&lt;=" &amp; FG$1, DataRegularSeason20242025!$E$3:$E$1315, $A6)</f>
        <v>67</v>
      </c>
      <c r="FH6">
        <f>SUMIFS(DataRegularSeason20242025!$AA$3:$AA$1315,DataRegularSeason20242025!$B$3:$B$1315, "&lt;=" &amp; FH$1, DataRegularSeason20242025!$D$3:$D$1315, $A6)+SUMIFS(DataRegularSeason20242025!$AB$3:$AB$1315,DataRegularSeason20242025!$B$3:$B$1315, "&lt;=" &amp; FH$1, DataRegularSeason20242025!$E$3:$E$1315, $A6)</f>
        <v>67</v>
      </c>
      <c r="FI6">
        <f>SUMIFS(DataRegularSeason20242025!$AA$3:$AA$1315,DataRegularSeason20242025!$B$3:$B$1315, "&lt;=" &amp; FI$1, DataRegularSeason20242025!$D$3:$D$1315, $A6)+SUMIFS(DataRegularSeason20242025!$AB$3:$AB$1315,DataRegularSeason20242025!$B$3:$B$1315, "&lt;=" &amp; FI$1, DataRegularSeason20242025!$E$3:$E$1315, $A6)</f>
        <v>67</v>
      </c>
      <c r="FJ6">
        <f>SUMIFS(DataRegularSeason20242025!$AA$3:$AA$1315,DataRegularSeason20242025!$B$3:$B$1315, "&lt;=" &amp; FJ$1, DataRegularSeason20242025!$D$3:$D$1315, $A6)+SUMIFS(DataRegularSeason20242025!$AB$3:$AB$1315,DataRegularSeason20242025!$B$3:$B$1315, "&lt;=" &amp; FJ$1, DataRegularSeason20242025!$E$3:$E$1315, $A6)</f>
        <v>67</v>
      </c>
      <c r="FK6">
        <f>SUMIFS(DataRegularSeason20242025!$AA$3:$AA$1315,DataRegularSeason20242025!$B$3:$B$1315, "&lt;=" &amp; FK$1, DataRegularSeason20242025!$D$3:$D$1315, $A6)+SUMIFS(DataRegularSeason20242025!$AB$3:$AB$1315,DataRegularSeason20242025!$B$3:$B$1315, "&lt;=" &amp; FK$1, DataRegularSeason20242025!$E$3:$E$1315, $A6)</f>
        <v>67</v>
      </c>
      <c r="FL6">
        <f>SUMIFS(DataRegularSeason20242025!$AA$3:$AA$1315,DataRegularSeason20242025!$B$3:$B$1315, "&lt;=" &amp; FL$1, DataRegularSeason20242025!$D$3:$D$1315, $A6)+SUMIFS(DataRegularSeason20242025!$AB$3:$AB$1315,DataRegularSeason20242025!$B$3:$B$1315, "&lt;=" &amp; FL$1, DataRegularSeason20242025!$E$3:$E$1315, $A6)</f>
        <v>67</v>
      </c>
      <c r="FM6">
        <f>SUMIFS(DataRegularSeason20242025!$AA$3:$AA$1315,DataRegularSeason20242025!$B$3:$B$1315, "&lt;=" &amp; FM$1, DataRegularSeason20242025!$D$3:$D$1315, $A6)+SUMIFS(DataRegularSeason20242025!$AB$3:$AB$1315,DataRegularSeason20242025!$B$3:$B$1315, "&lt;=" &amp; FM$1, DataRegularSeason20242025!$E$3:$E$1315, $A6)</f>
        <v>67</v>
      </c>
      <c r="FN6">
        <f>SUMIFS(DataRegularSeason20242025!$AA$3:$AA$1315,DataRegularSeason20242025!$B$3:$B$1315, "&lt;=" &amp; FN$1, DataRegularSeason20242025!$D$3:$D$1315, $A6)+SUMIFS(DataRegularSeason20242025!$AB$3:$AB$1315,DataRegularSeason20242025!$B$3:$B$1315, "&lt;=" &amp; FN$1, DataRegularSeason20242025!$E$3:$E$1315, $A6)</f>
        <v>67</v>
      </c>
      <c r="FO6">
        <f>SUMIFS(DataRegularSeason20242025!$AA$3:$AA$1315,DataRegularSeason20242025!$B$3:$B$1315, "&lt;=" &amp; FO$1, DataRegularSeason20242025!$D$3:$D$1315, $A6)+SUMIFS(DataRegularSeason20242025!$AB$3:$AB$1315,DataRegularSeason20242025!$B$3:$B$1315, "&lt;=" &amp; FO$1, DataRegularSeason20242025!$E$3:$E$1315, $A6)</f>
        <v>67</v>
      </c>
      <c r="FP6">
        <f>SUMIFS(DataRegularSeason20242025!$AA$3:$AA$1315,DataRegularSeason20242025!$B$3:$B$1315, "&lt;=" &amp; FP$1, DataRegularSeason20242025!$D$3:$D$1315, $A6)+SUMIFS(DataRegularSeason20242025!$AB$3:$AB$1315,DataRegularSeason20242025!$B$3:$B$1315, "&lt;=" &amp; FP$1, DataRegularSeason20242025!$E$3:$E$1315, $A6)</f>
        <v>67</v>
      </c>
      <c r="FQ6">
        <f>SUMIFS(DataRegularSeason20242025!$AA$3:$AA$1315,DataRegularSeason20242025!$B$3:$B$1315, "&lt;=" &amp; FQ$1, DataRegularSeason20242025!$D$3:$D$1315, $A6)+SUMIFS(DataRegularSeason20242025!$AB$3:$AB$1315,DataRegularSeason20242025!$B$3:$B$1315, "&lt;=" &amp; FQ$1, DataRegularSeason20242025!$E$3:$E$1315, $A6)</f>
        <v>67</v>
      </c>
      <c r="FR6">
        <f>SUMIFS(DataRegularSeason20242025!$AA$3:$AA$1315,DataRegularSeason20242025!$B$3:$B$1315, "&lt;=" &amp; FR$1, DataRegularSeason20242025!$D$3:$D$1315, $A6)+SUMIFS(DataRegularSeason20242025!$AB$3:$AB$1315,DataRegularSeason20242025!$B$3:$B$1315, "&lt;=" &amp; FR$1, DataRegularSeason20242025!$E$3:$E$1315, $A6)</f>
        <v>67</v>
      </c>
      <c r="FS6">
        <f>SUMIFS(DataRegularSeason20242025!$AA$3:$AA$1315,DataRegularSeason20242025!$B$3:$B$1315, "&lt;=" &amp; FS$1, DataRegularSeason20242025!$D$3:$D$1315, $A6)+SUMIFS(DataRegularSeason20242025!$AB$3:$AB$1315,DataRegularSeason20242025!$B$3:$B$1315, "&lt;=" &amp; FS$1, DataRegularSeason20242025!$E$3:$E$1315, $A6)</f>
        <v>67</v>
      </c>
      <c r="FT6">
        <f>SUMIFS(DataRegularSeason20242025!$AA$3:$AA$1315,DataRegularSeason20242025!$B$3:$B$1315, "&lt;=" &amp; FT$1, DataRegularSeason20242025!$D$3:$D$1315, $A6)+SUMIFS(DataRegularSeason20242025!$AB$3:$AB$1315,DataRegularSeason20242025!$B$3:$B$1315, "&lt;=" &amp; FT$1, DataRegularSeason20242025!$E$3:$E$1315, $A6)</f>
        <v>67</v>
      </c>
      <c r="FU6">
        <f>SUMIFS(DataRegularSeason20242025!$AA$3:$AA$1315,DataRegularSeason20242025!$B$3:$B$1315, "&lt;=" &amp; FU$1, DataRegularSeason20242025!$D$3:$D$1315, $A6)+SUMIFS(DataRegularSeason20242025!$AB$3:$AB$1315,DataRegularSeason20242025!$B$3:$B$1315, "&lt;=" &amp; FU$1, DataRegularSeason20242025!$E$3:$E$1315, $A6)</f>
        <v>67</v>
      </c>
      <c r="FV6">
        <f>SUMIFS(DataRegularSeason20242025!$AA$3:$AA$1315,DataRegularSeason20242025!$B$3:$B$1315, "&lt;=" &amp; FV$1, DataRegularSeason20242025!$D$3:$D$1315, $A6)+SUMIFS(DataRegularSeason20242025!$AB$3:$AB$1315,DataRegularSeason20242025!$B$3:$B$1315, "&lt;=" &amp; FV$1, DataRegularSeason20242025!$E$3:$E$1315, $A6)</f>
        <v>67</v>
      </c>
      <c r="FW6">
        <f>SUMIFS(DataRegularSeason20242025!$AA$3:$AA$1315,DataRegularSeason20242025!$B$3:$B$1315, "&lt;=" &amp; FW$1, DataRegularSeason20242025!$D$3:$D$1315, $A6)+SUMIFS(DataRegularSeason20242025!$AB$3:$AB$1315,DataRegularSeason20242025!$B$3:$B$1315, "&lt;=" &amp; FW$1, DataRegularSeason20242025!$E$3:$E$1315, $A6)</f>
        <v>67</v>
      </c>
      <c r="FX6">
        <f>SUMIFS(DataRegularSeason20242025!$AA$3:$AA$1315,DataRegularSeason20242025!$B$3:$B$1315, "&lt;=" &amp; FX$1, DataRegularSeason20242025!$D$3:$D$1315, $A6)+SUMIFS(DataRegularSeason20242025!$AB$3:$AB$1315,DataRegularSeason20242025!$B$3:$B$1315, "&lt;=" &amp; FX$1, DataRegularSeason20242025!$E$3:$E$1315, $A6)</f>
        <v>67</v>
      </c>
      <c r="FY6">
        <f>SUMIFS(DataRegularSeason20242025!$AA$3:$AA$1315,DataRegularSeason20242025!$B$3:$B$1315, "&lt;=" &amp; FY$1, DataRegularSeason20242025!$D$3:$D$1315, $A6)+SUMIFS(DataRegularSeason20242025!$AB$3:$AB$1315,DataRegularSeason20242025!$B$3:$B$1315, "&lt;=" &amp; FY$1, DataRegularSeason20242025!$E$3:$E$1315, $A6)</f>
        <v>67</v>
      </c>
      <c r="FZ6">
        <f>SUMIFS(DataRegularSeason20242025!$AA$3:$AA$1315,DataRegularSeason20242025!$B$3:$B$1315, "&lt;=" &amp; FZ$1, DataRegularSeason20242025!$D$3:$D$1315, $A6)+SUMIFS(DataRegularSeason20242025!$AB$3:$AB$1315,DataRegularSeason20242025!$B$3:$B$1315, "&lt;=" &amp; FZ$1, DataRegularSeason20242025!$E$3:$E$1315, $A6)</f>
        <v>67</v>
      </c>
      <c r="GA6">
        <f>SUMIFS(DataRegularSeason20242025!$AA$3:$AA$1315,DataRegularSeason20242025!$B$3:$B$1315, "&lt;=" &amp; GA$1, DataRegularSeason20242025!$D$3:$D$1315, $A6)+SUMIFS(DataRegularSeason20242025!$AB$3:$AB$1315,DataRegularSeason20242025!$B$3:$B$1315, "&lt;=" &amp; GA$1, DataRegularSeason20242025!$E$3:$E$1315, $A6)</f>
        <v>67</v>
      </c>
      <c r="GB6">
        <f>SUMIFS(DataRegularSeason20242025!$AA$3:$AA$1315,DataRegularSeason20242025!$B$3:$B$1315, "&lt;=" &amp; GB$1, DataRegularSeason20242025!$D$3:$D$1315, $A6)+SUMIFS(DataRegularSeason20242025!$AB$3:$AB$1315,DataRegularSeason20242025!$B$3:$B$1315, "&lt;=" &amp; GB$1, DataRegularSeason20242025!$E$3:$E$1315, $A6)</f>
        <v>67</v>
      </c>
      <c r="GC6">
        <f>SUMIFS(DataRegularSeason20242025!$AA$3:$AA$1315,DataRegularSeason20242025!$B$3:$B$1315, "&lt;=" &amp; GC$1, DataRegularSeason20242025!$D$3:$D$1315, $A6)+SUMIFS(DataRegularSeason20242025!$AB$3:$AB$1315,DataRegularSeason20242025!$B$3:$B$1315, "&lt;=" &amp; GC$1, DataRegularSeason20242025!$E$3:$E$1315, $A6)</f>
        <v>67</v>
      </c>
      <c r="GD6">
        <f>SUMIFS(DataRegularSeason20242025!$AA$3:$AA$1315,DataRegularSeason20242025!$B$3:$B$1315, "&lt;=" &amp; GD$1, DataRegularSeason20242025!$D$3:$D$1315, $A6)+SUMIFS(DataRegularSeason20242025!$AB$3:$AB$1315,DataRegularSeason20242025!$B$3:$B$1315, "&lt;=" &amp; GD$1, DataRegularSeason20242025!$E$3:$E$1315, $A6)</f>
        <v>67</v>
      </c>
      <c r="GE6">
        <f>SUMIFS(DataRegularSeason20242025!$AA$3:$AA$1315,DataRegularSeason20242025!$B$3:$B$1315, "&lt;=" &amp; GE$1, DataRegularSeason20242025!$D$3:$D$1315, $A6)+SUMIFS(DataRegularSeason20242025!$AB$3:$AB$1315,DataRegularSeason20242025!$B$3:$B$1315, "&lt;=" &amp; GE$1, DataRegularSeason20242025!$E$3:$E$1315, $A6)</f>
        <v>67</v>
      </c>
      <c r="GF6">
        <f>SUMIFS(DataRegularSeason20242025!$AA$3:$AA$1315,DataRegularSeason20242025!$B$3:$B$1315, "&lt;=" &amp; GF$1, DataRegularSeason20242025!$D$3:$D$1315, $A6)+SUMIFS(DataRegularSeason20242025!$AB$3:$AB$1315,DataRegularSeason20242025!$B$3:$B$1315, "&lt;=" &amp; GF$1, DataRegularSeason20242025!$E$3:$E$1315, $A6)</f>
        <v>67</v>
      </c>
      <c r="GG6">
        <f>SUMIFS(DataRegularSeason20242025!$AA$3:$AA$1315,DataRegularSeason20242025!$B$3:$B$1315, "&lt;=" &amp; GG$1, DataRegularSeason20242025!$D$3:$D$1315, $A6)+SUMIFS(DataRegularSeason20242025!$AB$3:$AB$1315,DataRegularSeason20242025!$B$3:$B$1315, "&lt;=" &amp; GG$1, DataRegularSeason20242025!$E$3:$E$1315, $A6)</f>
        <v>67</v>
      </c>
      <c r="GH6">
        <f>SUMIFS(DataRegularSeason20242025!$AA$3:$AA$1315,DataRegularSeason20242025!$B$3:$B$1315, "&lt;=" &amp; GH$1, DataRegularSeason20242025!$D$3:$D$1315, $A6)+SUMIFS(DataRegularSeason20242025!$AB$3:$AB$1315,DataRegularSeason20242025!$B$3:$B$1315, "&lt;=" &amp; GH$1, DataRegularSeason20242025!$E$3:$E$1315, $A6)</f>
        <v>67</v>
      </c>
      <c r="GI6">
        <f>SUMIFS(DataRegularSeason20242025!$AA$3:$AA$1315,DataRegularSeason20242025!$B$3:$B$1315, "&lt;=" &amp; GI$1, DataRegularSeason20242025!$D$3:$D$1315, $A6)+SUMIFS(DataRegularSeason20242025!$AB$3:$AB$1315,DataRegularSeason20242025!$B$3:$B$1315, "&lt;=" &amp; GI$1, DataRegularSeason20242025!$E$3:$E$1315, $A6)</f>
        <v>67</v>
      </c>
      <c r="GJ6">
        <f>SUMIFS(DataRegularSeason20242025!$AA$3:$AA$1315,DataRegularSeason20242025!$B$3:$B$1315, "&lt;=" &amp; GJ$1, DataRegularSeason20242025!$D$3:$D$1315, $A6)+SUMIFS(DataRegularSeason20242025!$AB$3:$AB$1315,DataRegularSeason20242025!$B$3:$B$1315, "&lt;=" &amp; GJ$1, DataRegularSeason20242025!$E$3:$E$1315, $A6)</f>
        <v>67</v>
      </c>
      <c r="GK6">
        <f>SUMIFS(DataRegularSeason20242025!$AA$3:$AA$1315,DataRegularSeason20242025!$B$3:$B$1315, "&lt;=" &amp; GK$1, DataRegularSeason20242025!$D$3:$D$1315, $A6)+SUMIFS(DataRegularSeason20242025!$AB$3:$AB$1315,DataRegularSeason20242025!$B$3:$B$1315, "&lt;=" &amp; GK$1, DataRegularSeason20242025!$E$3:$E$1315, $A6)</f>
        <v>67</v>
      </c>
      <c r="GL6">
        <f>SUMIFS(DataRegularSeason20242025!$AA$3:$AA$1315,DataRegularSeason20242025!$B$3:$B$1315, "&lt;=" &amp; GL$1, DataRegularSeason20242025!$D$3:$D$1315, $A6)+SUMIFS(DataRegularSeason20242025!$AB$3:$AB$1315,DataRegularSeason20242025!$B$3:$B$1315, "&lt;=" &amp; GL$1, DataRegularSeason20242025!$E$3:$E$1315, $A6)</f>
        <v>67</v>
      </c>
      <c r="GM6">
        <f>SUMIFS(DataRegularSeason20242025!$AA$3:$AA$1315,DataRegularSeason20242025!$B$3:$B$1315, "&lt;=" &amp; GM$1, DataRegularSeason20242025!$D$3:$D$1315, $A6)+SUMIFS(DataRegularSeason20242025!$AB$3:$AB$1315,DataRegularSeason20242025!$B$3:$B$1315, "&lt;=" &amp; GM$1, DataRegularSeason20242025!$E$3:$E$1315, $A6)</f>
        <v>67</v>
      </c>
      <c r="GN6">
        <f>SUMIFS(DataRegularSeason20242025!$AA$3:$AA$1315,DataRegularSeason20242025!$B$3:$B$1315, "&lt;=" &amp; GN$1, DataRegularSeason20242025!$D$3:$D$1315, $A6)+SUMIFS(DataRegularSeason20242025!$AB$3:$AB$1315,DataRegularSeason20242025!$B$3:$B$1315, "&lt;=" &amp; GN$1, DataRegularSeason20242025!$E$3:$E$1315, $A6)</f>
        <v>67</v>
      </c>
      <c r="GO6">
        <f>SUMIFS(DataRegularSeason20242025!$AA$3:$AA$1315,DataRegularSeason20242025!$B$3:$B$1315, "&lt;=" &amp; GO$1, DataRegularSeason20242025!$D$3:$D$1315, $A6)+SUMIFS(DataRegularSeason20242025!$AB$3:$AB$1315,DataRegularSeason20242025!$B$3:$B$1315, "&lt;=" &amp; GO$1, DataRegularSeason20242025!$E$3:$E$1315, $A6)</f>
        <v>67</v>
      </c>
      <c r="GP6">
        <f>SUMIFS(DataRegularSeason20242025!$AA$3:$AA$1315,DataRegularSeason20242025!$B$3:$B$1315, "&lt;=" &amp; GP$1, DataRegularSeason20242025!$D$3:$D$1315, $A6)+SUMIFS(DataRegularSeason20242025!$AB$3:$AB$1315,DataRegularSeason20242025!$B$3:$B$1315, "&lt;=" &amp; GP$1, DataRegularSeason20242025!$E$3:$E$1315, $A6)</f>
        <v>67</v>
      </c>
      <c r="GQ6">
        <f>SUMIFS(DataRegularSeason20242025!$AA$3:$AA$1315,DataRegularSeason20242025!$B$3:$B$1315, "&lt;=" &amp; GQ$1, DataRegularSeason20242025!$D$3:$D$1315, $A6)+SUMIFS(DataRegularSeason20242025!$AB$3:$AB$1315,DataRegularSeason20242025!$B$3:$B$1315, "&lt;=" &amp; GQ$1, DataRegularSeason20242025!$E$3:$E$1315, $A6)</f>
        <v>67</v>
      </c>
      <c r="GR6">
        <f>SUMIFS(DataRegularSeason20242025!$AA$3:$AA$1315,DataRegularSeason20242025!$B$3:$B$1315, "&lt;=" &amp; GR$1, DataRegularSeason20242025!$D$3:$D$1315, $A6)+SUMIFS(DataRegularSeason20242025!$AB$3:$AB$1315,DataRegularSeason20242025!$B$3:$B$1315, "&lt;=" &amp; GR$1, DataRegularSeason20242025!$E$3:$E$1315, $A6)</f>
        <v>67</v>
      </c>
      <c r="GS6">
        <f>SUMIFS(DataRegularSeason20242025!$AA$3:$AA$1315,DataRegularSeason20242025!$B$3:$B$1315, "&lt;=" &amp; GS$1, DataRegularSeason20242025!$D$3:$D$1315, $A6)+SUMIFS(DataRegularSeason20242025!$AB$3:$AB$1315,DataRegularSeason20242025!$B$3:$B$1315, "&lt;=" &amp; GS$1, DataRegularSeason20242025!$E$3:$E$1315, $A6)</f>
        <v>67</v>
      </c>
      <c r="GT6">
        <f>SUMIFS(DataRegularSeason20242025!$AA$3:$AA$1315,DataRegularSeason20242025!$B$3:$B$1315, "&lt;=" &amp; GT$1, DataRegularSeason20242025!$D$3:$D$1315, $A6)+SUMIFS(DataRegularSeason20242025!$AB$3:$AB$1315,DataRegularSeason20242025!$B$3:$B$1315, "&lt;=" &amp; GT$1, DataRegularSeason20242025!$E$3:$E$1315, $A6)</f>
        <v>67</v>
      </c>
      <c r="GU6">
        <f>SUMIFS(DataRegularSeason20242025!$AA$3:$AA$1315,DataRegularSeason20242025!$B$3:$B$1315, "&lt;=" &amp; GU$1, DataRegularSeason20242025!$D$3:$D$1315, $A6)+SUMIFS(DataRegularSeason20242025!$AB$3:$AB$1315,DataRegularSeason20242025!$B$3:$B$1315, "&lt;=" &amp; GU$1, DataRegularSeason20242025!$E$3:$E$1315, $A6)</f>
        <v>67</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65</v>
      </c>
      <c r="FC7">
        <f>SUMIFS(DataRegularSeason20242025!$AA$3:$AA$1315,DataRegularSeason20242025!$B$3:$B$1315, "&lt;=" &amp; FC$1, DataRegularSeason20242025!$D$3:$D$1315, $A7)+SUMIFS(DataRegularSeason20242025!$AB$3:$AB$1315,DataRegularSeason20242025!$B$3:$B$1315, "&lt;=" &amp; FC$1, DataRegularSeason20242025!$E$3:$E$1315, $A7)</f>
        <v>65</v>
      </c>
      <c r="FD7">
        <f>SUMIFS(DataRegularSeason20242025!$AA$3:$AA$1315,DataRegularSeason20242025!$B$3:$B$1315, "&lt;=" &amp; FD$1, DataRegularSeason20242025!$D$3:$D$1315, $A7)+SUMIFS(DataRegularSeason20242025!$AB$3:$AB$1315,DataRegularSeason20242025!$B$3:$B$1315, "&lt;=" &amp; FD$1, DataRegularSeason20242025!$E$3:$E$1315, $A7)</f>
        <v>65</v>
      </c>
      <c r="FE7">
        <f>SUMIFS(DataRegularSeason20242025!$AA$3:$AA$1315,DataRegularSeason20242025!$B$3:$B$1315, "&lt;=" &amp; FE$1, DataRegularSeason20242025!$D$3:$D$1315, $A7)+SUMIFS(DataRegularSeason20242025!$AB$3:$AB$1315,DataRegularSeason20242025!$B$3:$B$1315, "&lt;=" &amp; FE$1, DataRegularSeason20242025!$E$3:$E$1315, $A7)</f>
        <v>65</v>
      </c>
      <c r="FF7">
        <f>SUMIFS(DataRegularSeason20242025!$AA$3:$AA$1315,DataRegularSeason20242025!$B$3:$B$1315, "&lt;=" &amp; FF$1, DataRegularSeason20242025!$D$3:$D$1315, $A7)+SUMIFS(DataRegularSeason20242025!$AB$3:$AB$1315,DataRegularSeason20242025!$B$3:$B$1315, "&lt;=" &amp; FF$1, DataRegularSeason20242025!$E$3:$E$1315, $A7)</f>
        <v>65</v>
      </c>
      <c r="FG7">
        <f>SUMIFS(DataRegularSeason20242025!$AA$3:$AA$1315,DataRegularSeason20242025!$B$3:$B$1315, "&lt;=" &amp; FG$1, DataRegularSeason20242025!$D$3:$D$1315, $A7)+SUMIFS(DataRegularSeason20242025!$AB$3:$AB$1315,DataRegularSeason20242025!$B$3:$B$1315, "&lt;=" &amp; FG$1, DataRegularSeason20242025!$E$3:$E$1315, $A7)</f>
        <v>65</v>
      </c>
      <c r="FH7">
        <f>SUMIFS(DataRegularSeason20242025!$AA$3:$AA$1315,DataRegularSeason20242025!$B$3:$B$1315, "&lt;=" &amp; FH$1, DataRegularSeason20242025!$D$3:$D$1315, $A7)+SUMIFS(DataRegularSeason20242025!$AB$3:$AB$1315,DataRegularSeason20242025!$B$3:$B$1315, "&lt;=" &amp; FH$1, DataRegularSeason20242025!$E$3:$E$1315, $A7)</f>
        <v>65</v>
      </c>
      <c r="FI7">
        <f>SUMIFS(DataRegularSeason20242025!$AA$3:$AA$1315,DataRegularSeason20242025!$B$3:$B$1315, "&lt;=" &amp; FI$1, DataRegularSeason20242025!$D$3:$D$1315, $A7)+SUMIFS(DataRegularSeason20242025!$AB$3:$AB$1315,DataRegularSeason20242025!$B$3:$B$1315, "&lt;=" &amp; FI$1, DataRegularSeason20242025!$E$3:$E$1315, $A7)</f>
        <v>65</v>
      </c>
      <c r="FJ7">
        <f>SUMIFS(DataRegularSeason20242025!$AA$3:$AA$1315,DataRegularSeason20242025!$B$3:$B$1315, "&lt;=" &amp; FJ$1, DataRegularSeason20242025!$D$3:$D$1315, $A7)+SUMIFS(DataRegularSeason20242025!$AB$3:$AB$1315,DataRegularSeason20242025!$B$3:$B$1315, "&lt;=" &amp; FJ$1, DataRegularSeason20242025!$E$3:$E$1315, $A7)</f>
        <v>65</v>
      </c>
      <c r="FK7">
        <f>SUMIFS(DataRegularSeason20242025!$AA$3:$AA$1315,DataRegularSeason20242025!$B$3:$B$1315, "&lt;=" &amp; FK$1, DataRegularSeason20242025!$D$3:$D$1315, $A7)+SUMIFS(DataRegularSeason20242025!$AB$3:$AB$1315,DataRegularSeason20242025!$B$3:$B$1315, "&lt;=" &amp; FK$1, DataRegularSeason20242025!$E$3:$E$1315, $A7)</f>
        <v>65</v>
      </c>
      <c r="FL7">
        <f>SUMIFS(DataRegularSeason20242025!$AA$3:$AA$1315,DataRegularSeason20242025!$B$3:$B$1315, "&lt;=" &amp; FL$1, DataRegularSeason20242025!$D$3:$D$1315, $A7)+SUMIFS(DataRegularSeason20242025!$AB$3:$AB$1315,DataRegularSeason20242025!$B$3:$B$1315, "&lt;=" &amp; FL$1, DataRegularSeason20242025!$E$3:$E$1315, $A7)</f>
        <v>65</v>
      </c>
      <c r="FM7">
        <f>SUMIFS(DataRegularSeason20242025!$AA$3:$AA$1315,DataRegularSeason20242025!$B$3:$B$1315, "&lt;=" &amp; FM$1, DataRegularSeason20242025!$D$3:$D$1315, $A7)+SUMIFS(DataRegularSeason20242025!$AB$3:$AB$1315,DataRegularSeason20242025!$B$3:$B$1315, "&lt;=" &amp; FM$1, DataRegularSeason20242025!$E$3:$E$1315, $A7)</f>
        <v>65</v>
      </c>
      <c r="FN7">
        <f>SUMIFS(DataRegularSeason20242025!$AA$3:$AA$1315,DataRegularSeason20242025!$B$3:$B$1315, "&lt;=" &amp; FN$1, DataRegularSeason20242025!$D$3:$D$1315, $A7)+SUMIFS(DataRegularSeason20242025!$AB$3:$AB$1315,DataRegularSeason20242025!$B$3:$B$1315, "&lt;=" &amp; FN$1, DataRegularSeason20242025!$E$3:$E$1315, $A7)</f>
        <v>65</v>
      </c>
      <c r="FO7">
        <f>SUMIFS(DataRegularSeason20242025!$AA$3:$AA$1315,DataRegularSeason20242025!$B$3:$B$1315, "&lt;=" &amp; FO$1, DataRegularSeason20242025!$D$3:$D$1315, $A7)+SUMIFS(DataRegularSeason20242025!$AB$3:$AB$1315,DataRegularSeason20242025!$B$3:$B$1315, "&lt;=" &amp; FO$1, DataRegularSeason20242025!$E$3:$E$1315, $A7)</f>
        <v>65</v>
      </c>
      <c r="FP7">
        <f>SUMIFS(DataRegularSeason20242025!$AA$3:$AA$1315,DataRegularSeason20242025!$B$3:$B$1315, "&lt;=" &amp; FP$1, DataRegularSeason20242025!$D$3:$D$1315, $A7)+SUMIFS(DataRegularSeason20242025!$AB$3:$AB$1315,DataRegularSeason20242025!$B$3:$B$1315, "&lt;=" &amp; FP$1, DataRegularSeason20242025!$E$3:$E$1315, $A7)</f>
        <v>65</v>
      </c>
      <c r="FQ7">
        <f>SUMIFS(DataRegularSeason20242025!$AA$3:$AA$1315,DataRegularSeason20242025!$B$3:$B$1315, "&lt;=" &amp; FQ$1, DataRegularSeason20242025!$D$3:$D$1315, $A7)+SUMIFS(DataRegularSeason20242025!$AB$3:$AB$1315,DataRegularSeason20242025!$B$3:$B$1315, "&lt;=" &amp; FQ$1, DataRegularSeason20242025!$E$3:$E$1315, $A7)</f>
        <v>65</v>
      </c>
      <c r="FR7">
        <f>SUMIFS(DataRegularSeason20242025!$AA$3:$AA$1315,DataRegularSeason20242025!$B$3:$B$1315, "&lt;=" &amp; FR$1, DataRegularSeason20242025!$D$3:$D$1315, $A7)+SUMIFS(DataRegularSeason20242025!$AB$3:$AB$1315,DataRegularSeason20242025!$B$3:$B$1315, "&lt;=" &amp; FR$1, DataRegularSeason20242025!$E$3:$E$1315, $A7)</f>
        <v>65</v>
      </c>
      <c r="FS7">
        <f>SUMIFS(DataRegularSeason20242025!$AA$3:$AA$1315,DataRegularSeason20242025!$B$3:$B$1315, "&lt;=" &amp; FS$1, DataRegularSeason20242025!$D$3:$D$1315, $A7)+SUMIFS(DataRegularSeason20242025!$AB$3:$AB$1315,DataRegularSeason20242025!$B$3:$B$1315, "&lt;=" &amp; FS$1, DataRegularSeason20242025!$E$3:$E$1315, $A7)</f>
        <v>65</v>
      </c>
      <c r="FT7">
        <f>SUMIFS(DataRegularSeason20242025!$AA$3:$AA$1315,DataRegularSeason20242025!$B$3:$B$1315, "&lt;=" &amp; FT$1, DataRegularSeason20242025!$D$3:$D$1315, $A7)+SUMIFS(DataRegularSeason20242025!$AB$3:$AB$1315,DataRegularSeason20242025!$B$3:$B$1315, "&lt;=" &amp; FT$1, DataRegularSeason20242025!$E$3:$E$1315, $A7)</f>
        <v>65</v>
      </c>
      <c r="FU7">
        <f>SUMIFS(DataRegularSeason20242025!$AA$3:$AA$1315,DataRegularSeason20242025!$B$3:$B$1315, "&lt;=" &amp; FU$1, DataRegularSeason20242025!$D$3:$D$1315, $A7)+SUMIFS(DataRegularSeason20242025!$AB$3:$AB$1315,DataRegularSeason20242025!$B$3:$B$1315, "&lt;=" &amp; FU$1, DataRegularSeason20242025!$E$3:$E$1315, $A7)</f>
        <v>65</v>
      </c>
      <c r="FV7">
        <f>SUMIFS(DataRegularSeason20242025!$AA$3:$AA$1315,DataRegularSeason20242025!$B$3:$B$1315, "&lt;=" &amp; FV$1, DataRegularSeason20242025!$D$3:$D$1315, $A7)+SUMIFS(DataRegularSeason20242025!$AB$3:$AB$1315,DataRegularSeason20242025!$B$3:$B$1315, "&lt;=" &amp; FV$1, DataRegularSeason20242025!$E$3:$E$1315, $A7)</f>
        <v>65</v>
      </c>
      <c r="FW7">
        <f>SUMIFS(DataRegularSeason20242025!$AA$3:$AA$1315,DataRegularSeason20242025!$B$3:$B$1315, "&lt;=" &amp; FW$1, DataRegularSeason20242025!$D$3:$D$1315, $A7)+SUMIFS(DataRegularSeason20242025!$AB$3:$AB$1315,DataRegularSeason20242025!$B$3:$B$1315, "&lt;=" &amp; FW$1, DataRegularSeason20242025!$E$3:$E$1315, $A7)</f>
        <v>65</v>
      </c>
      <c r="FX7">
        <f>SUMIFS(DataRegularSeason20242025!$AA$3:$AA$1315,DataRegularSeason20242025!$B$3:$B$1315, "&lt;=" &amp; FX$1, DataRegularSeason20242025!$D$3:$D$1315, $A7)+SUMIFS(DataRegularSeason20242025!$AB$3:$AB$1315,DataRegularSeason20242025!$B$3:$B$1315, "&lt;=" &amp; FX$1, DataRegularSeason20242025!$E$3:$E$1315, $A7)</f>
        <v>65</v>
      </c>
      <c r="FY7">
        <f>SUMIFS(DataRegularSeason20242025!$AA$3:$AA$1315,DataRegularSeason20242025!$B$3:$B$1315, "&lt;=" &amp; FY$1, DataRegularSeason20242025!$D$3:$D$1315, $A7)+SUMIFS(DataRegularSeason20242025!$AB$3:$AB$1315,DataRegularSeason20242025!$B$3:$B$1315, "&lt;=" &amp; FY$1, DataRegularSeason20242025!$E$3:$E$1315, $A7)</f>
        <v>65</v>
      </c>
      <c r="FZ7">
        <f>SUMIFS(DataRegularSeason20242025!$AA$3:$AA$1315,DataRegularSeason20242025!$B$3:$B$1315, "&lt;=" &amp; FZ$1, DataRegularSeason20242025!$D$3:$D$1315, $A7)+SUMIFS(DataRegularSeason20242025!$AB$3:$AB$1315,DataRegularSeason20242025!$B$3:$B$1315, "&lt;=" &amp; FZ$1, DataRegularSeason20242025!$E$3:$E$1315, $A7)</f>
        <v>65</v>
      </c>
      <c r="GA7">
        <f>SUMIFS(DataRegularSeason20242025!$AA$3:$AA$1315,DataRegularSeason20242025!$B$3:$B$1315, "&lt;=" &amp; GA$1, DataRegularSeason20242025!$D$3:$D$1315, $A7)+SUMIFS(DataRegularSeason20242025!$AB$3:$AB$1315,DataRegularSeason20242025!$B$3:$B$1315, "&lt;=" &amp; GA$1, DataRegularSeason20242025!$E$3:$E$1315, $A7)</f>
        <v>65</v>
      </c>
      <c r="GB7">
        <f>SUMIFS(DataRegularSeason20242025!$AA$3:$AA$1315,DataRegularSeason20242025!$B$3:$B$1315, "&lt;=" &amp; GB$1, DataRegularSeason20242025!$D$3:$D$1315, $A7)+SUMIFS(DataRegularSeason20242025!$AB$3:$AB$1315,DataRegularSeason20242025!$B$3:$B$1315, "&lt;=" &amp; GB$1, DataRegularSeason20242025!$E$3:$E$1315, $A7)</f>
        <v>65</v>
      </c>
      <c r="GC7">
        <f>SUMIFS(DataRegularSeason20242025!$AA$3:$AA$1315,DataRegularSeason20242025!$B$3:$B$1315, "&lt;=" &amp; GC$1, DataRegularSeason20242025!$D$3:$D$1315, $A7)+SUMIFS(DataRegularSeason20242025!$AB$3:$AB$1315,DataRegularSeason20242025!$B$3:$B$1315, "&lt;=" &amp; GC$1, DataRegularSeason20242025!$E$3:$E$1315, $A7)</f>
        <v>65</v>
      </c>
      <c r="GD7">
        <f>SUMIFS(DataRegularSeason20242025!$AA$3:$AA$1315,DataRegularSeason20242025!$B$3:$B$1315, "&lt;=" &amp; GD$1, DataRegularSeason20242025!$D$3:$D$1315, $A7)+SUMIFS(DataRegularSeason20242025!$AB$3:$AB$1315,DataRegularSeason20242025!$B$3:$B$1315, "&lt;=" &amp; GD$1, DataRegularSeason20242025!$E$3:$E$1315, $A7)</f>
        <v>65</v>
      </c>
      <c r="GE7">
        <f>SUMIFS(DataRegularSeason20242025!$AA$3:$AA$1315,DataRegularSeason20242025!$B$3:$B$1315, "&lt;=" &amp; GE$1, DataRegularSeason20242025!$D$3:$D$1315, $A7)+SUMIFS(DataRegularSeason20242025!$AB$3:$AB$1315,DataRegularSeason20242025!$B$3:$B$1315, "&lt;=" &amp; GE$1, DataRegularSeason20242025!$E$3:$E$1315, $A7)</f>
        <v>65</v>
      </c>
      <c r="GF7">
        <f>SUMIFS(DataRegularSeason20242025!$AA$3:$AA$1315,DataRegularSeason20242025!$B$3:$B$1315, "&lt;=" &amp; GF$1, DataRegularSeason20242025!$D$3:$D$1315, $A7)+SUMIFS(DataRegularSeason20242025!$AB$3:$AB$1315,DataRegularSeason20242025!$B$3:$B$1315, "&lt;=" &amp; GF$1, DataRegularSeason20242025!$E$3:$E$1315, $A7)</f>
        <v>65</v>
      </c>
      <c r="GG7">
        <f>SUMIFS(DataRegularSeason20242025!$AA$3:$AA$1315,DataRegularSeason20242025!$B$3:$B$1315, "&lt;=" &amp; GG$1, DataRegularSeason20242025!$D$3:$D$1315, $A7)+SUMIFS(DataRegularSeason20242025!$AB$3:$AB$1315,DataRegularSeason20242025!$B$3:$B$1315, "&lt;=" &amp; GG$1, DataRegularSeason20242025!$E$3:$E$1315, $A7)</f>
        <v>65</v>
      </c>
      <c r="GH7">
        <f>SUMIFS(DataRegularSeason20242025!$AA$3:$AA$1315,DataRegularSeason20242025!$B$3:$B$1315, "&lt;=" &amp; GH$1, DataRegularSeason20242025!$D$3:$D$1315, $A7)+SUMIFS(DataRegularSeason20242025!$AB$3:$AB$1315,DataRegularSeason20242025!$B$3:$B$1315, "&lt;=" &amp; GH$1, DataRegularSeason20242025!$E$3:$E$1315, $A7)</f>
        <v>65</v>
      </c>
      <c r="GI7">
        <f>SUMIFS(DataRegularSeason20242025!$AA$3:$AA$1315,DataRegularSeason20242025!$B$3:$B$1315, "&lt;=" &amp; GI$1, DataRegularSeason20242025!$D$3:$D$1315, $A7)+SUMIFS(DataRegularSeason20242025!$AB$3:$AB$1315,DataRegularSeason20242025!$B$3:$B$1315, "&lt;=" &amp; GI$1, DataRegularSeason20242025!$E$3:$E$1315, $A7)</f>
        <v>65</v>
      </c>
      <c r="GJ7">
        <f>SUMIFS(DataRegularSeason20242025!$AA$3:$AA$1315,DataRegularSeason20242025!$B$3:$B$1315, "&lt;=" &amp; GJ$1, DataRegularSeason20242025!$D$3:$D$1315, $A7)+SUMIFS(DataRegularSeason20242025!$AB$3:$AB$1315,DataRegularSeason20242025!$B$3:$B$1315, "&lt;=" &amp; GJ$1, DataRegularSeason20242025!$E$3:$E$1315, $A7)</f>
        <v>65</v>
      </c>
      <c r="GK7">
        <f>SUMIFS(DataRegularSeason20242025!$AA$3:$AA$1315,DataRegularSeason20242025!$B$3:$B$1315, "&lt;=" &amp; GK$1, DataRegularSeason20242025!$D$3:$D$1315, $A7)+SUMIFS(DataRegularSeason20242025!$AB$3:$AB$1315,DataRegularSeason20242025!$B$3:$B$1315, "&lt;=" &amp; GK$1, DataRegularSeason20242025!$E$3:$E$1315, $A7)</f>
        <v>65</v>
      </c>
      <c r="GL7">
        <f>SUMIFS(DataRegularSeason20242025!$AA$3:$AA$1315,DataRegularSeason20242025!$B$3:$B$1315, "&lt;=" &amp; GL$1, DataRegularSeason20242025!$D$3:$D$1315, $A7)+SUMIFS(DataRegularSeason20242025!$AB$3:$AB$1315,DataRegularSeason20242025!$B$3:$B$1315, "&lt;=" &amp; GL$1, DataRegularSeason20242025!$E$3:$E$1315, $A7)</f>
        <v>65</v>
      </c>
      <c r="GM7">
        <f>SUMIFS(DataRegularSeason20242025!$AA$3:$AA$1315,DataRegularSeason20242025!$B$3:$B$1315, "&lt;=" &amp; GM$1, DataRegularSeason20242025!$D$3:$D$1315, $A7)+SUMIFS(DataRegularSeason20242025!$AB$3:$AB$1315,DataRegularSeason20242025!$B$3:$B$1315, "&lt;=" &amp; GM$1, DataRegularSeason20242025!$E$3:$E$1315, $A7)</f>
        <v>65</v>
      </c>
      <c r="GN7">
        <f>SUMIFS(DataRegularSeason20242025!$AA$3:$AA$1315,DataRegularSeason20242025!$B$3:$B$1315, "&lt;=" &amp; GN$1, DataRegularSeason20242025!$D$3:$D$1315, $A7)+SUMIFS(DataRegularSeason20242025!$AB$3:$AB$1315,DataRegularSeason20242025!$B$3:$B$1315, "&lt;=" &amp; GN$1, DataRegularSeason20242025!$E$3:$E$1315, $A7)</f>
        <v>65</v>
      </c>
      <c r="GO7">
        <f>SUMIFS(DataRegularSeason20242025!$AA$3:$AA$1315,DataRegularSeason20242025!$B$3:$B$1315, "&lt;=" &amp; GO$1, DataRegularSeason20242025!$D$3:$D$1315, $A7)+SUMIFS(DataRegularSeason20242025!$AB$3:$AB$1315,DataRegularSeason20242025!$B$3:$B$1315, "&lt;=" &amp; GO$1, DataRegularSeason20242025!$E$3:$E$1315, $A7)</f>
        <v>65</v>
      </c>
      <c r="GP7">
        <f>SUMIFS(DataRegularSeason20242025!$AA$3:$AA$1315,DataRegularSeason20242025!$B$3:$B$1315, "&lt;=" &amp; GP$1, DataRegularSeason20242025!$D$3:$D$1315, $A7)+SUMIFS(DataRegularSeason20242025!$AB$3:$AB$1315,DataRegularSeason20242025!$B$3:$B$1315, "&lt;=" &amp; GP$1, DataRegularSeason20242025!$E$3:$E$1315, $A7)</f>
        <v>65</v>
      </c>
      <c r="GQ7">
        <f>SUMIFS(DataRegularSeason20242025!$AA$3:$AA$1315,DataRegularSeason20242025!$B$3:$B$1315, "&lt;=" &amp; GQ$1, DataRegularSeason20242025!$D$3:$D$1315, $A7)+SUMIFS(DataRegularSeason20242025!$AB$3:$AB$1315,DataRegularSeason20242025!$B$3:$B$1315, "&lt;=" &amp; GQ$1, DataRegularSeason20242025!$E$3:$E$1315, $A7)</f>
        <v>65</v>
      </c>
      <c r="GR7">
        <f>SUMIFS(DataRegularSeason20242025!$AA$3:$AA$1315,DataRegularSeason20242025!$B$3:$B$1315, "&lt;=" &amp; GR$1, DataRegularSeason20242025!$D$3:$D$1315, $A7)+SUMIFS(DataRegularSeason20242025!$AB$3:$AB$1315,DataRegularSeason20242025!$B$3:$B$1315, "&lt;=" &amp; GR$1, DataRegularSeason20242025!$E$3:$E$1315, $A7)</f>
        <v>65</v>
      </c>
      <c r="GS7">
        <f>SUMIFS(DataRegularSeason20242025!$AA$3:$AA$1315,DataRegularSeason20242025!$B$3:$B$1315, "&lt;=" &amp; GS$1, DataRegularSeason20242025!$D$3:$D$1315, $A7)+SUMIFS(DataRegularSeason20242025!$AB$3:$AB$1315,DataRegularSeason20242025!$B$3:$B$1315, "&lt;=" &amp; GS$1, DataRegularSeason20242025!$E$3:$E$1315, $A7)</f>
        <v>65</v>
      </c>
      <c r="GT7">
        <f>SUMIFS(DataRegularSeason20242025!$AA$3:$AA$1315,DataRegularSeason20242025!$B$3:$B$1315, "&lt;=" &amp; GT$1, DataRegularSeason20242025!$D$3:$D$1315, $A7)+SUMIFS(DataRegularSeason20242025!$AB$3:$AB$1315,DataRegularSeason20242025!$B$3:$B$1315, "&lt;=" &amp; GT$1, DataRegularSeason20242025!$E$3:$E$1315, $A7)</f>
        <v>65</v>
      </c>
      <c r="GU7">
        <f>SUMIFS(DataRegularSeason20242025!$AA$3:$AA$1315,DataRegularSeason20242025!$B$3:$B$1315, "&lt;=" &amp; GU$1, DataRegularSeason20242025!$D$3:$D$1315, $A7)+SUMIFS(DataRegularSeason20242025!$AB$3:$AB$1315,DataRegularSeason20242025!$B$3:$B$1315, "&lt;=" &amp; GU$1, DataRegularSeason20242025!$E$3:$E$1315, $A7)</f>
        <v>65</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64</v>
      </c>
      <c r="FE8">
        <f>SUMIFS(DataRegularSeason20242025!$AA$3:$AA$1315,DataRegularSeason20242025!$B$3:$B$1315, "&lt;=" &amp; FE$1, DataRegularSeason20242025!$D$3:$D$1315, $A8)+SUMIFS(DataRegularSeason20242025!$AB$3:$AB$1315,DataRegularSeason20242025!$B$3:$B$1315, "&lt;=" &amp; FE$1, DataRegularSeason20242025!$E$3:$E$1315, $A8)</f>
        <v>64</v>
      </c>
      <c r="FF8">
        <f>SUMIFS(DataRegularSeason20242025!$AA$3:$AA$1315,DataRegularSeason20242025!$B$3:$B$1315, "&lt;=" &amp; FF$1, DataRegularSeason20242025!$D$3:$D$1315, $A8)+SUMIFS(DataRegularSeason20242025!$AB$3:$AB$1315,DataRegularSeason20242025!$B$3:$B$1315, "&lt;=" &amp; FF$1, DataRegularSeason20242025!$E$3:$E$1315, $A8)</f>
        <v>64</v>
      </c>
      <c r="FG8">
        <f>SUMIFS(DataRegularSeason20242025!$AA$3:$AA$1315,DataRegularSeason20242025!$B$3:$B$1315, "&lt;=" &amp; FG$1, DataRegularSeason20242025!$D$3:$D$1315, $A8)+SUMIFS(DataRegularSeason20242025!$AB$3:$AB$1315,DataRegularSeason20242025!$B$3:$B$1315, "&lt;=" &amp; FG$1, DataRegularSeason20242025!$E$3:$E$1315, $A8)</f>
        <v>64</v>
      </c>
      <c r="FH8">
        <f>SUMIFS(DataRegularSeason20242025!$AA$3:$AA$1315,DataRegularSeason20242025!$B$3:$B$1315, "&lt;=" &amp; FH$1, DataRegularSeason20242025!$D$3:$D$1315, $A8)+SUMIFS(DataRegularSeason20242025!$AB$3:$AB$1315,DataRegularSeason20242025!$B$3:$B$1315, "&lt;=" &amp; FH$1, DataRegularSeason20242025!$E$3:$E$1315, $A8)</f>
        <v>64</v>
      </c>
      <c r="FI8">
        <f>SUMIFS(DataRegularSeason20242025!$AA$3:$AA$1315,DataRegularSeason20242025!$B$3:$B$1315, "&lt;=" &amp; FI$1, DataRegularSeason20242025!$D$3:$D$1315, $A8)+SUMIFS(DataRegularSeason20242025!$AB$3:$AB$1315,DataRegularSeason20242025!$B$3:$B$1315, "&lt;=" &amp; FI$1, DataRegularSeason20242025!$E$3:$E$1315, $A8)</f>
        <v>64</v>
      </c>
      <c r="FJ8">
        <f>SUMIFS(DataRegularSeason20242025!$AA$3:$AA$1315,DataRegularSeason20242025!$B$3:$B$1315, "&lt;=" &amp; FJ$1, DataRegularSeason20242025!$D$3:$D$1315, $A8)+SUMIFS(DataRegularSeason20242025!$AB$3:$AB$1315,DataRegularSeason20242025!$B$3:$B$1315, "&lt;=" &amp; FJ$1, DataRegularSeason20242025!$E$3:$E$1315, $A8)</f>
        <v>64</v>
      </c>
      <c r="FK8">
        <f>SUMIFS(DataRegularSeason20242025!$AA$3:$AA$1315,DataRegularSeason20242025!$B$3:$B$1315, "&lt;=" &amp; FK$1, DataRegularSeason20242025!$D$3:$D$1315, $A8)+SUMIFS(DataRegularSeason20242025!$AB$3:$AB$1315,DataRegularSeason20242025!$B$3:$B$1315, "&lt;=" &amp; FK$1, DataRegularSeason20242025!$E$3:$E$1315, $A8)</f>
        <v>64</v>
      </c>
      <c r="FL8">
        <f>SUMIFS(DataRegularSeason20242025!$AA$3:$AA$1315,DataRegularSeason20242025!$B$3:$B$1315, "&lt;=" &amp; FL$1, DataRegularSeason20242025!$D$3:$D$1315, $A8)+SUMIFS(DataRegularSeason20242025!$AB$3:$AB$1315,DataRegularSeason20242025!$B$3:$B$1315, "&lt;=" &amp; FL$1, DataRegularSeason20242025!$E$3:$E$1315, $A8)</f>
        <v>64</v>
      </c>
      <c r="FM8">
        <f>SUMIFS(DataRegularSeason20242025!$AA$3:$AA$1315,DataRegularSeason20242025!$B$3:$B$1315, "&lt;=" &amp; FM$1, DataRegularSeason20242025!$D$3:$D$1315, $A8)+SUMIFS(DataRegularSeason20242025!$AB$3:$AB$1315,DataRegularSeason20242025!$B$3:$B$1315, "&lt;=" &amp; FM$1, DataRegularSeason20242025!$E$3:$E$1315, $A8)</f>
        <v>64</v>
      </c>
      <c r="FN8">
        <f>SUMIFS(DataRegularSeason20242025!$AA$3:$AA$1315,DataRegularSeason20242025!$B$3:$B$1315, "&lt;=" &amp; FN$1, DataRegularSeason20242025!$D$3:$D$1315, $A8)+SUMIFS(DataRegularSeason20242025!$AB$3:$AB$1315,DataRegularSeason20242025!$B$3:$B$1315, "&lt;=" &amp; FN$1, DataRegularSeason20242025!$E$3:$E$1315, $A8)</f>
        <v>64</v>
      </c>
      <c r="FO8">
        <f>SUMIFS(DataRegularSeason20242025!$AA$3:$AA$1315,DataRegularSeason20242025!$B$3:$B$1315, "&lt;=" &amp; FO$1, DataRegularSeason20242025!$D$3:$D$1315, $A8)+SUMIFS(DataRegularSeason20242025!$AB$3:$AB$1315,DataRegularSeason20242025!$B$3:$B$1315, "&lt;=" &amp; FO$1, DataRegularSeason20242025!$E$3:$E$1315, $A8)</f>
        <v>64</v>
      </c>
      <c r="FP8">
        <f>SUMIFS(DataRegularSeason20242025!$AA$3:$AA$1315,DataRegularSeason20242025!$B$3:$B$1315, "&lt;=" &amp; FP$1, DataRegularSeason20242025!$D$3:$D$1315, $A8)+SUMIFS(DataRegularSeason20242025!$AB$3:$AB$1315,DataRegularSeason20242025!$B$3:$B$1315, "&lt;=" &amp; FP$1, DataRegularSeason20242025!$E$3:$E$1315, $A8)</f>
        <v>64</v>
      </c>
      <c r="FQ8">
        <f>SUMIFS(DataRegularSeason20242025!$AA$3:$AA$1315,DataRegularSeason20242025!$B$3:$B$1315, "&lt;=" &amp; FQ$1, DataRegularSeason20242025!$D$3:$D$1315, $A8)+SUMIFS(DataRegularSeason20242025!$AB$3:$AB$1315,DataRegularSeason20242025!$B$3:$B$1315, "&lt;=" &amp; FQ$1, DataRegularSeason20242025!$E$3:$E$1315, $A8)</f>
        <v>64</v>
      </c>
      <c r="FR8">
        <f>SUMIFS(DataRegularSeason20242025!$AA$3:$AA$1315,DataRegularSeason20242025!$B$3:$B$1315, "&lt;=" &amp; FR$1, DataRegularSeason20242025!$D$3:$D$1315, $A8)+SUMIFS(DataRegularSeason20242025!$AB$3:$AB$1315,DataRegularSeason20242025!$B$3:$B$1315, "&lt;=" &amp; FR$1, DataRegularSeason20242025!$E$3:$E$1315, $A8)</f>
        <v>64</v>
      </c>
      <c r="FS8">
        <f>SUMIFS(DataRegularSeason20242025!$AA$3:$AA$1315,DataRegularSeason20242025!$B$3:$B$1315, "&lt;=" &amp; FS$1, DataRegularSeason20242025!$D$3:$D$1315, $A8)+SUMIFS(DataRegularSeason20242025!$AB$3:$AB$1315,DataRegularSeason20242025!$B$3:$B$1315, "&lt;=" &amp; FS$1, DataRegularSeason20242025!$E$3:$E$1315, $A8)</f>
        <v>64</v>
      </c>
      <c r="FT8">
        <f>SUMIFS(DataRegularSeason20242025!$AA$3:$AA$1315,DataRegularSeason20242025!$B$3:$B$1315, "&lt;=" &amp; FT$1, DataRegularSeason20242025!$D$3:$D$1315, $A8)+SUMIFS(DataRegularSeason20242025!$AB$3:$AB$1315,DataRegularSeason20242025!$B$3:$B$1315, "&lt;=" &amp; FT$1, DataRegularSeason20242025!$E$3:$E$1315, $A8)</f>
        <v>64</v>
      </c>
      <c r="FU8">
        <f>SUMIFS(DataRegularSeason20242025!$AA$3:$AA$1315,DataRegularSeason20242025!$B$3:$B$1315, "&lt;=" &amp; FU$1, DataRegularSeason20242025!$D$3:$D$1315, $A8)+SUMIFS(DataRegularSeason20242025!$AB$3:$AB$1315,DataRegularSeason20242025!$B$3:$B$1315, "&lt;=" &amp; FU$1, DataRegularSeason20242025!$E$3:$E$1315, $A8)</f>
        <v>64</v>
      </c>
      <c r="FV8">
        <f>SUMIFS(DataRegularSeason20242025!$AA$3:$AA$1315,DataRegularSeason20242025!$B$3:$B$1315, "&lt;=" &amp; FV$1, DataRegularSeason20242025!$D$3:$D$1315, $A8)+SUMIFS(DataRegularSeason20242025!$AB$3:$AB$1315,DataRegularSeason20242025!$B$3:$B$1315, "&lt;=" &amp; FV$1, DataRegularSeason20242025!$E$3:$E$1315, $A8)</f>
        <v>64</v>
      </c>
      <c r="FW8">
        <f>SUMIFS(DataRegularSeason20242025!$AA$3:$AA$1315,DataRegularSeason20242025!$B$3:$B$1315, "&lt;=" &amp; FW$1, DataRegularSeason20242025!$D$3:$D$1315, $A8)+SUMIFS(DataRegularSeason20242025!$AB$3:$AB$1315,DataRegularSeason20242025!$B$3:$B$1315, "&lt;=" &amp; FW$1, DataRegularSeason20242025!$E$3:$E$1315, $A8)</f>
        <v>64</v>
      </c>
      <c r="FX8">
        <f>SUMIFS(DataRegularSeason20242025!$AA$3:$AA$1315,DataRegularSeason20242025!$B$3:$B$1315, "&lt;=" &amp; FX$1, DataRegularSeason20242025!$D$3:$D$1315, $A8)+SUMIFS(DataRegularSeason20242025!$AB$3:$AB$1315,DataRegularSeason20242025!$B$3:$B$1315, "&lt;=" &amp; FX$1, DataRegularSeason20242025!$E$3:$E$1315, $A8)</f>
        <v>64</v>
      </c>
      <c r="FY8">
        <f>SUMIFS(DataRegularSeason20242025!$AA$3:$AA$1315,DataRegularSeason20242025!$B$3:$B$1315, "&lt;=" &amp; FY$1, DataRegularSeason20242025!$D$3:$D$1315, $A8)+SUMIFS(DataRegularSeason20242025!$AB$3:$AB$1315,DataRegularSeason20242025!$B$3:$B$1315, "&lt;=" &amp; FY$1, DataRegularSeason20242025!$E$3:$E$1315, $A8)</f>
        <v>64</v>
      </c>
      <c r="FZ8">
        <f>SUMIFS(DataRegularSeason20242025!$AA$3:$AA$1315,DataRegularSeason20242025!$B$3:$B$1315, "&lt;=" &amp; FZ$1, DataRegularSeason20242025!$D$3:$D$1315, $A8)+SUMIFS(DataRegularSeason20242025!$AB$3:$AB$1315,DataRegularSeason20242025!$B$3:$B$1315, "&lt;=" &amp; FZ$1, DataRegularSeason20242025!$E$3:$E$1315, $A8)</f>
        <v>64</v>
      </c>
      <c r="GA8">
        <f>SUMIFS(DataRegularSeason20242025!$AA$3:$AA$1315,DataRegularSeason20242025!$B$3:$B$1315, "&lt;=" &amp; GA$1, DataRegularSeason20242025!$D$3:$D$1315, $A8)+SUMIFS(DataRegularSeason20242025!$AB$3:$AB$1315,DataRegularSeason20242025!$B$3:$B$1315, "&lt;=" &amp; GA$1, DataRegularSeason20242025!$E$3:$E$1315, $A8)</f>
        <v>64</v>
      </c>
      <c r="GB8">
        <f>SUMIFS(DataRegularSeason20242025!$AA$3:$AA$1315,DataRegularSeason20242025!$B$3:$B$1315, "&lt;=" &amp; GB$1, DataRegularSeason20242025!$D$3:$D$1315, $A8)+SUMIFS(DataRegularSeason20242025!$AB$3:$AB$1315,DataRegularSeason20242025!$B$3:$B$1315, "&lt;=" &amp; GB$1, DataRegularSeason20242025!$E$3:$E$1315, $A8)</f>
        <v>64</v>
      </c>
      <c r="GC8">
        <f>SUMIFS(DataRegularSeason20242025!$AA$3:$AA$1315,DataRegularSeason20242025!$B$3:$B$1315, "&lt;=" &amp; GC$1, DataRegularSeason20242025!$D$3:$D$1315, $A8)+SUMIFS(DataRegularSeason20242025!$AB$3:$AB$1315,DataRegularSeason20242025!$B$3:$B$1315, "&lt;=" &amp; GC$1, DataRegularSeason20242025!$E$3:$E$1315, $A8)</f>
        <v>64</v>
      </c>
      <c r="GD8">
        <f>SUMIFS(DataRegularSeason20242025!$AA$3:$AA$1315,DataRegularSeason20242025!$B$3:$B$1315, "&lt;=" &amp; GD$1, DataRegularSeason20242025!$D$3:$D$1315, $A8)+SUMIFS(DataRegularSeason20242025!$AB$3:$AB$1315,DataRegularSeason20242025!$B$3:$B$1315, "&lt;=" &amp; GD$1, DataRegularSeason20242025!$E$3:$E$1315, $A8)</f>
        <v>64</v>
      </c>
      <c r="GE8">
        <f>SUMIFS(DataRegularSeason20242025!$AA$3:$AA$1315,DataRegularSeason20242025!$B$3:$B$1315, "&lt;=" &amp; GE$1, DataRegularSeason20242025!$D$3:$D$1315, $A8)+SUMIFS(DataRegularSeason20242025!$AB$3:$AB$1315,DataRegularSeason20242025!$B$3:$B$1315, "&lt;=" &amp; GE$1, DataRegularSeason20242025!$E$3:$E$1315, $A8)</f>
        <v>64</v>
      </c>
      <c r="GF8">
        <f>SUMIFS(DataRegularSeason20242025!$AA$3:$AA$1315,DataRegularSeason20242025!$B$3:$B$1315, "&lt;=" &amp; GF$1, DataRegularSeason20242025!$D$3:$D$1315, $A8)+SUMIFS(DataRegularSeason20242025!$AB$3:$AB$1315,DataRegularSeason20242025!$B$3:$B$1315, "&lt;=" &amp; GF$1, DataRegularSeason20242025!$E$3:$E$1315, $A8)</f>
        <v>64</v>
      </c>
      <c r="GG8">
        <f>SUMIFS(DataRegularSeason20242025!$AA$3:$AA$1315,DataRegularSeason20242025!$B$3:$B$1315, "&lt;=" &amp; GG$1, DataRegularSeason20242025!$D$3:$D$1315, $A8)+SUMIFS(DataRegularSeason20242025!$AB$3:$AB$1315,DataRegularSeason20242025!$B$3:$B$1315, "&lt;=" &amp; GG$1, DataRegularSeason20242025!$E$3:$E$1315, $A8)</f>
        <v>64</v>
      </c>
      <c r="GH8">
        <f>SUMIFS(DataRegularSeason20242025!$AA$3:$AA$1315,DataRegularSeason20242025!$B$3:$B$1315, "&lt;=" &amp; GH$1, DataRegularSeason20242025!$D$3:$D$1315, $A8)+SUMIFS(DataRegularSeason20242025!$AB$3:$AB$1315,DataRegularSeason20242025!$B$3:$B$1315, "&lt;=" &amp; GH$1, DataRegularSeason20242025!$E$3:$E$1315, $A8)</f>
        <v>64</v>
      </c>
      <c r="GI8">
        <f>SUMIFS(DataRegularSeason20242025!$AA$3:$AA$1315,DataRegularSeason20242025!$B$3:$B$1315, "&lt;=" &amp; GI$1, DataRegularSeason20242025!$D$3:$D$1315, $A8)+SUMIFS(DataRegularSeason20242025!$AB$3:$AB$1315,DataRegularSeason20242025!$B$3:$B$1315, "&lt;=" &amp; GI$1, DataRegularSeason20242025!$E$3:$E$1315, $A8)</f>
        <v>64</v>
      </c>
      <c r="GJ8">
        <f>SUMIFS(DataRegularSeason20242025!$AA$3:$AA$1315,DataRegularSeason20242025!$B$3:$B$1315, "&lt;=" &amp; GJ$1, DataRegularSeason20242025!$D$3:$D$1315, $A8)+SUMIFS(DataRegularSeason20242025!$AB$3:$AB$1315,DataRegularSeason20242025!$B$3:$B$1315, "&lt;=" &amp; GJ$1, DataRegularSeason20242025!$E$3:$E$1315, $A8)</f>
        <v>64</v>
      </c>
      <c r="GK8">
        <f>SUMIFS(DataRegularSeason20242025!$AA$3:$AA$1315,DataRegularSeason20242025!$B$3:$B$1315, "&lt;=" &amp; GK$1, DataRegularSeason20242025!$D$3:$D$1315, $A8)+SUMIFS(DataRegularSeason20242025!$AB$3:$AB$1315,DataRegularSeason20242025!$B$3:$B$1315, "&lt;=" &amp; GK$1, DataRegularSeason20242025!$E$3:$E$1315, $A8)</f>
        <v>64</v>
      </c>
      <c r="GL8">
        <f>SUMIFS(DataRegularSeason20242025!$AA$3:$AA$1315,DataRegularSeason20242025!$B$3:$B$1315, "&lt;=" &amp; GL$1, DataRegularSeason20242025!$D$3:$D$1315, $A8)+SUMIFS(DataRegularSeason20242025!$AB$3:$AB$1315,DataRegularSeason20242025!$B$3:$B$1315, "&lt;=" &amp; GL$1, DataRegularSeason20242025!$E$3:$E$1315, $A8)</f>
        <v>64</v>
      </c>
      <c r="GM8">
        <f>SUMIFS(DataRegularSeason20242025!$AA$3:$AA$1315,DataRegularSeason20242025!$B$3:$B$1315, "&lt;=" &amp; GM$1, DataRegularSeason20242025!$D$3:$D$1315, $A8)+SUMIFS(DataRegularSeason20242025!$AB$3:$AB$1315,DataRegularSeason20242025!$B$3:$B$1315, "&lt;=" &amp; GM$1, DataRegularSeason20242025!$E$3:$E$1315, $A8)</f>
        <v>64</v>
      </c>
      <c r="GN8">
        <f>SUMIFS(DataRegularSeason20242025!$AA$3:$AA$1315,DataRegularSeason20242025!$B$3:$B$1315, "&lt;=" &amp; GN$1, DataRegularSeason20242025!$D$3:$D$1315, $A8)+SUMIFS(DataRegularSeason20242025!$AB$3:$AB$1315,DataRegularSeason20242025!$B$3:$B$1315, "&lt;=" &amp; GN$1, DataRegularSeason20242025!$E$3:$E$1315, $A8)</f>
        <v>64</v>
      </c>
      <c r="GO8">
        <f>SUMIFS(DataRegularSeason20242025!$AA$3:$AA$1315,DataRegularSeason20242025!$B$3:$B$1315, "&lt;=" &amp; GO$1, DataRegularSeason20242025!$D$3:$D$1315, $A8)+SUMIFS(DataRegularSeason20242025!$AB$3:$AB$1315,DataRegularSeason20242025!$B$3:$B$1315, "&lt;=" &amp; GO$1, DataRegularSeason20242025!$E$3:$E$1315, $A8)</f>
        <v>64</v>
      </c>
      <c r="GP8">
        <f>SUMIFS(DataRegularSeason20242025!$AA$3:$AA$1315,DataRegularSeason20242025!$B$3:$B$1315, "&lt;=" &amp; GP$1, DataRegularSeason20242025!$D$3:$D$1315, $A8)+SUMIFS(DataRegularSeason20242025!$AB$3:$AB$1315,DataRegularSeason20242025!$B$3:$B$1315, "&lt;=" &amp; GP$1, DataRegularSeason20242025!$E$3:$E$1315, $A8)</f>
        <v>64</v>
      </c>
      <c r="GQ8">
        <f>SUMIFS(DataRegularSeason20242025!$AA$3:$AA$1315,DataRegularSeason20242025!$B$3:$B$1315, "&lt;=" &amp; GQ$1, DataRegularSeason20242025!$D$3:$D$1315, $A8)+SUMIFS(DataRegularSeason20242025!$AB$3:$AB$1315,DataRegularSeason20242025!$B$3:$B$1315, "&lt;=" &amp; GQ$1, DataRegularSeason20242025!$E$3:$E$1315, $A8)</f>
        <v>64</v>
      </c>
      <c r="GR8">
        <f>SUMIFS(DataRegularSeason20242025!$AA$3:$AA$1315,DataRegularSeason20242025!$B$3:$B$1315, "&lt;=" &amp; GR$1, DataRegularSeason20242025!$D$3:$D$1315, $A8)+SUMIFS(DataRegularSeason20242025!$AB$3:$AB$1315,DataRegularSeason20242025!$B$3:$B$1315, "&lt;=" &amp; GR$1, DataRegularSeason20242025!$E$3:$E$1315, $A8)</f>
        <v>64</v>
      </c>
      <c r="GS8">
        <f>SUMIFS(DataRegularSeason20242025!$AA$3:$AA$1315,DataRegularSeason20242025!$B$3:$B$1315, "&lt;=" &amp; GS$1, DataRegularSeason20242025!$D$3:$D$1315, $A8)+SUMIFS(DataRegularSeason20242025!$AB$3:$AB$1315,DataRegularSeason20242025!$B$3:$B$1315, "&lt;=" &amp; GS$1, DataRegularSeason20242025!$E$3:$E$1315, $A8)</f>
        <v>64</v>
      </c>
      <c r="GT8">
        <f>SUMIFS(DataRegularSeason20242025!$AA$3:$AA$1315,DataRegularSeason20242025!$B$3:$B$1315, "&lt;=" &amp; GT$1, DataRegularSeason20242025!$D$3:$D$1315, $A8)+SUMIFS(DataRegularSeason20242025!$AB$3:$AB$1315,DataRegularSeason20242025!$B$3:$B$1315, "&lt;=" &amp; GT$1, DataRegularSeason20242025!$E$3:$E$1315, $A8)</f>
        <v>64</v>
      </c>
      <c r="GU8">
        <f>SUMIFS(DataRegularSeason20242025!$AA$3:$AA$1315,DataRegularSeason20242025!$B$3:$B$1315, "&lt;=" &amp; GU$1, DataRegularSeason20242025!$D$3:$D$1315, $A8)+SUMIFS(DataRegularSeason20242025!$AB$3:$AB$1315,DataRegularSeason20242025!$B$3:$B$1315, "&lt;=" &amp; GU$1, DataRegularSeason20242025!$E$3:$E$1315, $A8)</f>
        <v>64</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54</v>
      </c>
      <c r="FG9">
        <f>SUMIFS(DataRegularSeason20242025!$AA$3:$AA$1315,DataRegularSeason20242025!$B$3:$B$1315, "&lt;=" &amp; FG$1, DataRegularSeason20242025!$D$3:$D$1315, $A9)+SUMIFS(DataRegularSeason20242025!$AB$3:$AB$1315,DataRegularSeason20242025!$B$3:$B$1315, "&lt;=" &amp; FG$1, DataRegularSeason20242025!$E$3:$E$1315, $A9)</f>
        <v>54</v>
      </c>
      <c r="FH9">
        <f>SUMIFS(DataRegularSeason20242025!$AA$3:$AA$1315,DataRegularSeason20242025!$B$3:$B$1315, "&lt;=" &amp; FH$1, DataRegularSeason20242025!$D$3:$D$1315, $A9)+SUMIFS(DataRegularSeason20242025!$AB$3:$AB$1315,DataRegularSeason20242025!$B$3:$B$1315, "&lt;=" &amp; FH$1, DataRegularSeason20242025!$E$3:$E$1315, $A9)</f>
        <v>54</v>
      </c>
      <c r="FI9">
        <f>SUMIFS(DataRegularSeason20242025!$AA$3:$AA$1315,DataRegularSeason20242025!$B$3:$B$1315, "&lt;=" &amp; FI$1, DataRegularSeason20242025!$D$3:$D$1315, $A9)+SUMIFS(DataRegularSeason20242025!$AB$3:$AB$1315,DataRegularSeason20242025!$B$3:$B$1315, "&lt;=" &amp; FI$1, DataRegularSeason20242025!$E$3:$E$1315, $A9)</f>
        <v>54</v>
      </c>
      <c r="FJ9">
        <f>SUMIFS(DataRegularSeason20242025!$AA$3:$AA$1315,DataRegularSeason20242025!$B$3:$B$1315, "&lt;=" &amp; FJ$1, DataRegularSeason20242025!$D$3:$D$1315, $A9)+SUMIFS(DataRegularSeason20242025!$AB$3:$AB$1315,DataRegularSeason20242025!$B$3:$B$1315, "&lt;=" &amp; FJ$1, DataRegularSeason20242025!$E$3:$E$1315, $A9)</f>
        <v>54</v>
      </c>
      <c r="FK9">
        <f>SUMIFS(DataRegularSeason20242025!$AA$3:$AA$1315,DataRegularSeason20242025!$B$3:$B$1315, "&lt;=" &amp; FK$1, DataRegularSeason20242025!$D$3:$D$1315, $A9)+SUMIFS(DataRegularSeason20242025!$AB$3:$AB$1315,DataRegularSeason20242025!$B$3:$B$1315, "&lt;=" &amp; FK$1, DataRegularSeason20242025!$E$3:$E$1315, $A9)</f>
        <v>54</v>
      </c>
      <c r="FL9">
        <f>SUMIFS(DataRegularSeason20242025!$AA$3:$AA$1315,DataRegularSeason20242025!$B$3:$B$1315, "&lt;=" &amp; FL$1, DataRegularSeason20242025!$D$3:$D$1315, $A9)+SUMIFS(DataRegularSeason20242025!$AB$3:$AB$1315,DataRegularSeason20242025!$B$3:$B$1315, "&lt;=" &amp; FL$1, DataRegularSeason20242025!$E$3:$E$1315, $A9)</f>
        <v>54</v>
      </c>
      <c r="FM9">
        <f>SUMIFS(DataRegularSeason20242025!$AA$3:$AA$1315,DataRegularSeason20242025!$B$3:$B$1315, "&lt;=" &amp; FM$1, DataRegularSeason20242025!$D$3:$D$1315, $A9)+SUMIFS(DataRegularSeason20242025!$AB$3:$AB$1315,DataRegularSeason20242025!$B$3:$B$1315, "&lt;=" &amp; FM$1, DataRegularSeason20242025!$E$3:$E$1315, $A9)</f>
        <v>54</v>
      </c>
      <c r="FN9">
        <f>SUMIFS(DataRegularSeason20242025!$AA$3:$AA$1315,DataRegularSeason20242025!$B$3:$B$1315, "&lt;=" &amp; FN$1, DataRegularSeason20242025!$D$3:$D$1315, $A9)+SUMIFS(DataRegularSeason20242025!$AB$3:$AB$1315,DataRegularSeason20242025!$B$3:$B$1315, "&lt;=" &amp; FN$1, DataRegularSeason20242025!$E$3:$E$1315, $A9)</f>
        <v>54</v>
      </c>
      <c r="FO9">
        <f>SUMIFS(DataRegularSeason20242025!$AA$3:$AA$1315,DataRegularSeason20242025!$B$3:$B$1315, "&lt;=" &amp; FO$1, DataRegularSeason20242025!$D$3:$D$1315, $A9)+SUMIFS(DataRegularSeason20242025!$AB$3:$AB$1315,DataRegularSeason20242025!$B$3:$B$1315, "&lt;=" &amp; FO$1, DataRegularSeason20242025!$E$3:$E$1315, $A9)</f>
        <v>54</v>
      </c>
      <c r="FP9">
        <f>SUMIFS(DataRegularSeason20242025!$AA$3:$AA$1315,DataRegularSeason20242025!$B$3:$B$1315, "&lt;=" &amp; FP$1, DataRegularSeason20242025!$D$3:$D$1315, $A9)+SUMIFS(DataRegularSeason20242025!$AB$3:$AB$1315,DataRegularSeason20242025!$B$3:$B$1315, "&lt;=" &amp; FP$1, DataRegularSeason20242025!$E$3:$E$1315, $A9)</f>
        <v>54</v>
      </c>
      <c r="FQ9">
        <f>SUMIFS(DataRegularSeason20242025!$AA$3:$AA$1315,DataRegularSeason20242025!$B$3:$B$1315, "&lt;=" &amp; FQ$1, DataRegularSeason20242025!$D$3:$D$1315, $A9)+SUMIFS(DataRegularSeason20242025!$AB$3:$AB$1315,DataRegularSeason20242025!$B$3:$B$1315, "&lt;=" &amp; FQ$1, DataRegularSeason20242025!$E$3:$E$1315, $A9)</f>
        <v>54</v>
      </c>
      <c r="FR9">
        <f>SUMIFS(DataRegularSeason20242025!$AA$3:$AA$1315,DataRegularSeason20242025!$B$3:$B$1315, "&lt;=" &amp; FR$1, DataRegularSeason20242025!$D$3:$D$1315, $A9)+SUMIFS(DataRegularSeason20242025!$AB$3:$AB$1315,DataRegularSeason20242025!$B$3:$B$1315, "&lt;=" &amp; FR$1, DataRegularSeason20242025!$E$3:$E$1315, $A9)</f>
        <v>54</v>
      </c>
      <c r="FS9">
        <f>SUMIFS(DataRegularSeason20242025!$AA$3:$AA$1315,DataRegularSeason20242025!$B$3:$B$1315, "&lt;=" &amp; FS$1, DataRegularSeason20242025!$D$3:$D$1315, $A9)+SUMIFS(DataRegularSeason20242025!$AB$3:$AB$1315,DataRegularSeason20242025!$B$3:$B$1315, "&lt;=" &amp; FS$1, DataRegularSeason20242025!$E$3:$E$1315, $A9)</f>
        <v>54</v>
      </c>
      <c r="FT9">
        <f>SUMIFS(DataRegularSeason20242025!$AA$3:$AA$1315,DataRegularSeason20242025!$B$3:$B$1315, "&lt;=" &amp; FT$1, DataRegularSeason20242025!$D$3:$D$1315, $A9)+SUMIFS(DataRegularSeason20242025!$AB$3:$AB$1315,DataRegularSeason20242025!$B$3:$B$1315, "&lt;=" &amp; FT$1, DataRegularSeason20242025!$E$3:$E$1315, $A9)</f>
        <v>54</v>
      </c>
      <c r="FU9">
        <f>SUMIFS(DataRegularSeason20242025!$AA$3:$AA$1315,DataRegularSeason20242025!$B$3:$B$1315, "&lt;=" &amp; FU$1, DataRegularSeason20242025!$D$3:$D$1315, $A9)+SUMIFS(DataRegularSeason20242025!$AB$3:$AB$1315,DataRegularSeason20242025!$B$3:$B$1315, "&lt;=" &amp; FU$1, DataRegularSeason20242025!$E$3:$E$1315, $A9)</f>
        <v>54</v>
      </c>
      <c r="FV9">
        <f>SUMIFS(DataRegularSeason20242025!$AA$3:$AA$1315,DataRegularSeason20242025!$B$3:$B$1315, "&lt;=" &amp; FV$1, DataRegularSeason20242025!$D$3:$D$1315, $A9)+SUMIFS(DataRegularSeason20242025!$AB$3:$AB$1315,DataRegularSeason20242025!$B$3:$B$1315, "&lt;=" &amp; FV$1, DataRegularSeason20242025!$E$3:$E$1315, $A9)</f>
        <v>54</v>
      </c>
      <c r="FW9">
        <f>SUMIFS(DataRegularSeason20242025!$AA$3:$AA$1315,DataRegularSeason20242025!$B$3:$B$1315, "&lt;=" &amp; FW$1, DataRegularSeason20242025!$D$3:$D$1315, $A9)+SUMIFS(DataRegularSeason20242025!$AB$3:$AB$1315,DataRegularSeason20242025!$B$3:$B$1315, "&lt;=" &amp; FW$1, DataRegularSeason20242025!$E$3:$E$1315, $A9)</f>
        <v>54</v>
      </c>
      <c r="FX9">
        <f>SUMIFS(DataRegularSeason20242025!$AA$3:$AA$1315,DataRegularSeason20242025!$B$3:$B$1315, "&lt;=" &amp; FX$1, DataRegularSeason20242025!$D$3:$D$1315, $A9)+SUMIFS(DataRegularSeason20242025!$AB$3:$AB$1315,DataRegularSeason20242025!$B$3:$B$1315, "&lt;=" &amp; FX$1, DataRegularSeason20242025!$E$3:$E$1315, $A9)</f>
        <v>54</v>
      </c>
      <c r="FY9">
        <f>SUMIFS(DataRegularSeason20242025!$AA$3:$AA$1315,DataRegularSeason20242025!$B$3:$B$1315, "&lt;=" &amp; FY$1, DataRegularSeason20242025!$D$3:$D$1315, $A9)+SUMIFS(DataRegularSeason20242025!$AB$3:$AB$1315,DataRegularSeason20242025!$B$3:$B$1315, "&lt;=" &amp; FY$1, DataRegularSeason20242025!$E$3:$E$1315, $A9)</f>
        <v>54</v>
      </c>
      <c r="FZ9">
        <f>SUMIFS(DataRegularSeason20242025!$AA$3:$AA$1315,DataRegularSeason20242025!$B$3:$B$1315, "&lt;=" &amp; FZ$1, DataRegularSeason20242025!$D$3:$D$1315, $A9)+SUMIFS(DataRegularSeason20242025!$AB$3:$AB$1315,DataRegularSeason20242025!$B$3:$B$1315, "&lt;=" &amp; FZ$1, DataRegularSeason20242025!$E$3:$E$1315, $A9)</f>
        <v>54</v>
      </c>
      <c r="GA9">
        <f>SUMIFS(DataRegularSeason20242025!$AA$3:$AA$1315,DataRegularSeason20242025!$B$3:$B$1315, "&lt;=" &amp; GA$1, DataRegularSeason20242025!$D$3:$D$1315, $A9)+SUMIFS(DataRegularSeason20242025!$AB$3:$AB$1315,DataRegularSeason20242025!$B$3:$B$1315, "&lt;=" &amp; GA$1, DataRegularSeason20242025!$E$3:$E$1315, $A9)</f>
        <v>54</v>
      </c>
      <c r="GB9">
        <f>SUMIFS(DataRegularSeason20242025!$AA$3:$AA$1315,DataRegularSeason20242025!$B$3:$B$1315, "&lt;=" &amp; GB$1, DataRegularSeason20242025!$D$3:$D$1315, $A9)+SUMIFS(DataRegularSeason20242025!$AB$3:$AB$1315,DataRegularSeason20242025!$B$3:$B$1315, "&lt;=" &amp; GB$1, DataRegularSeason20242025!$E$3:$E$1315, $A9)</f>
        <v>54</v>
      </c>
      <c r="GC9">
        <f>SUMIFS(DataRegularSeason20242025!$AA$3:$AA$1315,DataRegularSeason20242025!$B$3:$B$1315, "&lt;=" &amp; GC$1, DataRegularSeason20242025!$D$3:$D$1315, $A9)+SUMIFS(DataRegularSeason20242025!$AB$3:$AB$1315,DataRegularSeason20242025!$B$3:$B$1315, "&lt;=" &amp; GC$1, DataRegularSeason20242025!$E$3:$E$1315, $A9)</f>
        <v>54</v>
      </c>
      <c r="GD9">
        <f>SUMIFS(DataRegularSeason20242025!$AA$3:$AA$1315,DataRegularSeason20242025!$B$3:$B$1315, "&lt;=" &amp; GD$1, DataRegularSeason20242025!$D$3:$D$1315, $A9)+SUMIFS(DataRegularSeason20242025!$AB$3:$AB$1315,DataRegularSeason20242025!$B$3:$B$1315, "&lt;=" &amp; GD$1, DataRegularSeason20242025!$E$3:$E$1315, $A9)</f>
        <v>54</v>
      </c>
      <c r="GE9">
        <f>SUMIFS(DataRegularSeason20242025!$AA$3:$AA$1315,DataRegularSeason20242025!$B$3:$B$1315, "&lt;=" &amp; GE$1, DataRegularSeason20242025!$D$3:$D$1315, $A9)+SUMIFS(DataRegularSeason20242025!$AB$3:$AB$1315,DataRegularSeason20242025!$B$3:$B$1315, "&lt;=" &amp; GE$1, DataRegularSeason20242025!$E$3:$E$1315, $A9)</f>
        <v>54</v>
      </c>
      <c r="GF9">
        <f>SUMIFS(DataRegularSeason20242025!$AA$3:$AA$1315,DataRegularSeason20242025!$B$3:$B$1315, "&lt;=" &amp; GF$1, DataRegularSeason20242025!$D$3:$D$1315, $A9)+SUMIFS(DataRegularSeason20242025!$AB$3:$AB$1315,DataRegularSeason20242025!$B$3:$B$1315, "&lt;=" &amp; GF$1, DataRegularSeason20242025!$E$3:$E$1315, $A9)</f>
        <v>54</v>
      </c>
      <c r="GG9">
        <f>SUMIFS(DataRegularSeason20242025!$AA$3:$AA$1315,DataRegularSeason20242025!$B$3:$B$1315, "&lt;=" &amp; GG$1, DataRegularSeason20242025!$D$3:$D$1315, $A9)+SUMIFS(DataRegularSeason20242025!$AB$3:$AB$1315,DataRegularSeason20242025!$B$3:$B$1315, "&lt;=" &amp; GG$1, DataRegularSeason20242025!$E$3:$E$1315, $A9)</f>
        <v>54</v>
      </c>
      <c r="GH9">
        <f>SUMIFS(DataRegularSeason20242025!$AA$3:$AA$1315,DataRegularSeason20242025!$B$3:$B$1315, "&lt;=" &amp; GH$1, DataRegularSeason20242025!$D$3:$D$1315, $A9)+SUMIFS(DataRegularSeason20242025!$AB$3:$AB$1315,DataRegularSeason20242025!$B$3:$B$1315, "&lt;=" &amp; GH$1, DataRegularSeason20242025!$E$3:$E$1315, $A9)</f>
        <v>54</v>
      </c>
      <c r="GI9">
        <f>SUMIFS(DataRegularSeason20242025!$AA$3:$AA$1315,DataRegularSeason20242025!$B$3:$B$1315, "&lt;=" &amp; GI$1, DataRegularSeason20242025!$D$3:$D$1315, $A9)+SUMIFS(DataRegularSeason20242025!$AB$3:$AB$1315,DataRegularSeason20242025!$B$3:$B$1315, "&lt;=" &amp; GI$1, DataRegularSeason20242025!$E$3:$E$1315, $A9)</f>
        <v>54</v>
      </c>
      <c r="GJ9">
        <f>SUMIFS(DataRegularSeason20242025!$AA$3:$AA$1315,DataRegularSeason20242025!$B$3:$B$1315, "&lt;=" &amp; GJ$1, DataRegularSeason20242025!$D$3:$D$1315, $A9)+SUMIFS(DataRegularSeason20242025!$AB$3:$AB$1315,DataRegularSeason20242025!$B$3:$B$1315, "&lt;=" &amp; GJ$1, DataRegularSeason20242025!$E$3:$E$1315, $A9)</f>
        <v>54</v>
      </c>
      <c r="GK9">
        <f>SUMIFS(DataRegularSeason20242025!$AA$3:$AA$1315,DataRegularSeason20242025!$B$3:$B$1315, "&lt;=" &amp; GK$1, DataRegularSeason20242025!$D$3:$D$1315, $A9)+SUMIFS(DataRegularSeason20242025!$AB$3:$AB$1315,DataRegularSeason20242025!$B$3:$B$1315, "&lt;=" &amp; GK$1, DataRegularSeason20242025!$E$3:$E$1315, $A9)</f>
        <v>54</v>
      </c>
      <c r="GL9">
        <f>SUMIFS(DataRegularSeason20242025!$AA$3:$AA$1315,DataRegularSeason20242025!$B$3:$B$1315, "&lt;=" &amp; GL$1, DataRegularSeason20242025!$D$3:$D$1315, $A9)+SUMIFS(DataRegularSeason20242025!$AB$3:$AB$1315,DataRegularSeason20242025!$B$3:$B$1315, "&lt;=" &amp; GL$1, DataRegularSeason20242025!$E$3:$E$1315, $A9)</f>
        <v>54</v>
      </c>
      <c r="GM9">
        <f>SUMIFS(DataRegularSeason20242025!$AA$3:$AA$1315,DataRegularSeason20242025!$B$3:$B$1315, "&lt;=" &amp; GM$1, DataRegularSeason20242025!$D$3:$D$1315, $A9)+SUMIFS(DataRegularSeason20242025!$AB$3:$AB$1315,DataRegularSeason20242025!$B$3:$B$1315, "&lt;=" &amp; GM$1, DataRegularSeason20242025!$E$3:$E$1315, $A9)</f>
        <v>54</v>
      </c>
      <c r="GN9">
        <f>SUMIFS(DataRegularSeason20242025!$AA$3:$AA$1315,DataRegularSeason20242025!$B$3:$B$1315, "&lt;=" &amp; GN$1, DataRegularSeason20242025!$D$3:$D$1315, $A9)+SUMIFS(DataRegularSeason20242025!$AB$3:$AB$1315,DataRegularSeason20242025!$B$3:$B$1315, "&lt;=" &amp; GN$1, DataRegularSeason20242025!$E$3:$E$1315, $A9)</f>
        <v>54</v>
      </c>
      <c r="GO9">
        <f>SUMIFS(DataRegularSeason20242025!$AA$3:$AA$1315,DataRegularSeason20242025!$B$3:$B$1315, "&lt;=" &amp; GO$1, DataRegularSeason20242025!$D$3:$D$1315, $A9)+SUMIFS(DataRegularSeason20242025!$AB$3:$AB$1315,DataRegularSeason20242025!$B$3:$B$1315, "&lt;=" &amp; GO$1, DataRegularSeason20242025!$E$3:$E$1315, $A9)</f>
        <v>54</v>
      </c>
      <c r="GP9">
        <f>SUMIFS(DataRegularSeason20242025!$AA$3:$AA$1315,DataRegularSeason20242025!$B$3:$B$1315, "&lt;=" &amp; GP$1, DataRegularSeason20242025!$D$3:$D$1315, $A9)+SUMIFS(DataRegularSeason20242025!$AB$3:$AB$1315,DataRegularSeason20242025!$B$3:$B$1315, "&lt;=" &amp; GP$1, DataRegularSeason20242025!$E$3:$E$1315, $A9)</f>
        <v>54</v>
      </c>
      <c r="GQ9">
        <f>SUMIFS(DataRegularSeason20242025!$AA$3:$AA$1315,DataRegularSeason20242025!$B$3:$B$1315, "&lt;=" &amp; GQ$1, DataRegularSeason20242025!$D$3:$D$1315, $A9)+SUMIFS(DataRegularSeason20242025!$AB$3:$AB$1315,DataRegularSeason20242025!$B$3:$B$1315, "&lt;=" &amp; GQ$1, DataRegularSeason20242025!$E$3:$E$1315, $A9)</f>
        <v>54</v>
      </c>
      <c r="GR9">
        <f>SUMIFS(DataRegularSeason20242025!$AA$3:$AA$1315,DataRegularSeason20242025!$B$3:$B$1315, "&lt;=" &amp; GR$1, DataRegularSeason20242025!$D$3:$D$1315, $A9)+SUMIFS(DataRegularSeason20242025!$AB$3:$AB$1315,DataRegularSeason20242025!$B$3:$B$1315, "&lt;=" &amp; GR$1, DataRegularSeason20242025!$E$3:$E$1315, $A9)</f>
        <v>54</v>
      </c>
      <c r="GS9">
        <f>SUMIFS(DataRegularSeason20242025!$AA$3:$AA$1315,DataRegularSeason20242025!$B$3:$B$1315, "&lt;=" &amp; GS$1, DataRegularSeason20242025!$D$3:$D$1315, $A9)+SUMIFS(DataRegularSeason20242025!$AB$3:$AB$1315,DataRegularSeason20242025!$B$3:$B$1315, "&lt;=" &amp; GS$1, DataRegularSeason20242025!$E$3:$E$1315, $A9)</f>
        <v>54</v>
      </c>
      <c r="GT9">
        <f>SUMIFS(DataRegularSeason20242025!$AA$3:$AA$1315,DataRegularSeason20242025!$B$3:$B$1315, "&lt;=" &amp; GT$1, DataRegularSeason20242025!$D$3:$D$1315, $A9)+SUMIFS(DataRegularSeason20242025!$AB$3:$AB$1315,DataRegularSeason20242025!$B$3:$B$1315, "&lt;=" &amp; GT$1, DataRegularSeason20242025!$E$3:$E$1315, $A9)</f>
        <v>54</v>
      </c>
      <c r="GU9">
        <f>SUMIFS(DataRegularSeason20242025!$AA$3:$AA$1315,DataRegularSeason20242025!$B$3:$B$1315, "&lt;=" &amp; GU$1, DataRegularSeason20242025!$D$3:$D$1315, $A9)+SUMIFS(DataRegularSeason20242025!$AB$3:$AB$1315,DataRegularSeason20242025!$B$3:$B$1315, "&lt;=" &amp; GU$1, DataRegularSeason20242025!$E$3:$E$1315, $A9)</f>
        <v>54</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88</v>
      </c>
      <c r="FF10">
        <f>SUMIFS(DataRegularSeason20242025!$AA$3:$AA$1315,DataRegularSeason20242025!$B$3:$B$1315, "&lt;=" &amp; FF$1, DataRegularSeason20242025!$D$3:$D$1315, $A10)+SUMIFS(DataRegularSeason20242025!$AB$3:$AB$1315,DataRegularSeason20242025!$B$3:$B$1315, "&lt;=" &amp; FF$1, DataRegularSeason20242025!$E$3:$E$1315, $A10)</f>
        <v>88</v>
      </c>
      <c r="FG10">
        <f>SUMIFS(DataRegularSeason20242025!$AA$3:$AA$1315,DataRegularSeason20242025!$B$3:$B$1315, "&lt;=" &amp; FG$1, DataRegularSeason20242025!$D$3:$D$1315, $A10)+SUMIFS(DataRegularSeason20242025!$AB$3:$AB$1315,DataRegularSeason20242025!$B$3:$B$1315, "&lt;=" &amp; FG$1, DataRegularSeason20242025!$E$3:$E$1315, $A10)</f>
        <v>88</v>
      </c>
      <c r="FH10">
        <f>SUMIFS(DataRegularSeason20242025!$AA$3:$AA$1315,DataRegularSeason20242025!$B$3:$B$1315, "&lt;=" &amp; FH$1, DataRegularSeason20242025!$D$3:$D$1315, $A10)+SUMIFS(DataRegularSeason20242025!$AB$3:$AB$1315,DataRegularSeason20242025!$B$3:$B$1315, "&lt;=" &amp; FH$1, DataRegularSeason20242025!$E$3:$E$1315, $A10)</f>
        <v>88</v>
      </c>
      <c r="FI10">
        <f>SUMIFS(DataRegularSeason20242025!$AA$3:$AA$1315,DataRegularSeason20242025!$B$3:$B$1315, "&lt;=" &amp; FI$1, DataRegularSeason20242025!$D$3:$D$1315, $A10)+SUMIFS(DataRegularSeason20242025!$AB$3:$AB$1315,DataRegularSeason20242025!$B$3:$B$1315, "&lt;=" &amp; FI$1, DataRegularSeason20242025!$E$3:$E$1315, $A10)</f>
        <v>88</v>
      </c>
      <c r="FJ10">
        <f>SUMIFS(DataRegularSeason20242025!$AA$3:$AA$1315,DataRegularSeason20242025!$B$3:$B$1315, "&lt;=" &amp; FJ$1, DataRegularSeason20242025!$D$3:$D$1315, $A10)+SUMIFS(DataRegularSeason20242025!$AB$3:$AB$1315,DataRegularSeason20242025!$B$3:$B$1315, "&lt;=" &amp; FJ$1, DataRegularSeason20242025!$E$3:$E$1315, $A10)</f>
        <v>88</v>
      </c>
      <c r="FK10">
        <f>SUMIFS(DataRegularSeason20242025!$AA$3:$AA$1315,DataRegularSeason20242025!$B$3:$B$1315, "&lt;=" &amp; FK$1, DataRegularSeason20242025!$D$3:$D$1315, $A10)+SUMIFS(DataRegularSeason20242025!$AB$3:$AB$1315,DataRegularSeason20242025!$B$3:$B$1315, "&lt;=" &amp; FK$1, DataRegularSeason20242025!$E$3:$E$1315, $A10)</f>
        <v>88</v>
      </c>
      <c r="FL10">
        <f>SUMIFS(DataRegularSeason20242025!$AA$3:$AA$1315,DataRegularSeason20242025!$B$3:$B$1315, "&lt;=" &amp; FL$1, DataRegularSeason20242025!$D$3:$D$1315, $A10)+SUMIFS(DataRegularSeason20242025!$AB$3:$AB$1315,DataRegularSeason20242025!$B$3:$B$1315, "&lt;=" &amp; FL$1, DataRegularSeason20242025!$E$3:$E$1315, $A10)</f>
        <v>88</v>
      </c>
      <c r="FM10">
        <f>SUMIFS(DataRegularSeason20242025!$AA$3:$AA$1315,DataRegularSeason20242025!$B$3:$B$1315, "&lt;=" &amp; FM$1, DataRegularSeason20242025!$D$3:$D$1315, $A10)+SUMIFS(DataRegularSeason20242025!$AB$3:$AB$1315,DataRegularSeason20242025!$B$3:$B$1315, "&lt;=" &amp; FM$1, DataRegularSeason20242025!$E$3:$E$1315, $A10)</f>
        <v>88</v>
      </c>
      <c r="FN10">
        <f>SUMIFS(DataRegularSeason20242025!$AA$3:$AA$1315,DataRegularSeason20242025!$B$3:$B$1315, "&lt;=" &amp; FN$1, DataRegularSeason20242025!$D$3:$D$1315, $A10)+SUMIFS(DataRegularSeason20242025!$AB$3:$AB$1315,DataRegularSeason20242025!$B$3:$B$1315, "&lt;=" &amp; FN$1, DataRegularSeason20242025!$E$3:$E$1315, $A10)</f>
        <v>88</v>
      </c>
      <c r="FO10">
        <f>SUMIFS(DataRegularSeason20242025!$AA$3:$AA$1315,DataRegularSeason20242025!$B$3:$B$1315, "&lt;=" &amp; FO$1, DataRegularSeason20242025!$D$3:$D$1315, $A10)+SUMIFS(DataRegularSeason20242025!$AB$3:$AB$1315,DataRegularSeason20242025!$B$3:$B$1315, "&lt;=" &amp; FO$1, DataRegularSeason20242025!$E$3:$E$1315, $A10)</f>
        <v>88</v>
      </c>
      <c r="FP10">
        <f>SUMIFS(DataRegularSeason20242025!$AA$3:$AA$1315,DataRegularSeason20242025!$B$3:$B$1315, "&lt;=" &amp; FP$1, DataRegularSeason20242025!$D$3:$D$1315, $A10)+SUMIFS(DataRegularSeason20242025!$AB$3:$AB$1315,DataRegularSeason20242025!$B$3:$B$1315, "&lt;=" &amp; FP$1, DataRegularSeason20242025!$E$3:$E$1315, $A10)</f>
        <v>88</v>
      </c>
      <c r="FQ10">
        <f>SUMIFS(DataRegularSeason20242025!$AA$3:$AA$1315,DataRegularSeason20242025!$B$3:$B$1315, "&lt;=" &amp; FQ$1, DataRegularSeason20242025!$D$3:$D$1315, $A10)+SUMIFS(DataRegularSeason20242025!$AB$3:$AB$1315,DataRegularSeason20242025!$B$3:$B$1315, "&lt;=" &amp; FQ$1, DataRegularSeason20242025!$E$3:$E$1315, $A10)</f>
        <v>88</v>
      </c>
      <c r="FR10">
        <f>SUMIFS(DataRegularSeason20242025!$AA$3:$AA$1315,DataRegularSeason20242025!$B$3:$B$1315, "&lt;=" &amp; FR$1, DataRegularSeason20242025!$D$3:$D$1315, $A10)+SUMIFS(DataRegularSeason20242025!$AB$3:$AB$1315,DataRegularSeason20242025!$B$3:$B$1315, "&lt;=" &amp; FR$1, DataRegularSeason20242025!$E$3:$E$1315, $A10)</f>
        <v>88</v>
      </c>
      <c r="FS10">
        <f>SUMIFS(DataRegularSeason20242025!$AA$3:$AA$1315,DataRegularSeason20242025!$B$3:$B$1315, "&lt;=" &amp; FS$1, DataRegularSeason20242025!$D$3:$D$1315, $A10)+SUMIFS(DataRegularSeason20242025!$AB$3:$AB$1315,DataRegularSeason20242025!$B$3:$B$1315, "&lt;=" &amp; FS$1, DataRegularSeason20242025!$E$3:$E$1315, $A10)</f>
        <v>88</v>
      </c>
      <c r="FT10">
        <f>SUMIFS(DataRegularSeason20242025!$AA$3:$AA$1315,DataRegularSeason20242025!$B$3:$B$1315, "&lt;=" &amp; FT$1, DataRegularSeason20242025!$D$3:$D$1315, $A10)+SUMIFS(DataRegularSeason20242025!$AB$3:$AB$1315,DataRegularSeason20242025!$B$3:$B$1315, "&lt;=" &amp; FT$1, DataRegularSeason20242025!$E$3:$E$1315, $A10)</f>
        <v>88</v>
      </c>
      <c r="FU10">
        <f>SUMIFS(DataRegularSeason20242025!$AA$3:$AA$1315,DataRegularSeason20242025!$B$3:$B$1315, "&lt;=" &amp; FU$1, DataRegularSeason20242025!$D$3:$D$1315, $A10)+SUMIFS(DataRegularSeason20242025!$AB$3:$AB$1315,DataRegularSeason20242025!$B$3:$B$1315, "&lt;=" &amp; FU$1, DataRegularSeason20242025!$E$3:$E$1315, $A10)</f>
        <v>88</v>
      </c>
      <c r="FV10">
        <f>SUMIFS(DataRegularSeason20242025!$AA$3:$AA$1315,DataRegularSeason20242025!$B$3:$B$1315, "&lt;=" &amp; FV$1, DataRegularSeason20242025!$D$3:$D$1315, $A10)+SUMIFS(DataRegularSeason20242025!$AB$3:$AB$1315,DataRegularSeason20242025!$B$3:$B$1315, "&lt;=" &amp; FV$1, DataRegularSeason20242025!$E$3:$E$1315, $A10)</f>
        <v>88</v>
      </c>
      <c r="FW10">
        <f>SUMIFS(DataRegularSeason20242025!$AA$3:$AA$1315,DataRegularSeason20242025!$B$3:$B$1315, "&lt;=" &amp; FW$1, DataRegularSeason20242025!$D$3:$D$1315, $A10)+SUMIFS(DataRegularSeason20242025!$AB$3:$AB$1315,DataRegularSeason20242025!$B$3:$B$1315, "&lt;=" &amp; FW$1, DataRegularSeason20242025!$E$3:$E$1315, $A10)</f>
        <v>88</v>
      </c>
      <c r="FX10">
        <f>SUMIFS(DataRegularSeason20242025!$AA$3:$AA$1315,DataRegularSeason20242025!$B$3:$B$1315, "&lt;=" &amp; FX$1, DataRegularSeason20242025!$D$3:$D$1315, $A10)+SUMIFS(DataRegularSeason20242025!$AB$3:$AB$1315,DataRegularSeason20242025!$B$3:$B$1315, "&lt;=" &amp; FX$1, DataRegularSeason20242025!$E$3:$E$1315, $A10)</f>
        <v>88</v>
      </c>
      <c r="FY10">
        <f>SUMIFS(DataRegularSeason20242025!$AA$3:$AA$1315,DataRegularSeason20242025!$B$3:$B$1315, "&lt;=" &amp; FY$1, DataRegularSeason20242025!$D$3:$D$1315, $A10)+SUMIFS(DataRegularSeason20242025!$AB$3:$AB$1315,DataRegularSeason20242025!$B$3:$B$1315, "&lt;=" &amp; FY$1, DataRegularSeason20242025!$E$3:$E$1315, $A10)</f>
        <v>88</v>
      </c>
      <c r="FZ10">
        <f>SUMIFS(DataRegularSeason20242025!$AA$3:$AA$1315,DataRegularSeason20242025!$B$3:$B$1315, "&lt;=" &amp; FZ$1, DataRegularSeason20242025!$D$3:$D$1315, $A10)+SUMIFS(DataRegularSeason20242025!$AB$3:$AB$1315,DataRegularSeason20242025!$B$3:$B$1315, "&lt;=" &amp; FZ$1, DataRegularSeason20242025!$E$3:$E$1315, $A10)</f>
        <v>88</v>
      </c>
      <c r="GA10">
        <f>SUMIFS(DataRegularSeason20242025!$AA$3:$AA$1315,DataRegularSeason20242025!$B$3:$B$1315, "&lt;=" &amp; GA$1, DataRegularSeason20242025!$D$3:$D$1315, $A10)+SUMIFS(DataRegularSeason20242025!$AB$3:$AB$1315,DataRegularSeason20242025!$B$3:$B$1315, "&lt;=" &amp; GA$1, DataRegularSeason20242025!$E$3:$E$1315, $A10)</f>
        <v>88</v>
      </c>
      <c r="GB10">
        <f>SUMIFS(DataRegularSeason20242025!$AA$3:$AA$1315,DataRegularSeason20242025!$B$3:$B$1315, "&lt;=" &amp; GB$1, DataRegularSeason20242025!$D$3:$D$1315, $A10)+SUMIFS(DataRegularSeason20242025!$AB$3:$AB$1315,DataRegularSeason20242025!$B$3:$B$1315, "&lt;=" &amp; GB$1, DataRegularSeason20242025!$E$3:$E$1315, $A10)</f>
        <v>88</v>
      </c>
      <c r="GC10">
        <f>SUMIFS(DataRegularSeason20242025!$AA$3:$AA$1315,DataRegularSeason20242025!$B$3:$B$1315, "&lt;=" &amp; GC$1, DataRegularSeason20242025!$D$3:$D$1315, $A10)+SUMIFS(DataRegularSeason20242025!$AB$3:$AB$1315,DataRegularSeason20242025!$B$3:$B$1315, "&lt;=" &amp; GC$1, DataRegularSeason20242025!$E$3:$E$1315, $A10)</f>
        <v>88</v>
      </c>
      <c r="GD10">
        <f>SUMIFS(DataRegularSeason20242025!$AA$3:$AA$1315,DataRegularSeason20242025!$B$3:$B$1315, "&lt;=" &amp; GD$1, DataRegularSeason20242025!$D$3:$D$1315, $A10)+SUMIFS(DataRegularSeason20242025!$AB$3:$AB$1315,DataRegularSeason20242025!$B$3:$B$1315, "&lt;=" &amp; GD$1, DataRegularSeason20242025!$E$3:$E$1315, $A10)</f>
        <v>88</v>
      </c>
      <c r="GE10">
        <f>SUMIFS(DataRegularSeason20242025!$AA$3:$AA$1315,DataRegularSeason20242025!$B$3:$B$1315, "&lt;=" &amp; GE$1, DataRegularSeason20242025!$D$3:$D$1315, $A10)+SUMIFS(DataRegularSeason20242025!$AB$3:$AB$1315,DataRegularSeason20242025!$B$3:$B$1315, "&lt;=" &amp; GE$1, DataRegularSeason20242025!$E$3:$E$1315, $A10)</f>
        <v>88</v>
      </c>
      <c r="GF10">
        <f>SUMIFS(DataRegularSeason20242025!$AA$3:$AA$1315,DataRegularSeason20242025!$B$3:$B$1315, "&lt;=" &amp; GF$1, DataRegularSeason20242025!$D$3:$D$1315, $A10)+SUMIFS(DataRegularSeason20242025!$AB$3:$AB$1315,DataRegularSeason20242025!$B$3:$B$1315, "&lt;=" &amp; GF$1, DataRegularSeason20242025!$E$3:$E$1315, $A10)</f>
        <v>88</v>
      </c>
      <c r="GG10">
        <f>SUMIFS(DataRegularSeason20242025!$AA$3:$AA$1315,DataRegularSeason20242025!$B$3:$B$1315, "&lt;=" &amp; GG$1, DataRegularSeason20242025!$D$3:$D$1315, $A10)+SUMIFS(DataRegularSeason20242025!$AB$3:$AB$1315,DataRegularSeason20242025!$B$3:$B$1315, "&lt;=" &amp; GG$1, DataRegularSeason20242025!$E$3:$E$1315, $A10)</f>
        <v>88</v>
      </c>
      <c r="GH10">
        <f>SUMIFS(DataRegularSeason20242025!$AA$3:$AA$1315,DataRegularSeason20242025!$B$3:$B$1315, "&lt;=" &amp; GH$1, DataRegularSeason20242025!$D$3:$D$1315, $A10)+SUMIFS(DataRegularSeason20242025!$AB$3:$AB$1315,DataRegularSeason20242025!$B$3:$B$1315, "&lt;=" &amp; GH$1, DataRegularSeason20242025!$E$3:$E$1315, $A10)</f>
        <v>88</v>
      </c>
      <c r="GI10">
        <f>SUMIFS(DataRegularSeason20242025!$AA$3:$AA$1315,DataRegularSeason20242025!$B$3:$B$1315, "&lt;=" &amp; GI$1, DataRegularSeason20242025!$D$3:$D$1315, $A10)+SUMIFS(DataRegularSeason20242025!$AB$3:$AB$1315,DataRegularSeason20242025!$B$3:$B$1315, "&lt;=" &amp; GI$1, DataRegularSeason20242025!$E$3:$E$1315, $A10)</f>
        <v>88</v>
      </c>
      <c r="GJ10">
        <f>SUMIFS(DataRegularSeason20242025!$AA$3:$AA$1315,DataRegularSeason20242025!$B$3:$B$1315, "&lt;=" &amp; GJ$1, DataRegularSeason20242025!$D$3:$D$1315, $A10)+SUMIFS(DataRegularSeason20242025!$AB$3:$AB$1315,DataRegularSeason20242025!$B$3:$B$1315, "&lt;=" &amp; GJ$1, DataRegularSeason20242025!$E$3:$E$1315, $A10)</f>
        <v>88</v>
      </c>
      <c r="GK10">
        <f>SUMIFS(DataRegularSeason20242025!$AA$3:$AA$1315,DataRegularSeason20242025!$B$3:$B$1315, "&lt;=" &amp; GK$1, DataRegularSeason20242025!$D$3:$D$1315, $A10)+SUMIFS(DataRegularSeason20242025!$AB$3:$AB$1315,DataRegularSeason20242025!$B$3:$B$1315, "&lt;=" &amp; GK$1, DataRegularSeason20242025!$E$3:$E$1315, $A10)</f>
        <v>88</v>
      </c>
      <c r="GL10">
        <f>SUMIFS(DataRegularSeason20242025!$AA$3:$AA$1315,DataRegularSeason20242025!$B$3:$B$1315, "&lt;=" &amp; GL$1, DataRegularSeason20242025!$D$3:$D$1315, $A10)+SUMIFS(DataRegularSeason20242025!$AB$3:$AB$1315,DataRegularSeason20242025!$B$3:$B$1315, "&lt;=" &amp; GL$1, DataRegularSeason20242025!$E$3:$E$1315, $A10)</f>
        <v>88</v>
      </c>
      <c r="GM10">
        <f>SUMIFS(DataRegularSeason20242025!$AA$3:$AA$1315,DataRegularSeason20242025!$B$3:$B$1315, "&lt;=" &amp; GM$1, DataRegularSeason20242025!$D$3:$D$1315, $A10)+SUMIFS(DataRegularSeason20242025!$AB$3:$AB$1315,DataRegularSeason20242025!$B$3:$B$1315, "&lt;=" &amp; GM$1, DataRegularSeason20242025!$E$3:$E$1315, $A10)</f>
        <v>88</v>
      </c>
      <c r="GN10">
        <f>SUMIFS(DataRegularSeason20242025!$AA$3:$AA$1315,DataRegularSeason20242025!$B$3:$B$1315, "&lt;=" &amp; GN$1, DataRegularSeason20242025!$D$3:$D$1315, $A10)+SUMIFS(DataRegularSeason20242025!$AB$3:$AB$1315,DataRegularSeason20242025!$B$3:$B$1315, "&lt;=" &amp; GN$1, DataRegularSeason20242025!$E$3:$E$1315, $A10)</f>
        <v>88</v>
      </c>
      <c r="GO10">
        <f>SUMIFS(DataRegularSeason20242025!$AA$3:$AA$1315,DataRegularSeason20242025!$B$3:$B$1315, "&lt;=" &amp; GO$1, DataRegularSeason20242025!$D$3:$D$1315, $A10)+SUMIFS(DataRegularSeason20242025!$AB$3:$AB$1315,DataRegularSeason20242025!$B$3:$B$1315, "&lt;=" &amp; GO$1, DataRegularSeason20242025!$E$3:$E$1315, $A10)</f>
        <v>88</v>
      </c>
      <c r="GP10">
        <f>SUMIFS(DataRegularSeason20242025!$AA$3:$AA$1315,DataRegularSeason20242025!$B$3:$B$1315, "&lt;=" &amp; GP$1, DataRegularSeason20242025!$D$3:$D$1315, $A10)+SUMIFS(DataRegularSeason20242025!$AB$3:$AB$1315,DataRegularSeason20242025!$B$3:$B$1315, "&lt;=" &amp; GP$1, DataRegularSeason20242025!$E$3:$E$1315, $A10)</f>
        <v>88</v>
      </c>
      <c r="GQ10">
        <f>SUMIFS(DataRegularSeason20242025!$AA$3:$AA$1315,DataRegularSeason20242025!$B$3:$B$1315, "&lt;=" &amp; GQ$1, DataRegularSeason20242025!$D$3:$D$1315, $A10)+SUMIFS(DataRegularSeason20242025!$AB$3:$AB$1315,DataRegularSeason20242025!$B$3:$B$1315, "&lt;=" &amp; GQ$1, DataRegularSeason20242025!$E$3:$E$1315, $A10)</f>
        <v>88</v>
      </c>
      <c r="GR10">
        <f>SUMIFS(DataRegularSeason20242025!$AA$3:$AA$1315,DataRegularSeason20242025!$B$3:$B$1315, "&lt;=" &amp; GR$1, DataRegularSeason20242025!$D$3:$D$1315, $A10)+SUMIFS(DataRegularSeason20242025!$AB$3:$AB$1315,DataRegularSeason20242025!$B$3:$B$1315, "&lt;=" &amp; GR$1, DataRegularSeason20242025!$E$3:$E$1315, $A10)</f>
        <v>88</v>
      </c>
      <c r="GS10">
        <f>SUMIFS(DataRegularSeason20242025!$AA$3:$AA$1315,DataRegularSeason20242025!$B$3:$B$1315, "&lt;=" &amp; GS$1, DataRegularSeason20242025!$D$3:$D$1315, $A10)+SUMIFS(DataRegularSeason20242025!$AB$3:$AB$1315,DataRegularSeason20242025!$B$3:$B$1315, "&lt;=" &amp; GS$1, DataRegularSeason20242025!$E$3:$E$1315, $A10)</f>
        <v>88</v>
      </c>
      <c r="GT10">
        <f>SUMIFS(DataRegularSeason20242025!$AA$3:$AA$1315,DataRegularSeason20242025!$B$3:$B$1315, "&lt;=" &amp; GT$1, DataRegularSeason20242025!$D$3:$D$1315, $A10)+SUMIFS(DataRegularSeason20242025!$AB$3:$AB$1315,DataRegularSeason20242025!$B$3:$B$1315, "&lt;=" &amp; GT$1, DataRegularSeason20242025!$E$3:$E$1315, $A10)</f>
        <v>88</v>
      </c>
      <c r="GU10">
        <f>SUMIFS(DataRegularSeason20242025!$AA$3:$AA$1315,DataRegularSeason20242025!$B$3:$B$1315, "&lt;=" &amp; GU$1, DataRegularSeason20242025!$D$3:$D$1315, $A10)+SUMIFS(DataRegularSeason20242025!$AB$3:$AB$1315,DataRegularSeason20242025!$B$3:$B$1315, "&lt;=" &amp; GU$1, DataRegularSeason20242025!$E$3:$E$1315, $A10)</f>
        <v>88</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76</v>
      </c>
      <c r="FC11">
        <f>SUMIFS(DataRegularSeason20242025!$AA$3:$AA$1315,DataRegularSeason20242025!$B$3:$B$1315, "&lt;=" &amp; FC$1, DataRegularSeason20242025!$D$3:$D$1315, $A11)+SUMIFS(DataRegularSeason20242025!$AB$3:$AB$1315,DataRegularSeason20242025!$B$3:$B$1315, "&lt;=" &amp; FC$1, DataRegularSeason20242025!$E$3:$E$1315, $A11)</f>
        <v>76</v>
      </c>
      <c r="FD11">
        <f>SUMIFS(DataRegularSeason20242025!$AA$3:$AA$1315,DataRegularSeason20242025!$B$3:$B$1315, "&lt;=" &amp; FD$1, DataRegularSeason20242025!$D$3:$D$1315, $A11)+SUMIFS(DataRegularSeason20242025!$AB$3:$AB$1315,DataRegularSeason20242025!$B$3:$B$1315, "&lt;=" &amp; FD$1, DataRegularSeason20242025!$E$3:$E$1315, $A11)</f>
        <v>76</v>
      </c>
      <c r="FE11">
        <f>SUMIFS(DataRegularSeason20242025!$AA$3:$AA$1315,DataRegularSeason20242025!$B$3:$B$1315, "&lt;=" &amp; FE$1, DataRegularSeason20242025!$D$3:$D$1315, $A11)+SUMIFS(DataRegularSeason20242025!$AB$3:$AB$1315,DataRegularSeason20242025!$B$3:$B$1315, "&lt;=" &amp; FE$1, DataRegularSeason20242025!$E$3:$E$1315, $A11)</f>
        <v>76</v>
      </c>
      <c r="FF11">
        <f>SUMIFS(DataRegularSeason20242025!$AA$3:$AA$1315,DataRegularSeason20242025!$B$3:$B$1315, "&lt;=" &amp; FF$1, DataRegularSeason20242025!$D$3:$D$1315, $A11)+SUMIFS(DataRegularSeason20242025!$AB$3:$AB$1315,DataRegularSeason20242025!$B$3:$B$1315, "&lt;=" &amp; FF$1, DataRegularSeason20242025!$E$3:$E$1315, $A11)</f>
        <v>76</v>
      </c>
      <c r="FG11">
        <f>SUMIFS(DataRegularSeason20242025!$AA$3:$AA$1315,DataRegularSeason20242025!$B$3:$B$1315, "&lt;=" &amp; FG$1, DataRegularSeason20242025!$D$3:$D$1315, $A11)+SUMIFS(DataRegularSeason20242025!$AB$3:$AB$1315,DataRegularSeason20242025!$B$3:$B$1315, "&lt;=" &amp; FG$1, DataRegularSeason20242025!$E$3:$E$1315, $A11)</f>
        <v>76</v>
      </c>
      <c r="FH11">
        <f>SUMIFS(DataRegularSeason20242025!$AA$3:$AA$1315,DataRegularSeason20242025!$B$3:$B$1315, "&lt;=" &amp; FH$1, DataRegularSeason20242025!$D$3:$D$1315, $A11)+SUMIFS(DataRegularSeason20242025!$AB$3:$AB$1315,DataRegularSeason20242025!$B$3:$B$1315, "&lt;=" &amp; FH$1, DataRegularSeason20242025!$E$3:$E$1315, $A11)</f>
        <v>76</v>
      </c>
      <c r="FI11">
        <f>SUMIFS(DataRegularSeason20242025!$AA$3:$AA$1315,DataRegularSeason20242025!$B$3:$B$1315, "&lt;=" &amp; FI$1, DataRegularSeason20242025!$D$3:$D$1315, $A11)+SUMIFS(DataRegularSeason20242025!$AB$3:$AB$1315,DataRegularSeason20242025!$B$3:$B$1315, "&lt;=" &amp; FI$1, DataRegularSeason20242025!$E$3:$E$1315, $A11)</f>
        <v>76</v>
      </c>
      <c r="FJ11">
        <f>SUMIFS(DataRegularSeason20242025!$AA$3:$AA$1315,DataRegularSeason20242025!$B$3:$B$1315, "&lt;=" &amp; FJ$1, DataRegularSeason20242025!$D$3:$D$1315, $A11)+SUMIFS(DataRegularSeason20242025!$AB$3:$AB$1315,DataRegularSeason20242025!$B$3:$B$1315, "&lt;=" &amp; FJ$1, DataRegularSeason20242025!$E$3:$E$1315, $A11)</f>
        <v>76</v>
      </c>
      <c r="FK11">
        <f>SUMIFS(DataRegularSeason20242025!$AA$3:$AA$1315,DataRegularSeason20242025!$B$3:$B$1315, "&lt;=" &amp; FK$1, DataRegularSeason20242025!$D$3:$D$1315, $A11)+SUMIFS(DataRegularSeason20242025!$AB$3:$AB$1315,DataRegularSeason20242025!$B$3:$B$1315, "&lt;=" &amp; FK$1, DataRegularSeason20242025!$E$3:$E$1315, $A11)</f>
        <v>76</v>
      </c>
      <c r="FL11">
        <f>SUMIFS(DataRegularSeason20242025!$AA$3:$AA$1315,DataRegularSeason20242025!$B$3:$B$1315, "&lt;=" &amp; FL$1, DataRegularSeason20242025!$D$3:$D$1315, $A11)+SUMIFS(DataRegularSeason20242025!$AB$3:$AB$1315,DataRegularSeason20242025!$B$3:$B$1315, "&lt;=" &amp; FL$1, DataRegularSeason20242025!$E$3:$E$1315, $A11)</f>
        <v>76</v>
      </c>
      <c r="FM11">
        <f>SUMIFS(DataRegularSeason20242025!$AA$3:$AA$1315,DataRegularSeason20242025!$B$3:$B$1315, "&lt;=" &amp; FM$1, DataRegularSeason20242025!$D$3:$D$1315, $A11)+SUMIFS(DataRegularSeason20242025!$AB$3:$AB$1315,DataRegularSeason20242025!$B$3:$B$1315, "&lt;=" &amp; FM$1, DataRegularSeason20242025!$E$3:$E$1315, $A11)</f>
        <v>76</v>
      </c>
      <c r="FN11">
        <f>SUMIFS(DataRegularSeason20242025!$AA$3:$AA$1315,DataRegularSeason20242025!$B$3:$B$1315, "&lt;=" &amp; FN$1, DataRegularSeason20242025!$D$3:$D$1315, $A11)+SUMIFS(DataRegularSeason20242025!$AB$3:$AB$1315,DataRegularSeason20242025!$B$3:$B$1315, "&lt;=" &amp; FN$1, DataRegularSeason20242025!$E$3:$E$1315, $A11)</f>
        <v>76</v>
      </c>
      <c r="FO11">
        <f>SUMIFS(DataRegularSeason20242025!$AA$3:$AA$1315,DataRegularSeason20242025!$B$3:$B$1315, "&lt;=" &amp; FO$1, DataRegularSeason20242025!$D$3:$D$1315, $A11)+SUMIFS(DataRegularSeason20242025!$AB$3:$AB$1315,DataRegularSeason20242025!$B$3:$B$1315, "&lt;=" &amp; FO$1, DataRegularSeason20242025!$E$3:$E$1315, $A11)</f>
        <v>76</v>
      </c>
      <c r="FP11">
        <f>SUMIFS(DataRegularSeason20242025!$AA$3:$AA$1315,DataRegularSeason20242025!$B$3:$B$1315, "&lt;=" &amp; FP$1, DataRegularSeason20242025!$D$3:$D$1315, $A11)+SUMIFS(DataRegularSeason20242025!$AB$3:$AB$1315,DataRegularSeason20242025!$B$3:$B$1315, "&lt;=" &amp; FP$1, DataRegularSeason20242025!$E$3:$E$1315, $A11)</f>
        <v>76</v>
      </c>
      <c r="FQ11">
        <f>SUMIFS(DataRegularSeason20242025!$AA$3:$AA$1315,DataRegularSeason20242025!$B$3:$B$1315, "&lt;=" &amp; FQ$1, DataRegularSeason20242025!$D$3:$D$1315, $A11)+SUMIFS(DataRegularSeason20242025!$AB$3:$AB$1315,DataRegularSeason20242025!$B$3:$B$1315, "&lt;=" &amp; FQ$1, DataRegularSeason20242025!$E$3:$E$1315, $A11)</f>
        <v>76</v>
      </c>
      <c r="FR11">
        <f>SUMIFS(DataRegularSeason20242025!$AA$3:$AA$1315,DataRegularSeason20242025!$B$3:$B$1315, "&lt;=" &amp; FR$1, DataRegularSeason20242025!$D$3:$D$1315, $A11)+SUMIFS(DataRegularSeason20242025!$AB$3:$AB$1315,DataRegularSeason20242025!$B$3:$B$1315, "&lt;=" &amp; FR$1, DataRegularSeason20242025!$E$3:$E$1315, $A11)</f>
        <v>76</v>
      </c>
      <c r="FS11">
        <f>SUMIFS(DataRegularSeason20242025!$AA$3:$AA$1315,DataRegularSeason20242025!$B$3:$B$1315, "&lt;=" &amp; FS$1, DataRegularSeason20242025!$D$3:$D$1315, $A11)+SUMIFS(DataRegularSeason20242025!$AB$3:$AB$1315,DataRegularSeason20242025!$B$3:$B$1315, "&lt;=" &amp; FS$1, DataRegularSeason20242025!$E$3:$E$1315, $A11)</f>
        <v>76</v>
      </c>
      <c r="FT11">
        <f>SUMIFS(DataRegularSeason20242025!$AA$3:$AA$1315,DataRegularSeason20242025!$B$3:$B$1315, "&lt;=" &amp; FT$1, DataRegularSeason20242025!$D$3:$D$1315, $A11)+SUMIFS(DataRegularSeason20242025!$AB$3:$AB$1315,DataRegularSeason20242025!$B$3:$B$1315, "&lt;=" &amp; FT$1, DataRegularSeason20242025!$E$3:$E$1315, $A11)</f>
        <v>76</v>
      </c>
      <c r="FU11">
        <f>SUMIFS(DataRegularSeason20242025!$AA$3:$AA$1315,DataRegularSeason20242025!$B$3:$B$1315, "&lt;=" &amp; FU$1, DataRegularSeason20242025!$D$3:$D$1315, $A11)+SUMIFS(DataRegularSeason20242025!$AB$3:$AB$1315,DataRegularSeason20242025!$B$3:$B$1315, "&lt;=" &amp; FU$1, DataRegularSeason20242025!$E$3:$E$1315, $A11)</f>
        <v>76</v>
      </c>
      <c r="FV11">
        <f>SUMIFS(DataRegularSeason20242025!$AA$3:$AA$1315,DataRegularSeason20242025!$B$3:$B$1315, "&lt;=" &amp; FV$1, DataRegularSeason20242025!$D$3:$D$1315, $A11)+SUMIFS(DataRegularSeason20242025!$AB$3:$AB$1315,DataRegularSeason20242025!$B$3:$B$1315, "&lt;=" &amp; FV$1, DataRegularSeason20242025!$E$3:$E$1315, $A11)</f>
        <v>76</v>
      </c>
      <c r="FW11">
        <f>SUMIFS(DataRegularSeason20242025!$AA$3:$AA$1315,DataRegularSeason20242025!$B$3:$B$1315, "&lt;=" &amp; FW$1, DataRegularSeason20242025!$D$3:$D$1315, $A11)+SUMIFS(DataRegularSeason20242025!$AB$3:$AB$1315,DataRegularSeason20242025!$B$3:$B$1315, "&lt;=" &amp; FW$1, DataRegularSeason20242025!$E$3:$E$1315, $A11)</f>
        <v>76</v>
      </c>
      <c r="FX11">
        <f>SUMIFS(DataRegularSeason20242025!$AA$3:$AA$1315,DataRegularSeason20242025!$B$3:$B$1315, "&lt;=" &amp; FX$1, DataRegularSeason20242025!$D$3:$D$1315, $A11)+SUMIFS(DataRegularSeason20242025!$AB$3:$AB$1315,DataRegularSeason20242025!$B$3:$B$1315, "&lt;=" &amp; FX$1, DataRegularSeason20242025!$E$3:$E$1315, $A11)</f>
        <v>76</v>
      </c>
      <c r="FY11">
        <f>SUMIFS(DataRegularSeason20242025!$AA$3:$AA$1315,DataRegularSeason20242025!$B$3:$B$1315, "&lt;=" &amp; FY$1, DataRegularSeason20242025!$D$3:$D$1315, $A11)+SUMIFS(DataRegularSeason20242025!$AB$3:$AB$1315,DataRegularSeason20242025!$B$3:$B$1315, "&lt;=" &amp; FY$1, DataRegularSeason20242025!$E$3:$E$1315, $A11)</f>
        <v>76</v>
      </c>
      <c r="FZ11">
        <f>SUMIFS(DataRegularSeason20242025!$AA$3:$AA$1315,DataRegularSeason20242025!$B$3:$B$1315, "&lt;=" &amp; FZ$1, DataRegularSeason20242025!$D$3:$D$1315, $A11)+SUMIFS(DataRegularSeason20242025!$AB$3:$AB$1315,DataRegularSeason20242025!$B$3:$B$1315, "&lt;=" &amp; FZ$1, DataRegularSeason20242025!$E$3:$E$1315, $A11)</f>
        <v>76</v>
      </c>
      <c r="GA11">
        <f>SUMIFS(DataRegularSeason20242025!$AA$3:$AA$1315,DataRegularSeason20242025!$B$3:$B$1315, "&lt;=" &amp; GA$1, DataRegularSeason20242025!$D$3:$D$1315, $A11)+SUMIFS(DataRegularSeason20242025!$AB$3:$AB$1315,DataRegularSeason20242025!$B$3:$B$1315, "&lt;=" &amp; GA$1, DataRegularSeason20242025!$E$3:$E$1315, $A11)</f>
        <v>76</v>
      </c>
      <c r="GB11">
        <f>SUMIFS(DataRegularSeason20242025!$AA$3:$AA$1315,DataRegularSeason20242025!$B$3:$B$1315, "&lt;=" &amp; GB$1, DataRegularSeason20242025!$D$3:$D$1315, $A11)+SUMIFS(DataRegularSeason20242025!$AB$3:$AB$1315,DataRegularSeason20242025!$B$3:$B$1315, "&lt;=" &amp; GB$1, DataRegularSeason20242025!$E$3:$E$1315, $A11)</f>
        <v>76</v>
      </c>
      <c r="GC11">
        <f>SUMIFS(DataRegularSeason20242025!$AA$3:$AA$1315,DataRegularSeason20242025!$B$3:$B$1315, "&lt;=" &amp; GC$1, DataRegularSeason20242025!$D$3:$D$1315, $A11)+SUMIFS(DataRegularSeason20242025!$AB$3:$AB$1315,DataRegularSeason20242025!$B$3:$B$1315, "&lt;=" &amp; GC$1, DataRegularSeason20242025!$E$3:$E$1315, $A11)</f>
        <v>76</v>
      </c>
      <c r="GD11">
        <f>SUMIFS(DataRegularSeason20242025!$AA$3:$AA$1315,DataRegularSeason20242025!$B$3:$B$1315, "&lt;=" &amp; GD$1, DataRegularSeason20242025!$D$3:$D$1315, $A11)+SUMIFS(DataRegularSeason20242025!$AB$3:$AB$1315,DataRegularSeason20242025!$B$3:$B$1315, "&lt;=" &amp; GD$1, DataRegularSeason20242025!$E$3:$E$1315, $A11)</f>
        <v>76</v>
      </c>
      <c r="GE11">
        <f>SUMIFS(DataRegularSeason20242025!$AA$3:$AA$1315,DataRegularSeason20242025!$B$3:$B$1315, "&lt;=" &amp; GE$1, DataRegularSeason20242025!$D$3:$D$1315, $A11)+SUMIFS(DataRegularSeason20242025!$AB$3:$AB$1315,DataRegularSeason20242025!$B$3:$B$1315, "&lt;=" &amp; GE$1, DataRegularSeason20242025!$E$3:$E$1315, $A11)</f>
        <v>76</v>
      </c>
      <c r="GF11">
        <f>SUMIFS(DataRegularSeason20242025!$AA$3:$AA$1315,DataRegularSeason20242025!$B$3:$B$1315, "&lt;=" &amp; GF$1, DataRegularSeason20242025!$D$3:$D$1315, $A11)+SUMIFS(DataRegularSeason20242025!$AB$3:$AB$1315,DataRegularSeason20242025!$B$3:$B$1315, "&lt;=" &amp; GF$1, DataRegularSeason20242025!$E$3:$E$1315, $A11)</f>
        <v>76</v>
      </c>
      <c r="GG11">
        <f>SUMIFS(DataRegularSeason20242025!$AA$3:$AA$1315,DataRegularSeason20242025!$B$3:$B$1315, "&lt;=" &amp; GG$1, DataRegularSeason20242025!$D$3:$D$1315, $A11)+SUMIFS(DataRegularSeason20242025!$AB$3:$AB$1315,DataRegularSeason20242025!$B$3:$B$1315, "&lt;=" &amp; GG$1, DataRegularSeason20242025!$E$3:$E$1315, $A11)</f>
        <v>76</v>
      </c>
      <c r="GH11">
        <f>SUMIFS(DataRegularSeason20242025!$AA$3:$AA$1315,DataRegularSeason20242025!$B$3:$B$1315, "&lt;=" &amp; GH$1, DataRegularSeason20242025!$D$3:$D$1315, $A11)+SUMIFS(DataRegularSeason20242025!$AB$3:$AB$1315,DataRegularSeason20242025!$B$3:$B$1315, "&lt;=" &amp; GH$1, DataRegularSeason20242025!$E$3:$E$1315, $A11)</f>
        <v>76</v>
      </c>
      <c r="GI11">
        <f>SUMIFS(DataRegularSeason20242025!$AA$3:$AA$1315,DataRegularSeason20242025!$B$3:$B$1315, "&lt;=" &amp; GI$1, DataRegularSeason20242025!$D$3:$D$1315, $A11)+SUMIFS(DataRegularSeason20242025!$AB$3:$AB$1315,DataRegularSeason20242025!$B$3:$B$1315, "&lt;=" &amp; GI$1, DataRegularSeason20242025!$E$3:$E$1315, $A11)</f>
        <v>76</v>
      </c>
      <c r="GJ11">
        <f>SUMIFS(DataRegularSeason20242025!$AA$3:$AA$1315,DataRegularSeason20242025!$B$3:$B$1315, "&lt;=" &amp; GJ$1, DataRegularSeason20242025!$D$3:$D$1315, $A11)+SUMIFS(DataRegularSeason20242025!$AB$3:$AB$1315,DataRegularSeason20242025!$B$3:$B$1315, "&lt;=" &amp; GJ$1, DataRegularSeason20242025!$E$3:$E$1315, $A11)</f>
        <v>76</v>
      </c>
      <c r="GK11">
        <f>SUMIFS(DataRegularSeason20242025!$AA$3:$AA$1315,DataRegularSeason20242025!$B$3:$B$1315, "&lt;=" &amp; GK$1, DataRegularSeason20242025!$D$3:$D$1315, $A11)+SUMIFS(DataRegularSeason20242025!$AB$3:$AB$1315,DataRegularSeason20242025!$B$3:$B$1315, "&lt;=" &amp; GK$1, DataRegularSeason20242025!$E$3:$E$1315, $A11)</f>
        <v>76</v>
      </c>
      <c r="GL11">
        <f>SUMIFS(DataRegularSeason20242025!$AA$3:$AA$1315,DataRegularSeason20242025!$B$3:$B$1315, "&lt;=" &amp; GL$1, DataRegularSeason20242025!$D$3:$D$1315, $A11)+SUMIFS(DataRegularSeason20242025!$AB$3:$AB$1315,DataRegularSeason20242025!$B$3:$B$1315, "&lt;=" &amp; GL$1, DataRegularSeason20242025!$E$3:$E$1315, $A11)</f>
        <v>76</v>
      </c>
      <c r="GM11">
        <f>SUMIFS(DataRegularSeason20242025!$AA$3:$AA$1315,DataRegularSeason20242025!$B$3:$B$1315, "&lt;=" &amp; GM$1, DataRegularSeason20242025!$D$3:$D$1315, $A11)+SUMIFS(DataRegularSeason20242025!$AB$3:$AB$1315,DataRegularSeason20242025!$B$3:$B$1315, "&lt;=" &amp; GM$1, DataRegularSeason20242025!$E$3:$E$1315, $A11)</f>
        <v>76</v>
      </c>
      <c r="GN11">
        <f>SUMIFS(DataRegularSeason20242025!$AA$3:$AA$1315,DataRegularSeason20242025!$B$3:$B$1315, "&lt;=" &amp; GN$1, DataRegularSeason20242025!$D$3:$D$1315, $A11)+SUMIFS(DataRegularSeason20242025!$AB$3:$AB$1315,DataRegularSeason20242025!$B$3:$B$1315, "&lt;=" &amp; GN$1, DataRegularSeason20242025!$E$3:$E$1315, $A11)</f>
        <v>76</v>
      </c>
      <c r="GO11">
        <f>SUMIFS(DataRegularSeason20242025!$AA$3:$AA$1315,DataRegularSeason20242025!$B$3:$B$1315, "&lt;=" &amp; GO$1, DataRegularSeason20242025!$D$3:$D$1315, $A11)+SUMIFS(DataRegularSeason20242025!$AB$3:$AB$1315,DataRegularSeason20242025!$B$3:$B$1315, "&lt;=" &amp; GO$1, DataRegularSeason20242025!$E$3:$E$1315, $A11)</f>
        <v>76</v>
      </c>
      <c r="GP11">
        <f>SUMIFS(DataRegularSeason20242025!$AA$3:$AA$1315,DataRegularSeason20242025!$B$3:$B$1315, "&lt;=" &amp; GP$1, DataRegularSeason20242025!$D$3:$D$1315, $A11)+SUMIFS(DataRegularSeason20242025!$AB$3:$AB$1315,DataRegularSeason20242025!$B$3:$B$1315, "&lt;=" &amp; GP$1, DataRegularSeason20242025!$E$3:$E$1315, $A11)</f>
        <v>76</v>
      </c>
      <c r="GQ11">
        <f>SUMIFS(DataRegularSeason20242025!$AA$3:$AA$1315,DataRegularSeason20242025!$B$3:$B$1315, "&lt;=" &amp; GQ$1, DataRegularSeason20242025!$D$3:$D$1315, $A11)+SUMIFS(DataRegularSeason20242025!$AB$3:$AB$1315,DataRegularSeason20242025!$B$3:$B$1315, "&lt;=" &amp; GQ$1, DataRegularSeason20242025!$E$3:$E$1315, $A11)</f>
        <v>76</v>
      </c>
      <c r="GR11">
        <f>SUMIFS(DataRegularSeason20242025!$AA$3:$AA$1315,DataRegularSeason20242025!$B$3:$B$1315, "&lt;=" &amp; GR$1, DataRegularSeason20242025!$D$3:$D$1315, $A11)+SUMIFS(DataRegularSeason20242025!$AB$3:$AB$1315,DataRegularSeason20242025!$B$3:$B$1315, "&lt;=" &amp; GR$1, DataRegularSeason20242025!$E$3:$E$1315, $A11)</f>
        <v>76</v>
      </c>
      <c r="GS11">
        <f>SUMIFS(DataRegularSeason20242025!$AA$3:$AA$1315,DataRegularSeason20242025!$B$3:$B$1315, "&lt;=" &amp; GS$1, DataRegularSeason20242025!$D$3:$D$1315, $A11)+SUMIFS(DataRegularSeason20242025!$AB$3:$AB$1315,DataRegularSeason20242025!$B$3:$B$1315, "&lt;=" &amp; GS$1, DataRegularSeason20242025!$E$3:$E$1315, $A11)</f>
        <v>76</v>
      </c>
      <c r="GT11">
        <f>SUMIFS(DataRegularSeason20242025!$AA$3:$AA$1315,DataRegularSeason20242025!$B$3:$B$1315, "&lt;=" &amp; GT$1, DataRegularSeason20242025!$D$3:$D$1315, $A11)+SUMIFS(DataRegularSeason20242025!$AB$3:$AB$1315,DataRegularSeason20242025!$B$3:$B$1315, "&lt;=" &amp; GT$1, DataRegularSeason20242025!$E$3:$E$1315, $A11)</f>
        <v>76</v>
      </c>
      <c r="GU11">
        <f>SUMIFS(DataRegularSeason20242025!$AA$3:$AA$1315,DataRegularSeason20242025!$B$3:$B$1315, "&lt;=" &amp; GU$1, DataRegularSeason20242025!$D$3:$D$1315, $A11)+SUMIFS(DataRegularSeason20242025!$AB$3:$AB$1315,DataRegularSeason20242025!$B$3:$B$1315, "&lt;=" &amp; GU$1, DataRegularSeason20242025!$E$3:$E$1315, $A11)</f>
        <v>76</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72</v>
      </c>
      <c r="FF12">
        <f>SUMIFS(DataRegularSeason20242025!$AA$3:$AA$1315,DataRegularSeason20242025!$B$3:$B$1315, "&lt;=" &amp; FF$1, DataRegularSeason20242025!$D$3:$D$1315, $A12)+SUMIFS(DataRegularSeason20242025!$AB$3:$AB$1315,DataRegularSeason20242025!$B$3:$B$1315, "&lt;=" &amp; FF$1, DataRegularSeason20242025!$E$3:$E$1315, $A12)</f>
        <v>72</v>
      </c>
      <c r="FG12">
        <f>SUMIFS(DataRegularSeason20242025!$AA$3:$AA$1315,DataRegularSeason20242025!$B$3:$B$1315, "&lt;=" &amp; FG$1, DataRegularSeason20242025!$D$3:$D$1315, $A12)+SUMIFS(DataRegularSeason20242025!$AB$3:$AB$1315,DataRegularSeason20242025!$B$3:$B$1315, "&lt;=" &amp; FG$1, DataRegularSeason20242025!$E$3:$E$1315, $A12)</f>
        <v>72</v>
      </c>
      <c r="FH12">
        <f>SUMIFS(DataRegularSeason20242025!$AA$3:$AA$1315,DataRegularSeason20242025!$B$3:$B$1315, "&lt;=" &amp; FH$1, DataRegularSeason20242025!$D$3:$D$1315, $A12)+SUMIFS(DataRegularSeason20242025!$AB$3:$AB$1315,DataRegularSeason20242025!$B$3:$B$1315, "&lt;=" &amp; FH$1, DataRegularSeason20242025!$E$3:$E$1315, $A12)</f>
        <v>72</v>
      </c>
      <c r="FI12">
        <f>SUMIFS(DataRegularSeason20242025!$AA$3:$AA$1315,DataRegularSeason20242025!$B$3:$B$1315, "&lt;=" &amp; FI$1, DataRegularSeason20242025!$D$3:$D$1315, $A12)+SUMIFS(DataRegularSeason20242025!$AB$3:$AB$1315,DataRegularSeason20242025!$B$3:$B$1315, "&lt;=" &amp; FI$1, DataRegularSeason20242025!$E$3:$E$1315, $A12)</f>
        <v>72</v>
      </c>
      <c r="FJ12">
        <f>SUMIFS(DataRegularSeason20242025!$AA$3:$AA$1315,DataRegularSeason20242025!$B$3:$B$1315, "&lt;=" &amp; FJ$1, DataRegularSeason20242025!$D$3:$D$1315, $A12)+SUMIFS(DataRegularSeason20242025!$AB$3:$AB$1315,DataRegularSeason20242025!$B$3:$B$1315, "&lt;=" &amp; FJ$1, DataRegularSeason20242025!$E$3:$E$1315, $A12)</f>
        <v>72</v>
      </c>
      <c r="FK12">
        <f>SUMIFS(DataRegularSeason20242025!$AA$3:$AA$1315,DataRegularSeason20242025!$B$3:$B$1315, "&lt;=" &amp; FK$1, DataRegularSeason20242025!$D$3:$D$1315, $A12)+SUMIFS(DataRegularSeason20242025!$AB$3:$AB$1315,DataRegularSeason20242025!$B$3:$B$1315, "&lt;=" &amp; FK$1, DataRegularSeason20242025!$E$3:$E$1315, $A12)</f>
        <v>72</v>
      </c>
      <c r="FL12">
        <f>SUMIFS(DataRegularSeason20242025!$AA$3:$AA$1315,DataRegularSeason20242025!$B$3:$B$1315, "&lt;=" &amp; FL$1, DataRegularSeason20242025!$D$3:$D$1315, $A12)+SUMIFS(DataRegularSeason20242025!$AB$3:$AB$1315,DataRegularSeason20242025!$B$3:$B$1315, "&lt;=" &amp; FL$1, DataRegularSeason20242025!$E$3:$E$1315, $A12)</f>
        <v>72</v>
      </c>
      <c r="FM12">
        <f>SUMIFS(DataRegularSeason20242025!$AA$3:$AA$1315,DataRegularSeason20242025!$B$3:$B$1315, "&lt;=" &amp; FM$1, DataRegularSeason20242025!$D$3:$D$1315, $A12)+SUMIFS(DataRegularSeason20242025!$AB$3:$AB$1315,DataRegularSeason20242025!$B$3:$B$1315, "&lt;=" &amp; FM$1, DataRegularSeason20242025!$E$3:$E$1315, $A12)</f>
        <v>72</v>
      </c>
      <c r="FN12">
        <f>SUMIFS(DataRegularSeason20242025!$AA$3:$AA$1315,DataRegularSeason20242025!$B$3:$B$1315, "&lt;=" &amp; FN$1, DataRegularSeason20242025!$D$3:$D$1315, $A12)+SUMIFS(DataRegularSeason20242025!$AB$3:$AB$1315,DataRegularSeason20242025!$B$3:$B$1315, "&lt;=" &amp; FN$1, DataRegularSeason20242025!$E$3:$E$1315, $A12)</f>
        <v>72</v>
      </c>
      <c r="FO12">
        <f>SUMIFS(DataRegularSeason20242025!$AA$3:$AA$1315,DataRegularSeason20242025!$B$3:$B$1315, "&lt;=" &amp; FO$1, DataRegularSeason20242025!$D$3:$D$1315, $A12)+SUMIFS(DataRegularSeason20242025!$AB$3:$AB$1315,DataRegularSeason20242025!$B$3:$B$1315, "&lt;=" &amp; FO$1, DataRegularSeason20242025!$E$3:$E$1315, $A12)</f>
        <v>72</v>
      </c>
      <c r="FP12">
        <f>SUMIFS(DataRegularSeason20242025!$AA$3:$AA$1315,DataRegularSeason20242025!$B$3:$B$1315, "&lt;=" &amp; FP$1, DataRegularSeason20242025!$D$3:$D$1315, $A12)+SUMIFS(DataRegularSeason20242025!$AB$3:$AB$1315,DataRegularSeason20242025!$B$3:$B$1315, "&lt;=" &amp; FP$1, DataRegularSeason20242025!$E$3:$E$1315, $A12)</f>
        <v>72</v>
      </c>
      <c r="FQ12">
        <f>SUMIFS(DataRegularSeason20242025!$AA$3:$AA$1315,DataRegularSeason20242025!$B$3:$B$1315, "&lt;=" &amp; FQ$1, DataRegularSeason20242025!$D$3:$D$1315, $A12)+SUMIFS(DataRegularSeason20242025!$AB$3:$AB$1315,DataRegularSeason20242025!$B$3:$B$1315, "&lt;=" &amp; FQ$1, DataRegularSeason20242025!$E$3:$E$1315, $A12)</f>
        <v>72</v>
      </c>
      <c r="FR12">
        <f>SUMIFS(DataRegularSeason20242025!$AA$3:$AA$1315,DataRegularSeason20242025!$B$3:$B$1315, "&lt;=" &amp; FR$1, DataRegularSeason20242025!$D$3:$D$1315, $A12)+SUMIFS(DataRegularSeason20242025!$AB$3:$AB$1315,DataRegularSeason20242025!$B$3:$B$1315, "&lt;=" &amp; FR$1, DataRegularSeason20242025!$E$3:$E$1315, $A12)</f>
        <v>72</v>
      </c>
      <c r="FS12">
        <f>SUMIFS(DataRegularSeason20242025!$AA$3:$AA$1315,DataRegularSeason20242025!$B$3:$B$1315, "&lt;=" &amp; FS$1, DataRegularSeason20242025!$D$3:$D$1315, $A12)+SUMIFS(DataRegularSeason20242025!$AB$3:$AB$1315,DataRegularSeason20242025!$B$3:$B$1315, "&lt;=" &amp; FS$1, DataRegularSeason20242025!$E$3:$E$1315, $A12)</f>
        <v>72</v>
      </c>
      <c r="FT12">
        <f>SUMIFS(DataRegularSeason20242025!$AA$3:$AA$1315,DataRegularSeason20242025!$B$3:$B$1315, "&lt;=" &amp; FT$1, DataRegularSeason20242025!$D$3:$D$1315, $A12)+SUMIFS(DataRegularSeason20242025!$AB$3:$AB$1315,DataRegularSeason20242025!$B$3:$B$1315, "&lt;=" &amp; FT$1, DataRegularSeason20242025!$E$3:$E$1315, $A12)</f>
        <v>72</v>
      </c>
      <c r="FU12">
        <f>SUMIFS(DataRegularSeason20242025!$AA$3:$AA$1315,DataRegularSeason20242025!$B$3:$B$1315, "&lt;=" &amp; FU$1, DataRegularSeason20242025!$D$3:$D$1315, $A12)+SUMIFS(DataRegularSeason20242025!$AB$3:$AB$1315,DataRegularSeason20242025!$B$3:$B$1315, "&lt;=" &amp; FU$1, DataRegularSeason20242025!$E$3:$E$1315, $A12)</f>
        <v>72</v>
      </c>
      <c r="FV12">
        <f>SUMIFS(DataRegularSeason20242025!$AA$3:$AA$1315,DataRegularSeason20242025!$B$3:$B$1315, "&lt;=" &amp; FV$1, DataRegularSeason20242025!$D$3:$D$1315, $A12)+SUMIFS(DataRegularSeason20242025!$AB$3:$AB$1315,DataRegularSeason20242025!$B$3:$B$1315, "&lt;=" &amp; FV$1, DataRegularSeason20242025!$E$3:$E$1315, $A12)</f>
        <v>72</v>
      </c>
      <c r="FW12">
        <f>SUMIFS(DataRegularSeason20242025!$AA$3:$AA$1315,DataRegularSeason20242025!$B$3:$B$1315, "&lt;=" &amp; FW$1, DataRegularSeason20242025!$D$3:$D$1315, $A12)+SUMIFS(DataRegularSeason20242025!$AB$3:$AB$1315,DataRegularSeason20242025!$B$3:$B$1315, "&lt;=" &amp; FW$1, DataRegularSeason20242025!$E$3:$E$1315, $A12)</f>
        <v>72</v>
      </c>
      <c r="FX12">
        <f>SUMIFS(DataRegularSeason20242025!$AA$3:$AA$1315,DataRegularSeason20242025!$B$3:$B$1315, "&lt;=" &amp; FX$1, DataRegularSeason20242025!$D$3:$D$1315, $A12)+SUMIFS(DataRegularSeason20242025!$AB$3:$AB$1315,DataRegularSeason20242025!$B$3:$B$1315, "&lt;=" &amp; FX$1, DataRegularSeason20242025!$E$3:$E$1315, $A12)</f>
        <v>72</v>
      </c>
      <c r="FY12">
        <f>SUMIFS(DataRegularSeason20242025!$AA$3:$AA$1315,DataRegularSeason20242025!$B$3:$B$1315, "&lt;=" &amp; FY$1, DataRegularSeason20242025!$D$3:$D$1315, $A12)+SUMIFS(DataRegularSeason20242025!$AB$3:$AB$1315,DataRegularSeason20242025!$B$3:$B$1315, "&lt;=" &amp; FY$1, DataRegularSeason20242025!$E$3:$E$1315, $A12)</f>
        <v>72</v>
      </c>
      <c r="FZ12">
        <f>SUMIFS(DataRegularSeason20242025!$AA$3:$AA$1315,DataRegularSeason20242025!$B$3:$B$1315, "&lt;=" &amp; FZ$1, DataRegularSeason20242025!$D$3:$D$1315, $A12)+SUMIFS(DataRegularSeason20242025!$AB$3:$AB$1315,DataRegularSeason20242025!$B$3:$B$1315, "&lt;=" &amp; FZ$1, DataRegularSeason20242025!$E$3:$E$1315, $A12)</f>
        <v>72</v>
      </c>
      <c r="GA12">
        <f>SUMIFS(DataRegularSeason20242025!$AA$3:$AA$1315,DataRegularSeason20242025!$B$3:$B$1315, "&lt;=" &amp; GA$1, DataRegularSeason20242025!$D$3:$D$1315, $A12)+SUMIFS(DataRegularSeason20242025!$AB$3:$AB$1315,DataRegularSeason20242025!$B$3:$B$1315, "&lt;=" &amp; GA$1, DataRegularSeason20242025!$E$3:$E$1315, $A12)</f>
        <v>72</v>
      </c>
      <c r="GB12">
        <f>SUMIFS(DataRegularSeason20242025!$AA$3:$AA$1315,DataRegularSeason20242025!$B$3:$B$1315, "&lt;=" &amp; GB$1, DataRegularSeason20242025!$D$3:$D$1315, $A12)+SUMIFS(DataRegularSeason20242025!$AB$3:$AB$1315,DataRegularSeason20242025!$B$3:$B$1315, "&lt;=" &amp; GB$1, DataRegularSeason20242025!$E$3:$E$1315, $A12)</f>
        <v>72</v>
      </c>
      <c r="GC12">
        <f>SUMIFS(DataRegularSeason20242025!$AA$3:$AA$1315,DataRegularSeason20242025!$B$3:$B$1315, "&lt;=" &amp; GC$1, DataRegularSeason20242025!$D$3:$D$1315, $A12)+SUMIFS(DataRegularSeason20242025!$AB$3:$AB$1315,DataRegularSeason20242025!$B$3:$B$1315, "&lt;=" &amp; GC$1, DataRegularSeason20242025!$E$3:$E$1315, $A12)</f>
        <v>72</v>
      </c>
      <c r="GD12">
        <f>SUMIFS(DataRegularSeason20242025!$AA$3:$AA$1315,DataRegularSeason20242025!$B$3:$B$1315, "&lt;=" &amp; GD$1, DataRegularSeason20242025!$D$3:$D$1315, $A12)+SUMIFS(DataRegularSeason20242025!$AB$3:$AB$1315,DataRegularSeason20242025!$B$3:$B$1315, "&lt;=" &amp; GD$1, DataRegularSeason20242025!$E$3:$E$1315, $A12)</f>
        <v>72</v>
      </c>
      <c r="GE12">
        <f>SUMIFS(DataRegularSeason20242025!$AA$3:$AA$1315,DataRegularSeason20242025!$B$3:$B$1315, "&lt;=" &amp; GE$1, DataRegularSeason20242025!$D$3:$D$1315, $A12)+SUMIFS(DataRegularSeason20242025!$AB$3:$AB$1315,DataRegularSeason20242025!$B$3:$B$1315, "&lt;=" &amp; GE$1, DataRegularSeason20242025!$E$3:$E$1315, $A12)</f>
        <v>72</v>
      </c>
      <c r="GF12">
        <f>SUMIFS(DataRegularSeason20242025!$AA$3:$AA$1315,DataRegularSeason20242025!$B$3:$B$1315, "&lt;=" &amp; GF$1, DataRegularSeason20242025!$D$3:$D$1315, $A12)+SUMIFS(DataRegularSeason20242025!$AB$3:$AB$1315,DataRegularSeason20242025!$B$3:$B$1315, "&lt;=" &amp; GF$1, DataRegularSeason20242025!$E$3:$E$1315, $A12)</f>
        <v>72</v>
      </c>
      <c r="GG12">
        <f>SUMIFS(DataRegularSeason20242025!$AA$3:$AA$1315,DataRegularSeason20242025!$B$3:$B$1315, "&lt;=" &amp; GG$1, DataRegularSeason20242025!$D$3:$D$1315, $A12)+SUMIFS(DataRegularSeason20242025!$AB$3:$AB$1315,DataRegularSeason20242025!$B$3:$B$1315, "&lt;=" &amp; GG$1, DataRegularSeason20242025!$E$3:$E$1315, $A12)</f>
        <v>72</v>
      </c>
      <c r="GH12">
        <f>SUMIFS(DataRegularSeason20242025!$AA$3:$AA$1315,DataRegularSeason20242025!$B$3:$B$1315, "&lt;=" &amp; GH$1, DataRegularSeason20242025!$D$3:$D$1315, $A12)+SUMIFS(DataRegularSeason20242025!$AB$3:$AB$1315,DataRegularSeason20242025!$B$3:$B$1315, "&lt;=" &amp; GH$1, DataRegularSeason20242025!$E$3:$E$1315, $A12)</f>
        <v>72</v>
      </c>
      <c r="GI12">
        <f>SUMIFS(DataRegularSeason20242025!$AA$3:$AA$1315,DataRegularSeason20242025!$B$3:$B$1315, "&lt;=" &amp; GI$1, DataRegularSeason20242025!$D$3:$D$1315, $A12)+SUMIFS(DataRegularSeason20242025!$AB$3:$AB$1315,DataRegularSeason20242025!$B$3:$B$1315, "&lt;=" &amp; GI$1, DataRegularSeason20242025!$E$3:$E$1315, $A12)</f>
        <v>72</v>
      </c>
      <c r="GJ12">
        <f>SUMIFS(DataRegularSeason20242025!$AA$3:$AA$1315,DataRegularSeason20242025!$B$3:$B$1315, "&lt;=" &amp; GJ$1, DataRegularSeason20242025!$D$3:$D$1315, $A12)+SUMIFS(DataRegularSeason20242025!$AB$3:$AB$1315,DataRegularSeason20242025!$B$3:$B$1315, "&lt;=" &amp; GJ$1, DataRegularSeason20242025!$E$3:$E$1315, $A12)</f>
        <v>72</v>
      </c>
      <c r="GK12">
        <f>SUMIFS(DataRegularSeason20242025!$AA$3:$AA$1315,DataRegularSeason20242025!$B$3:$B$1315, "&lt;=" &amp; GK$1, DataRegularSeason20242025!$D$3:$D$1315, $A12)+SUMIFS(DataRegularSeason20242025!$AB$3:$AB$1315,DataRegularSeason20242025!$B$3:$B$1315, "&lt;=" &amp; GK$1, DataRegularSeason20242025!$E$3:$E$1315, $A12)</f>
        <v>72</v>
      </c>
      <c r="GL12">
        <f>SUMIFS(DataRegularSeason20242025!$AA$3:$AA$1315,DataRegularSeason20242025!$B$3:$B$1315, "&lt;=" &amp; GL$1, DataRegularSeason20242025!$D$3:$D$1315, $A12)+SUMIFS(DataRegularSeason20242025!$AB$3:$AB$1315,DataRegularSeason20242025!$B$3:$B$1315, "&lt;=" &amp; GL$1, DataRegularSeason20242025!$E$3:$E$1315, $A12)</f>
        <v>72</v>
      </c>
      <c r="GM12">
        <f>SUMIFS(DataRegularSeason20242025!$AA$3:$AA$1315,DataRegularSeason20242025!$B$3:$B$1315, "&lt;=" &amp; GM$1, DataRegularSeason20242025!$D$3:$D$1315, $A12)+SUMIFS(DataRegularSeason20242025!$AB$3:$AB$1315,DataRegularSeason20242025!$B$3:$B$1315, "&lt;=" &amp; GM$1, DataRegularSeason20242025!$E$3:$E$1315, $A12)</f>
        <v>72</v>
      </c>
      <c r="GN12">
        <f>SUMIFS(DataRegularSeason20242025!$AA$3:$AA$1315,DataRegularSeason20242025!$B$3:$B$1315, "&lt;=" &amp; GN$1, DataRegularSeason20242025!$D$3:$D$1315, $A12)+SUMIFS(DataRegularSeason20242025!$AB$3:$AB$1315,DataRegularSeason20242025!$B$3:$B$1315, "&lt;=" &amp; GN$1, DataRegularSeason20242025!$E$3:$E$1315, $A12)</f>
        <v>72</v>
      </c>
      <c r="GO12">
        <f>SUMIFS(DataRegularSeason20242025!$AA$3:$AA$1315,DataRegularSeason20242025!$B$3:$B$1315, "&lt;=" &amp; GO$1, DataRegularSeason20242025!$D$3:$D$1315, $A12)+SUMIFS(DataRegularSeason20242025!$AB$3:$AB$1315,DataRegularSeason20242025!$B$3:$B$1315, "&lt;=" &amp; GO$1, DataRegularSeason20242025!$E$3:$E$1315, $A12)</f>
        <v>72</v>
      </c>
      <c r="GP12">
        <f>SUMIFS(DataRegularSeason20242025!$AA$3:$AA$1315,DataRegularSeason20242025!$B$3:$B$1315, "&lt;=" &amp; GP$1, DataRegularSeason20242025!$D$3:$D$1315, $A12)+SUMIFS(DataRegularSeason20242025!$AB$3:$AB$1315,DataRegularSeason20242025!$B$3:$B$1315, "&lt;=" &amp; GP$1, DataRegularSeason20242025!$E$3:$E$1315, $A12)</f>
        <v>72</v>
      </c>
      <c r="GQ12">
        <f>SUMIFS(DataRegularSeason20242025!$AA$3:$AA$1315,DataRegularSeason20242025!$B$3:$B$1315, "&lt;=" &amp; GQ$1, DataRegularSeason20242025!$D$3:$D$1315, $A12)+SUMIFS(DataRegularSeason20242025!$AB$3:$AB$1315,DataRegularSeason20242025!$B$3:$B$1315, "&lt;=" &amp; GQ$1, DataRegularSeason20242025!$E$3:$E$1315, $A12)</f>
        <v>72</v>
      </c>
      <c r="GR12">
        <f>SUMIFS(DataRegularSeason20242025!$AA$3:$AA$1315,DataRegularSeason20242025!$B$3:$B$1315, "&lt;=" &amp; GR$1, DataRegularSeason20242025!$D$3:$D$1315, $A12)+SUMIFS(DataRegularSeason20242025!$AB$3:$AB$1315,DataRegularSeason20242025!$B$3:$B$1315, "&lt;=" &amp; GR$1, DataRegularSeason20242025!$E$3:$E$1315, $A12)</f>
        <v>72</v>
      </c>
      <c r="GS12">
        <f>SUMIFS(DataRegularSeason20242025!$AA$3:$AA$1315,DataRegularSeason20242025!$B$3:$B$1315, "&lt;=" &amp; GS$1, DataRegularSeason20242025!$D$3:$D$1315, $A12)+SUMIFS(DataRegularSeason20242025!$AB$3:$AB$1315,DataRegularSeason20242025!$B$3:$B$1315, "&lt;=" &amp; GS$1, DataRegularSeason20242025!$E$3:$E$1315, $A12)</f>
        <v>72</v>
      </c>
      <c r="GT12">
        <f>SUMIFS(DataRegularSeason20242025!$AA$3:$AA$1315,DataRegularSeason20242025!$B$3:$B$1315, "&lt;=" &amp; GT$1, DataRegularSeason20242025!$D$3:$D$1315, $A12)+SUMIFS(DataRegularSeason20242025!$AB$3:$AB$1315,DataRegularSeason20242025!$B$3:$B$1315, "&lt;=" &amp; GT$1, DataRegularSeason20242025!$E$3:$E$1315, $A12)</f>
        <v>72</v>
      </c>
      <c r="GU12">
        <f>SUMIFS(DataRegularSeason20242025!$AA$3:$AA$1315,DataRegularSeason20242025!$B$3:$B$1315, "&lt;=" &amp; GU$1, DataRegularSeason20242025!$D$3:$D$1315, $A12)+SUMIFS(DataRegularSeason20242025!$AB$3:$AB$1315,DataRegularSeason20242025!$B$3:$B$1315, "&lt;=" &amp; GU$1, DataRegularSeason20242025!$E$3:$E$1315, $A12)</f>
        <v>72</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68</v>
      </c>
      <c r="FF13">
        <f>SUMIFS(DataRegularSeason20242025!$AA$3:$AA$1315,DataRegularSeason20242025!$B$3:$B$1315, "&lt;=" &amp; FF$1, DataRegularSeason20242025!$D$3:$D$1315, $A13)+SUMIFS(DataRegularSeason20242025!$AB$3:$AB$1315,DataRegularSeason20242025!$B$3:$B$1315, "&lt;=" &amp; FF$1, DataRegularSeason20242025!$E$3:$E$1315, $A13)</f>
        <v>68</v>
      </c>
      <c r="FG13">
        <f>SUMIFS(DataRegularSeason20242025!$AA$3:$AA$1315,DataRegularSeason20242025!$B$3:$B$1315, "&lt;=" &amp; FG$1, DataRegularSeason20242025!$D$3:$D$1315, $A13)+SUMIFS(DataRegularSeason20242025!$AB$3:$AB$1315,DataRegularSeason20242025!$B$3:$B$1315, "&lt;=" &amp; FG$1, DataRegularSeason20242025!$E$3:$E$1315, $A13)</f>
        <v>68</v>
      </c>
      <c r="FH13">
        <f>SUMIFS(DataRegularSeason20242025!$AA$3:$AA$1315,DataRegularSeason20242025!$B$3:$B$1315, "&lt;=" &amp; FH$1, DataRegularSeason20242025!$D$3:$D$1315, $A13)+SUMIFS(DataRegularSeason20242025!$AB$3:$AB$1315,DataRegularSeason20242025!$B$3:$B$1315, "&lt;=" &amp; FH$1, DataRegularSeason20242025!$E$3:$E$1315, $A13)</f>
        <v>68</v>
      </c>
      <c r="FI13">
        <f>SUMIFS(DataRegularSeason20242025!$AA$3:$AA$1315,DataRegularSeason20242025!$B$3:$B$1315, "&lt;=" &amp; FI$1, DataRegularSeason20242025!$D$3:$D$1315, $A13)+SUMIFS(DataRegularSeason20242025!$AB$3:$AB$1315,DataRegularSeason20242025!$B$3:$B$1315, "&lt;=" &amp; FI$1, DataRegularSeason20242025!$E$3:$E$1315, $A13)</f>
        <v>68</v>
      </c>
      <c r="FJ13">
        <f>SUMIFS(DataRegularSeason20242025!$AA$3:$AA$1315,DataRegularSeason20242025!$B$3:$B$1315, "&lt;=" &amp; FJ$1, DataRegularSeason20242025!$D$3:$D$1315, $A13)+SUMIFS(DataRegularSeason20242025!$AB$3:$AB$1315,DataRegularSeason20242025!$B$3:$B$1315, "&lt;=" &amp; FJ$1, DataRegularSeason20242025!$E$3:$E$1315, $A13)</f>
        <v>68</v>
      </c>
      <c r="FK13">
        <f>SUMIFS(DataRegularSeason20242025!$AA$3:$AA$1315,DataRegularSeason20242025!$B$3:$B$1315, "&lt;=" &amp; FK$1, DataRegularSeason20242025!$D$3:$D$1315, $A13)+SUMIFS(DataRegularSeason20242025!$AB$3:$AB$1315,DataRegularSeason20242025!$B$3:$B$1315, "&lt;=" &amp; FK$1, DataRegularSeason20242025!$E$3:$E$1315, $A13)</f>
        <v>68</v>
      </c>
      <c r="FL13">
        <f>SUMIFS(DataRegularSeason20242025!$AA$3:$AA$1315,DataRegularSeason20242025!$B$3:$B$1315, "&lt;=" &amp; FL$1, DataRegularSeason20242025!$D$3:$D$1315, $A13)+SUMIFS(DataRegularSeason20242025!$AB$3:$AB$1315,DataRegularSeason20242025!$B$3:$B$1315, "&lt;=" &amp; FL$1, DataRegularSeason20242025!$E$3:$E$1315, $A13)</f>
        <v>68</v>
      </c>
      <c r="FM13">
        <f>SUMIFS(DataRegularSeason20242025!$AA$3:$AA$1315,DataRegularSeason20242025!$B$3:$B$1315, "&lt;=" &amp; FM$1, DataRegularSeason20242025!$D$3:$D$1315, $A13)+SUMIFS(DataRegularSeason20242025!$AB$3:$AB$1315,DataRegularSeason20242025!$B$3:$B$1315, "&lt;=" &amp; FM$1, DataRegularSeason20242025!$E$3:$E$1315, $A13)</f>
        <v>68</v>
      </c>
      <c r="FN13">
        <f>SUMIFS(DataRegularSeason20242025!$AA$3:$AA$1315,DataRegularSeason20242025!$B$3:$B$1315, "&lt;=" &amp; FN$1, DataRegularSeason20242025!$D$3:$D$1315, $A13)+SUMIFS(DataRegularSeason20242025!$AB$3:$AB$1315,DataRegularSeason20242025!$B$3:$B$1315, "&lt;=" &amp; FN$1, DataRegularSeason20242025!$E$3:$E$1315, $A13)</f>
        <v>68</v>
      </c>
      <c r="FO13">
        <f>SUMIFS(DataRegularSeason20242025!$AA$3:$AA$1315,DataRegularSeason20242025!$B$3:$B$1315, "&lt;=" &amp; FO$1, DataRegularSeason20242025!$D$3:$D$1315, $A13)+SUMIFS(DataRegularSeason20242025!$AB$3:$AB$1315,DataRegularSeason20242025!$B$3:$B$1315, "&lt;=" &amp; FO$1, DataRegularSeason20242025!$E$3:$E$1315, $A13)</f>
        <v>68</v>
      </c>
      <c r="FP13">
        <f>SUMIFS(DataRegularSeason20242025!$AA$3:$AA$1315,DataRegularSeason20242025!$B$3:$B$1315, "&lt;=" &amp; FP$1, DataRegularSeason20242025!$D$3:$D$1315, $A13)+SUMIFS(DataRegularSeason20242025!$AB$3:$AB$1315,DataRegularSeason20242025!$B$3:$B$1315, "&lt;=" &amp; FP$1, DataRegularSeason20242025!$E$3:$E$1315, $A13)</f>
        <v>68</v>
      </c>
      <c r="FQ13">
        <f>SUMIFS(DataRegularSeason20242025!$AA$3:$AA$1315,DataRegularSeason20242025!$B$3:$B$1315, "&lt;=" &amp; FQ$1, DataRegularSeason20242025!$D$3:$D$1315, $A13)+SUMIFS(DataRegularSeason20242025!$AB$3:$AB$1315,DataRegularSeason20242025!$B$3:$B$1315, "&lt;=" &amp; FQ$1, DataRegularSeason20242025!$E$3:$E$1315, $A13)</f>
        <v>68</v>
      </c>
      <c r="FR13">
        <f>SUMIFS(DataRegularSeason20242025!$AA$3:$AA$1315,DataRegularSeason20242025!$B$3:$B$1315, "&lt;=" &amp; FR$1, DataRegularSeason20242025!$D$3:$D$1315, $A13)+SUMIFS(DataRegularSeason20242025!$AB$3:$AB$1315,DataRegularSeason20242025!$B$3:$B$1315, "&lt;=" &amp; FR$1, DataRegularSeason20242025!$E$3:$E$1315, $A13)</f>
        <v>68</v>
      </c>
      <c r="FS13">
        <f>SUMIFS(DataRegularSeason20242025!$AA$3:$AA$1315,DataRegularSeason20242025!$B$3:$B$1315, "&lt;=" &amp; FS$1, DataRegularSeason20242025!$D$3:$D$1315, $A13)+SUMIFS(DataRegularSeason20242025!$AB$3:$AB$1315,DataRegularSeason20242025!$B$3:$B$1315, "&lt;=" &amp; FS$1, DataRegularSeason20242025!$E$3:$E$1315, $A13)</f>
        <v>68</v>
      </c>
      <c r="FT13">
        <f>SUMIFS(DataRegularSeason20242025!$AA$3:$AA$1315,DataRegularSeason20242025!$B$3:$B$1315, "&lt;=" &amp; FT$1, DataRegularSeason20242025!$D$3:$D$1315, $A13)+SUMIFS(DataRegularSeason20242025!$AB$3:$AB$1315,DataRegularSeason20242025!$B$3:$B$1315, "&lt;=" &amp; FT$1, DataRegularSeason20242025!$E$3:$E$1315, $A13)</f>
        <v>68</v>
      </c>
      <c r="FU13">
        <f>SUMIFS(DataRegularSeason20242025!$AA$3:$AA$1315,DataRegularSeason20242025!$B$3:$B$1315, "&lt;=" &amp; FU$1, DataRegularSeason20242025!$D$3:$D$1315, $A13)+SUMIFS(DataRegularSeason20242025!$AB$3:$AB$1315,DataRegularSeason20242025!$B$3:$B$1315, "&lt;=" &amp; FU$1, DataRegularSeason20242025!$E$3:$E$1315, $A13)</f>
        <v>68</v>
      </c>
      <c r="FV13">
        <f>SUMIFS(DataRegularSeason20242025!$AA$3:$AA$1315,DataRegularSeason20242025!$B$3:$B$1315, "&lt;=" &amp; FV$1, DataRegularSeason20242025!$D$3:$D$1315, $A13)+SUMIFS(DataRegularSeason20242025!$AB$3:$AB$1315,DataRegularSeason20242025!$B$3:$B$1315, "&lt;=" &amp; FV$1, DataRegularSeason20242025!$E$3:$E$1315, $A13)</f>
        <v>68</v>
      </c>
      <c r="FW13">
        <f>SUMIFS(DataRegularSeason20242025!$AA$3:$AA$1315,DataRegularSeason20242025!$B$3:$B$1315, "&lt;=" &amp; FW$1, DataRegularSeason20242025!$D$3:$D$1315, $A13)+SUMIFS(DataRegularSeason20242025!$AB$3:$AB$1315,DataRegularSeason20242025!$B$3:$B$1315, "&lt;=" &amp; FW$1, DataRegularSeason20242025!$E$3:$E$1315, $A13)</f>
        <v>68</v>
      </c>
      <c r="FX13">
        <f>SUMIFS(DataRegularSeason20242025!$AA$3:$AA$1315,DataRegularSeason20242025!$B$3:$B$1315, "&lt;=" &amp; FX$1, DataRegularSeason20242025!$D$3:$D$1315, $A13)+SUMIFS(DataRegularSeason20242025!$AB$3:$AB$1315,DataRegularSeason20242025!$B$3:$B$1315, "&lt;=" &amp; FX$1, DataRegularSeason20242025!$E$3:$E$1315, $A13)</f>
        <v>68</v>
      </c>
      <c r="FY13">
        <f>SUMIFS(DataRegularSeason20242025!$AA$3:$AA$1315,DataRegularSeason20242025!$B$3:$B$1315, "&lt;=" &amp; FY$1, DataRegularSeason20242025!$D$3:$D$1315, $A13)+SUMIFS(DataRegularSeason20242025!$AB$3:$AB$1315,DataRegularSeason20242025!$B$3:$B$1315, "&lt;=" &amp; FY$1, DataRegularSeason20242025!$E$3:$E$1315, $A13)</f>
        <v>68</v>
      </c>
      <c r="FZ13">
        <f>SUMIFS(DataRegularSeason20242025!$AA$3:$AA$1315,DataRegularSeason20242025!$B$3:$B$1315, "&lt;=" &amp; FZ$1, DataRegularSeason20242025!$D$3:$D$1315, $A13)+SUMIFS(DataRegularSeason20242025!$AB$3:$AB$1315,DataRegularSeason20242025!$B$3:$B$1315, "&lt;=" &amp; FZ$1, DataRegularSeason20242025!$E$3:$E$1315, $A13)</f>
        <v>68</v>
      </c>
      <c r="GA13">
        <f>SUMIFS(DataRegularSeason20242025!$AA$3:$AA$1315,DataRegularSeason20242025!$B$3:$B$1315, "&lt;=" &amp; GA$1, DataRegularSeason20242025!$D$3:$D$1315, $A13)+SUMIFS(DataRegularSeason20242025!$AB$3:$AB$1315,DataRegularSeason20242025!$B$3:$B$1315, "&lt;=" &amp; GA$1, DataRegularSeason20242025!$E$3:$E$1315, $A13)</f>
        <v>68</v>
      </c>
      <c r="GB13">
        <f>SUMIFS(DataRegularSeason20242025!$AA$3:$AA$1315,DataRegularSeason20242025!$B$3:$B$1315, "&lt;=" &amp; GB$1, DataRegularSeason20242025!$D$3:$D$1315, $A13)+SUMIFS(DataRegularSeason20242025!$AB$3:$AB$1315,DataRegularSeason20242025!$B$3:$B$1315, "&lt;=" &amp; GB$1, DataRegularSeason20242025!$E$3:$E$1315, $A13)</f>
        <v>68</v>
      </c>
      <c r="GC13">
        <f>SUMIFS(DataRegularSeason20242025!$AA$3:$AA$1315,DataRegularSeason20242025!$B$3:$B$1315, "&lt;=" &amp; GC$1, DataRegularSeason20242025!$D$3:$D$1315, $A13)+SUMIFS(DataRegularSeason20242025!$AB$3:$AB$1315,DataRegularSeason20242025!$B$3:$B$1315, "&lt;=" &amp; GC$1, DataRegularSeason20242025!$E$3:$E$1315, $A13)</f>
        <v>68</v>
      </c>
      <c r="GD13">
        <f>SUMIFS(DataRegularSeason20242025!$AA$3:$AA$1315,DataRegularSeason20242025!$B$3:$B$1315, "&lt;=" &amp; GD$1, DataRegularSeason20242025!$D$3:$D$1315, $A13)+SUMIFS(DataRegularSeason20242025!$AB$3:$AB$1315,DataRegularSeason20242025!$B$3:$B$1315, "&lt;=" &amp; GD$1, DataRegularSeason20242025!$E$3:$E$1315, $A13)</f>
        <v>68</v>
      </c>
      <c r="GE13">
        <f>SUMIFS(DataRegularSeason20242025!$AA$3:$AA$1315,DataRegularSeason20242025!$B$3:$B$1315, "&lt;=" &amp; GE$1, DataRegularSeason20242025!$D$3:$D$1315, $A13)+SUMIFS(DataRegularSeason20242025!$AB$3:$AB$1315,DataRegularSeason20242025!$B$3:$B$1315, "&lt;=" &amp; GE$1, DataRegularSeason20242025!$E$3:$E$1315, $A13)</f>
        <v>68</v>
      </c>
      <c r="GF13">
        <f>SUMIFS(DataRegularSeason20242025!$AA$3:$AA$1315,DataRegularSeason20242025!$B$3:$B$1315, "&lt;=" &amp; GF$1, DataRegularSeason20242025!$D$3:$D$1315, $A13)+SUMIFS(DataRegularSeason20242025!$AB$3:$AB$1315,DataRegularSeason20242025!$B$3:$B$1315, "&lt;=" &amp; GF$1, DataRegularSeason20242025!$E$3:$E$1315, $A13)</f>
        <v>68</v>
      </c>
      <c r="GG13">
        <f>SUMIFS(DataRegularSeason20242025!$AA$3:$AA$1315,DataRegularSeason20242025!$B$3:$B$1315, "&lt;=" &amp; GG$1, DataRegularSeason20242025!$D$3:$D$1315, $A13)+SUMIFS(DataRegularSeason20242025!$AB$3:$AB$1315,DataRegularSeason20242025!$B$3:$B$1315, "&lt;=" &amp; GG$1, DataRegularSeason20242025!$E$3:$E$1315, $A13)</f>
        <v>68</v>
      </c>
      <c r="GH13">
        <f>SUMIFS(DataRegularSeason20242025!$AA$3:$AA$1315,DataRegularSeason20242025!$B$3:$B$1315, "&lt;=" &amp; GH$1, DataRegularSeason20242025!$D$3:$D$1315, $A13)+SUMIFS(DataRegularSeason20242025!$AB$3:$AB$1315,DataRegularSeason20242025!$B$3:$B$1315, "&lt;=" &amp; GH$1, DataRegularSeason20242025!$E$3:$E$1315, $A13)</f>
        <v>68</v>
      </c>
      <c r="GI13">
        <f>SUMIFS(DataRegularSeason20242025!$AA$3:$AA$1315,DataRegularSeason20242025!$B$3:$B$1315, "&lt;=" &amp; GI$1, DataRegularSeason20242025!$D$3:$D$1315, $A13)+SUMIFS(DataRegularSeason20242025!$AB$3:$AB$1315,DataRegularSeason20242025!$B$3:$B$1315, "&lt;=" &amp; GI$1, DataRegularSeason20242025!$E$3:$E$1315, $A13)</f>
        <v>68</v>
      </c>
      <c r="GJ13">
        <f>SUMIFS(DataRegularSeason20242025!$AA$3:$AA$1315,DataRegularSeason20242025!$B$3:$B$1315, "&lt;=" &amp; GJ$1, DataRegularSeason20242025!$D$3:$D$1315, $A13)+SUMIFS(DataRegularSeason20242025!$AB$3:$AB$1315,DataRegularSeason20242025!$B$3:$B$1315, "&lt;=" &amp; GJ$1, DataRegularSeason20242025!$E$3:$E$1315, $A13)</f>
        <v>68</v>
      </c>
      <c r="GK13">
        <f>SUMIFS(DataRegularSeason20242025!$AA$3:$AA$1315,DataRegularSeason20242025!$B$3:$B$1315, "&lt;=" &amp; GK$1, DataRegularSeason20242025!$D$3:$D$1315, $A13)+SUMIFS(DataRegularSeason20242025!$AB$3:$AB$1315,DataRegularSeason20242025!$B$3:$B$1315, "&lt;=" &amp; GK$1, DataRegularSeason20242025!$E$3:$E$1315, $A13)</f>
        <v>68</v>
      </c>
      <c r="GL13">
        <f>SUMIFS(DataRegularSeason20242025!$AA$3:$AA$1315,DataRegularSeason20242025!$B$3:$B$1315, "&lt;=" &amp; GL$1, DataRegularSeason20242025!$D$3:$D$1315, $A13)+SUMIFS(DataRegularSeason20242025!$AB$3:$AB$1315,DataRegularSeason20242025!$B$3:$B$1315, "&lt;=" &amp; GL$1, DataRegularSeason20242025!$E$3:$E$1315, $A13)</f>
        <v>68</v>
      </c>
      <c r="GM13">
        <f>SUMIFS(DataRegularSeason20242025!$AA$3:$AA$1315,DataRegularSeason20242025!$B$3:$B$1315, "&lt;=" &amp; GM$1, DataRegularSeason20242025!$D$3:$D$1315, $A13)+SUMIFS(DataRegularSeason20242025!$AB$3:$AB$1315,DataRegularSeason20242025!$B$3:$B$1315, "&lt;=" &amp; GM$1, DataRegularSeason20242025!$E$3:$E$1315, $A13)</f>
        <v>68</v>
      </c>
      <c r="GN13">
        <f>SUMIFS(DataRegularSeason20242025!$AA$3:$AA$1315,DataRegularSeason20242025!$B$3:$B$1315, "&lt;=" &amp; GN$1, DataRegularSeason20242025!$D$3:$D$1315, $A13)+SUMIFS(DataRegularSeason20242025!$AB$3:$AB$1315,DataRegularSeason20242025!$B$3:$B$1315, "&lt;=" &amp; GN$1, DataRegularSeason20242025!$E$3:$E$1315, $A13)</f>
        <v>68</v>
      </c>
      <c r="GO13">
        <f>SUMIFS(DataRegularSeason20242025!$AA$3:$AA$1315,DataRegularSeason20242025!$B$3:$B$1315, "&lt;=" &amp; GO$1, DataRegularSeason20242025!$D$3:$D$1315, $A13)+SUMIFS(DataRegularSeason20242025!$AB$3:$AB$1315,DataRegularSeason20242025!$B$3:$B$1315, "&lt;=" &amp; GO$1, DataRegularSeason20242025!$E$3:$E$1315, $A13)</f>
        <v>68</v>
      </c>
      <c r="GP13">
        <f>SUMIFS(DataRegularSeason20242025!$AA$3:$AA$1315,DataRegularSeason20242025!$B$3:$B$1315, "&lt;=" &amp; GP$1, DataRegularSeason20242025!$D$3:$D$1315, $A13)+SUMIFS(DataRegularSeason20242025!$AB$3:$AB$1315,DataRegularSeason20242025!$B$3:$B$1315, "&lt;=" &amp; GP$1, DataRegularSeason20242025!$E$3:$E$1315, $A13)</f>
        <v>68</v>
      </c>
      <c r="GQ13">
        <f>SUMIFS(DataRegularSeason20242025!$AA$3:$AA$1315,DataRegularSeason20242025!$B$3:$B$1315, "&lt;=" &amp; GQ$1, DataRegularSeason20242025!$D$3:$D$1315, $A13)+SUMIFS(DataRegularSeason20242025!$AB$3:$AB$1315,DataRegularSeason20242025!$B$3:$B$1315, "&lt;=" &amp; GQ$1, DataRegularSeason20242025!$E$3:$E$1315, $A13)</f>
        <v>68</v>
      </c>
      <c r="GR13">
        <f>SUMIFS(DataRegularSeason20242025!$AA$3:$AA$1315,DataRegularSeason20242025!$B$3:$B$1315, "&lt;=" &amp; GR$1, DataRegularSeason20242025!$D$3:$D$1315, $A13)+SUMIFS(DataRegularSeason20242025!$AB$3:$AB$1315,DataRegularSeason20242025!$B$3:$B$1315, "&lt;=" &amp; GR$1, DataRegularSeason20242025!$E$3:$E$1315, $A13)</f>
        <v>68</v>
      </c>
      <c r="GS13">
        <f>SUMIFS(DataRegularSeason20242025!$AA$3:$AA$1315,DataRegularSeason20242025!$B$3:$B$1315, "&lt;=" &amp; GS$1, DataRegularSeason20242025!$D$3:$D$1315, $A13)+SUMIFS(DataRegularSeason20242025!$AB$3:$AB$1315,DataRegularSeason20242025!$B$3:$B$1315, "&lt;=" &amp; GS$1, DataRegularSeason20242025!$E$3:$E$1315, $A13)</f>
        <v>68</v>
      </c>
      <c r="GT13">
        <f>SUMIFS(DataRegularSeason20242025!$AA$3:$AA$1315,DataRegularSeason20242025!$B$3:$B$1315, "&lt;=" &amp; GT$1, DataRegularSeason20242025!$D$3:$D$1315, $A13)+SUMIFS(DataRegularSeason20242025!$AB$3:$AB$1315,DataRegularSeason20242025!$B$3:$B$1315, "&lt;=" &amp; GT$1, DataRegularSeason20242025!$E$3:$E$1315, $A13)</f>
        <v>68</v>
      </c>
      <c r="GU13">
        <f>SUMIFS(DataRegularSeason20242025!$AA$3:$AA$1315,DataRegularSeason20242025!$B$3:$B$1315, "&lt;=" &amp; GU$1, DataRegularSeason20242025!$D$3:$D$1315, $A13)+SUMIFS(DataRegularSeason20242025!$AB$3:$AB$1315,DataRegularSeason20242025!$B$3:$B$1315, "&lt;=" &amp; GU$1, DataRegularSeason20242025!$E$3:$E$1315, $A13)</f>
        <v>68</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67</v>
      </c>
      <c r="FE14">
        <f>SUMIFS(DataRegularSeason20242025!$AA$3:$AA$1315,DataRegularSeason20242025!$B$3:$B$1315, "&lt;=" &amp; FE$1, DataRegularSeason20242025!$D$3:$D$1315, $A14)+SUMIFS(DataRegularSeason20242025!$AB$3:$AB$1315,DataRegularSeason20242025!$B$3:$B$1315, "&lt;=" &amp; FE$1, DataRegularSeason20242025!$E$3:$E$1315, $A14)</f>
        <v>67</v>
      </c>
      <c r="FF14">
        <f>SUMIFS(DataRegularSeason20242025!$AA$3:$AA$1315,DataRegularSeason20242025!$B$3:$B$1315, "&lt;=" &amp; FF$1, DataRegularSeason20242025!$D$3:$D$1315, $A14)+SUMIFS(DataRegularSeason20242025!$AB$3:$AB$1315,DataRegularSeason20242025!$B$3:$B$1315, "&lt;=" &amp; FF$1, DataRegularSeason20242025!$E$3:$E$1315, $A14)</f>
        <v>67</v>
      </c>
      <c r="FG14">
        <f>SUMIFS(DataRegularSeason20242025!$AA$3:$AA$1315,DataRegularSeason20242025!$B$3:$B$1315, "&lt;=" &amp; FG$1, DataRegularSeason20242025!$D$3:$D$1315, $A14)+SUMIFS(DataRegularSeason20242025!$AB$3:$AB$1315,DataRegularSeason20242025!$B$3:$B$1315, "&lt;=" &amp; FG$1, DataRegularSeason20242025!$E$3:$E$1315, $A14)</f>
        <v>67</v>
      </c>
      <c r="FH14">
        <f>SUMIFS(DataRegularSeason20242025!$AA$3:$AA$1315,DataRegularSeason20242025!$B$3:$B$1315, "&lt;=" &amp; FH$1, DataRegularSeason20242025!$D$3:$D$1315, $A14)+SUMIFS(DataRegularSeason20242025!$AB$3:$AB$1315,DataRegularSeason20242025!$B$3:$B$1315, "&lt;=" &amp; FH$1, DataRegularSeason20242025!$E$3:$E$1315, $A14)</f>
        <v>67</v>
      </c>
      <c r="FI14">
        <f>SUMIFS(DataRegularSeason20242025!$AA$3:$AA$1315,DataRegularSeason20242025!$B$3:$B$1315, "&lt;=" &amp; FI$1, DataRegularSeason20242025!$D$3:$D$1315, $A14)+SUMIFS(DataRegularSeason20242025!$AB$3:$AB$1315,DataRegularSeason20242025!$B$3:$B$1315, "&lt;=" &amp; FI$1, DataRegularSeason20242025!$E$3:$E$1315, $A14)</f>
        <v>67</v>
      </c>
      <c r="FJ14">
        <f>SUMIFS(DataRegularSeason20242025!$AA$3:$AA$1315,DataRegularSeason20242025!$B$3:$B$1315, "&lt;=" &amp; FJ$1, DataRegularSeason20242025!$D$3:$D$1315, $A14)+SUMIFS(DataRegularSeason20242025!$AB$3:$AB$1315,DataRegularSeason20242025!$B$3:$B$1315, "&lt;=" &amp; FJ$1, DataRegularSeason20242025!$E$3:$E$1315, $A14)</f>
        <v>67</v>
      </c>
      <c r="FK14">
        <f>SUMIFS(DataRegularSeason20242025!$AA$3:$AA$1315,DataRegularSeason20242025!$B$3:$B$1315, "&lt;=" &amp; FK$1, DataRegularSeason20242025!$D$3:$D$1315, $A14)+SUMIFS(DataRegularSeason20242025!$AB$3:$AB$1315,DataRegularSeason20242025!$B$3:$B$1315, "&lt;=" &amp; FK$1, DataRegularSeason20242025!$E$3:$E$1315, $A14)</f>
        <v>67</v>
      </c>
      <c r="FL14">
        <f>SUMIFS(DataRegularSeason20242025!$AA$3:$AA$1315,DataRegularSeason20242025!$B$3:$B$1315, "&lt;=" &amp; FL$1, DataRegularSeason20242025!$D$3:$D$1315, $A14)+SUMIFS(DataRegularSeason20242025!$AB$3:$AB$1315,DataRegularSeason20242025!$B$3:$B$1315, "&lt;=" &amp; FL$1, DataRegularSeason20242025!$E$3:$E$1315, $A14)</f>
        <v>67</v>
      </c>
      <c r="FM14">
        <f>SUMIFS(DataRegularSeason20242025!$AA$3:$AA$1315,DataRegularSeason20242025!$B$3:$B$1315, "&lt;=" &amp; FM$1, DataRegularSeason20242025!$D$3:$D$1315, $A14)+SUMIFS(DataRegularSeason20242025!$AB$3:$AB$1315,DataRegularSeason20242025!$B$3:$B$1315, "&lt;=" &amp; FM$1, DataRegularSeason20242025!$E$3:$E$1315, $A14)</f>
        <v>67</v>
      </c>
      <c r="FN14">
        <f>SUMIFS(DataRegularSeason20242025!$AA$3:$AA$1315,DataRegularSeason20242025!$B$3:$B$1315, "&lt;=" &amp; FN$1, DataRegularSeason20242025!$D$3:$D$1315, $A14)+SUMIFS(DataRegularSeason20242025!$AB$3:$AB$1315,DataRegularSeason20242025!$B$3:$B$1315, "&lt;=" &amp; FN$1, DataRegularSeason20242025!$E$3:$E$1315, $A14)</f>
        <v>67</v>
      </c>
      <c r="FO14">
        <f>SUMIFS(DataRegularSeason20242025!$AA$3:$AA$1315,DataRegularSeason20242025!$B$3:$B$1315, "&lt;=" &amp; FO$1, DataRegularSeason20242025!$D$3:$D$1315, $A14)+SUMIFS(DataRegularSeason20242025!$AB$3:$AB$1315,DataRegularSeason20242025!$B$3:$B$1315, "&lt;=" &amp; FO$1, DataRegularSeason20242025!$E$3:$E$1315, $A14)</f>
        <v>67</v>
      </c>
      <c r="FP14">
        <f>SUMIFS(DataRegularSeason20242025!$AA$3:$AA$1315,DataRegularSeason20242025!$B$3:$B$1315, "&lt;=" &amp; FP$1, DataRegularSeason20242025!$D$3:$D$1315, $A14)+SUMIFS(DataRegularSeason20242025!$AB$3:$AB$1315,DataRegularSeason20242025!$B$3:$B$1315, "&lt;=" &amp; FP$1, DataRegularSeason20242025!$E$3:$E$1315, $A14)</f>
        <v>67</v>
      </c>
      <c r="FQ14">
        <f>SUMIFS(DataRegularSeason20242025!$AA$3:$AA$1315,DataRegularSeason20242025!$B$3:$B$1315, "&lt;=" &amp; FQ$1, DataRegularSeason20242025!$D$3:$D$1315, $A14)+SUMIFS(DataRegularSeason20242025!$AB$3:$AB$1315,DataRegularSeason20242025!$B$3:$B$1315, "&lt;=" &amp; FQ$1, DataRegularSeason20242025!$E$3:$E$1315, $A14)</f>
        <v>67</v>
      </c>
      <c r="FR14">
        <f>SUMIFS(DataRegularSeason20242025!$AA$3:$AA$1315,DataRegularSeason20242025!$B$3:$B$1315, "&lt;=" &amp; FR$1, DataRegularSeason20242025!$D$3:$D$1315, $A14)+SUMIFS(DataRegularSeason20242025!$AB$3:$AB$1315,DataRegularSeason20242025!$B$3:$B$1315, "&lt;=" &amp; FR$1, DataRegularSeason20242025!$E$3:$E$1315, $A14)</f>
        <v>67</v>
      </c>
      <c r="FS14">
        <f>SUMIFS(DataRegularSeason20242025!$AA$3:$AA$1315,DataRegularSeason20242025!$B$3:$B$1315, "&lt;=" &amp; FS$1, DataRegularSeason20242025!$D$3:$D$1315, $A14)+SUMIFS(DataRegularSeason20242025!$AB$3:$AB$1315,DataRegularSeason20242025!$B$3:$B$1315, "&lt;=" &amp; FS$1, DataRegularSeason20242025!$E$3:$E$1315, $A14)</f>
        <v>67</v>
      </c>
      <c r="FT14">
        <f>SUMIFS(DataRegularSeason20242025!$AA$3:$AA$1315,DataRegularSeason20242025!$B$3:$B$1315, "&lt;=" &amp; FT$1, DataRegularSeason20242025!$D$3:$D$1315, $A14)+SUMIFS(DataRegularSeason20242025!$AB$3:$AB$1315,DataRegularSeason20242025!$B$3:$B$1315, "&lt;=" &amp; FT$1, DataRegularSeason20242025!$E$3:$E$1315, $A14)</f>
        <v>67</v>
      </c>
      <c r="FU14">
        <f>SUMIFS(DataRegularSeason20242025!$AA$3:$AA$1315,DataRegularSeason20242025!$B$3:$B$1315, "&lt;=" &amp; FU$1, DataRegularSeason20242025!$D$3:$D$1315, $A14)+SUMIFS(DataRegularSeason20242025!$AB$3:$AB$1315,DataRegularSeason20242025!$B$3:$B$1315, "&lt;=" &amp; FU$1, DataRegularSeason20242025!$E$3:$E$1315, $A14)</f>
        <v>67</v>
      </c>
      <c r="FV14">
        <f>SUMIFS(DataRegularSeason20242025!$AA$3:$AA$1315,DataRegularSeason20242025!$B$3:$B$1315, "&lt;=" &amp; FV$1, DataRegularSeason20242025!$D$3:$D$1315, $A14)+SUMIFS(DataRegularSeason20242025!$AB$3:$AB$1315,DataRegularSeason20242025!$B$3:$B$1315, "&lt;=" &amp; FV$1, DataRegularSeason20242025!$E$3:$E$1315, $A14)</f>
        <v>67</v>
      </c>
      <c r="FW14">
        <f>SUMIFS(DataRegularSeason20242025!$AA$3:$AA$1315,DataRegularSeason20242025!$B$3:$B$1315, "&lt;=" &amp; FW$1, DataRegularSeason20242025!$D$3:$D$1315, $A14)+SUMIFS(DataRegularSeason20242025!$AB$3:$AB$1315,DataRegularSeason20242025!$B$3:$B$1315, "&lt;=" &amp; FW$1, DataRegularSeason20242025!$E$3:$E$1315, $A14)</f>
        <v>67</v>
      </c>
      <c r="FX14">
        <f>SUMIFS(DataRegularSeason20242025!$AA$3:$AA$1315,DataRegularSeason20242025!$B$3:$B$1315, "&lt;=" &amp; FX$1, DataRegularSeason20242025!$D$3:$D$1315, $A14)+SUMIFS(DataRegularSeason20242025!$AB$3:$AB$1315,DataRegularSeason20242025!$B$3:$B$1315, "&lt;=" &amp; FX$1, DataRegularSeason20242025!$E$3:$E$1315, $A14)</f>
        <v>67</v>
      </c>
      <c r="FY14">
        <f>SUMIFS(DataRegularSeason20242025!$AA$3:$AA$1315,DataRegularSeason20242025!$B$3:$B$1315, "&lt;=" &amp; FY$1, DataRegularSeason20242025!$D$3:$D$1315, $A14)+SUMIFS(DataRegularSeason20242025!$AB$3:$AB$1315,DataRegularSeason20242025!$B$3:$B$1315, "&lt;=" &amp; FY$1, DataRegularSeason20242025!$E$3:$E$1315, $A14)</f>
        <v>67</v>
      </c>
      <c r="FZ14">
        <f>SUMIFS(DataRegularSeason20242025!$AA$3:$AA$1315,DataRegularSeason20242025!$B$3:$B$1315, "&lt;=" &amp; FZ$1, DataRegularSeason20242025!$D$3:$D$1315, $A14)+SUMIFS(DataRegularSeason20242025!$AB$3:$AB$1315,DataRegularSeason20242025!$B$3:$B$1315, "&lt;=" &amp; FZ$1, DataRegularSeason20242025!$E$3:$E$1315, $A14)</f>
        <v>67</v>
      </c>
      <c r="GA14">
        <f>SUMIFS(DataRegularSeason20242025!$AA$3:$AA$1315,DataRegularSeason20242025!$B$3:$B$1315, "&lt;=" &amp; GA$1, DataRegularSeason20242025!$D$3:$D$1315, $A14)+SUMIFS(DataRegularSeason20242025!$AB$3:$AB$1315,DataRegularSeason20242025!$B$3:$B$1315, "&lt;=" &amp; GA$1, DataRegularSeason20242025!$E$3:$E$1315, $A14)</f>
        <v>67</v>
      </c>
      <c r="GB14">
        <f>SUMIFS(DataRegularSeason20242025!$AA$3:$AA$1315,DataRegularSeason20242025!$B$3:$B$1315, "&lt;=" &amp; GB$1, DataRegularSeason20242025!$D$3:$D$1315, $A14)+SUMIFS(DataRegularSeason20242025!$AB$3:$AB$1315,DataRegularSeason20242025!$B$3:$B$1315, "&lt;=" &amp; GB$1, DataRegularSeason20242025!$E$3:$E$1315, $A14)</f>
        <v>67</v>
      </c>
      <c r="GC14">
        <f>SUMIFS(DataRegularSeason20242025!$AA$3:$AA$1315,DataRegularSeason20242025!$B$3:$B$1315, "&lt;=" &amp; GC$1, DataRegularSeason20242025!$D$3:$D$1315, $A14)+SUMIFS(DataRegularSeason20242025!$AB$3:$AB$1315,DataRegularSeason20242025!$B$3:$B$1315, "&lt;=" &amp; GC$1, DataRegularSeason20242025!$E$3:$E$1315, $A14)</f>
        <v>67</v>
      </c>
      <c r="GD14">
        <f>SUMIFS(DataRegularSeason20242025!$AA$3:$AA$1315,DataRegularSeason20242025!$B$3:$B$1315, "&lt;=" &amp; GD$1, DataRegularSeason20242025!$D$3:$D$1315, $A14)+SUMIFS(DataRegularSeason20242025!$AB$3:$AB$1315,DataRegularSeason20242025!$B$3:$B$1315, "&lt;=" &amp; GD$1, DataRegularSeason20242025!$E$3:$E$1315, $A14)</f>
        <v>67</v>
      </c>
      <c r="GE14">
        <f>SUMIFS(DataRegularSeason20242025!$AA$3:$AA$1315,DataRegularSeason20242025!$B$3:$B$1315, "&lt;=" &amp; GE$1, DataRegularSeason20242025!$D$3:$D$1315, $A14)+SUMIFS(DataRegularSeason20242025!$AB$3:$AB$1315,DataRegularSeason20242025!$B$3:$B$1315, "&lt;=" &amp; GE$1, DataRegularSeason20242025!$E$3:$E$1315, $A14)</f>
        <v>67</v>
      </c>
      <c r="GF14">
        <f>SUMIFS(DataRegularSeason20242025!$AA$3:$AA$1315,DataRegularSeason20242025!$B$3:$B$1315, "&lt;=" &amp; GF$1, DataRegularSeason20242025!$D$3:$D$1315, $A14)+SUMIFS(DataRegularSeason20242025!$AB$3:$AB$1315,DataRegularSeason20242025!$B$3:$B$1315, "&lt;=" &amp; GF$1, DataRegularSeason20242025!$E$3:$E$1315, $A14)</f>
        <v>67</v>
      </c>
      <c r="GG14">
        <f>SUMIFS(DataRegularSeason20242025!$AA$3:$AA$1315,DataRegularSeason20242025!$B$3:$B$1315, "&lt;=" &amp; GG$1, DataRegularSeason20242025!$D$3:$D$1315, $A14)+SUMIFS(DataRegularSeason20242025!$AB$3:$AB$1315,DataRegularSeason20242025!$B$3:$B$1315, "&lt;=" &amp; GG$1, DataRegularSeason20242025!$E$3:$E$1315, $A14)</f>
        <v>67</v>
      </c>
      <c r="GH14">
        <f>SUMIFS(DataRegularSeason20242025!$AA$3:$AA$1315,DataRegularSeason20242025!$B$3:$B$1315, "&lt;=" &amp; GH$1, DataRegularSeason20242025!$D$3:$D$1315, $A14)+SUMIFS(DataRegularSeason20242025!$AB$3:$AB$1315,DataRegularSeason20242025!$B$3:$B$1315, "&lt;=" &amp; GH$1, DataRegularSeason20242025!$E$3:$E$1315, $A14)</f>
        <v>67</v>
      </c>
      <c r="GI14">
        <f>SUMIFS(DataRegularSeason20242025!$AA$3:$AA$1315,DataRegularSeason20242025!$B$3:$B$1315, "&lt;=" &amp; GI$1, DataRegularSeason20242025!$D$3:$D$1315, $A14)+SUMIFS(DataRegularSeason20242025!$AB$3:$AB$1315,DataRegularSeason20242025!$B$3:$B$1315, "&lt;=" &amp; GI$1, DataRegularSeason20242025!$E$3:$E$1315, $A14)</f>
        <v>67</v>
      </c>
      <c r="GJ14">
        <f>SUMIFS(DataRegularSeason20242025!$AA$3:$AA$1315,DataRegularSeason20242025!$B$3:$B$1315, "&lt;=" &amp; GJ$1, DataRegularSeason20242025!$D$3:$D$1315, $A14)+SUMIFS(DataRegularSeason20242025!$AB$3:$AB$1315,DataRegularSeason20242025!$B$3:$B$1315, "&lt;=" &amp; GJ$1, DataRegularSeason20242025!$E$3:$E$1315, $A14)</f>
        <v>67</v>
      </c>
      <c r="GK14">
        <f>SUMIFS(DataRegularSeason20242025!$AA$3:$AA$1315,DataRegularSeason20242025!$B$3:$B$1315, "&lt;=" &amp; GK$1, DataRegularSeason20242025!$D$3:$D$1315, $A14)+SUMIFS(DataRegularSeason20242025!$AB$3:$AB$1315,DataRegularSeason20242025!$B$3:$B$1315, "&lt;=" &amp; GK$1, DataRegularSeason20242025!$E$3:$E$1315, $A14)</f>
        <v>67</v>
      </c>
      <c r="GL14">
        <f>SUMIFS(DataRegularSeason20242025!$AA$3:$AA$1315,DataRegularSeason20242025!$B$3:$B$1315, "&lt;=" &amp; GL$1, DataRegularSeason20242025!$D$3:$D$1315, $A14)+SUMIFS(DataRegularSeason20242025!$AB$3:$AB$1315,DataRegularSeason20242025!$B$3:$B$1315, "&lt;=" &amp; GL$1, DataRegularSeason20242025!$E$3:$E$1315, $A14)</f>
        <v>67</v>
      </c>
      <c r="GM14">
        <f>SUMIFS(DataRegularSeason20242025!$AA$3:$AA$1315,DataRegularSeason20242025!$B$3:$B$1315, "&lt;=" &amp; GM$1, DataRegularSeason20242025!$D$3:$D$1315, $A14)+SUMIFS(DataRegularSeason20242025!$AB$3:$AB$1315,DataRegularSeason20242025!$B$3:$B$1315, "&lt;=" &amp; GM$1, DataRegularSeason20242025!$E$3:$E$1315, $A14)</f>
        <v>67</v>
      </c>
      <c r="GN14">
        <f>SUMIFS(DataRegularSeason20242025!$AA$3:$AA$1315,DataRegularSeason20242025!$B$3:$B$1315, "&lt;=" &amp; GN$1, DataRegularSeason20242025!$D$3:$D$1315, $A14)+SUMIFS(DataRegularSeason20242025!$AB$3:$AB$1315,DataRegularSeason20242025!$B$3:$B$1315, "&lt;=" &amp; GN$1, DataRegularSeason20242025!$E$3:$E$1315, $A14)</f>
        <v>67</v>
      </c>
      <c r="GO14">
        <f>SUMIFS(DataRegularSeason20242025!$AA$3:$AA$1315,DataRegularSeason20242025!$B$3:$B$1315, "&lt;=" &amp; GO$1, DataRegularSeason20242025!$D$3:$D$1315, $A14)+SUMIFS(DataRegularSeason20242025!$AB$3:$AB$1315,DataRegularSeason20242025!$B$3:$B$1315, "&lt;=" &amp; GO$1, DataRegularSeason20242025!$E$3:$E$1315, $A14)</f>
        <v>67</v>
      </c>
      <c r="GP14">
        <f>SUMIFS(DataRegularSeason20242025!$AA$3:$AA$1315,DataRegularSeason20242025!$B$3:$B$1315, "&lt;=" &amp; GP$1, DataRegularSeason20242025!$D$3:$D$1315, $A14)+SUMIFS(DataRegularSeason20242025!$AB$3:$AB$1315,DataRegularSeason20242025!$B$3:$B$1315, "&lt;=" &amp; GP$1, DataRegularSeason20242025!$E$3:$E$1315, $A14)</f>
        <v>67</v>
      </c>
      <c r="GQ14">
        <f>SUMIFS(DataRegularSeason20242025!$AA$3:$AA$1315,DataRegularSeason20242025!$B$3:$B$1315, "&lt;=" &amp; GQ$1, DataRegularSeason20242025!$D$3:$D$1315, $A14)+SUMIFS(DataRegularSeason20242025!$AB$3:$AB$1315,DataRegularSeason20242025!$B$3:$B$1315, "&lt;=" &amp; GQ$1, DataRegularSeason20242025!$E$3:$E$1315, $A14)</f>
        <v>67</v>
      </c>
      <c r="GR14">
        <f>SUMIFS(DataRegularSeason20242025!$AA$3:$AA$1315,DataRegularSeason20242025!$B$3:$B$1315, "&lt;=" &amp; GR$1, DataRegularSeason20242025!$D$3:$D$1315, $A14)+SUMIFS(DataRegularSeason20242025!$AB$3:$AB$1315,DataRegularSeason20242025!$B$3:$B$1315, "&lt;=" &amp; GR$1, DataRegularSeason20242025!$E$3:$E$1315, $A14)</f>
        <v>67</v>
      </c>
      <c r="GS14">
        <f>SUMIFS(DataRegularSeason20242025!$AA$3:$AA$1315,DataRegularSeason20242025!$B$3:$B$1315, "&lt;=" &amp; GS$1, DataRegularSeason20242025!$D$3:$D$1315, $A14)+SUMIFS(DataRegularSeason20242025!$AB$3:$AB$1315,DataRegularSeason20242025!$B$3:$B$1315, "&lt;=" &amp; GS$1, DataRegularSeason20242025!$E$3:$E$1315, $A14)</f>
        <v>67</v>
      </c>
      <c r="GT14">
        <f>SUMIFS(DataRegularSeason20242025!$AA$3:$AA$1315,DataRegularSeason20242025!$B$3:$B$1315, "&lt;=" &amp; GT$1, DataRegularSeason20242025!$D$3:$D$1315, $A14)+SUMIFS(DataRegularSeason20242025!$AB$3:$AB$1315,DataRegularSeason20242025!$B$3:$B$1315, "&lt;=" &amp; GT$1, DataRegularSeason20242025!$E$3:$E$1315, $A14)</f>
        <v>67</v>
      </c>
      <c r="GU14">
        <f>SUMIFS(DataRegularSeason20242025!$AA$3:$AA$1315,DataRegularSeason20242025!$B$3:$B$1315, "&lt;=" &amp; GU$1, DataRegularSeason20242025!$D$3:$D$1315, $A14)+SUMIFS(DataRegularSeason20242025!$AB$3:$AB$1315,DataRegularSeason20242025!$B$3:$B$1315, "&lt;=" &amp; GU$1, DataRegularSeason20242025!$E$3:$E$1315, $A14)</f>
        <v>67</v>
      </c>
    </row>
    <row r="15" spans="1:275" x14ac:dyDescent="0.25">
      <c r="A15" t="s">
        <v>44</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53</v>
      </c>
      <c r="DY15">
        <f>SUMIFS(DataRegularSeason20242025!$AA$3:$AA$1315,DataRegularSeason20242025!$B$3:$B$1315, "&lt;=" &amp; DY$1, DataRegularSeason20242025!$D$3:$D$1315, $A15)+SUMIFS(DataRegularSeason20242025!$AB$3:$AB$1315,DataRegularSeason20242025!$B$3:$B$1315, "&lt;=" &amp; DY$1, DataRegularSeason20242025!$E$3:$E$1315, $A15)</f>
        <v>53</v>
      </c>
      <c r="DZ15">
        <f>SUMIFS(DataRegularSeason20242025!$AA$3:$AA$1315,DataRegularSeason20242025!$B$3:$B$1315, "&lt;=" &amp; DZ$1, DataRegularSeason20242025!$D$3:$D$1315, $A15)+SUMIFS(DataRegularSeason20242025!$AB$3:$AB$1315,DataRegularSeason20242025!$B$3:$B$1315, "&lt;=" &amp; DZ$1, DataRegularSeason20242025!$E$3:$E$1315, $A15)</f>
        <v>53</v>
      </c>
      <c r="EA15">
        <f>SUMIFS(DataRegularSeason20242025!$AA$3:$AA$1315,DataRegularSeason20242025!$B$3:$B$1315, "&lt;=" &amp; EA$1, DataRegularSeason20242025!$D$3:$D$1315, $A15)+SUMIFS(DataRegularSeason20242025!$AB$3:$AB$1315,DataRegularSeason20242025!$B$3:$B$1315, "&lt;=" &amp; EA$1, DataRegularSeason20242025!$E$3:$E$1315, $A15)</f>
        <v>53</v>
      </c>
      <c r="EB15">
        <f>SUMIFS(DataRegularSeason20242025!$AA$3:$AA$1315,DataRegularSeason20242025!$B$3:$B$1315, "&lt;=" &amp; EB$1, DataRegularSeason20242025!$D$3:$D$1315, $A15)+SUMIFS(DataRegularSeason20242025!$AB$3:$AB$1315,DataRegularSeason20242025!$B$3:$B$1315, "&lt;=" &amp; EB$1, DataRegularSeason20242025!$E$3:$E$1315, $A15)</f>
        <v>55</v>
      </c>
      <c r="EC15">
        <f>SUMIFS(DataRegularSeason20242025!$AA$3:$AA$1315,DataRegularSeason20242025!$B$3:$B$1315, "&lt;=" &amp; EC$1, DataRegularSeason20242025!$D$3:$D$1315, $A15)+SUMIFS(DataRegularSeason20242025!$AB$3:$AB$1315,DataRegularSeason20242025!$B$3:$B$1315, "&lt;=" &amp; EC$1, DataRegularSeason20242025!$E$3:$E$1315, $A15)</f>
        <v>55</v>
      </c>
      <c r="ED15">
        <f>SUMIFS(DataRegularSeason20242025!$AA$3:$AA$1315,DataRegularSeason20242025!$B$3:$B$1315, "&lt;=" &amp; ED$1, DataRegularSeason20242025!$D$3:$D$1315, $A15)+SUMIFS(DataRegularSeason20242025!$AB$3:$AB$1315,DataRegularSeason20242025!$B$3:$B$1315, "&lt;=" &amp; ED$1, DataRegularSeason20242025!$E$3:$E$1315, $A15)</f>
        <v>55</v>
      </c>
      <c r="EE15">
        <f>SUMIFS(DataRegularSeason20242025!$AA$3:$AA$1315,DataRegularSeason20242025!$B$3:$B$1315, "&lt;=" &amp; EE$1, DataRegularSeason20242025!$D$3:$D$1315, $A15)+SUMIFS(DataRegularSeason20242025!$AB$3:$AB$1315,DataRegularSeason20242025!$B$3:$B$1315, "&lt;=" &amp; EE$1, DataRegularSeason20242025!$E$3:$E$1315, $A15)</f>
        <v>55</v>
      </c>
      <c r="EF15">
        <f>SUMIFS(DataRegularSeason20242025!$AA$3:$AA$1315,DataRegularSeason20242025!$B$3:$B$1315, "&lt;=" &amp; EF$1, DataRegularSeason20242025!$D$3:$D$1315, $A15)+SUMIFS(DataRegularSeason20242025!$AB$3:$AB$1315,DataRegularSeason20242025!$B$3:$B$1315, "&lt;=" &amp; EF$1, DataRegularSeason20242025!$E$3:$E$1315, $A15)</f>
        <v>55</v>
      </c>
      <c r="EG15">
        <f>SUMIFS(DataRegularSeason20242025!$AA$3:$AA$1315,DataRegularSeason20242025!$B$3:$B$1315, "&lt;=" &amp; EG$1, DataRegularSeason20242025!$D$3:$D$1315, $A15)+SUMIFS(DataRegularSeason20242025!$AB$3:$AB$1315,DataRegularSeason20242025!$B$3:$B$1315, "&lt;=" &amp; EG$1, DataRegularSeason20242025!$E$3:$E$1315, $A15)</f>
        <v>55</v>
      </c>
      <c r="EH15">
        <f>SUMIFS(DataRegularSeason20242025!$AA$3:$AA$1315,DataRegularSeason20242025!$B$3:$B$1315, "&lt;=" &amp; EH$1, DataRegularSeason20242025!$D$3:$D$1315, $A15)+SUMIFS(DataRegularSeason20242025!$AB$3:$AB$1315,DataRegularSeason20242025!$B$3:$B$1315, "&lt;=" &amp; EH$1, DataRegularSeason20242025!$E$3:$E$1315, $A15)</f>
        <v>55</v>
      </c>
      <c r="EI15">
        <f>SUMIFS(DataRegularSeason20242025!$AA$3:$AA$1315,DataRegularSeason20242025!$B$3:$B$1315, "&lt;=" &amp; EI$1, DataRegularSeason20242025!$D$3:$D$1315, $A15)+SUMIFS(DataRegularSeason20242025!$AB$3:$AB$1315,DataRegularSeason20242025!$B$3:$B$1315, "&lt;=" &amp; EI$1, DataRegularSeason20242025!$E$3:$E$1315, $A15)</f>
        <v>55</v>
      </c>
      <c r="EJ15">
        <f>SUMIFS(DataRegularSeason20242025!$AA$3:$AA$1315,DataRegularSeason20242025!$B$3:$B$1315, "&lt;=" &amp; EJ$1, DataRegularSeason20242025!$D$3:$D$1315, $A15)+SUMIFS(DataRegularSeason20242025!$AB$3:$AB$1315,DataRegularSeason20242025!$B$3:$B$1315, "&lt;=" &amp; EJ$1, DataRegularSeason20242025!$E$3:$E$1315, $A15)</f>
        <v>55</v>
      </c>
      <c r="EK15">
        <f>SUMIFS(DataRegularSeason20242025!$AA$3:$AA$1315,DataRegularSeason20242025!$B$3:$B$1315, "&lt;=" &amp; EK$1, DataRegularSeason20242025!$D$3:$D$1315, $A15)+SUMIFS(DataRegularSeason20242025!$AB$3:$AB$1315,DataRegularSeason20242025!$B$3:$B$1315, "&lt;=" &amp; EK$1, DataRegularSeason20242025!$E$3:$E$1315, $A15)</f>
        <v>55</v>
      </c>
      <c r="EL15">
        <f>SUMIFS(DataRegularSeason20242025!$AA$3:$AA$1315,DataRegularSeason20242025!$B$3:$B$1315, "&lt;=" &amp; EL$1, DataRegularSeason20242025!$D$3:$D$1315, $A15)+SUMIFS(DataRegularSeason20242025!$AB$3:$AB$1315,DataRegularSeason20242025!$B$3:$B$1315, "&lt;=" &amp; EL$1, DataRegularSeason20242025!$E$3:$E$1315, $A15)</f>
        <v>55</v>
      </c>
      <c r="EM15">
        <f>SUMIFS(DataRegularSeason20242025!$AA$3:$AA$1315,DataRegularSeason20242025!$B$3:$B$1315, "&lt;=" &amp; EM$1, DataRegularSeason20242025!$D$3:$D$1315, $A15)+SUMIFS(DataRegularSeason20242025!$AB$3:$AB$1315,DataRegularSeason20242025!$B$3:$B$1315, "&lt;=" &amp; EM$1, DataRegularSeason20242025!$E$3:$E$1315, $A15)</f>
        <v>55</v>
      </c>
      <c r="EN15">
        <f>SUMIFS(DataRegularSeason20242025!$AA$3:$AA$1315,DataRegularSeason20242025!$B$3:$B$1315, "&lt;=" &amp; EN$1, DataRegularSeason20242025!$D$3:$D$1315, $A15)+SUMIFS(DataRegularSeason20242025!$AB$3:$AB$1315,DataRegularSeason20242025!$B$3:$B$1315, "&lt;=" &amp; EN$1, DataRegularSeason20242025!$E$3:$E$1315, $A15)</f>
        <v>55</v>
      </c>
      <c r="EO15">
        <f>SUMIFS(DataRegularSeason20242025!$AA$3:$AA$1315,DataRegularSeason20242025!$B$3:$B$1315, "&lt;=" &amp; EO$1, DataRegularSeason20242025!$D$3:$D$1315, $A15)+SUMIFS(DataRegularSeason20242025!$AB$3:$AB$1315,DataRegularSeason20242025!$B$3:$B$1315, "&lt;=" &amp; EO$1, DataRegularSeason20242025!$E$3:$E$1315, $A15)</f>
        <v>55</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59</v>
      </c>
      <c r="ET15">
        <f>SUMIFS(DataRegularSeason20242025!$AA$3:$AA$1315,DataRegularSeason20242025!$B$3:$B$1315, "&lt;=" &amp; ET$1, DataRegularSeason20242025!$D$3:$D$1315, $A15)+SUMIFS(DataRegularSeason20242025!$AB$3:$AB$1315,DataRegularSeason20242025!$B$3:$B$1315, "&lt;=" &amp; ET$1, DataRegularSeason20242025!$E$3:$E$1315, $A15)</f>
        <v>59</v>
      </c>
      <c r="EU15">
        <f>SUMIFS(DataRegularSeason20242025!$AA$3:$AA$1315,DataRegularSeason20242025!$B$3:$B$1315, "&lt;=" &amp; EU$1, DataRegularSeason20242025!$D$3:$D$1315, $A15)+SUMIFS(DataRegularSeason20242025!$AB$3:$AB$1315,DataRegularSeason20242025!$B$3:$B$1315, "&lt;=" &amp; EU$1, DataRegularSeason20242025!$E$3:$E$1315, $A15)</f>
        <v>60</v>
      </c>
      <c r="EV15">
        <f>SUMIFS(DataRegularSeason20242025!$AA$3:$AA$1315,DataRegularSeason20242025!$B$3:$B$1315, "&lt;=" &amp; EV$1, DataRegularSeason20242025!$D$3:$D$1315, $A15)+SUMIFS(DataRegularSeason20242025!$AB$3:$AB$1315,DataRegularSeason20242025!$B$3:$B$1315, "&lt;=" &amp; EV$1, DataRegularSeason20242025!$E$3:$E$1315, $A15)</f>
        <v>60</v>
      </c>
      <c r="EW15">
        <f>SUMIFS(DataRegularSeason20242025!$AA$3:$AA$1315,DataRegularSeason20242025!$B$3:$B$1315, "&lt;=" &amp; EW$1, DataRegularSeason20242025!$D$3:$D$1315, $A15)+SUMIFS(DataRegularSeason20242025!$AB$3:$AB$1315,DataRegularSeason20242025!$B$3:$B$1315, "&lt;=" &amp; EW$1, DataRegularSeason20242025!$E$3:$E$1315, $A15)</f>
        <v>62</v>
      </c>
      <c r="EX15">
        <f>SUMIFS(DataRegularSeason20242025!$AA$3:$AA$1315,DataRegularSeason20242025!$B$3:$B$1315, "&lt;=" &amp; EX$1, DataRegularSeason20242025!$D$3:$D$1315, $A15)+SUMIFS(DataRegularSeason20242025!$AB$3:$AB$1315,DataRegularSeason20242025!$B$3:$B$1315, "&lt;=" &amp; EX$1, DataRegularSeason20242025!$E$3:$E$1315, $A15)</f>
        <v>62</v>
      </c>
      <c r="EY15">
        <f>SUMIFS(DataRegularSeason20242025!$AA$3:$AA$1315,DataRegularSeason20242025!$B$3:$B$1315, "&lt;=" &amp; EY$1, DataRegularSeason20242025!$D$3:$D$1315, $A15)+SUMIFS(DataRegularSeason20242025!$AB$3:$AB$1315,DataRegularSeason20242025!$B$3:$B$1315, "&lt;=" &amp; EY$1, DataRegularSeason20242025!$E$3:$E$1315, $A15)</f>
        <v>62</v>
      </c>
      <c r="EZ15">
        <f>SUMIFS(DataRegularSeason20242025!$AA$3:$AA$1315,DataRegularSeason20242025!$B$3:$B$1315, "&lt;=" &amp; EZ$1, DataRegularSeason20242025!$D$3:$D$1315, $A15)+SUMIFS(DataRegularSeason20242025!$AB$3:$AB$1315,DataRegularSeason20242025!$B$3:$B$1315, "&lt;=" &amp; EZ$1, DataRegularSeason20242025!$E$3:$E$1315, $A15)</f>
        <v>62</v>
      </c>
      <c r="FA15">
        <f>SUMIFS(DataRegularSeason20242025!$AA$3:$AA$1315,DataRegularSeason20242025!$B$3:$B$1315, "&lt;=" &amp; FA$1, DataRegularSeason20242025!$D$3:$D$1315, $A15)+SUMIFS(DataRegularSeason20242025!$AB$3:$AB$1315,DataRegularSeason20242025!$B$3:$B$1315, "&lt;=" &amp; FA$1, DataRegularSeason20242025!$E$3:$E$1315, $A15)</f>
        <v>62</v>
      </c>
      <c r="FB15">
        <f>SUMIFS(DataRegularSeason20242025!$AA$3:$AA$1315,DataRegularSeason20242025!$B$3:$B$1315, "&lt;=" &amp; FB$1, DataRegularSeason20242025!$D$3:$D$1315, $A15)+SUMIFS(DataRegularSeason20242025!$AB$3:$AB$1315,DataRegularSeason20242025!$B$3:$B$1315, "&lt;=" &amp; FB$1, DataRegularSeason20242025!$E$3:$E$1315, $A15)</f>
        <v>62</v>
      </c>
      <c r="FC15">
        <f>SUMIFS(DataRegularSeason20242025!$AA$3:$AA$1315,DataRegularSeason20242025!$B$3:$B$1315, "&lt;=" &amp; FC$1, DataRegularSeason20242025!$D$3:$D$1315, $A15)+SUMIFS(DataRegularSeason20242025!$AB$3:$AB$1315,DataRegularSeason20242025!$B$3:$B$1315, "&lt;=" &amp; FC$1, DataRegularSeason20242025!$E$3:$E$1315, $A15)</f>
        <v>62</v>
      </c>
      <c r="FD15">
        <f>SUMIFS(DataRegularSeason20242025!$AA$3:$AA$1315,DataRegularSeason20242025!$B$3:$B$1315, "&lt;=" &amp; FD$1, DataRegularSeason20242025!$D$3:$D$1315, $A15)+SUMIFS(DataRegularSeason20242025!$AB$3:$AB$1315,DataRegularSeason20242025!$B$3:$B$1315, "&lt;=" &amp; FD$1, DataRegularSeason20242025!$E$3:$E$1315, $A15)</f>
        <v>62</v>
      </c>
      <c r="FE15">
        <f>SUMIFS(DataRegularSeason20242025!$AA$3:$AA$1315,DataRegularSeason20242025!$B$3:$B$1315, "&lt;=" &amp; FE$1, DataRegularSeason20242025!$D$3:$D$1315, $A15)+SUMIFS(DataRegularSeason20242025!$AB$3:$AB$1315,DataRegularSeason20242025!$B$3:$B$1315, "&lt;=" &amp; FE$1, DataRegularSeason20242025!$E$3:$E$1315, $A15)</f>
        <v>62</v>
      </c>
      <c r="FF15">
        <f>SUMIFS(DataRegularSeason20242025!$AA$3:$AA$1315,DataRegularSeason20242025!$B$3:$B$1315, "&lt;=" &amp; FF$1, DataRegularSeason20242025!$D$3:$D$1315, $A15)+SUMIFS(DataRegularSeason20242025!$AB$3:$AB$1315,DataRegularSeason20242025!$B$3:$B$1315, "&lt;=" &amp; FF$1, DataRegularSeason20242025!$E$3:$E$1315, $A15)</f>
        <v>62</v>
      </c>
      <c r="FG15">
        <f>SUMIFS(DataRegularSeason20242025!$AA$3:$AA$1315,DataRegularSeason20242025!$B$3:$B$1315, "&lt;=" &amp; FG$1, DataRegularSeason20242025!$D$3:$D$1315, $A15)+SUMIFS(DataRegularSeason20242025!$AB$3:$AB$1315,DataRegularSeason20242025!$B$3:$B$1315, "&lt;=" &amp; FG$1, DataRegularSeason20242025!$E$3:$E$1315, $A15)</f>
        <v>62</v>
      </c>
      <c r="FH15">
        <f>SUMIFS(DataRegularSeason20242025!$AA$3:$AA$1315,DataRegularSeason20242025!$B$3:$B$1315, "&lt;=" &amp; FH$1, DataRegularSeason20242025!$D$3:$D$1315, $A15)+SUMIFS(DataRegularSeason20242025!$AB$3:$AB$1315,DataRegularSeason20242025!$B$3:$B$1315, "&lt;=" &amp; FH$1, DataRegularSeason20242025!$E$3:$E$1315, $A15)</f>
        <v>62</v>
      </c>
      <c r="FI15">
        <f>SUMIFS(DataRegularSeason20242025!$AA$3:$AA$1315,DataRegularSeason20242025!$B$3:$B$1315, "&lt;=" &amp; FI$1, DataRegularSeason20242025!$D$3:$D$1315, $A15)+SUMIFS(DataRegularSeason20242025!$AB$3:$AB$1315,DataRegularSeason20242025!$B$3:$B$1315, "&lt;=" &amp; FI$1, DataRegularSeason20242025!$E$3:$E$1315, $A15)</f>
        <v>62</v>
      </c>
      <c r="FJ15">
        <f>SUMIFS(DataRegularSeason20242025!$AA$3:$AA$1315,DataRegularSeason20242025!$B$3:$B$1315, "&lt;=" &amp; FJ$1, DataRegularSeason20242025!$D$3:$D$1315, $A15)+SUMIFS(DataRegularSeason20242025!$AB$3:$AB$1315,DataRegularSeason20242025!$B$3:$B$1315, "&lt;=" &amp; FJ$1, DataRegularSeason20242025!$E$3:$E$1315, $A15)</f>
        <v>62</v>
      </c>
      <c r="FK15">
        <f>SUMIFS(DataRegularSeason20242025!$AA$3:$AA$1315,DataRegularSeason20242025!$B$3:$B$1315, "&lt;=" &amp; FK$1, DataRegularSeason20242025!$D$3:$D$1315, $A15)+SUMIFS(DataRegularSeason20242025!$AB$3:$AB$1315,DataRegularSeason20242025!$B$3:$B$1315, "&lt;=" &amp; FK$1, DataRegularSeason20242025!$E$3:$E$1315, $A15)</f>
        <v>62</v>
      </c>
      <c r="FL15">
        <f>SUMIFS(DataRegularSeason20242025!$AA$3:$AA$1315,DataRegularSeason20242025!$B$3:$B$1315, "&lt;=" &amp; FL$1, DataRegularSeason20242025!$D$3:$D$1315, $A15)+SUMIFS(DataRegularSeason20242025!$AB$3:$AB$1315,DataRegularSeason20242025!$B$3:$B$1315, "&lt;=" &amp; FL$1, DataRegularSeason20242025!$E$3:$E$1315, $A15)</f>
        <v>62</v>
      </c>
      <c r="FM15">
        <f>SUMIFS(DataRegularSeason20242025!$AA$3:$AA$1315,DataRegularSeason20242025!$B$3:$B$1315, "&lt;=" &amp; FM$1, DataRegularSeason20242025!$D$3:$D$1315, $A15)+SUMIFS(DataRegularSeason20242025!$AB$3:$AB$1315,DataRegularSeason20242025!$B$3:$B$1315, "&lt;=" &amp; FM$1, DataRegularSeason20242025!$E$3:$E$1315, $A15)</f>
        <v>62</v>
      </c>
      <c r="FN15">
        <f>SUMIFS(DataRegularSeason20242025!$AA$3:$AA$1315,DataRegularSeason20242025!$B$3:$B$1315, "&lt;=" &amp; FN$1, DataRegularSeason20242025!$D$3:$D$1315, $A15)+SUMIFS(DataRegularSeason20242025!$AB$3:$AB$1315,DataRegularSeason20242025!$B$3:$B$1315, "&lt;=" &amp; FN$1, DataRegularSeason20242025!$E$3:$E$1315, $A15)</f>
        <v>62</v>
      </c>
      <c r="FO15">
        <f>SUMIFS(DataRegularSeason20242025!$AA$3:$AA$1315,DataRegularSeason20242025!$B$3:$B$1315, "&lt;=" &amp; FO$1, DataRegularSeason20242025!$D$3:$D$1315, $A15)+SUMIFS(DataRegularSeason20242025!$AB$3:$AB$1315,DataRegularSeason20242025!$B$3:$B$1315, "&lt;=" &amp; FO$1, DataRegularSeason20242025!$E$3:$E$1315, $A15)</f>
        <v>62</v>
      </c>
      <c r="FP15">
        <f>SUMIFS(DataRegularSeason20242025!$AA$3:$AA$1315,DataRegularSeason20242025!$B$3:$B$1315, "&lt;=" &amp; FP$1, DataRegularSeason20242025!$D$3:$D$1315, $A15)+SUMIFS(DataRegularSeason20242025!$AB$3:$AB$1315,DataRegularSeason20242025!$B$3:$B$1315, "&lt;=" &amp; FP$1, DataRegularSeason20242025!$E$3:$E$1315, $A15)</f>
        <v>62</v>
      </c>
      <c r="FQ15">
        <f>SUMIFS(DataRegularSeason20242025!$AA$3:$AA$1315,DataRegularSeason20242025!$B$3:$B$1315, "&lt;=" &amp; FQ$1, DataRegularSeason20242025!$D$3:$D$1315, $A15)+SUMIFS(DataRegularSeason20242025!$AB$3:$AB$1315,DataRegularSeason20242025!$B$3:$B$1315, "&lt;=" &amp; FQ$1, DataRegularSeason20242025!$E$3:$E$1315, $A15)</f>
        <v>62</v>
      </c>
      <c r="FR15">
        <f>SUMIFS(DataRegularSeason20242025!$AA$3:$AA$1315,DataRegularSeason20242025!$B$3:$B$1315, "&lt;=" &amp; FR$1, DataRegularSeason20242025!$D$3:$D$1315, $A15)+SUMIFS(DataRegularSeason20242025!$AB$3:$AB$1315,DataRegularSeason20242025!$B$3:$B$1315, "&lt;=" &amp; FR$1, DataRegularSeason20242025!$E$3:$E$1315, $A15)</f>
        <v>62</v>
      </c>
      <c r="FS15">
        <f>SUMIFS(DataRegularSeason20242025!$AA$3:$AA$1315,DataRegularSeason20242025!$B$3:$B$1315, "&lt;=" &amp; FS$1, DataRegularSeason20242025!$D$3:$D$1315, $A15)+SUMIFS(DataRegularSeason20242025!$AB$3:$AB$1315,DataRegularSeason20242025!$B$3:$B$1315, "&lt;=" &amp; FS$1, DataRegularSeason20242025!$E$3:$E$1315, $A15)</f>
        <v>62</v>
      </c>
      <c r="FT15">
        <f>SUMIFS(DataRegularSeason20242025!$AA$3:$AA$1315,DataRegularSeason20242025!$B$3:$B$1315, "&lt;=" &amp; FT$1, DataRegularSeason20242025!$D$3:$D$1315, $A15)+SUMIFS(DataRegularSeason20242025!$AB$3:$AB$1315,DataRegularSeason20242025!$B$3:$B$1315, "&lt;=" &amp; FT$1, DataRegularSeason20242025!$E$3:$E$1315, $A15)</f>
        <v>62</v>
      </c>
      <c r="FU15">
        <f>SUMIFS(DataRegularSeason20242025!$AA$3:$AA$1315,DataRegularSeason20242025!$B$3:$B$1315, "&lt;=" &amp; FU$1, DataRegularSeason20242025!$D$3:$D$1315, $A15)+SUMIFS(DataRegularSeason20242025!$AB$3:$AB$1315,DataRegularSeason20242025!$B$3:$B$1315, "&lt;=" &amp; FU$1, DataRegularSeason20242025!$E$3:$E$1315, $A15)</f>
        <v>62</v>
      </c>
      <c r="FV15">
        <f>SUMIFS(DataRegularSeason20242025!$AA$3:$AA$1315,DataRegularSeason20242025!$B$3:$B$1315, "&lt;=" &amp; FV$1, DataRegularSeason20242025!$D$3:$D$1315, $A15)+SUMIFS(DataRegularSeason20242025!$AB$3:$AB$1315,DataRegularSeason20242025!$B$3:$B$1315, "&lt;=" &amp; FV$1, DataRegularSeason20242025!$E$3:$E$1315, $A15)</f>
        <v>62</v>
      </c>
      <c r="FW15">
        <f>SUMIFS(DataRegularSeason20242025!$AA$3:$AA$1315,DataRegularSeason20242025!$B$3:$B$1315, "&lt;=" &amp; FW$1, DataRegularSeason20242025!$D$3:$D$1315, $A15)+SUMIFS(DataRegularSeason20242025!$AB$3:$AB$1315,DataRegularSeason20242025!$B$3:$B$1315, "&lt;=" &amp; FW$1, DataRegularSeason20242025!$E$3:$E$1315, $A15)</f>
        <v>62</v>
      </c>
      <c r="FX15">
        <f>SUMIFS(DataRegularSeason20242025!$AA$3:$AA$1315,DataRegularSeason20242025!$B$3:$B$1315, "&lt;=" &amp; FX$1, DataRegularSeason20242025!$D$3:$D$1315, $A15)+SUMIFS(DataRegularSeason20242025!$AB$3:$AB$1315,DataRegularSeason20242025!$B$3:$B$1315, "&lt;=" &amp; FX$1, DataRegularSeason20242025!$E$3:$E$1315, $A15)</f>
        <v>62</v>
      </c>
      <c r="FY15">
        <f>SUMIFS(DataRegularSeason20242025!$AA$3:$AA$1315,DataRegularSeason20242025!$B$3:$B$1315, "&lt;=" &amp; FY$1, DataRegularSeason20242025!$D$3:$D$1315, $A15)+SUMIFS(DataRegularSeason20242025!$AB$3:$AB$1315,DataRegularSeason20242025!$B$3:$B$1315, "&lt;=" &amp; FY$1, DataRegularSeason20242025!$E$3:$E$1315, $A15)</f>
        <v>62</v>
      </c>
      <c r="FZ15">
        <f>SUMIFS(DataRegularSeason20242025!$AA$3:$AA$1315,DataRegularSeason20242025!$B$3:$B$1315, "&lt;=" &amp; FZ$1, DataRegularSeason20242025!$D$3:$D$1315, $A15)+SUMIFS(DataRegularSeason20242025!$AB$3:$AB$1315,DataRegularSeason20242025!$B$3:$B$1315, "&lt;=" &amp; FZ$1, DataRegularSeason20242025!$E$3:$E$1315, $A15)</f>
        <v>62</v>
      </c>
      <c r="GA15">
        <f>SUMIFS(DataRegularSeason20242025!$AA$3:$AA$1315,DataRegularSeason20242025!$B$3:$B$1315, "&lt;=" &amp; GA$1, DataRegularSeason20242025!$D$3:$D$1315, $A15)+SUMIFS(DataRegularSeason20242025!$AB$3:$AB$1315,DataRegularSeason20242025!$B$3:$B$1315, "&lt;=" &amp; GA$1, DataRegularSeason20242025!$E$3:$E$1315, $A15)</f>
        <v>62</v>
      </c>
      <c r="GB15">
        <f>SUMIFS(DataRegularSeason20242025!$AA$3:$AA$1315,DataRegularSeason20242025!$B$3:$B$1315, "&lt;=" &amp; GB$1, DataRegularSeason20242025!$D$3:$D$1315, $A15)+SUMIFS(DataRegularSeason20242025!$AB$3:$AB$1315,DataRegularSeason20242025!$B$3:$B$1315, "&lt;=" &amp; GB$1, DataRegularSeason20242025!$E$3:$E$1315, $A15)</f>
        <v>62</v>
      </c>
      <c r="GC15">
        <f>SUMIFS(DataRegularSeason20242025!$AA$3:$AA$1315,DataRegularSeason20242025!$B$3:$B$1315, "&lt;=" &amp; GC$1, DataRegularSeason20242025!$D$3:$D$1315, $A15)+SUMIFS(DataRegularSeason20242025!$AB$3:$AB$1315,DataRegularSeason20242025!$B$3:$B$1315, "&lt;=" &amp; GC$1, DataRegularSeason20242025!$E$3:$E$1315, $A15)</f>
        <v>62</v>
      </c>
      <c r="GD15">
        <f>SUMIFS(DataRegularSeason20242025!$AA$3:$AA$1315,DataRegularSeason20242025!$B$3:$B$1315, "&lt;=" &amp; GD$1, DataRegularSeason20242025!$D$3:$D$1315, $A15)+SUMIFS(DataRegularSeason20242025!$AB$3:$AB$1315,DataRegularSeason20242025!$B$3:$B$1315, "&lt;=" &amp; GD$1, DataRegularSeason20242025!$E$3:$E$1315, $A15)</f>
        <v>62</v>
      </c>
      <c r="GE15">
        <f>SUMIFS(DataRegularSeason20242025!$AA$3:$AA$1315,DataRegularSeason20242025!$B$3:$B$1315, "&lt;=" &amp; GE$1, DataRegularSeason20242025!$D$3:$D$1315, $A15)+SUMIFS(DataRegularSeason20242025!$AB$3:$AB$1315,DataRegularSeason20242025!$B$3:$B$1315, "&lt;=" &amp; GE$1, DataRegularSeason20242025!$E$3:$E$1315, $A15)</f>
        <v>62</v>
      </c>
      <c r="GF15">
        <f>SUMIFS(DataRegularSeason20242025!$AA$3:$AA$1315,DataRegularSeason20242025!$B$3:$B$1315, "&lt;=" &amp; GF$1, DataRegularSeason20242025!$D$3:$D$1315, $A15)+SUMIFS(DataRegularSeason20242025!$AB$3:$AB$1315,DataRegularSeason20242025!$B$3:$B$1315, "&lt;=" &amp; GF$1, DataRegularSeason20242025!$E$3:$E$1315, $A15)</f>
        <v>62</v>
      </c>
      <c r="GG15">
        <f>SUMIFS(DataRegularSeason20242025!$AA$3:$AA$1315,DataRegularSeason20242025!$B$3:$B$1315, "&lt;=" &amp; GG$1, DataRegularSeason20242025!$D$3:$D$1315, $A15)+SUMIFS(DataRegularSeason20242025!$AB$3:$AB$1315,DataRegularSeason20242025!$B$3:$B$1315, "&lt;=" &amp; GG$1, DataRegularSeason20242025!$E$3:$E$1315, $A15)</f>
        <v>62</v>
      </c>
      <c r="GH15">
        <f>SUMIFS(DataRegularSeason20242025!$AA$3:$AA$1315,DataRegularSeason20242025!$B$3:$B$1315, "&lt;=" &amp; GH$1, DataRegularSeason20242025!$D$3:$D$1315, $A15)+SUMIFS(DataRegularSeason20242025!$AB$3:$AB$1315,DataRegularSeason20242025!$B$3:$B$1315, "&lt;=" &amp; GH$1, DataRegularSeason20242025!$E$3:$E$1315, $A15)</f>
        <v>62</v>
      </c>
      <c r="GI15">
        <f>SUMIFS(DataRegularSeason20242025!$AA$3:$AA$1315,DataRegularSeason20242025!$B$3:$B$1315, "&lt;=" &amp; GI$1, DataRegularSeason20242025!$D$3:$D$1315, $A15)+SUMIFS(DataRegularSeason20242025!$AB$3:$AB$1315,DataRegularSeason20242025!$B$3:$B$1315, "&lt;=" &amp; GI$1, DataRegularSeason20242025!$E$3:$E$1315, $A15)</f>
        <v>62</v>
      </c>
      <c r="GJ15">
        <f>SUMIFS(DataRegularSeason20242025!$AA$3:$AA$1315,DataRegularSeason20242025!$B$3:$B$1315, "&lt;=" &amp; GJ$1, DataRegularSeason20242025!$D$3:$D$1315, $A15)+SUMIFS(DataRegularSeason20242025!$AB$3:$AB$1315,DataRegularSeason20242025!$B$3:$B$1315, "&lt;=" &amp; GJ$1, DataRegularSeason20242025!$E$3:$E$1315, $A15)</f>
        <v>62</v>
      </c>
      <c r="GK15">
        <f>SUMIFS(DataRegularSeason20242025!$AA$3:$AA$1315,DataRegularSeason20242025!$B$3:$B$1315, "&lt;=" &amp; GK$1, DataRegularSeason20242025!$D$3:$D$1315, $A15)+SUMIFS(DataRegularSeason20242025!$AB$3:$AB$1315,DataRegularSeason20242025!$B$3:$B$1315, "&lt;=" &amp; GK$1, DataRegularSeason20242025!$E$3:$E$1315, $A15)</f>
        <v>62</v>
      </c>
      <c r="GL15">
        <f>SUMIFS(DataRegularSeason20242025!$AA$3:$AA$1315,DataRegularSeason20242025!$B$3:$B$1315, "&lt;=" &amp; GL$1, DataRegularSeason20242025!$D$3:$D$1315, $A15)+SUMIFS(DataRegularSeason20242025!$AB$3:$AB$1315,DataRegularSeason20242025!$B$3:$B$1315, "&lt;=" &amp; GL$1, DataRegularSeason20242025!$E$3:$E$1315, $A15)</f>
        <v>62</v>
      </c>
      <c r="GM15">
        <f>SUMIFS(DataRegularSeason20242025!$AA$3:$AA$1315,DataRegularSeason20242025!$B$3:$B$1315, "&lt;=" &amp; GM$1, DataRegularSeason20242025!$D$3:$D$1315, $A15)+SUMIFS(DataRegularSeason20242025!$AB$3:$AB$1315,DataRegularSeason20242025!$B$3:$B$1315, "&lt;=" &amp; GM$1, DataRegularSeason20242025!$E$3:$E$1315, $A15)</f>
        <v>62</v>
      </c>
      <c r="GN15">
        <f>SUMIFS(DataRegularSeason20242025!$AA$3:$AA$1315,DataRegularSeason20242025!$B$3:$B$1315, "&lt;=" &amp; GN$1, DataRegularSeason20242025!$D$3:$D$1315, $A15)+SUMIFS(DataRegularSeason20242025!$AB$3:$AB$1315,DataRegularSeason20242025!$B$3:$B$1315, "&lt;=" &amp; GN$1, DataRegularSeason20242025!$E$3:$E$1315, $A15)</f>
        <v>62</v>
      </c>
      <c r="GO15">
        <f>SUMIFS(DataRegularSeason20242025!$AA$3:$AA$1315,DataRegularSeason20242025!$B$3:$B$1315, "&lt;=" &amp; GO$1, DataRegularSeason20242025!$D$3:$D$1315, $A15)+SUMIFS(DataRegularSeason20242025!$AB$3:$AB$1315,DataRegularSeason20242025!$B$3:$B$1315, "&lt;=" &amp; GO$1, DataRegularSeason20242025!$E$3:$E$1315, $A15)</f>
        <v>62</v>
      </c>
      <c r="GP15">
        <f>SUMIFS(DataRegularSeason20242025!$AA$3:$AA$1315,DataRegularSeason20242025!$B$3:$B$1315, "&lt;=" &amp; GP$1, DataRegularSeason20242025!$D$3:$D$1315, $A15)+SUMIFS(DataRegularSeason20242025!$AB$3:$AB$1315,DataRegularSeason20242025!$B$3:$B$1315, "&lt;=" &amp; GP$1, DataRegularSeason20242025!$E$3:$E$1315, $A15)</f>
        <v>62</v>
      </c>
      <c r="GQ15">
        <f>SUMIFS(DataRegularSeason20242025!$AA$3:$AA$1315,DataRegularSeason20242025!$B$3:$B$1315, "&lt;=" &amp; GQ$1, DataRegularSeason20242025!$D$3:$D$1315, $A15)+SUMIFS(DataRegularSeason20242025!$AB$3:$AB$1315,DataRegularSeason20242025!$B$3:$B$1315, "&lt;=" &amp; GQ$1, DataRegularSeason20242025!$E$3:$E$1315, $A15)</f>
        <v>62</v>
      </c>
      <c r="GR15">
        <f>SUMIFS(DataRegularSeason20242025!$AA$3:$AA$1315,DataRegularSeason20242025!$B$3:$B$1315, "&lt;=" &amp; GR$1, DataRegularSeason20242025!$D$3:$D$1315, $A15)+SUMIFS(DataRegularSeason20242025!$AB$3:$AB$1315,DataRegularSeason20242025!$B$3:$B$1315, "&lt;=" &amp; GR$1, DataRegularSeason20242025!$E$3:$E$1315, $A15)</f>
        <v>62</v>
      </c>
      <c r="GS15">
        <f>SUMIFS(DataRegularSeason20242025!$AA$3:$AA$1315,DataRegularSeason20242025!$B$3:$B$1315, "&lt;=" &amp; GS$1, DataRegularSeason20242025!$D$3:$D$1315, $A15)+SUMIFS(DataRegularSeason20242025!$AB$3:$AB$1315,DataRegularSeason20242025!$B$3:$B$1315, "&lt;=" &amp; GS$1, DataRegularSeason20242025!$E$3:$E$1315, $A15)</f>
        <v>62</v>
      </c>
      <c r="GT15">
        <f>SUMIFS(DataRegularSeason20242025!$AA$3:$AA$1315,DataRegularSeason20242025!$B$3:$B$1315, "&lt;=" &amp; GT$1, DataRegularSeason20242025!$D$3:$D$1315, $A15)+SUMIFS(DataRegularSeason20242025!$AB$3:$AB$1315,DataRegularSeason20242025!$B$3:$B$1315, "&lt;=" &amp; GT$1, DataRegularSeason20242025!$E$3:$E$1315, $A15)</f>
        <v>62</v>
      </c>
      <c r="GU15">
        <f>SUMIFS(DataRegularSeason20242025!$AA$3:$AA$1315,DataRegularSeason20242025!$B$3:$B$1315, "&lt;=" &amp; GU$1, DataRegularSeason20242025!$D$3:$D$1315, $A15)+SUMIFS(DataRegularSeason20242025!$AB$3:$AB$1315,DataRegularSeason20242025!$B$3:$B$1315, "&lt;=" &amp; GU$1, DataRegularSeason20242025!$E$3:$E$1315, $A15)</f>
        <v>62</v>
      </c>
    </row>
    <row r="16" spans="1:275" x14ac:dyDescent="0.25">
      <c r="A16" t="s">
        <v>32</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53</v>
      </c>
      <c r="DT16">
        <f>SUMIFS(DataRegularSeason20242025!$AA$3:$AA$1315,DataRegularSeason20242025!$B$3:$B$1315, "&lt;=" &amp; DT$1, DataRegularSeason20242025!$D$3:$D$1315, $A16)+SUMIFS(DataRegularSeason20242025!$AB$3:$AB$1315,DataRegularSeason20242025!$B$3:$B$1315, "&lt;=" &amp; DT$1, DataRegularSeason20242025!$E$3:$E$1315, $A16)</f>
        <v>53</v>
      </c>
      <c r="DU16">
        <f>SUMIFS(DataRegularSeason20242025!$AA$3:$AA$1315,DataRegularSeason20242025!$B$3:$B$1315, "&lt;=" &amp; DU$1, DataRegularSeason20242025!$D$3:$D$1315, $A16)+SUMIFS(DataRegularSeason20242025!$AB$3:$AB$1315,DataRegularSeason20242025!$B$3:$B$1315, "&lt;=" &amp; DU$1, DataRegularSeason20242025!$E$3:$E$1315, $A16)</f>
        <v>55</v>
      </c>
      <c r="DV16">
        <f>SUMIFS(DataRegularSeason20242025!$AA$3:$AA$1315,DataRegularSeason20242025!$B$3:$B$1315, "&lt;=" &amp; DV$1, DataRegularSeason20242025!$D$3:$D$1315, $A16)+SUMIFS(DataRegularSeason20242025!$AB$3:$AB$1315,DataRegularSeason20242025!$B$3:$B$1315, "&lt;=" &amp; DV$1, DataRegularSeason20242025!$E$3:$E$1315, $A16)</f>
        <v>55</v>
      </c>
      <c r="DW16">
        <f>SUMIFS(DataRegularSeason20242025!$AA$3:$AA$1315,DataRegularSeason20242025!$B$3:$B$1315, "&lt;=" &amp; DW$1, DataRegularSeason20242025!$D$3:$D$1315, $A16)+SUMIFS(DataRegularSeason20242025!$AB$3:$AB$1315,DataRegularSeason20242025!$B$3:$B$1315, "&lt;=" &amp; DW$1, DataRegularSeason20242025!$E$3:$E$1315, $A16)</f>
        <v>55</v>
      </c>
      <c r="DX16">
        <f>SUMIFS(DataRegularSeason20242025!$AA$3:$AA$1315,DataRegularSeason20242025!$B$3:$B$1315, "&lt;=" &amp; DX$1, DataRegularSeason20242025!$D$3:$D$1315, $A16)+SUMIFS(DataRegularSeason20242025!$AB$3:$AB$1315,DataRegularSeason20242025!$B$3:$B$1315, "&lt;=" &amp; DX$1, DataRegularSeason20242025!$E$3:$E$1315, $A16)</f>
        <v>57</v>
      </c>
      <c r="DY16">
        <f>SUMIFS(DataRegularSeason20242025!$AA$3:$AA$1315,DataRegularSeason20242025!$B$3:$B$1315, "&lt;=" &amp; DY$1, DataRegularSeason20242025!$D$3:$D$1315, $A16)+SUMIFS(DataRegularSeason20242025!$AB$3:$AB$1315,DataRegularSeason20242025!$B$3:$B$1315, "&lt;=" &amp; DY$1, DataRegularSeason20242025!$E$3:$E$1315, $A16)</f>
        <v>57</v>
      </c>
      <c r="DZ16">
        <f>SUMIFS(DataRegularSeason20242025!$AA$3:$AA$1315,DataRegularSeason20242025!$B$3:$B$1315, "&lt;=" &amp; DZ$1, DataRegularSeason20242025!$D$3:$D$1315, $A16)+SUMIFS(DataRegularSeason20242025!$AB$3:$AB$1315,DataRegularSeason20242025!$B$3:$B$1315, "&lt;=" &amp; DZ$1, DataRegularSeason20242025!$E$3:$E$1315, $A16)</f>
        <v>57</v>
      </c>
      <c r="EA16">
        <f>SUMIFS(DataRegularSeason20242025!$AA$3:$AA$1315,DataRegularSeason20242025!$B$3:$B$1315, "&lt;=" &amp; EA$1, DataRegularSeason20242025!$D$3:$D$1315, $A16)+SUMIFS(DataRegularSeason20242025!$AB$3:$AB$1315,DataRegularSeason20242025!$B$3:$B$1315, "&lt;=" &amp; EA$1, DataRegularSeason20242025!$E$3:$E$1315, $A16)</f>
        <v>57</v>
      </c>
      <c r="EB16">
        <f>SUMIFS(DataRegularSeason20242025!$AA$3:$AA$1315,DataRegularSeason20242025!$B$3:$B$1315, "&lt;=" &amp; EB$1, DataRegularSeason20242025!$D$3:$D$1315, $A16)+SUMIFS(DataRegularSeason20242025!$AB$3:$AB$1315,DataRegularSeason20242025!$B$3:$B$1315, "&lt;=" &amp; EB$1, DataRegularSeason20242025!$E$3:$E$1315, $A16)</f>
        <v>57</v>
      </c>
      <c r="EC16">
        <f>SUMIFS(DataRegularSeason20242025!$AA$3:$AA$1315,DataRegularSeason20242025!$B$3:$B$1315, "&lt;=" &amp; EC$1, DataRegularSeason20242025!$D$3:$D$1315, $A16)+SUMIFS(DataRegularSeason20242025!$AB$3:$AB$1315,DataRegularSeason20242025!$B$3:$B$1315, "&lt;=" &amp; EC$1, DataRegularSeason20242025!$E$3:$E$1315, $A16)</f>
        <v>57</v>
      </c>
      <c r="ED16">
        <f>SUMIFS(DataRegularSeason20242025!$AA$3:$AA$1315,DataRegularSeason20242025!$B$3:$B$1315, "&lt;=" &amp; ED$1, DataRegularSeason20242025!$D$3:$D$1315, $A16)+SUMIFS(DataRegularSeason20242025!$AB$3:$AB$1315,DataRegularSeason20242025!$B$3:$B$1315, "&lt;=" &amp; ED$1, DataRegularSeason20242025!$E$3:$E$1315, $A16)</f>
        <v>57</v>
      </c>
      <c r="EE16">
        <f>SUMIFS(DataRegularSeason20242025!$AA$3:$AA$1315,DataRegularSeason20242025!$B$3:$B$1315, "&lt;=" &amp; EE$1, DataRegularSeason20242025!$D$3:$D$1315, $A16)+SUMIFS(DataRegularSeason20242025!$AB$3:$AB$1315,DataRegularSeason20242025!$B$3:$B$1315, "&lt;=" &amp; EE$1, DataRegularSeason20242025!$E$3:$E$1315, $A16)</f>
        <v>57</v>
      </c>
      <c r="EF16">
        <f>SUMIFS(DataRegularSeason20242025!$AA$3:$AA$1315,DataRegularSeason20242025!$B$3:$B$1315, "&lt;=" &amp; EF$1, DataRegularSeason20242025!$D$3:$D$1315, $A16)+SUMIFS(DataRegularSeason20242025!$AB$3:$AB$1315,DataRegularSeason20242025!$B$3:$B$1315, "&lt;=" &amp; EF$1, DataRegularSeason20242025!$E$3:$E$1315, $A16)</f>
        <v>57</v>
      </c>
      <c r="EG16">
        <f>SUMIFS(DataRegularSeason20242025!$AA$3:$AA$1315,DataRegularSeason20242025!$B$3:$B$1315, "&lt;=" &amp; EG$1, DataRegularSeason20242025!$D$3:$D$1315, $A16)+SUMIFS(DataRegularSeason20242025!$AB$3:$AB$1315,DataRegularSeason20242025!$B$3:$B$1315, "&lt;=" &amp; EG$1, DataRegularSeason20242025!$E$3:$E$1315, $A16)</f>
        <v>57</v>
      </c>
      <c r="EH16">
        <f>SUMIFS(DataRegularSeason20242025!$AA$3:$AA$1315,DataRegularSeason20242025!$B$3:$B$1315, "&lt;=" &amp; EH$1, DataRegularSeason20242025!$D$3:$D$1315, $A16)+SUMIFS(DataRegularSeason20242025!$AB$3:$AB$1315,DataRegularSeason20242025!$B$3:$B$1315, "&lt;=" &amp; EH$1, DataRegularSeason20242025!$E$3:$E$1315, $A16)</f>
        <v>57</v>
      </c>
      <c r="EI16">
        <f>SUMIFS(DataRegularSeason20242025!$AA$3:$AA$1315,DataRegularSeason20242025!$B$3:$B$1315, "&lt;=" &amp; EI$1, DataRegularSeason20242025!$D$3:$D$1315, $A16)+SUMIFS(DataRegularSeason20242025!$AB$3:$AB$1315,DataRegularSeason20242025!$B$3:$B$1315, "&lt;=" &amp; EI$1, DataRegularSeason20242025!$E$3:$E$1315, $A16)</f>
        <v>57</v>
      </c>
      <c r="EJ16">
        <f>SUMIFS(DataRegularSeason20242025!$AA$3:$AA$1315,DataRegularSeason20242025!$B$3:$B$1315, "&lt;=" &amp; EJ$1, DataRegularSeason20242025!$D$3:$D$1315, $A16)+SUMIFS(DataRegularSeason20242025!$AB$3:$AB$1315,DataRegularSeason20242025!$B$3:$B$1315, "&lt;=" &amp; EJ$1, DataRegularSeason20242025!$E$3:$E$1315, $A16)</f>
        <v>57</v>
      </c>
      <c r="EK16">
        <f>SUMIFS(DataRegularSeason20242025!$AA$3:$AA$1315,DataRegularSeason20242025!$B$3:$B$1315, "&lt;=" &amp; EK$1, DataRegularSeason20242025!$D$3:$D$1315, $A16)+SUMIFS(DataRegularSeason20242025!$AB$3:$AB$1315,DataRegularSeason20242025!$B$3:$B$1315, "&lt;=" &amp; EK$1, DataRegularSeason20242025!$E$3:$E$1315, $A16)</f>
        <v>57</v>
      </c>
      <c r="EL16">
        <f>SUMIFS(DataRegularSeason20242025!$AA$3:$AA$1315,DataRegularSeason20242025!$B$3:$B$1315, "&lt;=" &amp; EL$1, DataRegularSeason20242025!$D$3:$D$1315, $A16)+SUMIFS(DataRegularSeason20242025!$AB$3:$AB$1315,DataRegularSeason20242025!$B$3:$B$1315, "&lt;=" &amp; EL$1, DataRegularSeason20242025!$E$3:$E$1315, $A16)</f>
        <v>57</v>
      </c>
      <c r="EM16">
        <f>SUMIFS(DataRegularSeason20242025!$AA$3:$AA$1315,DataRegularSeason20242025!$B$3:$B$1315, "&lt;=" &amp; EM$1, DataRegularSeason20242025!$D$3:$D$1315, $A16)+SUMIFS(DataRegularSeason20242025!$AB$3:$AB$1315,DataRegularSeason20242025!$B$3:$B$1315, "&lt;=" &amp; EM$1, DataRegularSeason20242025!$E$3:$E$1315, $A16)</f>
        <v>57</v>
      </c>
      <c r="EN16">
        <f>SUMIFS(DataRegularSeason20242025!$AA$3:$AA$1315,DataRegularSeason20242025!$B$3:$B$1315, "&lt;=" &amp; EN$1, DataRegularSeason20242025!$D$3:$D$1315, $A16)+SUMIFS(DataRegularSeason20242025!$AB$3:$AB$1315,DataRegularSeason20242025!$B$3:$B$1315, "&lt;=" &amp; EN$1, DataRegularSeason20242025!$E$3:$E$1315, $A16)</f>
        <v>57</v>
      </c>
      <c r="EO16">
        <f>SUMIFS(DataRegularSeason20242025!$AA$3:$AA$1315,DataRegularSeason20242025!$B$3:$B$1315, "&lt;=" &amp; EO$1, DataRegularSeason20242025!$D$3:$D$1315, $A16)+SUMIFS(DataRegularSeason20242025!$AB$3:$AB$1315,DataRegularSeason20242025!$B$3:$B$1315, "&lt;=" &amp; EO$1, DataRegularSeason20242025!$E$3:$E$1315, $A16)</f>
        <v>57</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59</v>
      </c>
      <c r="EV16">
        <f>SUMIFS(DataRegularSeason20242025!$AA$3:$AA$1315,DataRegularSeason20242025!$B$3:$B$1315, "&lt;=" &amp; EV$1, DataRegularSeason20242025!$D$3:$D$1315, $A16)+SUMIFS(DataRegularSeason20242025!$AB$3:$AB$1315,DataRegularSeason20242025!$B$3:$B$1315, "&lt;=" &amp; EV$1, DataRegularSeason20242025!$E$3:$E$1315, $A16)</f>
        <v>59</v>
      </c>
      <c r="EW16">
        <f>SUMIFS(DataRegularSeason20242025!$AA$3:$AA$1315,DataRegularSeason20242025!$B$3:$B$1315, "&lt;=" &amp; EW$1, DataRegularSeason20242025!$D$3:$D$1315, $A16)+SUMIFS(DataRegularSeason20242025!$AB$3:$AB$1315,DataRegularSeason20242025!$B$3:$B$1315, "&lt;=" &amp; EW$1, DataRegularSeason20242025!$E$3:$E$1315, $A16)</f>
        <v>61</v>
      </c>
      <c r="EX16">
        <f>SUMIFS(DataRegularSeason20242025!$AA$3:$AA$1315,DataRegularSeason20242025!$B$3:$B$1315, "&lt;=" &amp; EX$1, DataRegularSeason20242025!$D$3:$D$1315, $A16)+SUMIFS(DataRegularSeason20242025!$AB$3:$AB$1315,DataRegularSeason20242025!$B$3:$B$1315, "&lt;=" &amp; EX$1, DataRegularSeason20242025!$E$3:$E$1315, $A16)</f>
        <v>61</v>
      </c>
      <c r="EY16">
        <f>SUMIFS(DataRegularSeason20242025!$AA$3:$AA$1315,DataRegularSeason20242025!$B$3:$B$1315, "&lt;=" &amp; EY$1, DataRegularSeason20242025!$D$3:$D$1315, $A16)+SUMIFS(DataRegularSeason20242025!$AB$3:$AB$1315,DataRegularSeason20242025!$B$3:$B$1315, "&lt;=" &amp; EY$1, DataRegularSeason20242025!$E$3:$E$1315, $A16)</f>
        <v>61</v>
      </c>
      <c r="EZ16">
        <f>SUMIFS(DataRegularSeason20242025!$AA$3:$AA$1315,DataRegularSeason20242025!$B$3:$B$1315, "&lt;=" &amp; EZ$1, DataRegularSeason20242025!$D$3:$D$1315, $A16)+SUMIFS(DataRegularSeason20242025!$AB$3:$AB$1315,DataRegularSeason20242025!$B$3:$B$1315, "&lt;=" &amp; EZ$1, DataRegularSeason20242025!$E$3:$E$1315, $A16)</f>
        <v>63</v>
      </c>
      <c r="FA16">
        <f>SUMIFS(DataRegularSeason20242025!$AA$3:$AA$1315,DataRegularSeason20242025!$B$3:$B$1315, "&lt;=" &amp; FA$1, DataRegularSeason20242025!$D$3:$D$1315, $A16)+SUMIFS(DataRegularSeason20242025!$AB$3:$AB$1315,DataRegularSeason20242025!$B$3:$B$1315, "&lt;=" &amp; FA$1, DataRegularSeason20242025!$E$3:$E$1315, $A16)</f>
        <v>63</v>
      </c>
      <c r="FB16">
        <f>SUMIFS(DataRegularSeason20242025!$AA$3:$AA$1315,DataRegularSeason20242025!$B$3:$B$1315, "&lt;=" &amp; FB$1, DataRegularSeason20242025!$D$3:$D$1315, $A16)+SUMIFS(DataRegularSeason20242025!$AB$3:$AB$1315,DataRegularSeason20242025!$B$3:$B$1315, "&lt;=" &amp; FB$1, DataRegularSeason20242025!$E$3:$E$1315, $A16)</f>
        <v>63</v>
      </c>
      <c r="FC16">
        <f>SUMIFS(DataRegularSeason20242025!$AA$3:$AA$1315,DataRegularSeason20242025!$B$3:$B$1315, "&lt;=" &amp; FC$1, DataRegularSeason20242025!$D$3:$D$1315, $A16)+SUMIFS(DataRegularSeason20242025!$AB$3:$AB$1315,DataRegularSeason20242025!$B$3:$B$1315, "&lt;=" &amp; FC$1, DataRegularSeason20242025!$E$3:$E$1315, $A16)</f>
        <v>63</v>
      </c>
      <c r="FD16">
        <f>SUMIFS(DataRegularSeason20242025!$AA$3:$AA$1315,DataRegularSeason20242025!$B$3:$B$1315, "&lt;=" &amp; FD$1, DataRegularSeason20242025!$D$3:$D$1315, $A16)+SUMIFS(DataRegularSeason20242025!$AB$3:$AB$1315,DataRegularSeason20242025!$B$3:$B$1315, "&lt;=" &amp; FD$1, DataRegularSeason20242025!$E$3:$E$1315, $A16)</f>
        <v>63</v>
      </c>
      <c r="FE16">
        <f>SUMIFS(DataRegularSeason20242025!$AA$3:$AA$1315,DataRegularSeason20242025!$B$3:$B$1315, "&lt;=" &amp; FE$1, DataRegularSeason20242025!$D$3:$D$1315, $A16)+SUMIFS(DataRegularSeason20242025!$AB$3:$AB$1315,DataRegularSeason20242025!$B$3:$B$1315, "&lt;=" &amp; FE$1, DataRegularSeason20242025!$E$3:$E$1315, $A16)</f>
        <v>63</v>
      </c>
      <c r="FF16">
        <f>SUMIFS(DataRegularSeason20242025!$AA$3:$AA$1315,DataRegularSeason20242025!$B$3:$B$1315, "&lt;=" &amp; FF$1, DataRegularSeason20242025!$D$3:$D$1315, $A16)+SUMIFS(DataRegularSeason20242025!$AB$3:$AB$1315,DataRegularSeason20242025!$B$3:$B$1315, "&lt;=" &amp; FF$1, DataRegularSeason20242025!$E$3:$E$1315, $A16)</f>
        <v>63</v>
      </c>
      <c r="FG16">
        <f>SUMIFS(DataRegularSeason20242025!$AA$3:$AA$1315,DataRegularSeason20242025!$B$3:$B$1315, "&lt;=" &amp; FG$1, DataRegularSeason20242025!$D$3:$D$1315, $A16)+SUMIFS(DataRegularSeason20242025!$AB$3:$AB$1315,DataRegularSeason20242025!$B$3:$B$1315, "&lt;=" &amp; FG$1, DataRegularSeason20242025!$E$3:$E$1315, $A16)</f>
        <v>63</v>
      </c>
      <c r="FH16">
        <f>SUMIFS(DataRegularSeason20242025!$AA$3:$AA$1315,DataRegularSeason20242025!$B$3:$B$1315, "&lt;=" &amp; FH$1, DataRegularSeason20242025!$D$3:$D$1315, $A16)+SUMIFS(DataRegularSeason20242025!$AB$3:$AB$1315,DataRegularSeason20242025!$B$3:$B$1315, "&lt;=" &amp; FH$1, DataRegularSeason20242025!$E$3:$E$1315, $A16)</f>
        <v>63</v>
      </c>
      <c r="FI16">
        <f>SUMIFS(DataRegularSeason20242025!$AA$3:$AA$1315,DataRegularSeason20242025!$B$3:$B$1315, "&lt;=" &amp; FI$1, DataRegularSeason20242025!$D$3:$D$1315, $A16)+SUMIFS(DataRegularSeason20242025!$AB$3:$AB$1315,DataRegularSeason20242025!$B$3:$B$1315, "&lt;=" &amp; FI$1, DataRegularSeason20242025!$E$3:$E$1315, $A16)</f>
        <v>63</v>
      </c>
      <c r="FJ16">
        <f>SUMIFS(DataRegularSeason20242025!$AA$3:$AA$1315,DataRegularSeason20242025!$B$3:$B$1315, "&lt;=" &amp; FJ$1, DataRegularSeason20242025!$D$3:$D$1315, $A16)+SUMIFS(DataRegularSeason20242025!$AB$3:$AB$1315,DataRegularSeason20242025!$B$3:$B$1315, "&lt;=" &amp; FJ$1, DataRegularSeason20242025!$E$3:$E$1315, $A16)</f>
        <v>63</v>
      </c>
      <c r="FK16">
        <f>SUMIFS(DataRegularSeason20242025!$AA$3:$AA$1315,DataRegularSeason20242025!$B$3:$B$1315, "&lt;=" &amp; FK$1, DataRegularSeason20242025!$D$3:$D$1315, $A16)+SUMIFS(DataRegularSeason20242025!$AB$3:$AB$1315,DataRegularSeason20242025!$B$3:$B$1315, "&lt;=" &amp; FK$1, DataRegularSeason20242025!$E$3:$E$1315, $A16)</f>
        <v>63</v>
      </c>
      <c r="FL16">
        <f>SUMIFS(DataRegularSeason20242025!$AA$3:$AA$1315,DataRegularSeason20242025!$B$3:$B$1315, "&lt;=" &amp; FL$1, DataRegularSeason20242025!$D$3:$D$1315, $A16)+SUMIFS(DataRegularSeason20242025!$AB$3:$AB$1315,DataRegularSeason20242025!$B$3:$B$1315, "&lt;=" &amp; FL$1, DataRegularSeason20242025!$E$3:$E$1315, $A16)</f>
        <v>63</v>
      </c>
      <c r="FM16">
        <f>SUMIFS(DataRegularSeason20242025!$AA$3:$AA$1315,DataRegularSeason20242025!$B$3:$B$1315, "&lt;=" &amp; FM$1, DataRegularSeason20242025!$D$3:$D$1315, $A16)+SUMIFS(DataRegularSeason20242025!$AB$3:$AB$1315,DataRegularSeason20242025!$B$3:$B$1315, "&lt;=" &amp; FM$1, DataRegularSeason20242025!$E$3:$E$1315, $A16)</f>
        <v>63</v>
      </c>
      <c r="FN16">
        <f>SUMIFS(DataRegularSeason20242025!$AA$3:$AA$1315,DataRegularSeason20242025!$B$3:$B$1315, "&lt;=" &amp; FN$1, DataRegularSeason20242025!$D$3:$D$1315, $A16)+SUMIFS(DataRegularSeason20242025!$AB$3:$AB$1315,DataRegularSeason20242025!$B$3:$B$1315, "&lt;=" &amp; FN$1, DataRegularSeason20242025!$E$3:$E$1315, $A16)</f>
        <v>63</v>
      </c>
      <c r="FO16">
        <f>SUMIFS(DataRegularSeason20242025!$AA$3:$AA$1315,DataRegularSeason20242025!$B$3:$B$1315, "&lt;=" &amp; FO$1, DataRegularSeason20242025!$D$3:$D$1315, $A16)+SUMIFS(DataRegularSeason20242025!$AB$3:$AB$1315,DataRegularSeason20242025!$B$3:$B$1315, "&lt;=" &amp; FO$1, DataRegularSeason20242025!$E$3:$E$1315, $A16)</f>
        <v>63</v>
      </c>
      <c r="FP16">
        <f>SUMIFS(DataRegularSeason20242025!$AA$3:$AA$1315,DataRegularSeason20242025!$B$3:$B$1315, "&lt;=" &amp; FP$1, DataRegularSeason20242025!$D$3:$D$1315, $A16)+SUMIFS(DataRegularSeason20242025!$AB$3:$AB$1315,DataRegularSeason20242025!$B$3:$B$1315, "&lt;=" &amp; FP$1, DataRegularSeason20242025!$E$3:$E$1315, $A16)</f>
        <v>63</v>
      </c>
      <c r="FQ16">
        <f>SUMIFS(DataRegularSeason20242025!$AA$3:$AA$1315,DataRegularSeason20242025!$B$3:$B$1315, "&lt;=" &amp; FQ$1, DataRegularSeason20242025!$D$3:$D$1315, $A16)+SUMIFS(DataRegularSeason20242025!$AB$3:$AB$1315,DataRegularSeason20242025!$B$3:$B$1315, "&lt;=" &amp; FQ$1, DataRegularSeason20242025!$E$3:$E$1315, $A16)</f>
        <v>63</v>
      </c>
      <c r="FR16">
        <f>SUMIFS(DataRegularSeason20242025!$AA$3:$AA$1315,DataRegularSeason20242025!$B$3:$B$1315, "&lt;=" &amp; FR$1, DataRegularSeason20242025!$D$3:$D$1315, $A16)+SUMIFS(DataRegularSeason20242025!$AB$3:$AB$1315,DataRegularSeason20242025!$B$3:$B$1315, "&lt;=" &amp; FR$1, DataRegularSeason20242025!$E$3:$E$1315, $A16)</f>
        <v>63</v>
      </c>
      <c r="FS16">
        <f>SUMIFS(DataRegularSeason20242025!$AA$3:$AA$1315,DataRegularSeason20242025!$B$3:$B$1315, "&lt;=" &amp; FS$1, DataRegularSeason20242025!$D$3:$D$1315, $A16)+SUMIFS(DataRegularSeason20242025!$AB$3:$AB$1315,DataRegularSeason20242025!$B$3:$B$1315, "&lt;=" &amp; FS$1, DataRegularSeason20242025!$E$3:$E$1315, $A16)</f>
        <v>63</v>
      </c>
      <c r="FT16">
        <f>SUMIFS(DataRegularSeason20242025!$AA$3:$AA$1315,DataRegularSeason20242025!$B$3:$B$1315, "&lt;=" &amp; FT$1, DataRegularSeason20242025!$D$3:$D$1315, $A16)+SUMIFS(DataRegularSeason20242025!$AB$3:$AB$1315,DataRegularSeason20242025!$B$3:$B$1315, "&lt;=" &amp; FT$1, DataRegularSeason20242025!$E$3:$E$1315, $A16)</f>
        <v>63</v>
      </c>
      <c r="FU16">
        <f>SUMIFS(DataRegularSeason20242025!$AA$3:$AA$1315,DataRegularSeason20242025!$B$3:$B$1315, "&lt;=" &amp; FU$1, DataRegularSeason20242025!$D$3:$D$1315, $A16)+SUMIFS(DataRegularSeason20242025!$AB$3:$AB$1315,DataRegularSeason20242025!$B$3:$B$1315, "&lt;=" &amp; FU$1, DataRegularSeason20242025!$E$3:$E$1315, $A16)</f>
        <v>63</v>
      </c>
      <c r="FV16">
        <f>SUMIFS(DataRegularSeason20242025!$AA$3:$AA$1315,DataRegularSeason20242025!$B$3:$B$1315, "&lt;=" &amp; FV$1, DataRegularSeason20242025!$D$3:$D$1315, $A16)+SUMIFS(DataRegularSeason20242025!$AB$3:$AB$1315,DataRegularSeason20242025!$B$3:$B$1315, "&lt;=" &amp; FV$1, DataRegularSeason20242025!$E$3:$E$1315, $A16)</f>
        <v>63</v>
      </c>
      <c r="FW16">
        <f>SUMIFS(DataRegularSeason20242025!$AA$3:$AA$1315,DataRegularSeason20242025!$B$3:$B$1315, "&lt;=" &amp; FW$1, DataRegularSeason20242025!$D$3:$D$1315, $A16)+SUMIFS(DataRegularSeason20242025!$AB$3:$AB$1315,DataRegularSeason20242025!$B$3:$B$1315, "&lt;=" &amp; FW$1, DataRegularSeason20242025!$E$3:$E$1315, $A16)</f>
        <v>63</v>
      </c>
      <c r="FX16">
        <f>SUMIFS(DataRegularSeason20242025!$AA$3:$AA$1315,DataRegularSeason20242025!$B$3:$B$1315, "&lt;=" &amp; FX$1, DataRegularSeason20242025!$D$3:$D$1315, $A16)+SUMIFS(DataRegularSeason20242025!$AB$3:$AB$1315,DataRegularSeason20242025!$B$3:$B$1315, "&lt;=" &amp; FX$1, DataRegularSeason20242025!$E$3:$E$1315, $A16)</f>
        <v>63</v>
      </c>
      <c r="FY16">
        <f>SUMIFS(DataRegularSeason20242025!$AA$3:$AA$1315,DataRegularSeason20242025!$B$3:$B$1315, "&lt;=" &amp; FY$1, DataRegularSeason20242025!$D$3:$D$1315, $A16)+SUMIFS(DataRegularSeason20242025!$AB$3:$AB$1315,DataRegularSeason20242025!$B$3:$B$1315, "&lt;=" &amp; FY$1, DataRegularSeason20242025!$E$3:$E$1315, $A16)</f>
        <v>63</v>
      </c>
      <c r="FZ16">
        <f>SUMIFS(DataRegularSeason20242025!$AA$3:$AA$1315,DataRegularSeason20242025!$B$3:$B$1315, "&lt;=" &amp; FZ$1, DataRegularSeason20242025!$D$3:$D$1315, $A16)+SUMIFS(DataRegularSeason20242025!$AB$3:$AB$1315,DataRegularSeason20242025!$B$3:$B$1315, "&lt;=" &amp; FZ$1, DataRegularSeason20242025!$E$3:$E$1315, $A16)</f>
        <v>63</v>
      </c>
      <c r="GA16">
        <f>SUMIFS(DataRegularSeason20242025!$AA$3:$AA$1315,DataRegularSeason20242025!$B$3:$B$1315, "&lt;=" &amp; GA$1, DataRegularSeason20242025!$D$3:$D$1315, $A16)+SUMIFS(DataRegularSeason20242025!$AB$3:$AB$1315,DataRegularSeason20242025!$B$3:$B$1315, "&lt;=" &amp; GA$1, DataRegularSeason20242025!$E$3:$E$1315, $A16)</f>
        <v>63</v>
      </c>
      <c r="GB16">
        <f>SUMIFS(DataRegularSeason20242025!$AA$3:$AA$1315,DataRegularSeason20242025!$B$3:$B$1315, "&lt;=" &amp; GB$1, DataRegularSeason20242025!$D$3:$D$1315, $A16)+SUMIFS(DataRegularSeason20242025!$AB$3:$AB$1315,DataRegularSeason20242025!$B$3:$B$1315, "&lt;=" &amp; GB$1, DataRegularSeason20242025!$E$3:$E$1315, $A16)</f>
        <v>63</v>
      </c>
      <c r="GC16">
        <f>SUMIFS(DataRegularSeason20242025!$AA$3:$AA$1315,DataRegularSeason20242025!$B$3:$B$1315, "&lt;=" &amp; GC$1, DataRegularSeason20242025!$D$3:$D$1315, $A16)+SUMIFS(DataRegularSeason20242025!$AB$3:$AB$1315,DataRegularSeason20242025!$B$3:$B$1315, "&lt;=" &amp; GC$1, DataRegularSeason20242025!$E$3:$E$1315, $A16)</f>
        <v>63</v>
      </c>
      <c r="GD16">
        <f>SUMIFS(DataRegularSeason20242025!$AA$3:$AA$1315,DataRegularSeason20242025!$B$3:$B$1315, "&lt;=" &amp; GD$1, DataRegularSeason20242025!$D$3:$D$1315, $A16)+SUMIFS(DataRegularSeason20242025!$AB$3:$AB$1315,DataRegularSeason20242025!$B$3:$B$1315, "&lt;=" &amp; GD$1, DataRegularSeason20242025!$E$3:$E$1315, $A16)</f>
        <v>63</v>
      </c>
      <c r="GE16">
        <f>SUMIFS(DataRegularSeason20242025!$AA$3:$AA$1315,DataRegularSeason20242025!$B$3:$B$1315, "&lt;=" &amp; GE$1, DataRegularSeason20242025!$D$3:$D$1315, $A16)+SUMIFS(DataRegularSeason20242025!$AB$3:$AB$1315,DataRegularSeason20242025!$B$3:$B$1315, "&lt;=" &amp; GE$1, DataRegularSeason20242025!$E$3:$E$1315, $A16)</f>
        <v>63</v>
      </c>
      <c r="GF16">
        <f>SUMIFS(DataRegularSeason20242025!$AA$3:$AA$1315,DataRegularSeason20242025!$B$3:$B$1315, "&lt;=" &amp; GF$1, DataRegularSeason20242025!$D$3:$D$1315, $A16)+SUMIFS(DataRegularSeason20242025!$AB$3:$AB$1315,DataRegularSeason20242025!$B$3:$B$1315, "&lt;=" &amp; GF$1, DataRegularSeason20242025!$E$3:$E$1315, $A16)</f>
        <v>63</v>
      </c>
      <c r="GG16">
        <f>SUMIFS(DataRegularSeason20242025!$AA$3:$AA$1315,DataRegularSeason20242025!$B$3:$B$1315, "&lt;=" &amp; GG$1, DataRegularSeason20242025!$D$3:$D$1315, $A16)+SUMIFS(DataRegularSeason20242025!$AB$3:$AB$1315,DataRegularSeason20242025!$B$3:$B$1315, "&lt;=" &amp; GG$1, DataRegularSeason20242025!$E$3:$E$1315, $A16)</f>
        <v>63</v>
      </c>
      <c r="GH16">
        <f>SUMIFS(DataRegularSeason20242025!$AA$3:$AA$1315,DataRegularSeason20242025!$B$3:$B$1315, "&lt;=" &amp; GH$1, DataRegularSeason20242025!$D$3:$D$1315, $A16)+SUMIFS(DataRegularSeason20242025!$AB$3:$AB$1315,DataRegularSeason20242025!$B$3:$B$1315, "&lt;=" &amp; GH$1, DataRegularSeason20242025!$E$3:$E$1315, $A16)</f>
        <v>63</v>
      </c>
      <c r="GI16">
        <f>SUMIFS(DataRegularSeason20242025!$AA$3:$AA$1315,DataRegularSeason20242025!$B$3:$B$1315, "&lt;=" &amp; GI$1, DataRegularSeason20242025!$D$3:$D$1315, $A16)+SUMIFS(DataRegularSeason20242025!$AB$3:$AB$1315,DataRegularSeason20242025!$B$3:$B$1315, "&lt;=" &amp; GI$1, DataRegularSeason20242025!$E$3:$E$1315, $A16)</f>
        <v>63</v>
      </c>
      <c r="GJ16">
        <f>SUMIFS(DataRegularSeason20242025!$AA$3:$AA$1315,DataRegularSeason20242025!$B$3:$B$1315, "&lt;=" &amp; GJ$1, DataRegularSeason20242025!$D$3:$D$1315, $A16)+SUMIFS(DataRegularSeason20242025!$AB$3:$AB$1315,DataRegularSeason20242025!$B$3:$B$1315, "&lt;=" &amp; GJ$1, DataRegularSeason20242025!$E$3:$E$1315, $A16)</f>
        <v>63</v>
      </c>
      <c r="GK16">
        <f>SUMIFS(DataRegularSeason20242025!$AA$3:$AA$1315,DataRegularSeason20242025!$B$3:$B$1315, "&lt;=" &amp; GK$1, DataRegularSeason20242025!$D$3:$D$1315, $A16)+SUMIFS(DataRegularSeason20242025!$AB$3:$AB$1315,DataRegularSeason20242025!$B$3:$B$1315, "&lt;=" &amp; GK$1, DataRegularSeason20242025!$E$3:$E$1315, $A16)</f>
        <v>63</v>
      </c>
      <c r="GL16">
        <f>SUMIFS(DataRegularSeason20242025!$AA$3:$AA$1315,DataRegularSeason20242025!$B$3:$B$1315, "&lt;=" &amp; GL$1, DataRegularSeason20242025!$D$3:$D$1315, $A16)+SUMIFS(DataRegularSeason20242025!$AB$3:$AB$1315,DataRegularSeason20242025!$B$3:$B$1315, "&lt;=" &amp; GL$1, DataRegularSeason20242025!$E$3:$E$1315, $A16)</f>
        <v>63</v>
      </c>
      <c r="GM16">
        <f>SUMIFS(DataRegularSeason20242025!$AA$3:$AA$1315,DataRegularSeason20242025!$B$3:$B$1315, "&lt;=" &amp; GM$1, DataRegularSeason20242025!$D$3:$D$1315, $A16)+SUMIFS(DataRegularSeason20242025!$AB$3:$AB$1315,DataRegularSeason20242025!$B$3:$B$1315, "&lt;=" &amp; GM$1, DataRegularSeason20242025!$E$3:$E$1315, $A16)</f>
        <v>63</v>
      </c>
      <c r="GN16">
        <f>SUMIFS(DataRegularSeason20242025!$AA$3:$AA$1315,DataRegularSeason20242025!$B$3:$B$1315, "&lt;=" &amp; GN$1, DataRegularSeason20242025!$D$3:$D$1315, $A16)+SUMIFS(DataRegularSeason20242025!$AB$3:$AB$1315,DataRegularSeason20242025!$B$3:$B$1315, "&lt;=" &amp; GN$1, DataRegularSeason20242025!$E$3:$E$1315, $A16)</f>
        <v>63</v>
      </c>
      <c r="GO16">
        <f>SUMIFS(DataRegularSeason20242025!$AA$3:$AA$1315,DataRegularSeason20242025!$B$3:$B$1315, "&lt;=" &amp; GO$1, DataRegularSeason20242025!$D$3:$D$1315, $A16)+SUMIFS(DataRegularSeason20242025!$AB$3:$AB$1315,DataRegularSeason20242025!$B$3:$B$1315, "&lt;=" &amp; GO$1, DataRegularSeason20242025!$E$3:$E$1315, $A16)</f>
        <v>63</v>
      </c>
      <c r="GP16">
        <f>SUMIFS(DataRegularSeason20242025!$AA$3:$AA$1315,DataRegularSeason20242025!$B$3:$B$1315, "&lt;=" &amp; GP$1, DataRegularSeason20242025!$D$3:$D$1315, $A16)+SUMIFS(DataRegularSeason20242025!$AB$3:$AB$1315,DataRegularSeason20242025!$B$3:$B$1315, "&lt;=" &amp; GP$1, DataRegularSeason20242025!$E$3:$E$1315, $A16)</f>
        <v>63</v>
      </c>
      <c r="GQ16">
        <f>SUMIFS(DataRegularSeason20242025!$AA$3:$AA$1315,DataRegularSeason20242025!$B$3:$B$1315, "&lt;=" &amp; GQ$1, DataRegularSeason20242025!$D$3:$D$1315, $A16)+SUMIFS(DataRegularSeason20242025!$AB$3:$AB$1315,DataRegularSeason20242025!$B$3:$B$1315, "&lt;=" &amp; GQ$1, DataRegularSeason20242025!$E$3:$E$1315, $A16)</f>
        <v>63</v>
      </c>
      <c r="GR16">
        <f>SUMIFS(DataRegularSeason20242025!$AA$3:$AA$1315,DataRegularSeason20242025!$B$3:$B$1315, "&lt;=" &amp; GR$1, DataRegularSeason20242025!$D$3:$D$1315, $A16)+SUMIFS(DataRegularSeason20242025!$AB$3:$AB$1315,DataRegularSeason20242025!$B$3:$B$1315, "&lt;=" &amp; GR$1, DataRegularSeason20242025!$E$3:$E$1315, $A16)</f>
        <v>63</v>
      </c>
      <c r="GS16">
        <f>SUMIFS(DataRegularSeason20242025!$AA$3:$AA$1315,DataRegularSeason20242025!$B$3:$B$1315, "&lt;=" &amp; GS$1, DataRegularSeason20242025!$D$3:$D$1315, $A16)+SUMIFS(DataRegularSeason20242025!$AB$3:$AB$1315,DataRegularSeason20242025!$B$3:$B$1315, "&lt;=" &amp; GS$1, DataRegularSeason20242025!$E$3:$E$1315, $A16)</f>
        <v>63</v>
      </c>
      <c r="GT16">
        <f>SUMIFS(DataRegularSeason20242025!$AA$3:$AA$1315,DataRegularSeason20242025!$B$3:$B$1315, "&lt;=" &amp; GT$1, DataRegularSeason20242025!$D$3:$D$1315, $A16)+SUMIFS(DataRegularSeason20242025!$AB$3:$AB$1315,DataRegularSeason20242025!$B$3:$B$1315, "&lt;=" &amp; GT$1, DataRegularSeason20242025!$E$3:$E$1315, $A16)</f>
        <v>63</v>
      </c>
      <c r="GU16">
        <f>SUMIFS(DataRegularSeason20242025!$AA$3:$AA$1315,DataRegularSeason20242025!$B$3:$B$1315, "&lt;=" &amp; GU$1, DataRegularSeason20242025!$D$3:$D$1315, $A16)+SUMIFS(DataRegularSeason20242025!$AB$3:$AB$1315,DataRegularSeason20242025!$B$3:$B$1315, "&lt;=" &amp; GU$1, DataRegularSeason20242025!$E$3:$E$1315, $A16)</f>
        <v>63</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58</v>
      </c>
      <c r="FF17">
        <f>SUMIFS(DataRegularSeason20242025!$AA$3:$AA$1315,DataRegularSeason20242025!$B$3:$B$1315, "&lt;=" &amp; FF$1, DataRegularSeason20242025!$D$3:$D$1315, $A17)+SUMIFS(DataRegularSeason20242025!$AB$3:$AB$1315,DataRegularSeason20242025!$B$3:$B$1315, "&lt;=" &amp; FF$1, DataRegularSeason20242025!$E$3:$E$1315, $A17)</f>
        <v>58</v>
      </c>
      <c r="FG17">
        <f>SUMIFS(DataRegularSeason20242025!$AA$3:$AA$1315,DataRegularSeason20242025!$B$3:$B$1315, "&lt;=" &amp; FG$1, DataRegularSeason20242025!$D$3:$D$1315, $A17)+SUMIFS(DataRegularSeason20242025!$AB$3:$AB$1315,DataRegularSeason20242025!$B$3:$B$1315, "&lt;=" &amp; FG$1, DataRegularSeason20242025!$E$3:$E$1315, $A17)</f>
        <v>58</v>
      </c>
      <c r="FH17">
        <f>SUMIFS(DataRegularSeason20242025!$AA$3:$AA$1315,DataRegularSeason20242025!$B$3:$B$1315, "&lt;=" &amp; FH$1, DataRegularSeason20242025!$D$3:$D$1315, $A17)+SUMIFS(DataRegularSeason20242025!$AB$3:$AB$1315,DataRegularSeason20242025!$B$3:$B$1315, "&lt;=" &amp; FH$1, DataRegularSeason20242025!$E$3:$E$1315, $A17)</f>
        <v>58</v>
      </c>
      <c r="FI17">
        <f>SUMIFS(DataRegularSeason20242025!$AA$3:$AA$1315,DataRegularSeason20242025!$B$3:$B$1315, "&lt;=" &amp; FI$1, DataRegularSeason20242025!$D$3:$D$1315, $A17)+SUMIFS(DataRegularSeason20242025!$AB$3:$AB$1315,DataRegularSeason20242025!$B$3:$B$1315, "&lt;=" &amp; FI$1, DataRegularSeason20242025!$E$3:$E$1315, $A17)</f>
        <v>58</v>
      </c>
      <c r="FJ17">
        <f>SUMIFS(DataRegularSeason20242025!$AA$3:$AA$1315,DataRegularSeason20242025!$B$3:$B$1315, "&lt;=" &amp; FJ$1, DataRegularSeason20242025!$D$3:$D$1315, $A17)+SUMIFS(DataRegularSeason20242025!$AB$3:$AB$1315,DataRegularSeason20242025!$B$3:$B$1315, "&lt;=" &amp; FJ$1, DataRegularSeason20242025!$E$3:$E$1315, $A17)</f>
        <v>58</v>
      </c>
      <c r="FK17">
        <f>SUMIFS(DataRegularSeason20242025!$AA$3:$AA$1315,DataRegularSeason20242025!$B$3:$B$1315, "&lt;=" &amp; FK$1, DataRegularSeason20242025!$D$3:$D$1315, $A17)+SUMIFS(DataRegularSeason20242025!$AB$3:$AB$1315,DataRegularSeason20242025!$B$3:$B$1315, "&lt;=" &amp; FK$1, DataRegularSeason20242025!$E$3:$E$1315, $A17)</f>
        <v>58</v>
      </c>
      <c r="FL17">
        <f>SUMIFS(DataRegularSeason20242025!$AA$3:$AA$1315,DataRegularSeason20242025!$B$3:$B$1315, "&lt;=" &amp; FL$1, DataRegularSeason20242025!$D$3:$D$1315, $A17)+SUMIFS(DataRegularSeason20242025!$AB$3:$AB$1315,DataRegularSeason20242025!$B$3:$B$1315, "&lt;=" &amp; FL$1, DataRegularSeason20242025!$E$3:$E$1315, $A17)</f>
        <v>58</v>
      </c>
      <c r="FM17">
        <f>SUMIFS(DataRegularSeason20242025!$AA$3:$AA$1315,DataRegularSeason20242025!$B$3:$B$1315, "&lt;=" &amp; FM$1, DataRegularSeason20242025!$D$3:$D$1315, $A17)+SUMIFS(DataRegularSeason20242025!$AB$3:$AB$1315,DataRegularSeason20242025!$B$3:$B$1315, "&lt;=" &amp; FM$1, DataRegularSeason20242025!$E$3:$E$1315, $A17)</f>
        <v>58</v>
      </c>
      <c r="FN17">
        <f>SUMIFS(DataRegularSeason20242025!$AA$3:$AA$1315,DataRegularSeason20242025!$B$3:$B$1315, "&lt;=" &amp; FN$1, DataRegularSeason20242025!$D$3:$D$1315, $A17)+SUMIFS(DataRegularSeason20242025!$AB$3:$AB$1315,DataRegularSeason20242025!$B$3:$B$1315, "&lt;=" &amp; FN$1, DataRegularSeason20242025!$E$3:$E$1315, $A17)</f>
        <v>58</v>
      </c>
      <c r="FO17">
        <f>SUMIFS(DataRegularSeason20242025!$AA$3:$AA$1315,DataRegularSeason20242025!$B$3:$B$1315, "&lt;=" &amp; FO$1, DataRegularSeason20242025!$D$3:$D$1315, $A17)+SUMIFS(DataRegularSeason20242025!$AB$3:$AB$1315,DataRegularSeason20242025!$B$3:$B$1315, "&lt;=" &amp; FO$1, DataRegularSeason20242025!$E$3:$E$1315, $A17)</f>
        <v>58</v>
      </c>
      <c r="FP17">
        <f>SUMIFS(DataRegularSeason20242025!$AA$3:$AA$1315,DataRegularSeason20242025!$B$3:$B$1315, "&lt;=" &amp; FP$1, DataRegularSeason20242025!$D$3:$D$1315, $A17)+SUMIFS(DataRegularSeason20242025!$AB$3:$AB$1315,DataRegularSeason20242025!$B$3:$B$1315, "&lt;=" &amp; FP$1, DataRegularSeason20242025!$E$3:$E$1315, $A17)</f>
        <v>58</v>
      </c>
      <c r="FQ17">
        <f>SUMIFS(DataRegularSeason20242025!$AA$3:$AA$1315,DataRegularSeason20242025!$B$3:$B$1315, "&lt;=" &amp; FQ$1, DataRegularSeason20242025!$D$3:$D$1315, $A17)+SUMIFS(DataRegularSeason20242025!$AB$3:$AB$1315,DataRegularSeason20242025!$B$3:$B$1315, "&lt;=" &amp; FQ$1, DataRegularSeason20242025!$E$3:$E$1315, $A17)</f>
        <v>58</v>
      </c>
      <c r="FR17">
        <f>SUMIFS(DataRegularSeason20242025!$AA$3:$AA$1315,DataRegularSeason20242025!$B$3:$B$1315, "&lt;=" &amp; FR$1, DataRegularSeason20242025!$D$3:$D$1315, $A17)+SUMIFS(DataRegularSeason20242025!$AB$3:$AB$1315,DataRegularSeason20242025!$B$3:$B$1315, "&lt;=" &amp; FR$1, DataRegularSeason20242025!$E$3:$E$1315, $A17)</f>
        <v>58</v>
      </c>
      <c r="FS17">
        <f>SUMIFS(DataRegularSeason20242025!$AA$3:$AA$1315,DataRegularSeason20242025!$B$3:$B$1315, "&lt;=" &amp; FS$1, DataRegularSeason20242025!$D$3:$D$1315, $A17)+SUMIFS(DataRegularSeason20242025!$AB$3:$AB$1315,DataRegularSeason20242025!$B$3:$B$1315, "&lt;=" &amp; FS$1, DataRegularSeason20242025!$E$3:$E$1315, $A17)</f>
        <v>58</v>
      </c>
      <c r="FT17">
        <f>SUMIFS(DataRegularSeason20242025!$AA$3:$AA$1315,DataRegularSeason20242025!$B$3:$B$1315, "&lt;=" &amp; FT$1, DataRegularSeason20242025!$D$3:$D$1315, $A17)+SUMIFS(DataRegularSeason20242025!$AB$3:$AB$1315,DataRegularSeason20242025!$B$3:$B$1315, "&lt;=" &amp; FT$1, DataRegularSeason20242025!$E$3:$E$1315, $A17)</f>
        <v>58</v>
      </c>
      <c r="FU17">
        <f>SUMIFS(DataRegularSeason20242025!$AA$3:$AA$1315,DataRegularSeason20242025!$B$3:$B$1315, "&lt;=" &amp; FU$1, DataRegularSeason20242025!$D$3:$D$1315, $A17)+SUMIFS(DataRegularSeason20242025!$AB$3:$AB$1315,DataRegularSeason20242025!$B$3:$B$1315, "&lt;=" &amp; FU$1, DataRegularSeason20242025!$E$3:$E$1315, $A17)</f>
        <v>58</v>
      </c>
      <c r="FV17">
        <f>SUMIFS(DataRegularSeason20242025!$AA$3:$AA$1315,DataRegularSeason20242025!$B$3:$B$1315, "&lt;=" &amp; FV$1, DataRegularSeason20242025!$D$3:$D$1315, $A17)+SUMIFS(DataRegularSeason20242025!$AB$3:$AB$1315,DataRegularSeason20242025!$B$3:$B$1315, "&lt;=" &amp; FV$1, DataRegularSeason20242025!$E$3:$E$1315, $A17)</f>
        <v>58</v>
      </c>
      <c r="FW17">
        <f>SUMIFS(DataRegularSeason20242025!$AA$3:$AA$1315,DataRegularSeason20242025!$B$3:$B$1315, "&lt;=" &amp; FW$1, DataRegularSeason20242025!$D$3:$D$1315, $A17)+SUMIFS(DataRegularSeason20242025!$AB$3:$AB$1315,DataRegularSeason20242025!$B$3:$B$1315, "&lt;=" &amp; FW$1, DataRegularSeason20242025!$E$3:$E$1315, $A17)</f>
        <v>58</v>
      </c>
      <c r="FX17">
        <f>SUMIFS(DataRegularSeason20242025!$AA$3:$AA$1315,DataRegularSeason20242025!$B$3:$B$1315, "&lt;=" &amp; FX$1, DataRegularSeason20242025!$D$3:$D$1315, $A17)+SUMIFS(DataRegularSeason20242025!$AB$3:$AB$1315,DataRegularSeason20242025!$B$3:$B$1315, "&lt;=" &amp; FX$1, DataRegularSeason20242025!$E$3:$E$1315, $A17)</f>
        <v>58</v>
      </c>
      <c r="FY17">
        <f>SUMIFS(DataRegularSeason20242025!$AA$3:$AA$1315,DataRegularSeason20242025!$B$3:$B$1315, "&lt;=" &amp; FY$1, DataRegularSeason20242025!$D$3:$D$1315, $A17)+SUMIFS(DataRegularSeason20242025!$AB$3:$AB$1315,DataRegularSeason20242025!$B$3:$B$1315, "&lt;=" &amp; FY$1, DataRegularSeason20242025!$E$3:$E$1315, $A17)</f>
        <v>58</v>
      </c>
      <c r="FZ17">
        <f>SUMIFS(DataRegularSeason20242025!$AA$3:$AA$1315,DataRegularSeason20242025!$B$3:$B$1315, "&lt;=" &amp; FZ$1, DataRegularSeason20242025!$D$3:$D$1315, $A17)+SUMIFS(DataRegularSeason20242025!$AB$3:$AB$1315,DataRegularSeason20242025!$B$3:$B$1315, "&lt;=" &amp; FZ$1, DataRegularSeason20242025!$E$3:$E$1315, $A17)</f>
        <v>58</v>
      </c>
      <c r="GA17">
        <f>SUMIFS(DataRegularSeason20242025!$AA$3:$AA$1315,DataRegularSeason20242025!$B$3:$B$1315, "&lt;=" &amp; GA$1, DataRegularSeason20242025!$D$3:$D$1315, $A17)+SUMIFS(DataRegularSeason20242025!$AB$3:$AB$1315,DataRegularSeason20242025!$B$3:$B$1315, "&lt;=" &amp; GA$1, DataRegularSeason20242025!$E$3:$E$1315, $A17)</f>
        <v>58</v>
      </c>
      <c r="GB17">
        <f>SUMIFS(DataRegularSeason20242025!$AA$3:$AA$1315,DataRegularSeason20242025!$B$3:$B$1315, "&lt;=" &amp; GB$1, DataRegularSeason20242025!$D$3:$D$1315, $A17)+SUMIFS(DataRegularSeason20242025!$AB$3:$AB$1315,DataRegularSeason20242025!$B$3:$B$1315, "&lt;=" &amp; GB$1, DataRegularSeason20242025!$E$3:$E$1315, $A17)</f>
        <v>58</v>
      </c>
      <c r="GC17">
        <f>SUMIFS(DataRegularSeason20242025!$AA$3:$AA$1315,DataRegularSeason20242025!$B$3:$B$1315, "&lt;=" &amp; GC$1, DataRegularSeason20242025!$D$3:$D$1315, $A17)+SUMIFS(DataRegularSeason20242025!$AB$3:$AB$1315,DataRegularSeason20242025!$B$3:$B$1315, "&lt;=" &amp; GC$1, DataRegularSeason20242025!$E$3:$E$1315, $A17)</f>
        <v>58</v>
      </c>
      <c r="GD17">
        <f>SUMIFS(DataRegularSeason20242025!$AA$3:$AA$1315,DataRegularSeason20242025!$B$3:$B$1315, "&lt;=" &amp; GD$1, DataRegularSeason20242025!$D$3:$D$1315, $A17)+SUMIFS(DataRegularSeason20242025!$AB$3:$AB$1315,DataRegularSeason20242025!$B$3:$B$1315, "&lt;=" &amp; GD$1, DataRegularSeason20242025!$E$3:$E$1315, $A17)</f>
        <v>58</v>
      </c>
      <c r="GE17">
        <f>SUMIFS(DataRegularSeason20242025!$AA$3:$AA$1315,DataRegularSeason20242025!$B$3:$B$1315, "&lt;=" &amp; GE$1, DataRegularSeason20242025!$D$3:$D$1315, $A17)+SUMIFS(DataRegularSeason20242025!$AB$3:$AB$1315,DataRegularSeason20242025!$B$3:$B$1315, "&lt;=" &amp; GE$1, DataRegularSeason20242025!$E$3:$E$1315, $A17)</f>
        <v>58</v>
      </c>
      <c r="GF17">
        <f>SUMIFS(DataRegularSeason20242025!$AA$3:$AA$1315,DataRegularSeason20242025!$B$3:$B$1315, "&lt;=" &amp; GF$1, DataRegularSeason20242025!$D$3:$D$1315, $A17)+SUMIFS(DataRegularSeason20242025!$AB$3:$AB$1315,DataRegularSeason20242025!$B$3:$B$1315, "&lt;=" &amp; GF$1, DataRegularSeason20242025!$E$3:$E$1315, $A17)</f>
        <v>58</v>
      </c>
      <c r="GG17">
        <f>SUMIFS(DataRegularSeason20242025!$AA$3:$AA$1315,DataRegularSeason20242025!$B$3:$B$1315, "&lt;=" &amp; GG$1, DataRegularSeason20242025!$D$3:$D$1315, $A17)+SUMIFS(DataRegularSeason20242025!$AB$3:$AB$1315,DataRegularSeason20242025!$B$3:$B$1315, "&lt;=" &amp; GG$1, DataRegularSeason20242025!$E$3:$E$1315, $A17)</f>
        <v>58</v>
      </c>
      <c r="GH17">
        <f>SUMIFS(DataRegularSeason20242025!$AA$3:$AA$1315,DataRegularSeason20242025!$B$3:$B$1315, "&lt;=" &amp; GH$1, DataRegularSeason20242025!$D$3:$D$1315, $A17)+SUMIFS(DataRegularSeason20242025!$AB$3:$AB$1315,DataRegularSeason20242025!$B$3:$B$1315, "&lt;=" &amp; GH$1, DataRegularSeason20242025!$E$3:$E$1315, $A17)</f>
        <v>58</v>
      </c>
      <c r="GI17">
        <f>SUMIFS(DataRegularSeason20242025!$AA$3:$AA$1315,DataRegularSeason20242025!$B$3:$B$1315, "&lt;=" &amp; GI$1, DataRegularSeason20242025!$D$3:$D$1315, $A17)+SUMIFS(DataRegularSeason20242025!$AB$3:$AB$1315,DataRegularSeason20242025!$B$3:$B$1315, "&lt;=" &amp; GI$1, DataRegularSeason20242025!$E$3:$E$1315, $A17)</f>
        <v>58</v>
      </c>
      <c r="GJ17">
        <f>SUMIFS(DataRegularSeason20242025!$AA$3:$AA$1315,DataRegularSeason20242025!$B$3:$B$1315, "&lt;=" &amp; GJ$1, DataRegularSeason20242025!$D$3:$D$1315, $A17)+SUMIFS(DataRegularSeason20242025!$AB$3:$AB$1315,DataRegularSeason20242025!$B$3:$B$1315, "&lt;=" &amp; GJ$1, DataRegularSeason20242025!$E$3:$E$1315, $A17)</f>
        <v>58</v>
      </c>
      <c r="GK17">
        <f>SUMIFS(DataRegularSeason20242025!$AA$3:$AA$1315,DataRegularSeason20242025!$B$3:$B$1315, "&lt;=" &amp; GK$1, DataRegularSeason20242025!$D$3:$D$1315, $A17)+SUMIFS(DataRegularSeason20242025!$AB$3:$AB$1315,DataRegularSeason20242025!$B$3:$B$1315, "&lt;=" &amp; GK$1, DataRegularSeason20242025!$E$3:$E$1315, $A17)</f>
        <v>58</v>
      </c>
      <c r="GL17">
        <f>SUMIFS(DataRegularSeason20242025!$AA$3:$AA$1315,DataRegularSeason20242025!$B$3:$B$1315, "&lt;=" &amp; GL$1, DataRegularSeason20242025!$D$3:$D$1315, $A17)+SUMIFS(DataRegularSeason20242025!$AB$3:$AB$1315,DataRegularSeason20242025!$B$3:$B$1315, "&lt;=" &amp; GL$1, DataRegularSeason20242025!$E$3:$E$1315, $A17)</f>
        <v>58</v>
      </c>
      <c r="GM17">
        <f>SUMIFS(DataRegularSeason20242025!$AA$3:$AA$1315,DataRegularSeason20242025!$B$3:$B$1315, "&lt;=" &amp; GM$1, DataRegularSeason20242025!$D$3:$D$1315, $A17)+SUMIFS(DataRegularSeason20242025!$AB$3:$AB$1315,DataRegularSeason20242025!$B$3:$B$1315, "&lt;=" &amp; GM$1, DataRegularSeason20242025!$E$3:$E$1315, $A17)</f>
        <v>58</v>
      </c>
      <c r="GN17">
        <f>SUMIFS(DataRegularSeason20242025!$AA$3:$AA$1315,DataRegularSeason20242025!$B$3:$B$1315, "&lt;=" &amp; GN$1, DataRegularSeason20242025!$D$3:$D$1315, $A17)+SUMIFS(DataRegularSeason20242025!$AB$3:$AB$1315,DataRegularSeason20242025!$B$3:$B$1315, "&lt;=" &amp; GN$1, DataRegularSeason20242025!$E$3:$E$1315, $A17)</f>
        <v>58</v>
      </c>
      <c r="GO17">
        <f>SUMIFS(DataRegularSeason20242025!$AA$3:$AA$1315,DataRegularSeason20242025!$B$3:$B$1315, "&lt;=" &amp; GO$1, DataRegularSeason20242025!$D$3:$D$1315, $A17)+SUMIFS(DataRegularSeason20242025!$AB$3:$AB$1315,DataRegularSeason20242025!$B$3:$B$1315, "&lt;=" &amp; GO$1, DataRegularSeason20242025!$E$3:$E$1315, $A17)</f>
        <v>58</v>
      </c>
      <c r="GP17">
        <f>SUMIFS(DataRegularSeason20242025!$AA$3:$AA$1315,DataRegularSeason20242025!$B$3:$B$1315, "&lt;=" &amp; GP$1, DataRegularSeason20242025!$D$3:$D$1315, $A17)+SUMIFS(DataRegularSeason20242025!$AB$3:$AB$1315,DataRegularSeason20242025!$B$3:$B$1315, "&lt;=" &amp; GP$1, DataRegularSeason20242025!$E$3:$E$1315, $A17)</f>
        <v>58</v>
      </c>
      <c r="GQ17">
        <f>SUMIFS(DataRegularSeason20242025!$AA$3:$AA$1315,DataRegularSeason20242025!$B$3:$B$1315, "&lt;=" &amp; GQ$1, DataRegularSeason20242025!$D$3:$D$1315, $A17)+SUMIFS(DataRegularSeason20242025!$AB$3:$AB$1315,DataRegularSeason20242025!$B$3:$B$1315, "&lt;=" &amp; GQ$1, DataRegularSeason20242025!$E$3:$E$1315, $A17)</f>
        <v>58</v>
      </c>
      <c r="GR17">
        <f>SUMIFS(DataRegularSeason20242025!$AA$3:$AA$1315,DataRegularSeason20242025!$B$3:$B$1315, "&lt;=" &amp; GR$1, DataRegularSeason20242025!$D$3:$D$1315, $A17)+SUMIFS(DataRegularSeason20242025!$AB$3:$AB$1315,DataRegularSeason20242025!$B$3:$B$1315, "&lt;=" &amp; GR$1, DataRegularSeason20242025!$E$3:$E$1315, $A17)</f>
        <v>58</v>
      </c>
      <c r="GS17">
        <f>SUMIFS(DataRegularSeason20242025!$AA$3:$AA$1315,DataRegularSeason20242025!$B$3:$B$1315, "&lt;=" &amp; GS$1, DataRegularSeason20242025!$D$3:$D$1315, $A17)+SUMIFS(DataRegularSeason20242025!$AB$3:$AB$1315,DataRegularSeason20242025!$B$3:$B$1315, "&lt;=" &amp; GS$1, DataRegularSeason20242025!$E$3:$E$1315, $A17)</f>
        <v>58</v>
      </c>
      <c r="GT17">
        <f>SUMIFS(DataRegularSeason20242025!$AA$3:$AA$1315,DataRegularSeason20242025!$B$3:$B$1315, "&lt;=" &amp; GT$1, DataRegularSeason20242025!$D$3:$D$1315, $A17)+SUMIFS(DataRegularSeason20242025!$AB$3:$AB$1315,DataRegularSeason20242025!$B$3:$B$1315, "&lt;=" &amp; GT$1, DataRegularSeason20242025!$E$3:$E$1315, $A17)</f>
        <v>58</v>
      </c>
      <c r="GU17">
        <f>SUMIFS(DataRegularSeason20242025!$AA$3:$AA$1315,DataRegularSeason20242025!$B$3:$B$1315, "&lt;=" &amp; GU$1, DataRegularSeason20242025!$D$3:$D$1315, $A17)+SUMIFS(DataRegularSeason20242025!$AB$3:$AB$1315,DataRegularSeason20242025!$B$3:$B$1315, "&lt;=" &amp; GU$1, DataRegularSeason20242025!$E$3:$E$1315, $A17)</f>
        <v>58</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90</v>
      </c>
      <c r="FD18">
        <f>SUMIFS(DataRegularSeason20242025!$AA$3:$AA$1315,DataRegularSeason20242025!$B$3:$B$1315, "&lt;=" &amp; FD$1, DataRegularSeason20242025!$D$3:$D$1315, $A18)+SUMIFS(DataRegularSeason20242025!$AB$3:$AB$1315,DataRegularSeason20242025!$B$3:$B$1315, "&lt;=" &amp; FD$1, DataRegularSeason20242025!$E$3:$E$1315, $A18)</f>
        <v>90</v>
      </c>
      <c r="FE18">
        <f>SUMIFS(DataRegularSeason20242025!$AA$3:$AA$1315,DataRegularSeason20242025!$B$3:$B$1315, "&lt;=" &amp; FE$1, DataRegularSeason20242025!$D$3:$D$1315, $A18)+SUMIFS(DataRegularSeason20242025!$AB$3:$AB$1315,DataRegularSeason20242025!$B$3:$B$1315, "&lt;=" &amp; FE$1, DataRegularSeason20242025!$E$3:$E$1315, $A18)</f>
        <v>90</v>
      </c>
      <c r="FF18">
        <f>SUMIFS(DataRegularSeason20242025!$AA$3:$AA$1315,DataRegularSeason20242025!$B$3:$B$1315, "&lt;=" &amp; FF$1, DataRegularSeason20242025!$D$3:$D$1315, $A18)+SUMIFS(DataRegularSeason20242025!$AB$3:$AB$1315,DataRegularSeason20242025!$B$3:$B$1315, "&lt;=" &amp; FF$1, DataRegularSeason20242025!$E$3:$E$1315, $A18)</f>
        <v>90</v>
      </c>
      <c r="FG18">
        <f>SUMIFS(DataRegularSeason20242025!$AA$3:$AA$1315,DataRegularSeason20242025!$B$3:$B$1315, "&lt;=" &amp; FG$1, DataRegularSeason20242025!$D$3:$D$1315, $A18)+SUMIFS(DataRegularSeason20242025!$AB$3:$AB$1315,DataRegularSeason20242025!$B$3:$B$1315, "&lt;=" &amp; FG$1, DataRegularSeason20242025!$E$3:$E$1315, $A18)</f>
        <v>90</v>
      </c>
      <c r="FH18">
        <f>SUMIFS(DataRegularSeason20242025!$AA$3:$AA$1315,DataRegularSeason20242025!$B$3:$B$1315, "&lt;=" &amp; FH$1, DataRegularSeason20242025!$D$3:$D$1315, $A18)+SUMIFS(DataRegularSeason20242025!$AB$3:$AB$1315,DataRegularSeason20242025!$B$3:$B$1315, "&lt;=" &amp; FH$1, DataRegularSeason20242025!$E$3:$E$1315, $A18)</f>
        <v>90</v>
      </c>
      <c r="FI18">
        <f>SUMIFS(DataRegularSeason20242025!$AA$3:$AA$1315,DataRegularSeason20242025!$B$3:$B$1315, "&lt;=" &amp; FI$1, DataRegularSeason20242025!$D$3:$D$1315, $A18)+SUMIFS(DataRegularSeason20242025!$AB$3:$AB$1315,DataRegularSeason20242025!$B$3:$B$1315, "&lt;=" &amp; FI$1, DataRegularSeason20242025!$E$3:$E$1315, $A18)</f>
        <v>90</v>
      </c>
      <c r="FJ18">
        <f>SUMIFS(DataRegularSeason20242025!$AA$3:$AA$1315,DataRegularSeason20242025!$B$3:$B$1315, "&lt;=" &amp; FJ$1, DataRegularSeason20242025!$D$3:$D$1315, $A18)+SUMIFS(DataRegularSeason20242025!$AB$3:$AB$1315,DataRegularSeason20242025!$B$3:$B$1315, "&lt;=" &amp; FJ$1, DataRegularSeason20242025!$E$3:$E$1315, $A18)</f>
        <v>90</v>
      </c>
      <c r="FK18">
        <f>SUMIFS(DataRegularSeason20242025!$AA$3:$AA$1315,DataRegularSeason20242025!$B$3:$B$1315, "&lt;=" &amp; FK$1, DataRegularSeason20242025!$D$3:$D$1315, $A18)+SUMIFS(DataRegularSeason20242025!$AB$3:$AB$1315,DataRegularSeason20242025!$B$3:$B$1315, "&lt;=" &amp; FK$1, DataRegularSeason20242025!$E$3:$E$1315, $A18)</f>
        <v>90</v>
      </c>
      <c r="FL18">
        <f>SUMIFS(DataRegularSeason20242025!$AA$3:$AA$1315,DataRegularSeason20242025!$B$3:$B$1315, "&lt;=" &amp; FL$1, DataRegularSeason20242025!$D$3:$D$1315, $A18)+SUMIFS(DataRegularSeason20242025!$AB$3:$AB$1315,DataRegularSeason20242025!$B$3:$B$1315, "&lt;=" &amp; FL$1, DataRegularSeason20242025!$E$3:$E$1315, $A18)</f>
        <v>90</v>
      </c>
      <c r="FM18">
        <f>SUMIFS(DataRegularSeason20242025!$AA$3:$AA$1315,DataRegularSeason20242025!$B$3:$B$1315, "&lt;=" &amp; FM$1, DataRegularSeason20242025!$D$3:$D$1315, $A18)+SUMIFS(DataRegularSeason20242025!$AB$3:$AB$1315,DataRegularSeason20242025!$B$3:$B$1315, "&lt;=" &amp; FM$1, DataRegularSeason20242025!$E$3:$E$1315, $A18)</f>
        <v>90</v>
      </c>
      <c r="FN18">
        <f>SUMIFS(DataRegularSeason20242025!$AA$3:$AA$1315,DataRegularSeason20242025!$B$3:$B$1315, "&lt;=" &amp; FN$1, DataRegularSeason20242025!$D$3:$D$1315, $A18)+SUMIFS(DataRegularSeason20242025!$AB$3:$AB$1315,DataRegularSeason20242025!$B$3:$B$1315, "&lt;=" &amp; FN$1, DataRegularSeason20242025!$E$3:$E$1315, $A18)</f>
        <v>90</v>
      </c>
      <c r="FO18">
        <f>SUMIFS(DataRegularSeason20242025!$AA$3:$AA$1315,DataRegularSeason20242025!$B$3:$B$1315, "&lt;=" &amp; FO$1, DataRegularSeason20242025!$D$3:$D$1315, $A18)+SUMIFS(DataRegularSeason20242025!$AB$3:$AB$1315,DataRegularSeason20242025!$B$3:$B$1315, "&lt;=" &amp; FO$1, DataRegularSeason20242025!$E$3:$E$1315, $A18)</f>
        <v>90</v>
      </c>
      <c r="FP18">
        <f>SUMIFS(DataRegularSeason20242025!$AA$3:$AA$1315,DataRegularSeason20242025!$B$3:$B$1315, "&lt;=" &amp; FP$1, DataRegularSeason20242025!$D$3:$D$1315, $A18)+SUMIFS(DataRegularSeason20242025!$AB$3:$AB$1315,DataRegularSeason20242025!$B$3:$B$1315, "&lt;=" &amp; FP$1, DataRegularSeason20242025!$E$3:$E$1315, $A18)</f>
        <v>90</v>
      </c>
      <c r="FQ18">
        <f>SUMIFS(DataRegularSeason20242025!$AA$3:$AA$1315,DataRegularSeason20242025!$B$3:$B$1315, "&lt;=" &amp; FQ$1, DataRegularSeason20242025!$D$3:$D$1315, $A18)+SUMIFS(DataRegularSeason20242025!$AB$3:$AB$1315,DataRegularSeason20242025!$B$3:$B$1315, "&lt;=" &amp; FQ$1, DataRegularSeason20242025!$E$3:$E$1315, $A18)</f>
        <v>90</v>
      </c>
      <c r="FR18">
        <f>SUMIFS(DataRegularSeason20242025!$AA$3:$AA$1315,DataRegularSeason20242025!$B$3:$B$1315, "&lt;=" &amp; FR$1, DataRegularSeason20242025!$D$3:$D$1315, $A18)+SUMIFS(DataRegularSeason20242025!$AB$3:$AB$1315,DataRegularSeason20242025!$B$3:$B$1315, "&lt;=" &amp; FR$1, DataRegularSeason20242025!$E$3:$E$1315, $A18)</f>
        <v>90</v>
      </c>
      <c r="FS18">
        <f>SUMIFS(DataRegularSeason20242025!$AA$3:$AA$1315,DataRegularSeason20242025!$B$3:$B$1315, "&lt;=" &amp; FS$1, DataRegularSeason20242025!$D$3:$D$1315, $A18)+SUMIFS(DataRegularSeason20242025!$AB$3:$AB$1315,DataRegularSeason20242025!$B$3:$B$1315, "&lt;=" &amp; FS$1, DataRegularSeason20242025!$E$3:$E$1315, $A18)</f>
        <v>90</v>
      </c>
      <c r="FT18">
        <f>SUMIFS(DataRegularSeason20242025!$AA$3:$AA$1315,DataRegularSeason20242025!$B$3:$B$1315, "&lt;=" &amp; FT$1, DataRegularSeason20242025!$D$3:$D$1315, $A18)+SUMIFS(DataRegularSeason20242025!$AB$3:$AB$1315,DataRegularSeason20242025!$B$3:$B$1315, "&lt;=" &amp; FT$1, DataRegularSeason20242025!$E$3:$E$1315, $A18)</f>
        <v>90</v>
      </c>
      <c r="FU18">
        <f>SUMIFS(DataRegularSeason20242025!$AA$3:$AA$1315,DataRegularSeason20242025!$B$3:$B$1315, "&lt;=" &amp; FU$1, DataRegularSeason20242025!$D$3:$D$1315, $A18)+SUMIFS(DataRegularSeason20242025!$AB$3:$AB$1315,DataRegularSeason20242025!$B$3:$B$1315, "&lt;=" &amp; FU$1, DataRegularSeason20242025!$E$3:$E$1315, $A18)</f>
        <v>90</v>
      </c>
      <c r="FV18">
        <f>SUMIFS(DataRegularSeason20242025!$AA$3:$AA$1315,DataRegularSeason20242025!$B$3:$B$1315, "&lt;=" &amp; FV$1, DataRegularSeason20242025!$D$3:$D$1315, $A18)+SUMIFS(DataRegularSeason20242025!$AB$3:$AB$1315,DataRegularSeason20242025!$B$3:$B$1315, "&lt;=" &amp; FV$1, DataRegularSeason20242025!$E$3:$E$1315, $A18)</f>
        <v>90</v>
      </c>
      <c r="FW18">
        <f>SUMIFS(DataRegularSeason20242025!$AA$3:$AA$1315,DataRegularSeason20242025!$B$3:$B$1315, "&lt;=" &amp; FW$1, DataRegularSeason20242025!$D$3:$D$1315, $A18)+SUMIFS(DataRegularSeason20242025!$AB$3:$AB$1315,DataRegularSeason20242025!$B$3:$B$1315, "&lt;=" &amp; FW$1, DataRegularSeason20242025!$E$3:$E$1315, $A18)</f>
        <v>90</v>
      </c>
      <c r="FX18">
        <f>SUMIFS(DataRegularSeason20242025!$AA$3:$AA$1315,DataRegularSeason20242025!$B$3:$B$1315, "&lt;=" &amp; FX$1, DataRegularSeason20242025!$D$3:$D$1315, $A18)+SUMIFS(DataRegularSeason20242025!$AB$3:$AB$1315,DataRegularSeason20242025!$B$3:$B$1315, "&lt;=" &amp; FX$1, DataRegularSeason20242025!$E$3:$E$1315, $A18)</f>
        <v>90</v>
      </c>
      <c r="FY18">
        <f>SUMIFS(DataRegularSeason20242025!$AA$3:$AA$1315,DataRegularSeason20242025!$B$3:$B$1315, "&lt;=" &amp; FY$1, DataRegularSeason20242025!$D$3:$D$1315, $A18)+SUMIFS(DataRegularSeason20242025!$AB$3:$AB$1315,DataRegularSeason20242025!$B$3:$B$1315, "&lt;=" &amp; FY$1, DataRegularSeason20242025!$E$3:$E$1315, $A18)</f>
        <v>90</v>
      </c>
      <c r="FZ18">
        <f>SUMIFS(DataRegularSeason20242025!$AA$3:$AA$1315,DataRegularSeason20242025!$B$3:$B$1315, "&lt;=" &amp; FZ$1, DataRegularSeason20242025!$D$3:$D$1315, $A18)+SUMIFS(DataRegularSeason20242025!$AB$3:$AB$1315,DataRegularSeason20242025!$B$3:$B$1315, "&lt;=" &amp; FZ$1, DataRegularSeason20242025!$E$3:$E$1315, $A18)</f>
        <v>90</v>
      </c>
      <c r="GA18">
        <f>SUMIFS(DataRegularSeason20242025!$AA$3:$AA$1315,DataRegularSeason20242025!$B$3:$B$1315, "&lt;=" &amp; GA$1, DataRegularSeason20242025!$D$3:$D$1315, $A18)+SUMIFS(DataRegularSeason20242025!$AB$3:$AB$1315,DataRegularSeason20242025!$B$3:$B$1315, "&lt;=" &amp; GA$1, DataRegularSeason20242025!$E$3:$E$1315, $A18)</f>
        <v>90</v>
      </c>
      <c r="GB18">
        <f>SUMIFS(DataRegularSeason20242025!$AA$3:$AA$1315,DataRegularSeason20242025!$B$3:$B$1315, "&lt;=" &amp; GB$1, DataRegularSeason20242025!$D$3:$D$1315, $A18)+SUMIFS(DataRegularSeason20242025!$AB$3:$AB$1315,DataRegularSeason20242025!$B$3:$B$1315, "&lt;=" &amp; GB$1, DataRegularSeason20242025!$E$3:$E$1315, $A18)</f>
        <v>90</v>
      </c>
      <c r="GC18">
        <f>SUMIFS(DataRegularSeason20242025!$AA$3:$AA$1315,DataRegularSeason20242025!$B$3:$B$1315, "&lt;=" &amp; GC$1, DataRegularSeason20242025!$D$3:$D$1315, $A18)+SUMIFS(DataRegularSeason20242025!$AB$3:$AB$1315,DataRegularSeason20242025!$B$3:$B$1315, "&lt;=" &amp; GC$1, DataRegularSeason20242025!$E$3:$E$1315, $A18)</f>
        <v>90</v>
      </c>
      <c r="GD18">
        <f>SUMIFS(DataRegularSeason20242025!$AA$3:$AA$1315,DataRegularSeason20242025!$B$3:$B$1315, "&lt;=" &amp; GD$1, DataRegularSeason20242025!$D$3:$D$1315, $A18)+SUMIFS(DataRegularSeason20242025!$AB$3:$AB$1315,DataRegularSeason20242025!$B$3:$B$1315, "&lt;=" &amp; GD$1, DataRegularSeason20242025!$E$3:$E$1315, $A18)</f>
        <v>90</v>
      </c>
      <c r="GE18">
        <f>SUMIFS(DataRegularSeason20242025!$AA$3:$AA$1315,DataRegularSeason20242025!$B$3:$B$1315, "&lt;=" &amp; GE$1, DataRegularSeason20242025!$D$3:$D$1315, $A18)+SUMIFS(DataRegularSeason20242025!$AB$3:$AB$1315,DataRegularSeason20242025!$B$3:$B$1315, "&lt;=" &amp; GE$1, DataRegularSeason20242025!$E$3:$E$1315, $A18)</f>
        <v>90</v>
      </c>
      <c r="GF18">
        <f>SUMIFS(DataRegularSeason20242025!$AA$3:$AA$1315,DataRegularSeason20242025!$B$3:$B$1315, "&lt;=" &amp; GF$1, DataRegularSeason20242025!$D$3:$D$1315, $A18)+SUMIFS(DataRegularSeason20242025!$AB$3:$AB$1315,DataRegularSeason20242025!$B$3:$B$1315, "&lt;=" &amp; GF$1, DataRegularSeason20242025!$E$3:$E$1315, $A18)</f>
        <v>90</v>
      </c>
      <c r="GG18">
        <f>SUMIFS(DataRegularSeason20242025!$AA$3:$AA$1315,DataRegularSeason20242025!$B$3:$B$1315, "&lt;=" &amp; GG$1, DataRegularSeason20242025!$D$3:$D$1315, $A18)+SUMIFS(DataRegularSeason20242025!$AB$3:$AB$1315,DataRegularSeason20242025!$B$3:$B$1315, "&lt;=" &amp; GG$1, DataRegularSeason20242025!$E$3:$E$1315, $A18)</f>
        <v>90</v>
      </c>
      <c r="GH18">
        <f>SUMIFS(DataRegularSeason20242025!$AA$3:$AA$1315,DataRegularSeason20242025!$B$3:$B$1315, "&lt;=" &amp; GH$1, DataRegularSeason20242025!$D$3:$D$1315, $A18)+SUMIFS(DataRegularSeason20242025!$AB$3:$AB$1315,DataRegularSeason20242025!$B$3:$B$1315, "&lt;=" &amp; GH$1, DataRegularSeason20242025!$E$3:$E$1315, $A18)</f>
        <v>90</v>
      </c>
      <c r="GI18">
        <f>SUMIFS(DataRegularSeason20242025!$AA$3:$AA$1315,DataRegularSeason20242025!$B$3:$B$1315, "&lt;=" &amp; GI$1, DataRegularSeason20242025!$D$3:$D$1315, $A18)+SUMIFS(DataRegularSeason20242025!$AB$3:$AB$1315,DataRegularSeason20242025!$B$3:$B$1315, "&lt;=" &amp; GI$1, DataRegularSeason20242025!$E$3:$E$1315, $A18)</f>
        <v>90</v>
      </c>
      <c r="GJ18">
        <f>SUMIFS(DataRegularSeason20242025!$AA$3:$AA$1315,DataRegularSeason20242025!$B$3:$B$1315, "&lt;=" &amp; GJ$1, DataRegularSeason20242025!$D$3:$D$1315, $A18)+SUMIFS(DataRegularSeason20242025!$AB$3:$AB$1315,DataRegularSeason20242025!$B$3:$B$1315, "&lt;=" &amp; GJ$1, DataRegularSeason20242025!$E$3:$E$1315, $A18)</f>
        <v>90</v>
      </c>
      <c r="GK18">
        <f>SUMIFS(DataRegularSeason20242025!$AA$3:$AA$1315,DataRegularSeason20242025!$B$3:$B$1315, "&lt;=" &amp; GK$1, DataRegularSeason20242025!$D$3:$D$1315, $A18)+SUMIFS(DataRegularSeason20242025!$AB$3:$AB$1315,DataRegularSeason20242025!$B$3:$B$1315, "&lt;=" &amp; GK$1, DataRegularSeason20242025!$E$3:$E$1315, $A18)</f>
        <v>90</v>
      </c>
      <c r="GL18">
        <f>SUMIFS(DataRegularSeason20242025!$AA$3:$AA$1315,DataRegularSeason20242025!$B$3:$B$1315, "&lt;=" &amp; GL$1, DataRegularSeason20242025!$D$3:$D$1315, $A18)+SUMIFS(DataRegularSeason20242025!$AB$3:$AB$1315,DataRegularSeason20242025!$B$3:$B$1315, "&lt;=" &amp; GL$1, DataRegularSeason20242025!$E$3:$E$1315, $A18)</f>
        <v>90</v>
      </c>
      <c r="GM18">
        <f>SUMIFS(DataRegularSeason20242025!$AA$3:$AA$1315,DataRegularSeason20242025!$B$3:$B$1315, "&lt;=" &amp; GM$1, DataRegularSeason20242025!$D$3:$D$1315, $A18)+SUMIFS(DataRegularSeason20242025!$AB$3:$AB$1315,DataRegularSeason20242025!$B$3:$B$1315, "&lt;=" &amp; GM$1, DataRegularSeason20242025!$E$3:$E$1315, $A18)</f>
        <v>90</v>
      </c>
      <c r="GN18">
        <f>SUMIFS(DataRegularSeason20242025!$AA$3:$AA$1315,DataRegularSeason20242025!$B$3:$B$1315, "&lt;=" &amp; GN$1, DataRegularSeason20242025!$D$3:$D$1315, $A18)+SUMIFS(DataRegularSeason20242025!$AB$3:$AB$1315,DataRegularSeason20242025!$B$3:$B$1315, "&lt;=" &amp; GN$1, DataRegularSeason20242025!$E$3:$E$1315, $A18)</f>
        <v>90</v>
      </c>
      <c r="GO18">
        <f>SUMIFS(DataRegularSeason20242025!$AA$3:$AA$1315,DataRegularSeason20242025!$B$3:$B$1315, "&lt;=" &amp; GO$1, DataRegularSeason20242025!$D$3:$D$1315, $A18)+SUMIFS(DataRegularSeason20242025!$AB$3:$AB$1315,DataRegularSeason20242025!$B$3:$B$1315, "&lt;=" &amp; GO$1, DataRegularSeason20242025!$E$3:$E$1315, $A18)</f>
        <v>90</v>
      </c>
      <c r="GP18">
        <f>SUMIFS(DataRegularSeason20242025!$AA$3:$AA$1315,DataRegularSeason20242025!$B$3:$B$1315, "&lt;=" &amp; GP$1, DataRegularSeason20242025!$D$3:$D$1315, $A18)+SUMIFS(DataRegularSeason20242025!$AB$3:$AB$1315,DataRegularSeason20242025!$B$3:$B$1315, "&lt;=" &amp; GP$1, DataRegularSeason20242025!$E$3:$E$1315, $A18)</f>
        <v>90</v>
      </c>
      <c r="GQ18">
        <f>SUMIFS(DataRegularSeason20242025!$AA$3:$AA$1315,DataRegularSeason20242025!$B$3:$B$1315, "&lt;=" &amp; GQ$1, DataRegularSeason20242025!$D$3:$D$1315, $A18)+SUMIFS(DataRegularSeason20242025!$AB$3:$AB$1315,DataRegularSeason20242025!$B$3:$B$1315, "&lt;=" &amp; GQ$1, DataRegularSeason20242025!$E$3:$E$1315, $A18)</f>
        <v>90</v>
      </c>
      <c r="GR18">
        <f>SUMIFS(DataRegularSeason20242025!$AA$3:$AA$1315,DataRegularSeason20242025!$B$3:$B$1315, "&lt;=" &amp; GR$1, DataRegularSeason20242025!$D$3:$D$1315, $A18)+SUMIFS(DataRegularSeason20242025!$AB$3:$AB$1315,DataRegularSeason20242025!$B$3:$B$1315, "&lt;=" &amp; GR$1, DataRegularSeason20242025!$E$3:$E$1315, $A18)</f>
        <v>90</v>
      </c>
      <c r="GS18">
        <f>SUMIFS(DataRegularSeason20242025!$AA$3:$AA$1315,DataRegularSeason20242025!$B$3:$B$1315, "&lt;=" &amp; GS$1, DataRegularSeason20242025!$D$3:$D$1315, $A18)+SUMIFS(DataRegularSeason20242025!$AB$3:$AB$1315,DataRegularSeason20242025!$B$3:$B$1315, "&lt;=" &amp; GS$1, DataRegularSeason20242025!$E$3:$E$1315, $A18)</f>
        <v>90</v>
      </c>
      <c r="GT18">
        <f>SUMIFS(DataRegularSeason20242025!$AA$3:$AA$1315,DataRegularSeason20242025!$B$3:$B$1315, "&lt;=" &amp; GT$1, DataRegularSeason20242025!$D$3:$D$1315, $A18)+SUMIFS(DataRegularSeason20242025!$AB$3:$AB$1315,DataRegularSeason20242025!$B$3:$B$1315, "&lt;=" &amp; GT$1, DataRegularSeason20242025!$E$3:$E$1315, $A18)</f>
        <v>90</v>
      </c>
      <c r="GU18">
        <f>SUMIFS(DataRegularSeason20242025!$AA$3:$AA$1315,DataRegularSeason20242025!$B$3:$B$1315, "&lt;=" &amp; GU$1, DataRegularSeason20242025!$D$3:$D$1315, $A18)+SUMIFS(DataRegularSeason20242025!$AB$3:$AB$1315,DataRegularSeason20242025!$B$3:$B$1315, "&lt;=" &amp; GU$1, DataRegularSeason20242025!$E$3:$E$1315, $A18)</f>
        <v>90</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82</v>
      </c>
      <c r="FC19">
        <f>SUMIFS(DataRegularSeason20242025!$AA$3:$AA$1315,DataRegularSeason20242025!$B$3:$B$1315, "&lt;=" &amp; FC$1, DataRegularSeason20242025!$D$3:$D$1315, $A19)+SUMIFS(DataRegularSeason20242025!$AB$3:$AB$1315,DataRegularSeason20242025!$B$3:$B$1315, "&lt;=" &amp; FC$1, DataRegularSeason20242025!$E$3:$E$1315, $A19)</f>
        <v>82</v>
      </c>
      <c r="FD19">
        <f>SUMIFS(DataRegularSeason20242025!$AA$3:$AA$1315,DataRegularSeason20242025!$B$3:$B$1315, "&lt;=" &amp; FD$1, DataRegularSeason20242025!$D$3:$D$1315, $A19)+SUMIFS(DataRegularSeason20242025!$AB$3:$AB$1315,DataRegularSeason20242025!$B$3:$B$1315, "&lt;=" &amp; FD$1, DataRegularSeason20242025!$E$3:$E$1315, $A19)</f>
        <v>82</v>
      </c>
      <c r="FE19">
        <f>SUMIFS(DataRegularSeason20242025!$AA$3:$AA$1315,DataRegularSeason20242025!$B$3:$B$1315, "&lt;=" &amp; FE$1, DataRegularSeason20242025!$D$3:$D$1315, $A19)+SUMIFS(DataRegularSeason20242025!$AB$3:$AB$1315,DataRegularSeason20242025!$B$3:$B$1315, "&lt;=" &amp; FE$1, DataRegularSeason20242025!$E$3:$E$1315, $A19)</f>
        <v>82</v>
      </c>
      <c r="FF19">
        <f>SUMIFS(DataRegularSeason20242025!$AA$3:$AA$1315,DataRegularSeason20242025!$B$3:$B$1315, "&lt;=" &amp; FF$1, DataRegularSeason20242025!$D$3:$D$1315, $A19)+SUMIFS(DataRegularSeason20242025!$AB$3:$AB$1315,DataRegularSeason20242025!$B$3:$B$1315, "&lt;=" &amp; FF$1, DataRegularSeason20242025!$E$3:$E$1315, $A19)</f>
        <v>82</v>
      </c>
      <c r="FG19">
        <f>SUMIFS(DataRegularSeason20242025!$AA$3:$AA$1315,DataRegularSeason20242025!$B$3:$B$1315, "&lt;=" &amp; FG$1, DataRegularSeason20242025!$D$3:$D$1315, $A19)+SUMIFS(DataRegularSeason20242025!$AB$3:$AB$1315,DataRegularSeason20242025!$B$3:$B$1315, "&lt;=" &amp; FG$1, DataRegularSeason20242025!$E$3:$E$1315, $A19)</f>
        <v>82</v>
      </c>
      <c r="FH19">
        <f>SUMIFS(DataRegularSeason20242025!$AA$3:$AA$1315,DataRegularSeason20242025!$B$3:$B$1315, "&lt;=" &amp; FH$1, DataRegularSeason20242025!$D$3:$D$1315, $A19)+SUMIFS(DataRegularSeason20242025!$AB$3:$AB$1315,DataRegularSeason20242025!$B$3:$B$1315, "&lt;=" &amp; FH$1, DataRegularSeason20242025!$E$3:$E$1315, $A19)</f>
        <v>82</v>
      </c>
      <c r="FI19">
        <f>SUMIFS(DataRegularSeason20242025!$AA$3:$AA$1315,DataRegularSeason20242025!$B$3:$B$1315, "&lt;=" &amp; FI$1, DataRegularSeason20242025!$D$3:$D$1315, $A19)+SUMIFS(DataRegularSeason20242025!$AB$3:$AB$1315,DataRegularSeason20242025!$B$3:$B$1315, "&lt;=" &amp; FI$1, DataRegularSeason20242025!$E$3:$E$1315, $A19)</f>
        <v>82</v>
      </c>
      <c r="FJ19">
        <f>SUMIFS(DataRegularSeason20242025!$AA$3:$AA$1315,DataRegularSeason20242025!$B$3:$B$1315, "&lt;=" &amp; FJ$1, DataRegularSeason20242025!$D$3:$D$1315, $A19)+SUMIFS(DataRegularSeason20242025!$AB$3:$AB$1315,DataRegularSeason20242025!$B$3:$B$1315, "&lt;=" &amp; FJ$1, DataRegularSeason20242025!$E$3:$E$1315, $A19)</f>
        <v>82</v>
      </c>
      <c r="FK19">
        <f>SUMIFS(DataRegularSeason20242025!$AA$3:$AA$1315,DataRegularSeason20242025!$B$3:$B$1315, "&lt;=" &amp; FK$1, DataRegularSeason20242025!$D$3:$D$1315, $A19)+SUMIFS(DataRegularSeason20242025!$AB$3:$AB$1315,DataRegularSeason20242025!$B$3:$B$1315, "&lt;=" &amp; FK$1, DataRegularSeason20242025!$E$3:$E$1315, $A19)</f>
        <v>82</v>
      </c>
      <c r="FL19">
        <f>SUMIFS(DataRegularSeason20242025!$AA$3:$AA$1315,DataRegularSeason20242025!$B$3:$B$1315, "&lt;=" &amp; FL$1, DataRegularSeason20242025!$D$3:$D$1315, $A19)+SUMIFS(DataRegularSeason20242025!$AB$3:$AB$1315,DataRegularSeason20242025!$B$3:$B$1315, "&lt;=" &amp; FL$1, DataRegularSeason20242025!$E$3:$E$1315, $A19)</f>
        <v>82</v>
      </c>
      <c r="FM19">
        <f>SUMIFS(DataRegularSeason20242025!$AA$3:$AA$1315,DataRegularSeason20242025!$B$3:$B$1315, "&lt;=" &amp; FM$1, DataRegularSeason20242025!$D$3:$D$1315, $A19)+SUMIFS(DataRegularSeason20242025!$AB$3:$AB$1315,DataRegularSeason20242025!$B$3:$B$1315, "&lt;=" &amp; FM$1, DataRegularSeason20242025!$E$3:$E$1315, $A19)</f>
        <v>82</v>
      </c>
      <c r="FN19">
        <f>SUMIFS(DataRegularSeason20242025!$AA$3:$AA$1315,DataRegularSeason20242025!$B$3:$B$1315, "&lt;=" &amp; FN$1, DataRegularSeason20242025!$D$3:$D$1315, $A19)+SUMIFS(DataRegularSeason20242025!$AB$3:$AB$1315,DataRegularSeason20242025!$B$3:$B$1315, "&lt;=" &amp; FN$1, DataRegularSeason20242025!$E$3:$E$1315, $A19)</f>
        <v>82</v>
      </c>
      <c r="FO19">
        <f>SUMIFS(DataRegularSeason20242025!$AA$3:$AA$1315,DataRegularSeason20242025!$B$3:$B$1315, "&lt;=" &amp; FO$1, DataRegularSeason20242025!$D$3:$D$1315, $A19)+SUMIFS(DataRegularSeason20242025!$AB$3:$AB$1315,DataRegularSeason20242025!$B$3:$B$1315, "&lt;=" &amp; FO$1, DataRegularSeason20242025!$E$3:$E$1315, $A19)</f>
        <v>82</v>
      </c>
      <c r="FP19">
        <f>SUMIFS(DataRegularSeason20242025!$AA$3:$AA$1315,DataRegularSeason20242025!$B$3:$B$1315, "&lt;=" &amp; FP$1, DataRegularSeason20242025!$D$3:$D$1315, $A19)+SUMIFS(DataRegularSeason20242025!$AB$3:$AB$1315,DataRegularSeason20242025!$B$3:$B$1315, "&lt;=" &amp; FP$1, DataRegularSeason20242025!$E$3:$E$1315, $A19)</f>
        <v>82</v>
      </c>
      <c r="FQ19">
        <f>SUMIFS(DataRegularSeason20242025!$AA$3:$AA$1315,DataRegularSeason20242025!$B$3:$B$1315, "&lt;=" &amp; FQ$1, DataRegularSeason20242025!$D$3:$D$1315, $A19)+SUMIFS(DataRegularSeason20242025!$AB$3:$AB$1315,DataRegularSeason20242025!$B$3:$B$1315, "&lt;=" &amp; FQ$1, DataRegularSeason20242025!$E$3:$E$1315, $A19)</f>
        <v>82</v>
      </c>
      <c r="FR19">
        <f>SUMIFS(DataRegularSeason20242025!$AA$3:$AA$1315,DataRegularSeason20242025!$B$3:$B$1315, "&lt;=" &amp; FR$1, DataRegularSeason20242025!$D$3:$D$1315, $A19)+SUMIFS(DataRegularSeason20242025!$AB$3:$AB$1315,DataRegularSeason20242025!$B$3:$B$1315, "&lt;=" &amp; FR$1, DataRegularSeason20242025!$E$3:$E$1315, $A19)</f>
        <v>82</v>
      </c>
      <c r="FS19">
        <f>SUMIFS(DataRegularSeason20242025!$AA$3:$AA$1315,DataRegularSeason20242025!$B$3:$B$1315, "&lt;=" &amp; FS$1, DataRegularSeason20242025!$D$3:$D$1315, $A19)+SUMIFS(DataRegularSeason20242025!$AB$3:$AB$1315,DataRegularSeason20242025!$B$3:$B$1315, "&lt;=" &amp; FS$1, DataRegularSeason20242025!$E$3:$E$1315, $A19)</f>
        <v>82</v>
      </c>
      <c r="FT19">
        <f>SUMIFS(DataRegularSeason20242025!$AA$3:$AA$1315,DataRegularSeason20242025!$B$3:$B$1315, "&lt;=" &amp; FT$1, DataRegularSeason20242025!$D$3:$D$1315, $A19)+SUMIFS(DataRegularSeason20242025!$AB$3:$AB$1315,DataRegularSeason20242025!$B$3:$B$1315, "&lt;=" &amp; FT$1, DataRegularSeason20242025!$E$3:$E$1315, $A19)</f>
        <v>82</v>
      </c>
      <c r="FU19">
        <f>SUMIFS(DataRegularSeason20242025!$AA$3:$AA$1315,DataRegularSeason20242025!$B$3:$B$1315, "&lt;=" &amp; FU$1, DataRegularSeason20242025!$D$3:$D$1315, $A19)+SUMIFS(DataRegularSeason20242025!$AB$3:$AB$1315,DataRegularSeason20242025!$B$3:$B$1315, "&lt;=" &amp; FU$1, DataRegularSeason20242025!$E$3:$E$1315, $A19)</f>
        <v>82</v>
      </c>
      <c r="FV19">
        <f>SUMIFS(DataRegularSeason20242025!$AA$3:$AA$1315,DataRegularSeason20242025!$B$3:$B$1315, "&lt;=" &amp; FV$1, DataRegularSeason20242025!$D$3:$D$1315, $A19)+SUMIFS(DataRegularSeason20242025!$AB$3:$AB$1315,DataRegularSeason20242025!$B$3:$B$1315, "&lt;=" &amp; FV$1, DataRegularSeason20242025!$E$3:$E$1315, $A19)</f>
        <v>82</v>
      </c>
      <c r="FW19">
        <f>SUMIFS(DataRegularSeason20242025!$AA$3:$AA$1315,DataRegularSeason20242025!$B$3:$B$1315, "&lt;=" &amp; FW$1, DataRegularSeason20242025!$D$3:$D$1315, $A19)+SUMIFS(DataRegularSeason20242025!$AB$3:$AB$1315,DataRegularSeason20242025!$B$3:$B$1315, "&lt;=" &amp; FW$1, DataRegularSeason20242025!$E$3:$E$1315, $A19)</f>
        <v>82</v>
      </c>
      <c r="FX19">
        <f>SUMIFS(DataRegularSeason20242025!$AA$3:$AA$1315,DataRegularSeason20242025!$B$3:$B$1315, "&lt;=" &amp; FX$1, DataRegularSeason20242025!$D$3:$D$1315, $A19)+SUMIFS(DataRegularSeason20242025!$AB$3:$AB$1315,DataRegularSeason20242025!$B$3:$B$1315, "&lt;=" &amp; FX$1, DataRegularSeason20242025!$E$3:$E$1315, $A19)</f>
        <v>82</v>
      </c>
      <c r="FY19">
        <f>SUMIFS(DataRegularSeason20242025!$AA$3:$AA$1315,DataRegularSeason20242025!$B$3:$B$1315, "&lt;=" &amp; FY$1, DataRegularSeason20242025!$D$3:$D$1315, $A19)+SUMIFS(DataRegularSeason20242025!$AB$3:$AB$1315,DataRegularSeason20242025!$B$3:$B$1315, "&lt;=" &amp; FY$1, DataRegularSeason20242025!$E$3:$E$1315, $A19)</f>
        <v>82</v>
      </c>
      <c r="FZ19">
        <f>SUMIFS(DataRegularSeason20242025!$AA$3:$AA$1315,DataRegularSeason20242025!$B$3:$B$1315, "&lt;=" &amp; FZ$1, DataRegularSeason20242025!$D$3:$D$1315, $A19)+SUMIFS(DataRegularSeason20242025!$AB$3:$AB$1315,DataRegularSeason20242025!$B$3:$B$1315, "&lt;=" &amp; FZ$1, DataRegularSeason20242025!$E$3:$E$1315, $A19)</f>
        <v>82</v>
      </c>
      <c r="GA19">
        <f>SUMIFS(DataRegularSeason20242025!$AA$3:$AA$1315,DataRegularSeason20242025!$B$3:$B$1315, "&lt;=" &amp; GA$1, DataRegularSeason20242025!$D$3:$D$1315, $A19)+SUMIFS(DataRegularSeason20242025!$AB$3:$AB$1315,DataRegularSeason20242025!$B$3:$B$1315, "&lt;=" &amp; GA$1, DataRegularSeason20242025!$E$3:$E$1315, $A19)</f>
        <v>82</v>
      </c>
      <c r="GB19">
        <f>SUMIFS(DataRegularSeason20242025!$AA$3:$AA$1315,DataRegularSeason20242025!$B$3:$B$1315, "&lt;=" &amp; GB$1, DataRegularSeason20242025!$D$3:$D$1315, $A19)+SUMIFS(DataRegularSeason20242025!$AB$3:$AB$1315,DataRegularSeason20242025!$B$3:$B$1315, "&lt;=" &amp; GB$1, DataRegularSeason20242025!$E$3:$E$1315, $A19)</f>
        <v>82</v>
      </c>
      <c r="GC19">
        <f>SUMIFS(DataRegularSeason20242025!$AA$3:$AA$1315,DataRegularSeason20242025!$B$3:$B$1315, "&lt;=" &amp; GC$1, DataRegularSeason20242025!$D$3:$D$1315, $A19)+SUMIFS(DataRegularSeason20242025!$AB$3:$AB$1315,DataRegularSeason20242025!$B$3:$B$1315, "&lt;=" &amp; GC$1, DataRegularSeason20242025!$E$3:$E$1315, $A19)</f>
        <v>82</v>
      </c>
      <c r="GD19">
        <f>SUMIFS(DataRegularSeason20242025!$AA$3:$AA$1315,DataRegularSeason20242025!$B$3:$B$1315, "&lt;=" &amp; GD$1, DataRegularSeason20242025!$D$3:$D$1315, $A19)+SUMIFS(DataRegularSeason20242025!$AB$3:$AB$1315,DataRegularSeason20242025!$B$3:$B$1315, "&lt;=" &amp; GD$1, DataRegularSeason20242025!$E$3:$E$1315, $A19)</f>
        <v>82</v>
      </c>
      <c r="GE19">
        <f>SUMIFS(DataRegularSeason20242025!$AA$3:$AA$1315,DataRegularSeason20242025!$B$3:$B$1315, "&lt;=" &amp; GE$1, DataRegularSeason20242025!$D$3:$D$1315, $A19)+SUMIFS(DataRegularSeason20242025!$AB$3:$AB$1315,DataRegularSeason20242025!$B$3:$B$1315, "&lt;=" &amp; GE$1, DataRegularSeason20242025!$E$3:$E$1315, $A19)</f>
        <v>82</v>
      </c>
      <c r="GF19">
        <f>SUMIFS(DataRegularSeason20242025!$AA$3:$AA$1315,DataRegularSeason20242025!$B$3:$B$1315, "&lt;=" &amp; GF$1, DataRegularSeason20242025!$D$3:$D$1315, $A19)+SUMIFS(DataRegularSeason20242025!$AB$3:$AB$1315,DataRegularSeason20242025!$B$3:$B$1315, "&lt;=" &amp; GF$1, DataRegularSeason20242025!$E$3:$E$1315, $A19)</f>
        <v>82</v>
      </c>
      <c r="GG19">
        <f>SUMIFS(DataRegularSeason20242025!$AA$3:$AA$1315,DataRegularSeason20242025!$B$3:$B$1315, "&lt;=" &amp; GG$1, DataRegularSeason20242025!$D$3:$D$1315, $A19)+SUMIFS(DataRegularSeason20242025!$AB$3:$AB$1315,DataRegularSeason20242025!$B$3:$B$1315, "&lt;=" &amp; GG$1, DataRegularSeason20242025!$E$3:$E$1315, $A19)</f>
        <v>82</v>
      </c>
      <c r="GH19">
        <f>SUMIFS(DataRegularSeason20242025!$AA$3:$AA$1315,DataRegularSeason20242025!$B$3:$B$1315, "&lt;=" &amp; GH$1, DataRegularSeason20242025!$D$3:$D$1315, $A19)+SUMIFS(DataRegularSeason20242025!$AB$3:$AB$1315,DataRegularSeason20242025!$B$3:$B$1315, "&lt;=" &amp; GH$1, DataRegularSeason20242025!$E$3:$E$1315, $A19)</f>
        <v>82</v>
      </c>
      <c r="GI19">
        <f>SUMIFS(DataRegularSeason20242025!$AA$3:$AA$1315,DataRegularSeason20242025!$B$3:$B$1315, "&lt;=" &amp; GI$1, DataRegularSeason20242025!$D$3:$D$1315, $A19)+SUMIFS(DataRegularSeason20242025!$AB$3:$AB$1315,DataRegularSeason20242025!$B$3:$B$1315, "&lt;=" &amp; GI$1, DataRegularSeason20242025!$E$3:$E$1315, $A19)</f>
        <v>82</v>
      </c>
      <c r="GJ19">
        <f>SUMIFS(DataRegularSeason20242025!$AA$3:$AA$1315,DataRegularSeason20242025!$B$3:$B$1315, "&lt;=" &amp; GJ$1, DataRegularSeason20242025!$D$3:$D$1315, $A19)+SUMIFS(DataRegularSeason20242025!$AB$3:$AB$1315,DataRegularSeason20242025!$B$3:$B$1315, "&lt;=" &amp; GJ$1, DataRegularSeason20242025!$E$3:$E$1315, $A19)</f>
        <v>82</v>
      </c>
      <c r="GK19">
        <f>SUMIFS(DataRegularSeason20242025!$AA$3:$AA$1315,DataRegularSeason20242025!$B$3:$B$1315, "&lt;=" &amp; GK$1, DataRegularSeason20242025!$D$3:$D$1315, $A19)+SUMIFS(DataRegularSeason20242025!$AB$3:$AB$1315,DataRegularSeason20242025!$B$3:$B$1315, "&lt;=" &amp; GK$1, DataRegularSeason20242025!$E$3:$E$1315, $A19)</f>
        <v>82</v>
      </c>
      <c r="GL19">
        <f>SUMIFS(DataRegularSeason20242025!$AA$3:$AA$1315,DataRegularSeason20242025!$B$3:$B$1315, "&lt;=" &amp; GL$1, DataRegularSeason20242025!$D$3:$D$1315, $A19)+SUMIFS(DataRegularSeason20242025!$AB$3:$AB$1315,DataRegularSeason20242025!$B$3:$B$1315, "&lt;=" &amp; GL$1, DataRegularSeason20242025!$E$3:$E$1315, $A19)</f>
        <v>82</v>
      </c>
      <c r="GM19">
        <f>SUMIFS(DataRegularSeason20242025!$AA$3:$AA$1315,DataRegularSeason20242025!$B$3:$B$1315, "&lt;=" &amp; GM$1, DataRegularSeason20242025!$D$3:$D$1315, $A19)+SUMIFS(DataRegularSeason20242025!$AB$3:$AB$1315,DataRegularSeason20242025!$B$3:$B$1315, "&lt;=" &amp; GM$1, DataRegularSeason20242025!$E$3:$E$1315, $A19)</f>
        <v>82</v>
      </c>
      <c r="GN19">
        <f>SUMIFS(DataRegularSeason20242025!$AA$3:$AA$1315,DataRegularSeason20242025!$B$3:$B$1315, "&lt;=" &amp; GN$1, DataRegularSeason20242025!$D$3:$D$1315, $A19)+SUMIFS(DataRegularSeason20242025!$AB$3:$AB$1315,DataRegularSeason20242025!$B$3:$B$1315, "&lt;=" &amp; GN$1, DataRegularSeason20242025!$E$3:$E$1315, $A19)</f>
        <v>82</v>
      </c>
      <c r="GO19">
        <f>SUMIFS(DataRegularSeason20242025!$AA$3:$AA$1315,DataRegularSeason20242025!$B$3:$B$1315, "&lt;=" &amp; GO$1, DataRegularSeason20242025!$D$3:$D$1315, $A19)+SUMIFS(DataRegularSeason20242025!$AB$3:$AB$1315,DataRegularSeason20242025!$B$3:$B$1315, "&lt;=" &amp; GO$1, DataRegularSeason20242025!$E$3:$E$1315, $A19)</f>
        <v>82</v>
      </c>
      <c r="GP19">
        <f>SUMIFS(DataRegularSeason20242025!$AA$3:$AA$1315,DataRegularSeason20242025!$B$3:$B$1315, "&lt;=" &amp; GP$1, DataRegularSeason20242025!$D$3:$D$1315, $A19)+SUMIFS(DataRegularSeason20242025!$AB$3:$AB$1315,DataRegularSeason20242025!$B$3:$B$1315, "&lt;=" &amp; GP$1, DataRegularSeason20242025!$E$3:$E$1315, $A19)</f>
        <v>82</v>
      </c>
      <c r="GQ19">
        <f>SUMIFS(DataRegularSeason20242025!$AA$3:$AA$1315,DataRegularSeason20242025!$B$3:$B$1315, "&lt;=" &amp; GQ$1, DataRegularSeason20242025!$D$3:$D$1315, $A19)+SUMIFS(DataRegularSeason20242025!$AB$3:$AB$1315,DataRegularSeason20242025!$B$3:$B$1315, "&lt;=" &amp; GQ$1, DataRegularSeason20242025!$E$3:$E$1315, $A19)</f>
        <v>82</v>
      </c>
      <c r="GR19">
        <f>SUMIFS(DataRegularSeason20242025!$AA$3:$AA$1315,DataRegularSeason20242025!$B$3:$B$1315, "&lt;=" &amp; GR$1, DataRegularSeason20242025!$D$3:$D$1315, $A19)+SUMIFS(DataRegularSeason20242025!$AB$3:$AB$1315,DataRegularSeason20242025!$B$3:$B$1315, "&lt;=" &amp; GR$1, DataRegularSeason20242025!$E$3:$E$1315, $A19)</f>
        <v>82</v>
      </c>
      <c r="GS19">
        <f>SUMIFS(DataRegularSeason20242025!$AA$3:$AA$1315,DataRegularSeason20242025!$B$3:$B$1315, "&lt;=" &amp; GS$1, DataRegularSeason20242025!$D$3:$D$1315, $A19)+SUMIFS(DataRegularSeason20242025!$AB$3:$AB$1315,DataRegularSeason20242025!$B$3:$B$1315, "&lt;=" &amp; GS$1, DataRegularSeason20242025!$E$3:$E$1315, $A19)</f>
        <v>82</v>
      </c>
      <c r="GT19">
        <f>SUMIFS(DataRegularSeason20242025!$AA$3:$AA$1315,DataRegularSeason20242025!$B$3:$B$1315, "&lt;=" &amp; GT$1, DataRegularSeason20242025!$D$3:$D$1315, $A19)+SUMIFS(DataRegularSeason20242025!$AB$3:$AB$1315,DataRegularSeason20242025!$B$3:$B$1315, "&lt;=" &amp; GT$1, DataRegularSeason20242025!$E$3:$E$1315, $A19)</f>
        <v>82</v>
      </c>
      <c r="GU19">
        <f>SUMIFS(DataRegularSeason20242025!$AA$3:$AA$1315,DataRegularSeason20242025!$B$3:$B$1315, "&lt;=" &amp; GU$1, DataRegularSeason20242025!$D$3:$D$1315, $A19)+SUMIFS(DataRegularSeason20242025!$AB$3:$AB$1315,DataRegularSeason20242025!$B$3:$B$1315, "&lt;=" &amp; GU$1, DataRegularSeason20242025!$E$3:$E$1315, $A19)</f>
        <v>82</v>
      </c>
    </row>
    <row r="20" spans="1:203" x14ac:dyDescent="0.25">
      <c r="A20" t="s">
        <v>36</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74</v>
      </c>
      <c r="EY20">
        <f>SUMIFS(DataRegularSeason20242025!$AA$3:$AA$1315,DataRegularSeason20242025!$B$3:$B$1315, "&lt;=" &amp; EY$1, DataRegularSeason20242025!$D$3:$D$1315, $A20)+SUMIFS(DataRegularSeason20242025!$AB$3:$AB$1315,DataRegularSeason20242025!$B$3:$B$1315, "&lt;=" &amp; EY$1, DataRegularSeason20242025!$E$3:$E$1315, $A20)</f>
        <v>74</v>
      </c>
      <c r="EZ20">
        <f>SUMIFS(DataRegularSeason20242025!$AA$3:$AA$1315,DataRegularSeason20242025!$B$3:$B$1315, "&lt;=" &amp; EZ$1, DataRegularSeason20242025!$D$3:$D$1315, $A20)+SUMIFS(DataRegularSeason20242025!$AB$3:$AB$1315,DataRegularSeason20242025!$B$3:$B$1315, "&lt;=" &amp; EZ$1, DataRegularSeason20242025!$E$3:$E$1315, $A20)</f>
        <v>76</v>
      </c>
      <c r="FA20">
        <f>SUMIFS(DataRegularSeason20242025!$AA$3:$AA$1315,DataRegularSeason20242025!$B$3:$B$1315, "&lt;=" &amp; FA$1, DataRegularSeason20242025!$D$3:$D$1315, $A20)+SUMIFS(DataRegularSeason20242025!$AB$3:$AB$1315,DataRegularSeason20242025!$B$3:$B$1315, "&lt;=" &amp; FA$1, DataRegularSeason20242025!$E$3:$E$1315, $A20)</f>
        <v>76</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76</v>
      </c>
      <c r="FE20">
        <f>SUMIFS(DataRegularSeason20242025!$AA$3:$AA$1315,DataRegularSeason20242025!$B$3:$B$1315, "&lt;=" &amp; FE$1, DataRegularSeason20242025!$D$3:$D$1315, $A20)+SUMIFS(DataRegularSeason20242025!$AB$3:$AB$1315,DataRegularSeason20242025!$B$3:$B$1315, "&lt;=" &amp; FE$1, DataRegularSeason20242025!$E$3:$E$1315, $A20)</f>
        <v>76</v>
      </c>
      <c r="FF20">
        <f>SUMIFS(DataRegularSeason20242025!$AA$3:$AA$1315,DataRegularSeason20242025!$B$3:$B$1315, "&lt;=" &amp; FF$1, DataRegularSeason20242025!$D$3:$D$1315, $A20)+SUMIFS(DataRegularSeason20242025!$AB$3:$AB$1315,DataRegularSeason20242025!$B$3:$B$1315, "&lt;=" &amp; FF$1, DataRegularSeason20242025!$E$3:$E$1315, $A20)</f>
        <v>76</v>
      </c>
      <c r="FG20">
        <f>SUMIFS(DataRegularSeason20242025!$AA$3:$AA$1315,DataRegularSeason20242025!$B$3:$B$1315, "&lt;=" &amp; FG$1, DataRegularSeason20242025!$D$3:$D$1315, $A20)+SUMIFS(DataRegularSeason20242025!$AB$3:$AB$1315,DataRegularSeason20242025!$B$3:$B$1315, "&lt;=" &amp; FG$1, DataRegularSeason20242025!$E$3:$E$1315, $A20)</f>
        <v>76</v>
      </c>
      <c r="FH20">
        <f>SUMIFS(DataRegularSeason20242025!$AA$3:$AA$1315,DataRegularSeason20242025!$B$3:$B$1315, "&lt;=" &amp; FH$1, DataRegularSeason20242025!$D$3:$D$1315, $A20)+SUMIFS(DataRegularSeason20242025!$AB$3:$AB$1315,DataRegularSeason20242025!$B$3:$B$1315, "&lt;=" &amp; FH$1, DataRegularSeason20242025!$E$3:$E$1315, $A20)</f>
        <v>76</v>
      </c>
      <c r="FI20">
        <f>SUMIFS(DataRegularSeason20242025!$AA$3:$AA$1315,DataRegularSeason20242025!$B$3:$B$1315, "&lt;=" &amp; FI$1, DataRegularSeason20242025!$D$3:$D$1315, $A20)+SUMIFS(DataRegularSeason20242025!$AB$3:$AB$1315,DataRegularSeason20242025!$B$3:$B$1315, "&lt;=" &amp; FI$1, DataRegularSeason20242025!$E$3:$E$1315, $A20)</f>
        <v>76</v>
      </c>
      <c r="FJ20">
        <f>SUMIFS(DataRegularSeason20242025!$AA$3:$AA$1315,DataRegularSeason20242025!$B$3:$B$1315, "&lt;=" &amp; FJ$1, DataRegularSeason20242025!$D$3:$D$1315, $A20)+SUMIFS(DataRegularSeason20242025!$AB$3:$AB$1315,DataRegularSeason20242025!$B$3:$B$1315, "&lt;=" &amp; FJ$1, DataRegularSeason20242025!$E$3:$E$1315, $A20)</f>
        <v>76</v>
      </c>
      <c r="FK20">
        <f>SUMIFS(DataRegularSeason20242025!$AA$3:$AA$1315,DataRegularSeason20242025!$B$3:$B$1315, "&lt;=" &amp; FK$1, DataRegularSeason20242025!$D$3:$D$1315, $A20)+SUMIFS(DataRegularSeason20242025!$AB$3:$AB$1315,DataRegularSeason20242025!$B$3:$B$1315, "&lt;=" &amp; FK$1, DataRegularSeason20242025!$E$3:$E$1315, $A20)</f>
        <v>76</v>
      </c>
      <c r="FL20">
        <f>SUMIFS(DataRegularSeason20242025!$AA$3:$AA$1315,DataRegularSeason20242025!$B$3:$B$1315, "&lt;=" &amp; FL$1, DataRegularSeason20242025!$D$3:$D$1315, $A20)+SUMIFS(DataRegularSeason20242025!$AB$3:$AB$1315,DataRegularSeason20242025!$B$3:$B$1315, "&lt;=" &amp; FL$1, DataRegularSeason20242025!$E$3:$E$1315, $A20)</f>
        <v>76</v>
      </c>
      <c r="FM20">
        <f>SUMIFS(DataRegularSeason20242025!$AA$3:$AA$1315,DataRegularSeason20242025!$B$3:$B$1315, "&lt;=" &amp; FM$1, DataRegularSeason20242025!$D$3:$D$1315, $A20)+SUMIFS(DataRegularSeason20242025!$AB$3:$AB$1315,DataRegularSeason20242025!$B$3:$B$1315, "&lt;=" &amp; FM$1, DataRegularSeason20242025!$E$3:$E$1315, $A20)</f>
        <v>76</v>
      </c>
      <c r="FN20">
        <f>SUMIFS(DataRegularSeason20242025!$AA$3:$AA$1315,DataRegularSeason20242025!$B$3:$B$1315, "&lt;=" &amp; FN$1, DataRegularSeason20242025!$D$3:$D$1315, $A20)+SUMIFS(DataRegularSeason20242025!$AB$3:$AB$1315,DataRegularSeason20242025!$B$3:$B$1315, "&lt;=" &amp; FN$1, DataRegularSeason20242025!$E$3:$E$1315, $A20)</f>
        <v>76</v>
      </c>
      <c r="FO20">
        <f>SUMIFS(DataRegularSeason20242025!$AA$3:$AA$1315,DataRegularSeason20242025!$B$3:$B$1315, "&lt;=" &amp; FO$1, DataRegularSeason20242025!$D$3:$D$1315, $A20)+SUMIFS(DataRegularSeason20242025!$AB$3:$AB$1315,DataRegularSeason20242025!$B$3:$B$1315, "&lt;=" &amp; FO$1, DataRegularSeason20242025!$E$3:$E$1315, $A20)</f>
        <v>76</v>
      </c>
      <c r="FP20">
        <f>SUMIFS(DataRegularSeason20242025!$AA$3:$AA$1315,DataRegularSeason20242025!$B$3:$B$1315, "&lt;=" &amp; FP$1, DataRegularSeason20242025!$D$3:$D$1315, $A20)+SUMIFS(DataRegularSeason20242025!$AB$3:$AB$1315,DataRegularSeason20242025!$B$3:$B$1315, "&lt;=" &amp; FP$1, DataRegularSeason20242025!$E$3:$E$1315, $A20)</f>
        <v>76</v>
      </c>
      <c r="FQ20">
        <f>SUMIFS(DataRegularSeason20242025!$AA$3:$AA$1315,DataRegularSeason20242025!$B$3:$B$1315, "&lt;=" &amp; FQ$1, DataRegularSeason20242025!$D$3:$D$1315, $A20)+SUMIFS(DataRegularSeason20242025!$AB$3:$AB$1315,DataRegularSeason20242025!$B$3:$B$1315, "&lt;=" &amp; FQ$1, DataRegularSeason20242025!$E$3:$E$1315, $A20)</f>
        <v>76</v>
      </c>
      <c r="FR20">
        <f>SUMIFS(DataRegularSeason20242025!$AA$3:$AA$1315,DataRegularSeason20242025!$B$3:$B$1315, "&lt;=" &amp; FR$1, DataRegularSeason20242025!$D$3:$D$1315, $A20)+SUMIFS(DataRegularSeason20242025!$AB$3:$AB$1315,DataRegularSeason20242025!$B$3:$B$1315, "&lt;=" &amp; FR$1, DataRegularSeason20242025!$E$3:$E$1315, $A20)</f>
        <v>76</v>
      </c>
      <c r="FS20">
        <f>SUMIFS(DataRegularSeason20242025!$AA$3:$AA$1315,DataRegularSeason20242025!$B$3:$B$1315, "&lt;=" &amp; FS$1, DataRegularSeason20242025!$D$3:$D$1315, $A20)+SUMIFS(DataRegularSeason20242025!$AB$3:$AB$1315,DataRegularSeason20242025!$B$3:$B$1315, "&lt;=" &amp; FS$1, DataRegularSeason20242025!$E$3:$E$1315, $A20)</f>
        <v>76</v>
      </c>
      <c r="FT20">
        <f>SUMIFS(DataRegularSeason20242025!$AA$3:$AA$1315,DataRegularSeason20242025!$B$3:$B$1315, "&lt;=" &amp; FT$1, DataRegularSeason20242025!$D$3:$D$1315, $A20)+SUMIFS(DataRegularSeason20242025!$AB$3:$AB$1315,DataRegularSeason20242025!$B$3:$B$1315, "&lt;=" &amp; FT$1, DataRegularSeason20242025!$E$3:$E$1315, $A20)</f>
        <v>76</v>
      </c>
      <c r="FU20">
        <f>SUMIFS(DataRegularSeason20242025!$AA$3:$AA$1315,DataRegularSeason20242025!$B$3:$B$1315, "&lt;=" &amp; FU$1, DataRegularSeason20242025!$D$3:$D$1315, $A20)+SUMIFS(DataRegularSeason20242025!$AB$3:$AB$1315,DataRegularSeason20242025!$B$3:$B$1315, "&lt;=" &amp; FU$1, DataRegularSeason20242025!$E$3:$E$1315, $A20)</f>
        <v>76</v>
      </c>
      <c r="FV20">
        <f>SUMIFS(DataRegularSeason20242025!$AA$3:$AA$1315,DataRegularSeason20242025!$B$3:$B$1315, "&lt;=" &amp; FV$1, DataRegularSeason20242025!$D$3:$D$1315, $A20)+SUMIFS(DataRegularSeason20242025!$AB$3:$AB$1315,DataRegularSeason20242025!$B$3:$B$1315, "&lt;=" &amp; FV$1, DataRegularSeason20242025!$E$3:$E$1315, $A20)</f>
        <v>76</v>
      </c>
      <c r="FW20">
        <f>SUMIFS(DataRegularSeason20242025!$AA$3:$AA$1315,DataRegularSeason20242025!$B$3:$B$1315, "&lt;=" &amp; FW$1, DataRegularSeason20242025!$D$3:$D$1315, $A20)+SUMIFS(DataRegularSeason20242025!$AB$3:$AB$1315,DataRegularSeason20242025!$B$3:$B$1315, "&lt;=" &amp; FW$1, DataRegularSeason20242025!$E$3:$E$1315, $A20)</f>
        <v>76</v>
      </c>
      <c r="FX20">
        <f>SUMIFS(DataRegularSeason20242025!$AA$3:$AA$1315,DataRegularSeason20242025!$B$3:$B$1315, "&lt;=" &amp; FX$1, DataRegularSeason20242025!$D$3:$D$1315, $A20)+SUMIFS(DataRegularSeason20242025!$AB$3:$AB$1315,DataRegularSeason20242025!$B$3:$B$1315, "&lt;=" &amp; FX$1, DataRegularSeason20242025!$E$3:$E$1315, $A20)</f>
        <v>76</v>
      </c>
      <c r="FY20">
        <f>SUMIFS(DataRegularSeason20242025!$AA$3:$AA$1315,DataRegularSeason20242025!$B$3:$B$1315, "&lt;=" &amp; FY$1, DataRegularSeason20242025!$D$3:$D$1315, $A20)+SUMIFS(DataRegularSeason20242025!$AB$3:$AB$1315,DataRegularSeason20242025!$B$3:$B$1315, "&lt;=" &amp; FY$1, DataRegularSeason20242025!$E$3:$E$1315, $A20)</f>
        <v>76</v>
      </c>
      <c r="FZ20">
        <f>SUMIFS(DataRegularSeason20242025!$AA$3:$AA$1315,DataRegularSeason20242025!$B$3:$B$1315, "&lt;=" &amp; FZ$1, DataRegularSeason20242025!$D$3:$D$1315, $A20)+SUMIFS(DataRegularSeason20242025!$AB$3:$AB$1315,DataRegularSeason20242025!$B$3:$B$1315, "&lt;=" &amp; FZ$1, DataRegularSeason20242025!$E$3:$E$1315, $A20)</f>
        <v>76</v>
      </c>
      <c r="GA20">
        <f>SUMIFS(DataRegularSeason20242025!$AA$3:$AA$1315,DataRegularSeason20242025!$B$3:$B$1315, "&lt;=" &amp; GA$1, DataRegularSeason20242025!$D$3:$D$1315, $A20)+SUMIFS(DataRegularSeason20242025!$AB$3:$AB$1315,DataRegularSeason20242025!$B$3:$B$1315, "&lt;=" &amp; GA$1, DataRegularSeason20242025!$E$3:$E$1315, $A20)</f>
        <v>76</v>
      </c>
      <c r="GB20">
        <f>SUMIFS(DataRegularSeason20242025!$AA$3:$AA$1315,DataRegularSeason20242025!$B$3:$B$1315, "&lt;=" &amp; GB$1, DataRegularSeason20242025!$D$3:$D$1315, $A20)+SUMIFS(DataRegularSeason20242025!$AB$3:$AB$1315,DataRegularSeason20242025!$B$3:$B$1315, "&lt;=" &amp; GB$1, DataRegularSeason20242025!$E$3:$E$1315, $A20)</f>
        <v>76</v>
      </c>
      <c r="GC20">
        <f>SUMIFS(DataRegularSeason20242025!$AA$3:$AA$1315,DataRegularSeason20242025!$B$3:$B$1315, "&lt;=" &amp; GC$1, DataRegularSeason20242025!$D$3:$D$1315, $A20)+SUMIFS(DataRegularSeason20242025!$AB$3:$AB$1315,DataRegularSeason20242025!$B$3:$B$1315, "&lt;=" &amp; GC$1, DataRegularSeason20242025!$E$3:$E$1315, $A20)</f>
        <v>76</v>
      </c>
      <c r="GD20">
        <f>SUMIFS(DataRegularSeason20242025!$AA$3:$AA$1315,DataRegularSeason20242025!$B$3:$B$1315, "&lt;=" &amp; GD$1, DataRegularSeason20242025!$D$3:$D$1315, $A20)+SUMIFS(DataRegularSeason20242025!$AB$3:$AB$1315,DataRegularSeason20242025!$B$3:$B$1315, "&lt;=" &amp; GD$1, DataRegularSeason20242025!$E$3:$E$1315, $A20)</f>
        <v>76</v>
      </c>
      <c r="GE20">
        <f>SUMIFS(DataRegularSeason20242025!$AA$3:$AA$1315,DataRegularSeason20242025!$B$3:$B$1315, "&lt;=" &amp; GE$1, DataRegularSeason20242025!$D$3:$D$1315, $A20)+SUMIFS(DataRegularSeason20242025!$AB$3:$AB$1315,DataRegularSeason20242025!$B$3:$B$1315, "&lt;=" &amp; GE$1, DataRegularSeason20242025!$E$3:$E$1315, $A20)</f>
        <v>76</v>
      </c>
      <c r="GF20">
        <f>SUMIFS(DataRegularSeason20242025!$AA$3:$AA$1315,DataRegularSeason20242025!$B$3:$B$1315, "&lt;=" &amp; GF$1, DataRegularSeason20242025!$D$3:$D$1315, $A20)+SUMIFS(DataRegularSeason20242025!$AB$3:$AB$1315,DataRegularSeason20242025!$B$3:$B$1315, "&lt;=" &amp; GF$1, DataRegularSeason20242025!$E$3:$E$1315, $A20)</f>
        <v>76</v>
      </c>
      <c r="GG20">
        <f>SUMIFS(DataRegularSeason20242025!$AA$3:$AA$1315,DataRegularSeason20242025!$B$3:$B$1315, "&lt;=" &amp; GG$1, DataRegularSeason20242025!$D$3:$D$1315, $A20)+SUMIFS(DataRegularSeason20242025!$AB$3:$AB$1315,DataRegularSeason20242025!$B$3:$B$1315, "&lt;=" &amp; GG$1, DataRegularSeason20242025!$E$3:$E$1315, $A20)</f>
        <v>76</v>
      </c>
      <c r="GH20">
        <f>SUMIFS(DataRegularSeason20242025!$AA$3:$AA$1315,DataRegularSeason20242025!$B$3:$B$1315, "&lt;=" &amp; GH$1, DataRegularSeason20242025!$D$3:$D$1315, $A20)+SUMIFS(DataRegularSeason20242025!$AB$3:$AB$1315,DataRegularSeason20242025!$B$3:$B$1315, "&lt;=" &amp; GH$1, DataRegularSeason20242025!$E$3:$E$1315, $A20)</f>
        <v>76</v>
      </c>
      <c r="GI20">
        <f>SUMIFS(DataRegularSeason20242025!$AA$3:$AA$1315,DataRegularSeason20242025!$B$3:$B$1315, "&lt;=" &amp; GI$1, DataRegularSeason20242025!$D$3:$D$1315, $A20)+SUMIFS(DataRegularSeason20242025!$AB$3:$AB$1315,DataRegularSeason20242025!$B$3:$B$1315, "&lt;=" &amp; GI$1, DataRegularSeason20242025!$E$3:$E$1315, $A20)</f>
        <v>76</v>
      </c>
      <c r="GJ20">
        <f>SUMIFS(DataRegularSeason20242025!$AA$3:$AA$1315,DataRegularSeason20242025!$B$3:$B$1315, "&lt;=" &amp; GJ$1, DataRegularSeason20242025!$D$3:$D$1315, $A20)+SUMIFS(DataRegularSeason20242025!$AB$3:$AB$1315,DataRegularSeason20242025!$B$3:$B$1315, "&lt;=" &amp; GJ$1, DataRegularSeason20242025!$E$3:$E$1315, $A20)</f>
        <v>76</v>
      </c>
      <c r="GK20">
        <f>SUMIFS(DataRegularSeason20242025!$AA$3:$AA$1315,DataRegularSeason20242025!$B$3:$B$1315, "&lt;=" &amp; GK$1, DataRegularSeason20242025!$D$3:$D$1315, $A20)+SUMIFS(DataRegularSeason20242025!$AB$3:$AB$1315,DataRegularSeason20242025!$B$3:$B$1315, "&lt;=" &amp; GK$1, DataRegularSeason20242025!$E$3:$E$1315, $A20)</f>
        <v>76</v>
      </c>
      <c r="GL20">
        <f>SUMIFS(DataRegularSeason20242025!$AA$3:$AA$1315,DataRegularSeason20242025!$B$3:$B$1315, "&lt;=" &amp; GL$1, DataRegularSeason20242025!$D$3:$D$1315, $A20)+SUMIFS(DataRegularSeason20242025!$AB$3:$AB$1315,DataRegularSeason20242025!$B$3:$B$1315, "&lt;=" &amp; GL$1, DataRegularSeason20242025!$E$3:$E$1315, $A20)</f>
        <v>76</v>
      </c>
      <c r="GM20">
        <f>SUMIFS(DataRegularSeason20242025!$AA$3:$AA$1315,DataRegularSeason20242025!$B$3:$B$1315, "&lt;=" &amp; GM$1, DataRegularSeason20242025!$D$3:$D$1315, $A20)+SUMIFS(DataRegularSeason20242025!$AB$3:$AB$1315,DataRegularSeason20242025!$B$3:$B$1315, "&lt;=" &amp; GM$1, DataRegularSeason20242025!$E$3:$E$1315, $A20)</f>
        <v>76</v>
      </c>
      <c r="GN20">
        <f>SUMIFS(DataRegularSeason20242025!$AA$3:$AA$1315,DataRegularSeason20242025!$B$3:$B$1315, "&lt;=" &amp; GN$1, DataRegularSeason20242025!$D$3:$D$1315, $A20)+SUMIFS(DataRegularSeason20242025!$AB$3:$AB$1315,DataRegularSeason20242025!$B$3:$B$1315, "&lt;=" &amp; GN$1, DataRegularSeason20242025!$E$3:$E$1315, $A20)</f>
        <v>76</v>
      </c>
      <c r="GO20">
        <f>SUMIFS(DataRegularSeason20242025!$AA$3:$AA$1315,DataRegularSeason20242025!$B$3:$B$1315, "&lt;=" &amp; GO$1, DataRegularSeason20242025!$D$3:$D$1315, $A20)+SUMIFS(DataRegularSeason20242025!$AB$3:$AB$1315,DataRegularSeason20242025!$B$3:$B$1315, "&lt;=" &amp; GO$1, DataRegularSeason20242025!$E$3:$E$1315, $A20)</f>
        <v>76</v>
      </c>
      <c r="GP20">
        <f>SUMIFS(DataRegularSeason20242025!$AA$3:$AA$1315,DataRegularSeason20242025!$B$3:$B$1315, "&lt;=" &amp; GP$1, DataRegularSeason20242025!$D$3:$D$1315, $A20)+SUMIFS(DataRegularSeason20242025!$AB$3:$AB$1315,DataRegularSeason20242025!$B$3:$B$1315, "&lt;=" &amp; GP$1, DataRegularSeason20242025!$E$3:$E$1315, $A20)</f>
        <v>76</v>
      </c>
      <c r="GQ20">
        <f>SUMIFS(DataRegularSeason20242025!$AA$3:$AA$1315,DataRegularSeason20242025!$B$3:$B$1315, "&lt;=" &amp; GQ$1, DataRegularSeason20242025!$D$3:$D$1315, $A20)+SUMIFS(DataRegularSeason20242025!$AB$3:$AB$1315,DataRegularSeason20242025!$B$3:$B$1315, "&lt;=" &amp; GQ$1, DataRegularSeason20242025!$E$3:$E$1315, $A20)</f>
        <v>76</v>
      </c>
      <c r="GR20">
        <f>SUMIFS(DataRegularSeason20242025!$AA$3:$AA$1315,DataRegularSeason20242025!$B$3:$B$1315, "&lt;=" &amp; GR$1, DataRegularSeason20242025!$D$3:$D$1315, $A20)+SUMIFS(DataRegularSeason20242025!$AB$3:$AB$1315,DataRegularSeason20242025!$B$3:$B$1315, "&lt;=" &amp; GR$1, DataRegularSeason20242025!$E$3:$E$1315, $A20)</f>
        <v>76</v>
      </c>
      <c r="GS20">
        <f>SUMIFS(DataRegularSeason20242025!$AA$3:$AA$1315,DataRegularSeason20242025!$B$3:$B$1315, "&lt;=" &amp; GS$1, DataRegularSeason20242025!$D$3:$D$1315, $A20)+SUMIFS(DataRegularSeason20242025!$AB$3:$AB$1315,DataRegularSeason20242025!$B$3:$B$1315, "&lt;=" &amp; GS$1, DataRegularSeason20242025!$E$3:$E$1315, $A20)</f>
        <v>76</v>
      </c>
      <c r="GT20">
        <f>SUMIFS(DataRegularSeason20242025!$AA$3:$AA$1315,DataRegularSeason20242025!$B$3:$B$1315, "&lt;=" &amp; GT$1, DataRegularSeason20242025!$D$3:$D$1315, $A20)+SUMIFS(DataRegularSeason20242025!$AB$3:$AB$1315,DataRegularSeason20242025!$B$3:$B$1315, "&lt;=" &amp; GT$1, DataRegularSeason20242025!$E$3:$E$1315, $A20)</f>
        <v>76</v>
      </c>
      <c r="GU20">
        <f>SUMIFS(DataRegularSeason20242025!$AA$3:$AA$1315,DataRegularSeason20242025!$B$3:$B$1315, "&lt;=" &amp; GU$1, DataRegularSeason20242025!$D$3:$D$1315, $A20)+SUMIFS(DataRegularSeason20242025!$AB$3:$AB$1315,DataRegularSeason20242025!$B$3:$B$1315, "&lt;=" &amp; GU$1, DataRegularSeason20242025!$E$3:$E$1315, $A20)</f>
        <v>76</v>
      </c>
    </row>
    <row r="21" spans="1:203" x14ac:dyDescent="0.25">
      <c r="A21" t="s">
        <v>25</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72</v>
      </c>
      <c r="EY21">
        <f>SUMIFS(DataRegularSeason20242025!$AA$3:$AA$1315,DataRegularSeason20242025!$B$3:$B$1315, "&lt;=" &amp; EY$1, DataRegularSeason20242025!$D$3:$D$1315, $A21)+SUMIFS(DataRegularSeason20242025!$AB$3:$AB$1315,DataRegularSeason20242025!$B$3:$B$1315, "&lt;=" &amp; EY$1, DataRegularSeason20242025!$E$3:$E$1315, $A21)</f>
        <v>72</v>
      </c>
      <c r="EZ21">
        <f>SUMIFS(DataRegularSeason20242025!$AA$3:$AA$1315,DataRegularSeason20242025!$B$3:$B$1315, "&lt;=" &amp; EZ$1, DataRegularSeason20242025!$D$3:$D$1315, $A21)+SUMIFS(DataRegularSeason20242025!$AB$3:$AB$1315,DataRegularSeason20242025!$B$3:$B$1315, "&lt;=" &amp; EZ$1, DataRegularSeason20242025!$E$3:$E$1315, $A21)</f>
        <v>74</v>
      </c>
      <c r="FA21">
        <f>SUMIFS(DataRegularSeason20242025!$AA$3:$AA$1315,DataRegularSeason20242025!$B$3:$B$1315, "&lt;=" &amp; FA$1, DataRegularSeason20242025!$D$3:$D$1315, $A21)+SUMIFS(DataRegularSeason20242025!$AB$3:$AB$1315,DataRegularSeason20242025!$B$3:$B$1315, "&lt;=" &amp; FA$1, DataRegularSeason20242025!$E$3:$E$1315, $A21)</f>
        <v>74</v>
      </c>
      <c r="FB21">
        <f>SUMIFS(DataRegularSeason20242025!$AA$3:$AA$1315,DataRegularSeason20242025!$B$3:$B$1315, "&lt;=" &amp; FB$1, DataRegularSeason20242025!$D$3:$D$1315, $A21)+SUMIFS(DataRegularSeason20242025!$AB$3:$AB$1315,DataRegularSeason20242025!$B$3:$B$1315, "&lt;=" &amp; FB$1, DataRegularSeason20242025!$E$3:$E$1315, $A21)</f>
        <v>74</v>
      </c>
      <c r="FC21">
        <f>SUMIFS(DataRegularSeason20242025!$AA$3:$AA$1315,DataRegularSeason20242025!$B$3:$B$1315, "&lt;=" &amp; FC$1, DataRegularSeason20242025!$D$3:$D$1315, $A21)+SUMIFS(DataRegularSeason20242025!$AB$3:$AB$1315,DataRegularSeason20242025!$B$3:$B$1315, "&lt;=" &amp; FC$1, DataRegularSeason20242025!$E$3:$E$1315, $A21)</f>
        <v>74</v>
      </c>
      <c r="FD21">
        <f>SUMIFS(DataRegularSeason20242025!$AA$3:$AA$1315,DataRegularSeason20242025!$B$3:$B$1315, "&lt;=" &amp; FD$1, DataRegularSeason20242025!$D$3:$D$1315, $A21)+SUMIFS(DataRegularSeason20242025!$AB$3:$AB$1315,DataRegularSeason20242025!$B$3:$B$1315, "&lt;=" &amp; FD$1, DataRegularSeason20242025!$E$3:$E$1315, $A21)</f>
        <v>74</v>
      </c>
      <c r="FE21">
        <f>SUMIFS(DataRegularSeason20242025!$AA$3:$AA$1315,DataRegularSeason20242025!$B$3:$B$1315, "&lt;=" &amp; FE$1, DataRegularSeason20242025!$D$3:$D$1315, $A21)+SUMIFS(DataRegularSeason20242025!$AB$3:$AB$1315,DataRegularSeason20242025!$B$3:$B$1315, "&lt;=" &amp; FE$1, DataRegularSeason20242025!$E$3:$E$1315, $A21)</f>
        <v>74</v>
      </c>
      <c r="FF21">
        <f>SUMIFS(DataRegularSeason20242025!$AA$3:$AA$1315,DataRegularSeason20242025!$B$3:$B$1315, "&lt;=" &amp; FF$1, DataRegularSeason20242025!$D$3:$D$1315, $A21)+SUMIFS(DataRegularSeason20242025!$AB$3:$AB$1315,DataRegularSeason20242025!$B$3:$B$1315, "&lt;=" &amp; FF$1, DataRegularSeason20242025!$E$3:$E$1315, $A21)</f>
        <v>74</v>
      </c>
      <c r="FG21">
        <f>SUMIFS(DataRegularSeason20242025!$AA$3:$AA$1315,DataRegularSeason20242025!$B$3:$B$1315, "&lt;=" &amp; FG$1, DataRegularSeason20242025!$D$3:$D$1315, $A21)+SUMIFS(DataRegularSeason20242025!$AB$3:$AB$1315,DataRegularSeason20242025!$B$3:$B$1315, "&lt;=" &amp; FG$1, DataRegularSeason20242025!$E$3:$E$1315, $A21)</f>
        <v>74</v>
      </c>
      <c r="FH21">
        <f>SUMIFS(DataRegularSeason20242025!$AA$3:$AA$1315,DataRegularSeason20242025!$B$3:$B$1315, "&lt;=" &amp; FH$1, DataRegularSeason20242025!$D$3:$D$1315, $A21)+SUMIFS(DataRegularSeason20242025!$AB$3:$AB$1315,DataRegularSeason20242025!$B$3:$B$1315, "&lt;=" &amp; FH$1, DataRegularSeason20242025!$E$3:$E$1315, $A21)</f>
        <v>74</v>
      </c>
      <c r="FI21">
        <f>SUMIFS(DataRegularSeason20242025!$AA$3:$AA$1315,DataRegularSeason20242025!$B$3:$B$1315, "&lt;=" &amp; FI$1, DataRegularSeason20242025!$D$3:$D$1315, $A21)+SUMIFS(DataRegularSeason20242025!$AB$3:$AB$1315,DataRegularSeason20242025!$B$3:$B$1315, "&lt;=" &amp; FI$1, DataRegularSeason20242025!$E$3:$E$1315, $A21)</f>
        <v>74</v>
      </c>
      <c r="FJ21">
        <f>SUMIFS(DataRegularSeason20242025!$AA$3:$AA$1315,DataRegularSeason20242025!$B$3:$B$1315, "&lt;=" &amp; FJ$1, DataRegularSeason20242025!$D$3:$D$1315, $A21)+SUMIFS(DataRegularSeason20242025!$AB$3:$AB$1315,DataRegularSeason20242025!$B$3:$B$1315, "&lt;=" &amp; FJ$1, DataRegularSeason20242025!$E$3:$E$1315, $A21)</f>
        <v>74</v>
      </c>
      <c r="FK21">
        <f>SUMIFS(DataRegularSeason20242025!$AA$3:$AA$1315,DataRegularSeason20242025!$B$3:$B$1315, "&lt;=" &amp; FK$1, DataRegularSeason20242025!$D$3:$D$1315, $A21)+SUMIFS(DataRegularSeason20242025!$AB$3:$AB$1315,DataRegularSeason20242025!$B$3:$B$1315, "&lt;=" &amp; FK$1, DataRegularSeason20242025!$E$3:$E$1315, $A21)</f>
        <v>74</v>
      </c>
      <c r="FL21">
        <f>SUMIFS(DataRegularSeason20242025!$AA$3:$AA$1315,DataRegularSeason20242025!$B$3:$B$1315, "&lt;=" &amp; FL$1, DataRegularSeason20242025!$D$3:$D$1315, $A21)+SUMIFS(DataRegularSeason20242025!$AB$3:$AB$1315,DataRegularSeason20242025!$B$3:$B$1315, "&lt;=" &amp; FL$1, DataRegularSeason20242025!$E$3:$E$1315, $A21)</f>
        <v>74</v>
      </c>
      <c r="FM21">
        <f>SUMIFS(DataRegularSeason20242025!$AA$3:$AA$1315,DataRegularSeason20242025!$B$3:$B$1315, "&lt;=" &amp; FM$1, DataRegularSeason20242025!$D$3:$D$1315, $A21)+SUMIFS(DataRegularSeason20242025!$AB$3:$AB$1315,DataRegularSeason20242025!$B$3:$B$1315, "&lt;=" &amp; FM$1, DataRegularSeason20242025!$E$3:$E$1315, $A21)</f>
        <v>74</v>
      </c>
      <c r="FN21">
        <f>SUMIFS(DataRegularSeason20242025!$AA$3:$AA$1315,DataRegularSeason20242025!$B$3:$B$1315, "&lt;=" &amp; FN$1, DataRegularSeason20242025!$D$3:$D$1315, $A21)+SUMIFS(DataRegularSeason20242025!$AB$3:$AB$1315,DataRegularSeason20242025!$B$3:$B$1315, "&lt;=" &amp; FN$1, DataRegularSeason20242025!$E$3:$E$1315, $A21)</f>
        <v>74</v>
      </c>
      <c r="FO21">
        <f>SUMIFS(DataRegularSeason20242025!$AA$3:$AA$1315,DataRegularSeason20242025!$B$3:$B$1315, "&lt;=" &amp; FO$1, DataRegularSeason20242025!$D$3:$D$1315, $A21)+SUMIFS(DataRegularSeason20242025!$AB$3:$AB$1315,DataRegularSeason20242025!$B$3:$B$1315, "&lt;=" &amp; FO$1, DataRegularSeason20242025!$E$3:$E$1315, $A21)</f>
        <v>74</v>
      </c>
      <c r="FP21">
        <f>SUMIFS(DataRegularSeason20242025!$AA$3:$AA$1315,DataRegularSeason20242025!$B$3:$B$1315, "&lt;=" &amp; FP$1, DataRegularSeason20242025!$D$3:$D$1315, $A21)+SUMIFS(DataRegularSeason20242025!$AB$3:$AB$1315,DataRegularSeason20242025!$B$3:$B$1315, "&lt;=" &amp; FP$1, DataRegularSeason20242025!$E$3:$E$1315, $A21)</f>
        <v>74</v>
      </c>
      <c r="FQ21">
        <f>SUMIFS(DataRegularSeason20242025!$AA$3:$AA$1315,DataRegularSeason20242025!$B$3:$B$1315, "&lt;=" &amp; FQ$1, DataRegularSeason20242025!$D$3:$D$1315, $A21)+SUMIFS(DataRegularSeason20242025!$AB$3:$AB$1315,DataRegularSeason20242025!$B$3:$B$1315, "&lt;=" &amp; FQ$1, DataRegularSeason20242025!$E$3:$E$1315, $A21)</f>
        <v>74</v>
      </c>
      <c r="FR21">
        <f>SUMIFS(DataRegularSeason20242025!$AA$3:$AA$1315,DataRegularSeason20242025!$B$3:$B$1315, "&lt;=" &amp; FR$1, DataRegularSeason20242025!$D$3:$D$1315, $A21)+SUMIFS(DataRegularSeason20242025!$AB$3:$AB$1315,DataRegularSeason20242025!$B$3:$B$1315, "&lt;=" &amp; FR$1, DataRegularSeason20242025!$E$3:$E$1315, $A21)</f>
        <v>74</v>
      </c>
      <c r="FS21">
        <f>SUMIFS(DataRegularSeason20242025!$AA$3:$AA$1315,DataRegularSeason20242025!$B$3:$B$1315, "&lt;=" &amp; FS$1, DataRegularSeason20242025!$D$3:$D$1315, $A21)+SUMIFS(DataRegularSeason20242025!$AB$3:$AB$1315,DataRegularSeason20242025!$B$3:$B$1315, "&lt;=" &amp; FS$1, DataRegularSeason20242025!$E$3:$E$1315, $A21)</f>
        <v>74</v>
      </c>
      <c r="FT21">
        <f>SUMIFS(DataRegularSeason20242025!$AA$3:$AA$1315,DataRegularSeason20242025!$B$3:$B$1315, "&lt;=" &amp; FT$1, DataRegularSeason20242025!$D$3:$D$1315, $A21)+SUMIFS(DataRegularSeason20242025!$AB$3:$AB$1315,DataRegularSeason20242025!$B$3:$B$1315, "&lt;=" &amp; FT$1, DataRegularSeason20242025!$E$3:$E$1315, $A21)</f>
        <v>74</v>
      </c>
      <c r="FU21">
        <f>SUMIFS(DataRegularSeason20242025!$AA$3:$AA$1315,DataRegularSeason20242025!$B$3:$B$1315, "&lt;=" &amp; FU$1, DataRegularSeason20242025!$D$3:$D$1315, $A21)+SUMIFS(DataRegularSeason20242025!$AB$3:$AB$1315,DataRegularSeason20242025!$B$3:$B$1315, "&lt;=" &amp; FU$1, DataRegularSeason20242025!$E$3:$E$1315, $A21)</f>
        <v>74</v>
      </c>
      <c r="FV21">
        <f>SUMIFS(DataRegularSeason20242025!$AA$3:$AA$1315,DataRegularSeason20242025!$B$3:$B$1315, "&lt;=" &amp; FV$1, DataRegularSeason20242025!$D$3:$D$1315, $A21)+SUMIFS(DataRegularSeason20242025!$AB$3:$AB$1315,DataRegularSeason20242025!$B$3:$B$1315, "&lt;=" &amp; FV$1, DataRegularSeason20242025!$E$3:$E$1315, $A21)</f>
        <v>74</v>
      </c>
      <c r="FW21">
        <f>SUMIFS(DataRegularSeason20242025!$AA$3:$AA$1315,DataRegularSeason20242025!$B$3:$B$1315, "&lt;=" &amp; FW$1, DataRegularSeason20242025!$D$3:$D$1315, $A21)+SUMIFS(DataRegularSeason20242025!$AB$3:$AB$1315,DataRegularSeason20242025!$B$3:$B$1315, "&lt;=" &amp; FW$1, DataRegularSeason20242025!$E$3:$E$1315, $A21)</f>
        <v>74</v>
      </c>
      <c r="FX21">
        <f>SUMIFS(DataRegularSeason20242025!$AA$3:$AA$1315,DataRegularSeason20242025!$B$3:$B$1315, "&lt;=" &amp; FX$1, DataRegularSeason20242025!$D$3:$D$1315, $A21)+SUMIFS(DataRegularSeason20242025!$AB$3:$AB$1315,DataRegularSeason20242025!$B$3:$B$1315, "&lt;=" &amp; FX$1, DataRegularSeason20242025!$E$3:$E$1315, $A21)</f>
        <v>74</v>
      </c>
      <c r="FY21">
        <f>SUMIFS(DataRegularSeason20242025!$AA$3:$AA$1315,DataRegularSeason20242025!$B$3:$B$1315, "&lt;=" &amp; FY$1, DataRegularSeason20242025!$D$3:$D$1315, $A21)+SUMIFS(DataRegularSeason20242025!$AB$3:$AB$1315,DataRegularSeason20242025!$B$3:$B$1315, "&lt;=" &amp; FY$1, DataRegularSeason20242025!$E$3:$E$1315, $A21)</f>
        <v>74</v>
      </c>
      <c r="FZ21">
        <f>SUMIFS(DataRegularSeason20242025!$AA$3:$AA$1315,DataRegularSeason20242025!$B$3:$B$1315, "&lt;=" &amp; FZ$1, DataRegularSeason20242025!$D$3:$D$1315, $A21)+SUMIFS(DataRegularSeason20242025!$AB$3:$AB$1315,DataRegularSeason20242025!$B$3:$B$1315, "&lt;=" &amp; FZ$1, DataRegularSeason20242025!$E$3:$E$1315, $A21)</f>
        <v>74</v>
      </c>
      <c r="GA21">
        <f>SUMIFS(DataRegularSeason20242025!$AA$3:$AA$1315,DataRegularSeason20242025!$B$3:$B$1315, "&lt;=" &amp; GA$1, DataRegularSeason20242025!$D$3:$D$1315, $A21)+SUMIFS(DataRegularSeason20242025!$AB$3:$AB$1315,DataRegularSeason20242025!$B$3:$B$1315, "&lt;=" &amp; GA$1, DataRegularSeason20242025!$E$3:$E$1315, $A21)</f>
        <v>74</v>
      </c>
      <c r="GB21">
        <f>SUMIFS(DataRegularSeason20242025!$AA$3:$AA$1315,DataRegularSeason20242025!$B$3:$B$1315, "&lt;=" &amp; GB$1, DataRegularSeason20242025!$D$3:$D$1315, $A21)+SUMIFS(DataRegularSeason20242025!$AB$3:$AB$1315,DataRegularSeason20242025!$B$3:$B$1315, "&lt;=" &amp; GB$1, DataRegularSeason20242025!$E$3:$E$1315, $A21)</f>
        <v>74</v>
      </c>
      <c r="GC21">
        <f>SUMIFS(DataRegularSeason20242025!$AA$3:$AA$1315,DataRegularSeason20242025!$B$3:$B$1315, "&lt;=" &amp; GC$1, DataRegularSeason20242025!$D$3:$D$1315, $A21)+SUMIFS(DataRegularSeason20242025!$AB$3:$AB$1315,DataRegularSeason20242025!$B$3:$B$1315, "&lt;=" &amp; GC$1, DataRegularSeason20242025!$E$3:$E$1315, $A21)</f>
        <v>74</v>
      </c>
      <c r="GD21">
        <f>SUMIFS(DataRegularSeason20242025!$AA$3:$AA$1315,DataRegularSeason20242025!$B$3:$B$1315, "&lt;=" &amp; GD$1, DataRegularSeason20242025!$D$3:$D$1315, $A21)+SUMIFS(DataRegularSeason20242025!$AB$3:$AB$1315,DataRegularSeason20242025!$B$3:$B$1315, "&lt;=" &amp; GD$1, DataRegularSeason20242025!$E$3:$E$1315, $A21)</f>
        <v>74</v>
      </c>
      <c r="GE21">
        <f>SUMIFS(DataRegularSeason20242025!$AA$3:$AA$1315,DataRegularSeason20242025!$B$3:$B$1315, "&lt;=" &amp; GE$1, DataRegularSeason20242025!$D$3:$D$1315, $A21)+SUMIFS(DataRegularSeason20242025!$AB$3:$AB$1315,DataRegularSeason20242025!$B$3:$B$1315, "&lt;=" &amp; GE$1, DataRegularSeason20242025!$E$3:$E$1315, $A21)</f>
        <v>74</v>
      </c>
      <c r="GF21">
        <f>SUMIFS(DataRegularSeason20242025!$AA$3:$AA$1315,DataRegularSeason20242025!$B$3:$B$1315, "&lt;=" &amp; GF$1, DataRegularSeason20242025!$D$3:$D$1315, $A21)+SUMIFS(DataRegularSeason20242025!$AB$3:$AB$1315,DataRegularSeason20242025!$B$3:$B$1315, "&lt;=" &amp; GF$1, DataRegularSeason20242025!$E$3:$E$1315, $A21)</f>
        <v>74</v>
      </c>
      <c r="GG21">
        <f>SUMIFS(DataRegularSeason20242025!$AA$3:$AA$1315,DataRegularSeason20242025!$B$3:$B$1315, "&lt;=" &amp; GG$1, DataRegularSeason20242025!$D$3:$D$1315, $A21)+SUMIFS(DataRegularSeason20242025!$AB$3:$AB$1315,DataRegularSeason20242025!$B$3:$B$1315, "&lt;=" &amp; GG$1, DataRegularSeason20242025!$E$3:$E$1315, $A21)</f>
        <v>74</v>
      </c>
      <c r="GH21">
        <f>SUMIFS(DataRegularSeason20242025!$AA$3:$AA$1315,DataRegularSeason20242025!$B$3:$B$1315, "&lt;=" &amp; GH$1, DataRegularSeason20242025!$D$3:$D$1315, $A21)+SUMIFS(DataRegularSeason20242025!$AB$3:$AB$1315,DataRegularSeason20242025!$B$3:$B$1315, "&lt;=" &amp; GH$1, DataRegularSeason20242025!$E$3:$E$1315, $A21)</f>
        <v>74</v>
      </c>
      <c r="GI21">
        <f>SUMIFS(DataRegularSeason20242025!$AA$3:$AA$1315,DataRegularSeason20242025!$B$3:$B$1315, "&lt;=" &amp; GI$1, DataRegularSeason20242025!$D$3:$D$1315, $A21)+SUMIFS(DataRegularSeason20242025!$AB$3:$AB$1315,DataRegularSeason20242025!$B$3:$B$1315, "&lt;=" &amp; GI$1, DataRegularSeason20242025!$E$3:$E$1315, $A21)</f>
        <v>74</v>
      </c>
      <c r="GJ21">
        <f>SUMIFS(DataRegularSeason20242025!$AA$3:$AA$1315,DataRegularSeason20242025!$B$3:$B$1315, "&lt;=" &amp; GJ$1, DataRegularSeason20242025!$D$3:$D$1315, $A21)+SUMIFS(DataRegularSeason20242025!$AB$3:$AB$1315,DataRegularSeason20242025!$B$3:$B$1315, "&lt;=" &amp; GJ$1, DataRegularSeason20242025!$E$3:$E$1315, $A21)</f>
        <v>74</v>
      </c>
      <c r="GK21">
        <f>SUMIFS(DataRegularSeason20242025!$AA$3:$AA$1315,DataRegularSeason20242025!$B$3:$B$1315, "&lt;=" &amp; GK$1, DataRegularSeason20242025!$D$3:$D$1315, $A21)+SUMIFS(DataRegularSeason20242025!$AB$3:$AB$1315,DataRegularSeason20242025!$B$3:$B$1315, "&lt;=" &amp; GK$1, DataRegularSeason20242025!$E$3:$E$1315, $A21)</f>
        <v>74</v>
      </c>
      <c r="GL21">
        <f>SUMIFS(DataRegularSeason20242025!$AA$3:$AA$1315,DataRegularSeason20242025!$B$3:$B$1315, "&lt;=" &amp; GL$1, DataRegularSeason20242025!$D$3:$D$1315, $A21)+SUMIFS(DataRegularSeason20242025!$AB$3:$AB$1315,DataRegularSeason20242025!$B$3:$B$1315, "&lt;=" &amp; GL$1, DataRegularSeason20242025!$E$3:$E$1315, $A21)</f>
        <v>74</v>
      </c>
      <c r="GM21">
        <f>SUMIFS(DataRegularSeason20242025!$AA$3:$AA$1315,DataRegularSeason20242025!$B$3:$B$1315, "&lt;=" &amp; GM$1, DataRegularSeason20242025!$D$3:$D$1315, $A21)+SUMIFS(DataRegularSeason20242025!$AB$3:$AB$1315,DataRegularSeason20242025!$B$3:$B$1315, "&lt;=" &amp; GM$1, DataRegularSeason20242025!$E$3:$E$1315, $A21)</f>
        <v>74</v>
      </c>
      <c r="GN21">
        <f>SUMIFS(DataRegularSeason20242025!$AA$3:$AA$1315,DataRegularSeason20242025!$B$3:$B$1315, "&lt;=" &amp; GN$1, DataRegularSeason20242025!$D$3:$D$1315, $A21)+SUMIFS(DataRegularSeason20242025!$AB$3:$AB$1315,DataRegularSeason20242025!$B$3:$B$1315, "&lt;=" &amp; GN$1, DataRegularSeason20242025!$E$3:$E$1315, $A21)</f>
        <v>74</v>
      </c>
      <c r="GO21">
        <f>SUMIFS(DataRegularSeason20242025!$AA$3:$AA$1315,DataRegularSeason20242025!$B$3:$B$1315, "&lt;=" &amp; GO$1, DataRegularSeason20242025!$D$3:$D$1315, $A21)+SUMIFS(DataRegularSeason20242025!$AB$3:$AB$1315,DataRegularSeason20242025!$B$3:$B$1315, "&lt;=" &amp; GO$1, DataRegularSeason20242025!$E$3:$E$1315, $A21)</f>
        <v>74</v>
      </c>
      <c r="GP21">
        <f>SUMIFS(DataRegularSeason20242025!$AA$3:$AA$1315,DataRegularSeason20242025!$B$3:$B$1315, "&lt;=" &amp; GP$1, DataRegularSeason20242025!$D$3:$D$1315, $A21)+SUMIFS(DataRegularSeason20242025!$AB$3:$AB$1315,DataRegularSeason20242025!$B$3:$B$1315, "&lt;=" &amp; GP$1, DataRegularSeason20242025!$E$3:$E$1315, $A21)</f>
        <v>74</v>
      </c>
      <c r="GQ21">
        <f>SUMIFS(DataRegularSeason20242025!$AA$3:$AA$1315,DataRegularSeason20242025!$B$3:$B$1315, "&lt;=" &amp; GQ$1, DataRegularSeason20242025!$D$3:$D$1315, $A21)+SUMIFS(DataRegularSeason20242025!$AB$3:$AB$1315,DataRegularSeason20242025!$B$3:$B$1315, "&lt;=" &amp; GQ$1, DataRegularSeason20242025!$E$3:$E$1315, $A21)</f>
        <v>74</v>
      </c>
      <c r="GR21">
        <f>SUMIFS(DataRegularSeason20242025!$AA$3:$AA$1315,DataRegularSeason20242025!$B$3:$B$1315, "&lt;=" &amp; GR$1, DataRegularSeason20242025!$D$3:$D$1315, $A21)+SUMIFS(DataRegularSeason20242025!$AB$3:$AB$1315,DataRegularSeason20242025!$B$3:$B$1315, "&lt;=" &amp; GR$1, DataRegularSeason20242025!$E$3:$E$1315, $A21)</f>
        <v>74</v>
      </c>
      <c r="GS21">
        <f>SUMIFS(DataRegularSeason20242025!$AA$3:$AA$1315,DataRegularSeason20242025!$B$3:$B$1315, "&lt;=" &amp; GS$1, DataRegularSeason20242025!$D$3:$D$1315, $A21)+SUMIFS(DataRegularSeason20242025!$AB$3:$AB$1315,DataRegularSeason20242025!$B$3:$B$1315, "&lt;=" &amp; GS$1, DataRegularSeason20242025!$E$3:$E$1315, $A21)</f>
        <v>74</v>
      </c>
      <c r="GT21">
        <f>SUMIFS(DataRegularSeason20242025!$AA$3:$AA$1315,DataRegularSeason20242025!$B$3:$B$1315, "&lt;=" &amp; GT$1, DataRegularSeason20242025!$D$3:$D$1315, $A21)+SUMIFS(DataRegularSeason20242025!$AB$3:$AB$1315,DataRegularSeason20242025!$B$3:$B$1315, "&lt;=" &amp; GT$1, DataRegularSeason20242025!$E$3:$E$1315, $A21)</f>
        <v>74</v>
      </c>
      <c r="GU21">
        <f>SUMIFS(DataRegularSeason20242025!$AA$3:$AA$1315,DataRegularSeason20242025!$B$3:$B$1315, "&lt;=" &amp; GU$1, DataRegularSeason20242025!$D$3:$D$1315, $A21)+SUMIFS(DataRegularSeason20242025!$AB$3:$AB$1315,DataRegularSeason20242025!$B$3:$B$1315, "&lt;=" &amp; GU$1, DataRegularSeason20242025!$E$3:$E$1315, $A21)</f>
        <v>74</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66</v>
      </c>
      <c r="FD22">
        <f>SUMIFS(DataRegularSeason20242025!$AA$3:$AA$1315,DataRegularSeason20242025!$B$3:$B$1315, "&lt;=" &amp; FD$1, DataRegularSeason20242025!$D$3:$D$1315, $A22)+SUMIFS(DataRegularSeason20242025!$AB$3:$AB$1315,DataRegularSeason20242025!$B$3:$B$1315, "&lt;=" &amp; FD$1, DataRegularSeason20242025!$E$3:$E$1315, $A22)</f>
        <v>66</v>
      </c>
      <c r="FE22">
        <f>SUMIFS(DataRegularSeason20242025!$AA$3:$AA$1315,DataRegularSeason20242025!$B$3:$B$1315, "&lt;=" &amp; FE$1, DataRegularSeason20242025!$D$3:$D$1315, $A22)+SUMIFS(DataRegularSeason20242025!$AB$3:$AB$1315,DataRegularSeason20242025!$B$3:$B$1315, "&lt;=" &amp; FE$1, DataRegularSeason20242025!$E$3:$E$1315, $A22)</f>
        <v>66</v>
      </c>
      <c r="FF22">
        <f>SUMIFS(DataRegularSeason20242025!$AA$3:$AA$1315,DataRegularSeason20242025!$B$3:$B$1315, "&lt;=" &amp; FF$1, DataRegularSeason20242025!$D$3:$D$1315, $A22)+SUMIFS(DataRegularSeason20242025!$AB$3:$AB$1315,DataRegularSeason20242025!$B$3:$B$1315, "&lt;=" &amp; FF$1, DataRegularSeason20242025!$E$3:$E$1315, $A22)</f>
        <v>66</v>
      </c>
      <c r="FG22">
        <f>SUMIFS(DataRegularSeason20242025!$AA$3:$AA$1315,DataRegularSeason20242025!$B$3:$B$1315, "&lt;=" &amp; FG$1, DataRegularSeason20242025!$D$3:$D$1315, $A22)+SUMIFS(DataRegularSeason20242025!$AB$3:$AB$1315,DataRegularSeason20242025!$B$3:$B$1315, "&lt;=" &amp; FG$1, DataRegularSeason20242025!$E$3:$E$1315, $A22)</f>
        <v>66</v>
      </c>
      <c r="FH22">
        <f>SUMIFS(DataRegularSeason20242025!$AA$3:$AA$1315,DataRegularSeason20242025!$B$3:$B$1315, "&lt;=" &amp; FH$1, DataRegularSeason20242025!$D$3:$D$1315, $A22)+SUMIFS(DataRegularSeason20242025!$AB$3:$AB$1315,DataRegularSeason20242025!$B$3:$B$1315, "&lt;=" &amp; FH$1, DataRegularSeason20242025!$E$3:$E$1315, $A22)</f>
        <v>66</v>
      </c>
      <c r="FI22">
        <f>SUMIFS(DataRegularSeason20242025!$AA$3:$AA$1315,DataRegularSeason20242025!$B$3:$B$1315, "&lt;=" &amp; FI$1, DataRegularSeason20242025!$D$3:$D$1315, $A22)+SUMIFS(DataRegularSeason20242025!$AB$3:$AB$1315,DataRegularSeason20242025!$B$3:$B$1315, "&lt;=" &amp; FI$1, DataRegularSeason20242025!$E$3:$E$1315, $A22)</f>
        <v>66</v>
      </c>
      <c r="FJ22">
        <f>SUMIFS(DataRegularSeason20242025!$AA$3:$AA$1315,DataRegularSeason20242025!$B$3:$B$1315, "&lt;=" &amp; FJ$1, DataRegularSeason20242025!$D$3:$D$1315, $A22)+SUMIFS(DataRegularSeason20242025!$AB$3:$AB$1315,DataRegularSeason20242025!$B$3:$B$1315, "&lt;=" &amp; FJ$1, DataRegularSeason20242025!$E$3:$E$1315, $A22)</f>
        <v>66</v>
      </c>
      <c r="FK22">
        <f>SUMIFS(DataRegularSeason20242025!$AA$3:$AA$1315,DataRegularSeason20242025!$B$3:$B$1315, "&lt;=" &amp; FK$1, DataRegularSeason20242025!$D$3:$D$1315, $A22)+SUMIFS(DataRegularSeason20242025!$AB$3:$AB$1315,DataRegularSeason20242025!$B$3:$B$1315, "&lt;=" &amp; FK$1, DataRegularSeason20242025!$E$3:$E$1315, $A22)</f>
        <v>66</v>
      </c>
      <c r="FL22">
        <f>SUMIFS(DataRegularSeason20242025!$AA$3:$AA$1315,DataRegularSeason20242025!$B$3:$B$1315, "&lt;=" &amp; FL$1, DataRegularSeason20242025!$D$3:$D$1315, $A22)+SUMIFS(DataRegularSeason20242025!$AB$3:$AB$1315,DataRegularSeason20242025!$B$3:$B$1315, "&lt;=" &amp; FL$1, DataRegularSeason20242025!$E$3:$E$1315, $A22)</f>
        <v>66</v>
      </c>
      <c r="FM22">
        <f>SUMIFS(DataRegularSeason20242025!$AA$3:$AA$1315,DataRegularSeason20242025!$B$3:$B$1315, "&lt;=" &amp; FM$1, DataRegularSeason20242025!$D$3:$D$1315, $A22)+SUMIFS(DataRegularSeason20242025!$AB$3:$AB$1315,DataRegularSeason20242025!$B$3:$B$1315, "&lt;=" &amp; FM$1, DataRegularSeason20242025!$E$3:$E$1315, $A22)</f>
        <v>66</v>
      </c>
      <c r="FN22">
        <f>SUMIFS(DataRegularSeason20242025!$AA$3:$AA$1315,DataRegularSeason20242025!$B$3:$B$1315, "&lt;=" &amp; FN$1, DataRegularSeason20242025!$D$3:$D$1315, $A22)+SUMIFS(DataRegularSeason20242025!$AB$3:$AB$1315,DataRegularSeason20242025!$B$3:$B$1315, "&lt;=" &amp; FN$1, DataRegularSeason20242025!$E$3:$E$1315, $A22)</f>
        <v>66</v>
      </c>
      <c r="FO22">
        <f>SUMIFS(DataRegularSeason20242025!$AA$3:$AA$1315,DataRegularSeason20242025!$B$3:$B$1315, "&lt;=" &amp; FO$1, DataRegularSeason20242025!$D$3:$D$1315, $A22)+SUMIFS(DataRegularSeason20242025!$AB$3:$AB$1315,DataRegularSeason20242025!$B$3:$B$1315, "&lt;=" &amp; FO$1, DataRegularSeason20242025!$E$3:$E$1315, $A22)</f>
        <v>66</v>
      </c>
      <c r="FP22">
        <f>SUMIFS(DataRegularSeason20242025!$AA$3:$AA$1315,DataRegularSeason20242025!$B$3:$B$1315, "&lt;=" &amp; FP$1, DataRegularSeason20242025!$D$3:$D$1315, $A22)+SUMIFS(DataRegularSeason20242025!$AB$3:$AB$1315,DataRegularSeason20242025!$B$3:$B$1315, "&lt;=" &amp; FP$1, DataRegularSeason20242025!$E$3:$E$1315, $A22)</f>
        <v>66</v>
      </c>
      <c r="FQ22">
        <f>SUMIFS(DataRegularSeason20242025!$AA$3:$AA$1315,DataRegularSeason20242025!$B$3:$B$1315, "&lt;=" &amp; FQ$1, DataRegularSeason20242025!$D$3:$D$1315, $A22)+SUMIFS(DataRegularSeason20242025!$AB$3:$AB$1315,DataRegularSeason20242025!$B$3:$B$1315, "&lt;=" &amp; FQ$1, DataRegularSeason20242025!$E$3:$E$1315, $A22)</f>
        <v>66</v>
      </c>
      <c r="FR22">
        <f>SUMIFS(DataRegularSeason20242025!$AA$3:$AA$1315,DataRegularSeason20242025!$B$3:$B$1315, "&lt;=" &amp; FR$1, DataRegularSeason20242025!$D$3:$D$1315, $A22)+SUMIFS(DataRegularSeason20242025!$AB$3:$AB$1315,DataRegularSeason20242025!$B$3:$B$1315, "&lt;=" &amp; FR$1, DataRegularSeason20242025!$E$3:$E$1315, $A22)</f>
        <v>66</v>
      </c>
      <c r="FS22">
        <f>SUMIFS(DataRegularSeason20242025!$AA$3:$AA$1315,DataRegularSeason20242025!$B$3:$B$1315, "&lt;=" &amp; FS$1, DataRegularSeason20242025!$D$3:$D$1315, $A22)+SUMIFS(DataRegularSeason20242025!$AB$3:$AB$1315,DataRegularSeason20242025!$B$3:$B$1315, "&lt;=" &amp; FS$1, DataRegularSeason20242025!$E$3:$E$1315, $A22)</f>
        <v>66</v>
      </c>
      <c r="FT22">
        <f>SUMIFS(DataRegularSeason20242025!$AA$3:$AA$1315,DataRegularSeason20242025!$B$3:$B$1315, "&lt;=" &amp; FT$1, DataRegularSeason20242025!$D$3:$D$1315, $A22)+SUMIFS(DataRegularSeason20242025!$AB$3:$AB$1315,DataRegularSeason20242025!$B$3:$B$1315, "&lt;=" &amp; FT$1, DataRegularSeason20242025!$E$3:$E$1315, $A22)</f>
        <v>66</v>
      </c>
      <c r="FU22">
        <f>SUMIFS(DataRegularSeason20242025!$AA$3:$AA$1315,DataRegularSeason20242025!$B$3:$B$1315, "&lt;=" &amp; FU$1, DataRegularSeason20242025!$D$3:$D$1315, $A22)+SUMIFS(DataRegularSeason20242025!$AB$3:$AB$1315,DataRegularSeason20242025!$B$3:$B$1315, "&lt;=" &amp; FU$1, DataRegularSeason20242025!$E$3:$E$1315, $A22)</f>
        <v>66</v>
      </c>
      <c r="FV22">
        <f>SUMIFS(DataRegularSeason20242025!$AA$3:$AA$1315,DataRegularSeason20242025!$B$3:$B$1315, "&lt;=" &amp; FV$1, DataRegularSeason20242025!$D$3:$D$1315, $A22)+SUMIFS(DataRegularSeason20242025!$AB$3:$AB$1315,DataRegularSeason20242025!$B$3:$B$1315, "&lt;=" &amp; FV$1, DataRegularSeason20242025!$E$3:$E$1315, $A22)</f>
        <v>66</v>
      </c>
      <c r="FW22">
        <f>SUMIFS(DataRegularSeason20242025!$AA$3:$AA$1315,DataRegularSeason20242025!$B$3:$B$1315, "&lt;=" &amp; FW$1, DataRegularSeason20242025!$D$3:$D$1315, $A22)+SUMIFS(DataRegularSeason20242025!$AB$3:$AB$1315,DataRegularSeason20242025!$B$3:$B$1315, "&lt;=" &amp; FW$1, DataRegularSeason20242025!$E$3:$E$1315, $A22)</f>
        <v>66</v>
      </c>
      <c r="FX22">
        <f>SUMIFS(DataRegularSeason20242025!$AA$3:$AA$1315,DataRegularSeason20242025!$B$3:$B$1315, "&lt;=" &amp; FX$1, DataRegularSeason20242025!$D$3:$D$1315, $A22)+SUMIFS(DataRegularSeason20242025!$AB$3:$AB$1315,DataRegularSeason20242025!$B$3:$B$1315, "&lt;=" &amp; FX$1, DataRegularSeason20242025!$E$3:$E$1315, $A22)</f>
        <v>66</v>
      </c>
      <c r="FY22">
        <f>SUMIFS(DataRegularSeason20242025!$AA$3:$AA$1315,DataRegularSeason20242025!$B$3:$B$1315, "&lt;=" &amp; FY$1, DataRegularSeason20242025!$D$3:$D$1315, $A22)+SUMIFS(DataRegularSeason20242025!$AB$3:$AB$1315,DataRegularSeason20242025!$B$3:$B$1315, "&lt;=" &amp; FY$1, DataRegularSeason20242025!$E$3:$E$1315, $A22)</f>
        <v>66</v>
      </c>
      <c r="FZ22">
        <f>SUMIFS(DataRegularSeason20242025!$AA$3:$AA$1315,DataRegularSeason20242025!$B$3:$B$1315, "&lt;=" &amp; FZ$1, DataRegularSeason20242025!$D$3:$D$1315, $A22)+SUMIFS(DataRegularSeason20242025!$AB$3:$AB$1315,DataRegularSeason20242025!$B$3:$B$1315, "&lt;=" &amp; FZ$1, DataRegularSeason20242025!$E$3:$E$1315, $A22)</f>
        <v>66</v>
      </c>
      <c r="GA22">
        <f>SUMIFS(DataRegularSeason20242025!$AA$3:$AA$1315,DataRegularSeason20242025!$B$3:$B$1315, "&lt;=" &amp; GA$1, DataRegularSeason20242025!$D$3:$D$1315, $A22)+SUMIFS(DataRegularSeason20242025!$AB$3:$AB$1315,DataRegularSeason20242025!$B$3:$B$1315, "&lt;=" &amp; GA$1, DataRegularSeason20242025!$E$3:$E$1315, $A22)</f>
        <v>66</v>
      </c>
      <c r="GB22">
        <f>SUMIFS(DataRegularSeason20242025!$AA$3:$AA$1315,DataRegularSeason20242025!$B$3:$B$1315, "&lt;=" &amp; GB$1, DataRegularSeason20242025!$D$3:$D$1315, $A22)+SUMIFS(DataRegularSeason20242025!$AB$3:$AB$1315,DataRegularSeason20242025!$B$3:$B$1315, "&lt;=" &amp; GB$1, DataRegularSeason20242025!$E$3:$E$1315, $A22)</f>
        <v>66</v>
      </c>
      <c r="GC22">
        <f>SUMIFS(DataRegularSeason20242025!$AA$3:$AA$1315,DataRegularSeason20242025!$B$3:$B$1315, "&lt;=" &amp; GC$1, DataRegularSeason20242025!$D$3:$D$1315, $A22)+SUMIFS(DataRegularSeason20242025!$AB$3:$AB$1315,DataRegularSeason20242025!$B$3:$B$1315, "&lt;=" &amp; GC$1, DataRegularSeason20242025!$E$3:$E$1315, $A22)</f>
        <v>66</v>
      </c>
      <c r="GD22">
        <f>SUMIFS(DataRegularSeason20242025!$AA$3:$AA$1315,DataRegularSeason20242025!$B$3:$B$1315, "&lt;=" &amp; GD$1, DataRegularSeason20242025!$D$3:$D$1315, $A22)+SUMIFS(DataRegularSeason20242025!$AB$3:$AB$1315,DataRegularSeason20242025!$B$3:$B$1315, "&lt;=" &amp; GD$1, DataRegularSeason20242025!$E$3:$E$1315, $A22)</f>
        <v>66</v>
      </c>
      <c r="GE22">
        <f>SUMIFS(DataRegularSeason20242025!$AA$3:$AA$1315,DataRegularSeason20242025!$B$3:$B$1315, "&lt;=" &amp; GE$1, DataRegularSeason20242025!$D$3:$D$1315, $A22)+SUMIFS(DataRegularSeason20242025!$AB$3:$AB$1315,DataRegularSeason20242025!$B$3:$B$1315, "&lt;=" &amp; GE$1, DataRegularSeason20242025!$E$3:$E$1315, $A22)</f>
        <v>66</v>
      </c>
      <c r="GF22">
        <f>SUMIFS(DataRegularSeason20242025!$AA$3:$AA$1315,DataRegularSeason20242025!$B$3:$B$1315, "&lt;=" &amp; GF$1, DataRegularSeason20242025!$D$3:$D$1315, $A22)+SUMIFS(DataRegularSeason20242025!$AB$3:$AB$1315,DataRegularSeason20242025!$B$3:$B$1315, "&lt;=" &amp; GF$1, DataRegularSeason20242025!$E$3:$E$1315, $A22)</f>
        <v>66</v>
      </c>
      <c r="GG22">
        <f>SUMIFS(DataRegularSeason20242025!$AA$3:$AA$1315,DataRegularSeason20242025!$B$3:$B$1315, "&lt;=" &amp; GG$1, DataRegularSeason20242025!$D$3:$D$1315, $A22)+SUMIFS(DataRegularSeason20242025!$AB$3:$AB$1315,DataRegularSeason20242025!$B$3:$B$1315, "&lt;=" &amp; GG$1, DataRegularSeason20242025!$E$3:$E$1315, $A22)</f>
        <v>66</v>
      </c>
      <c r="GH22">
        <f>SUMIFS(DataRegularSeason20242025!$AA$3:$AA$1315,DataRegularSeason20242025!$B$3:$B$1315, "&lt;=" &amp; GH$1, DataRegularSeason20242025!$D$3:$D$1315, $A22)+SUMIFS(DataRegularSeason20242025!$AB$3:$AB$1315,DataRegularSeason20242025!$B$3:$B$1315, "&lt;=" &amp; GH$1, DataRegularSeason20242025!$E$3:$E$1315, $A22)</f>
        <v>66</v>
      </c>
      <c r="GI22">
        <f>SUMIFS(DataRegularSeason20242025!$AA$3:$AA$1315,DataRegularSeason20242025!$B$3:$B$1315, "&lt;=" &amp; GI$1, DataRegularSeason20242025!$D$3:$D$1315, $A22)+SUMIFS(DataRegularSeason20242025!$AB$3:$AB$1315,DataRegularSeason20242025!$B$3:$B$1315, "&lt;=" &amp; GI$1, DataRegularSeason20242025!$E$3:$E$1315, $A22)</f>
        <v>66</v>
      </c>
      <c r="GJ22">
        <f>SUMIFS(DataRegularSeason20242025!$AA$3:$AA$1315,DataRegularSeason20242025!$B$3:$B$1315, "&lt;=" &amp; GJ$1, DataRegularSeason20242025!$D$3:$D$1315, $A22)+SUMIFS(DataRegularSeason20242025!$AB$3:$AB$1315,DataRegularSeason20242025!$B$3:$B$1315, "&lt;=" &amp; GJ$1, DataRegularSeason20242025!$E$3:$E$1315, $A22)</f>
        <v>66</v>
      </c>
      <c r="GK22">
        <f>SUMIFS(DataRegularSeason20242025!$AA$3:$AA$1315,DataRegularSeason20242025!$B$3:$B$1315, "&lt;=" &amp; GK$1, DataRegularSeason20242025!$D$3:$D$1315, $A22)+SUMIFS(DataRegularSeason20242025!$AB$3:$AB$1315,DataRegularSeason20242025!$B$3:$B$1315, "&lt;=" &amp; GK$1, DataRegularSeason20242025!$E$3:$E$1315, $A22)</f>
        <v>66</v>
      </c>
      <c r="GL22">
        <f>SUMIFS(DataRegularSeason20242025!$AA$3:$AA$1315,DataRegularSeason20242025!$B$3:$B$1315, "&lt;=" &amp; GL$1, DataRegularSeason20242025!$D$3:$D$1315, $A22)+SUMIFS(DataRegularSeason20242025!$AB$3:$AB$1315,DataRegularSeason20242025!$B$3:$B$1315, "&lt;=" &amp; GL$1, DataRegularSeason20242025!$E$3:$E$1315, $A22)</f>
        <v>66</v>
      </c>
      <c r="GM22">
        <f>SUMIFS(DataRegularSeason20242025!$AA$3:$AA$1315,DataRegularSeason20242025!$B$3:$B$1315, "&lt;=" &amp; GM$1, DataRegularSeason20242025!$D$3:$D$1315, $A22)+SUMIFS(DataRegularSeason20242025!$AB$3:$AB$1315,DataRegularSeason20242025!$B$3:$B$1315, "&lt;=" &amp; GM$1, DataRegularSeason20242025!$E$3:$E$1315, $A22)</f>
        <v>66</v>
      </c>
      <c r="GN22">
        <f>SUMIFS(DataRegularSeason20242025!$AA$3:$AA$1315,DataRegularSeason20242025!$B$3:$B$1315, "&lt;=" &amp; GN$1, DataRegularSeason20242025!$D$3:$D$1315, $A22)+SUMIFS(DataRegularSeason20242025!$AB$3:$AB$1315,DataRegularSeason20242025!$B$3:$B$1315, "&lt;=" &amp; GN$1, DataRegularSeason20242025!$E$3:$E$1315, $A22)</f>
        <v>66</v>
      </c>
      <c r="GO22">
        <f>SUMIFS(DataRegularSeason20242025!$AA$3:$AA$1315,DataRegularSeason20242025!$B$3:$B$1315, "&lt;=" &amp; GO$1, DataRegularSeason20242025!$D$3:$D$1315, $A22)+SUMIFS(DataRegularSeason20242025!$AB$3:$AB$1315,DataRegularSeason20242025!$B$3:$B$1315, "&lt;=" &amp; GO$1, DataRegularSeason20242025!$E$3:$E$1315, $A22)</f>
        <v>66</v>
      </c>
      <c r="GP22">
        <f>SUMIFS(DataRegularSeason20242025!$AA$3:$AA$1315,DataRegularSeason20242025!$B$3:$B$1315, "&lt;=" &amp; GP$1, DataRegularSeason20242025!$D$3:$D$1315, $A22)+SUMIFS(DataRegularSeason20242025!$AB$3:$AB$1315,DataRegularSeason20242025!$B$3:$B$1315, "&lt;=" &amp; GP$1, DataRegularSeason20242025!$E$3:$E$1315, $A22)</f>
        <v>66</v>
      </c>
      <c r="GQ22">
        <f>SUMIFS(DataRegularSeason20242025!$AA$3:$AA$1315,DataRegularSeason20242025!$B$3:$B$1315, "&lt;=" &amp; GQ$1, DataRegularSeason20242025!$D$3:$D$1315, $A22)+SUMIFS(DataRegularSeason20242025!$AB$3:$AB$1315,DataRegularSeason20242025!$B$3:$B$1315, "&lt;=" &amp; GQ$1, DataRegularSeason20242025!$E$3:$E$1315, $A22)</f>
        <v>66</v>
      </c>
      <c r="GR22">
        <f>SUMIFS(DataRegularSeason20242025!$AA$3:$AA$1315,DataRegularSeason20242025!$B$3:$B$1315, "&lt;=" &amp; GR$1, DataRegularSeason20242025!$D$3:$D$1315, $A22)+SUMIFS(DataRegularSeason20242025!$AB$3:$AB$1315,DataRegularSeason20242025!$B$3:$B$1315, "&lt;=" &amp; GR$1, DataRegularSeason20242025!$E$3:$E$1315, $A22)</f>
        <v>66</v>
      </c>
      <c r="GS22">
        <f>SUMIFS(DataRegularSeason20242025!$AA$3:$AA$1315,DataRegularSeason20242025!$B$3:$B$1315, "&lt;=" &amp; GS$1, DataRegularSeason20242025!$D$3:$D$1315, $A22)+SUMIFS(DataRegularSeason20242025!$AB$3:$AB$1315,DataRegularSeason20242025!$B$3:$B$1315, "&lt;=" &amp; GS$1, DataRegularSeason20242025!$E$3:$E$1315, $A22)</f>
        <v>66</v>
      </c>
      <c r="GT22">
        <f>SUMIFS(DataRegularSeason20242025!$AA$3:$AA$1315,DataRegularSeason20242025!$B$3:$B$1315, "&lt;=" &amp; GT$1, DataRegularSeason20242025!$D$3:$D$1315, $A22)+SUMIFS(DataRegularSeason20242025!$AB$3:$AB$1315,DataRegularSeason20242025!$B$3:$B$1315, "&lt;=" &amp; GT$1, DataRegularSeason20242025!$E$3:$E$1315, $A22)</f>
        <v>66</v>
      </c>
      <c r="GU22">
        <f>SUMIFS(DataRegularSeason20242025!$AA$3:$AA$1315,DataRegularSeason20242025!$B$3:$B$1315, "&lt;=" &amp; GU$1, DataRegularSeason20242025!$D$3:$D$1315, $A22)+SUMIFS(DataRegularSeason20242025!$AB$3:$AB$1315,DataRegularSeason20242025!$B$3:$B$1315, "&lt;=" &amp; GU$1, DataRegularSeason20242025!$E$3:$E$1315, $A22)</f>
        <v>66</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65</v>
      </c>
      <c r="FD23">
        <f>SUMIFS(DataRegularSeason20242025!$AA$3:$AA$1315,DataRegularSeason20242025!$B$3:$B$1315, "&lt;=" &amp; FD$1, DataRegularSeason20242025!$D$3:$D$1315, $A23)+SUMIFS(DataRegularSeason20242025!$AB$3:$AB$1315,DataRegularSeason20242025!$B$3:$B$1315, "&lt;=" &amp; FD$1, DataRegularSeason20242025!$E$3:$E$1315, $A23)</f>
        <v>65</v>
      </c>
      <c r="FE23">
        <f>SUMIFS(DataRegularSeason20242025!$AA$3:$AA$1315,DataRegularSeason20242025!$B$3:$B$1315, "&lt;=" &amp; FE$1, DataRegularSeason20242025!$D$3:$D$1315, $A23)+SUMIFS(DataRegularSeason20242025!$AB$3:$AB$1315,DataRegularSeason20242025!$B$3:$B$1315, "&lt;=" &amp; FE$1, DataRegularSeason20242025!$E$3:$E$1315, $A23)</f>
        <v>65</v>
      </c>
      <c r="FF23">
        <f>SUMIFS(DataRegularSeason20242025!$AA$3:$AA$1315,DataRegularSeason20242025!$B$3:$B$1315, "&lt;=" &amp; FF$1, DataRegularSeason20242025!$D$3:$D$1315, $A23)+SUMIFS(DataRegularSeason20242025!$AB$3:$AB$1315,DataRegularSeason20242025!$B$3:$B$1315, "&lt;=" &amp; FF$1, DataRegularSeason20242025!$E$3:$E$1315, $A23)</f>
        <v>65</v>
      </c>
      <c r="FG23">
        <f>SUMIFS(DataRegularSeason20242025!$AA$3:$AA$1315,DataRegularSeason20242025!$B$3:$B$1315, "&lt;=" &amp; FG$1, DataRegularSeason20242025!$D$3:$D$1315, $A23)+SUMIFS(DataRegularSeason20242025!$AB$3:$AB$1315,DataRegularSeason20242025!$B$3:$B$1315, "&lt;=" &amp; FG$1, DataRegularSeason20242025!$E$3:$E$1315, $A23)</f>
        <v>65</v>
      </c>
      <c r="FH23">
        <f>SUMIFS(DataRegularSeason20242025!$AA$3:$AA$1315,DataRegularSeason20242025!$B$3:$B$1315, "&lt;=" &amp; FH$1, DataRegularSeason20242025!$D$3:$D$1315, $A23)+SUMIFS(DataRegularSeason20242025!$AB$3:$AB$1315,DataRegularSeason20242025!$B$3:$B$1315, "&lt;=" &amp; FH$1, DataRegularSeason20242025!$E$3:$E$1315, $A23)</f>
        <v>65</v>
      </c>
      <c r="FI23">
        <f>SUMIFS(DataRegularSeason20242025!$AA$3:$AA$1315,DataRegularSeason20242025!$B$3:$B$1315, "&lt;=" &amp; FI$1, DataRegularSeason20242025!$D$3:$D$1315, $A23)+SUMIFS(DataRegularSeason20242025!$AB$3:$AB$1315,DataRegularSeason20242025!$B$3:$B$1315, "&lt;=" &amp; FI$1, DataRegularSeason20242025!$E$3:$E$1315, $A23)</f>
        <v>65</v>
      </c>
      <c r="FJ23">
        <f>SUMIFS(DataRegularSeason20242025!$AA$3:$AA$1315,DataRegularSeason20242025!$B$3:$B$1315, "&lt;=" &amp; FJ$1, DataRegularSeason20242025!$D$3:$D$1315, $A23)+SUMIFS(DataRegularSeason20242025!$AB$3:$AB$1315,DataRegularSeason20242025!$B$3:$B$1315, "&lt;=" &amp; FJ$1, DataRegularSeason20242025!$E$3:$E$1315, $A23)</f>
        <v>65</v>
      </c>
      <c r="FK23">
        <f>SUMIFS(DataRegularSeason20242025!$AA$3:$AA$1315,DataRegularSeason20242025!$B$3:$B$1315, "&lt;=" &amp; FK$1, DataRegularSeason20242025!$D$3:$D$1315, $A23)+SUMIFS(DataRegularSeason20242025!$AB$3:$AB$1315,DataRegularSeason20242025!$B$3:$B$1315, "&lt;=" &amp; FK$1, DataRegularSeason20242025!$E$3:$E$1315, $A23)</f>
        <v>65</v>
      </c>
      <c r="FL23">
        <f>SUMIFS(DataRegularSeason20242025!$AA$3:$AA$1315,DataRegularSeason20242025!$B$3:$B$1315, "&lt;=" &amp; FL$1, DataRegularSeason20242025!$D$3:$D$1315, $A23)+SUMIFS(DataRegularSeason20242025!$AB$3:$AB$1315,DataRegularSeason20242025!$B$3:$B$1315, "&lt;=" &amp; FL$1, DataRegularSeason20242025!$E$3:$E$1315, $A23)</f>
        <v>65</v>
      </c>
      <c r="FM23">
        <f>SUMIFS(DataRegularSeason20242025!$AA$3:$AA$1315,DataRegularSeason20242025!$B$3:$B$1315, "&lt;=" &amp; FM$1, DataRegularSeason20242025!$D$3:$D$1315, $A23)+SUMIFS(DataRegularSeason20242025!$AB$3:$AB$1315,DataRegularSeason20242025!$B$3:$B$1315, "&lt;=" &amp; FM$1, DataRegularSeason20242025!$E$3:$E$1315, $A23)</f>
        <v>65</v>
      </c>
      <c r="FN23">
        <f>SUMIFS(DataRegularSeason20242025!$AA$3:$AA$1315,DataRegularSeason20242025!$B$3:$B$1315, "&lt;=" &amp; FN$1, DataRegularSeason20242025!$D$3:$D$1315, $A23)+SUMIFS(DataRegularSeason20242025!$AB$3:$AB$1315,DataRegularSeason20242025!$B$3:$B$1315, "&lt;=" &amp; FN$1, DataRegularSeason20242025!$E$3:$E$1315, $A23)</f>
        <v>65</v>
      </c>
      <c r="FO23">
        <f>SUMIFS(DataRegularSeason20242025!$AA$3:$AA$1315,DataRegularSeason20242025!$B$3:$B$1315, "&lt;=" &amp; FO$1, DataRegularSeason20242025!$D$3:$D$1315, $A23)+SUMIFS(DataRegularSeason20242025!$AB$3:$AB$1315,DataRegularSeason20242025!$B$3:$B$1315, "&lt;=" &amp; FO$1, DataRegularSeason20242025!$E$3:$E$1315, $A23)</f>
        <v>65</v>
      </c>
      <c r="FP23">
        <f>SUMIFS(DataRegularSeason20242025!$AA$3:$AA$1315,DataRegularSeason20242025!$B$3:$B$1315, "&lt;=" &amp; FP$1, DataRegularSeason20242025!$D$3:$D$1315, $A23)+SUMIFS(DataRegularSeason20242025!$AB$3:$AB$1315,DataRegularSeason20242025!$B$3:$B$1315, "&lt;=" &amp; FP$1, DataRegularSeason20242025!$E$3:$E$1315, $A23)</f>
        <v>65</v>
      </c>
      <c r="FQ23">
        <f>SUMIFS(DataRegularSeason20242025!$AA$3:$AA$1315,DataRegularSeason20242025!$B$3:$B$1315, "&lt;=" &amp; FQ$1, DataRegularSeason20242025!$D$3:$D$1315, $A23)+SUMIFS(DataRegularSeason20242025!$AB$3:$AB$1315,DataRegularSeason20242025!$B$3:$B$1315, "&lt;=" &amp; FQ$1, DataRegularSeason20242025!$E$3:$E$1315, $A23)</f>
        <v>65</v>
      </c>
      <c r="FR23">
        <f>SUMIFS(DataRegularSeason20242025!$AA$3:$AA$1315,DataRegularSeason20242025!$B$3:$B$1315, "&lt;=" &amp; FR$1, DataRegularSeason20242025!$D$3:$D$1315, $A23)+SUMIFS(DataRegularSeason20242025!$AB$3:$AB$1315,DataRegularSeason20242025!$B$3:$B$1315, "&lt;=" &amp; FR$1, DataRegularSeason20242025!$E$3:$E$1315, $A23)</f>
        <v>65</v>
      </c>
      <c r="FS23">
        <f>SUMIFS(DataRegularSeason20242025!$AA$3:$AA$1315,DataRegularSeason20242025!$B$3:$B$1315, "&lt;=" &amp; FS$1, DataRegularSeason20242025!$D$3:$D$1315, $A23)+SUMIFS(DataRegularSeason20242025!$AB$3:$AB$1315,DataRegularSeason20242025!$B$3:$B$1315, "&lt;=" &amp; FS$1, DataRegularSeason20242025!$E$3:$E$1315, $A23)</f>
        <v>65</v>
      </c>
      <c r="FT23">
        <f>SUMIFS(DataRegularSeason20242025!$AA$3:$AA$1315,DataRegularSeason20242025!$B$3:$B$1315, "&lt;=" &amp; FT$1, DataRegularSeason20242025!$D$3:$D$1315, $A23)+SUMIFS(DataRegularSeason20242025!$AB$3:$AB$1315,DataRegularSeason20242025!$B$3:$B$1315, "&lt;=" &amp; FT$1, DataRegularSeason20242025!$E$3:$E$1315, $A23)</f>
        <v>65</v>
      </c>
      <c r="FU23">
        <f>SUMIFS(DataRegularSeason20242025!$AA$3:$AA$1315,DataRegularSeason20242025!$B$3:$B$1315, "&lt;=" &amp; FU$1, DataRegularSeason20242025!$D$3:$D$1315, $A23)+SUMIFS(DataRegularSeason20242025!$AB$3:$AB$1315,DataRegularSeason20242025!$B$3:$B$1315, "&lt;=" &amp; FU$1, DataRegularSeason20242025!$E$3:$E$1315, $A23)</f>
        <v>65</v>
      </c>
      <c r="FV23">
        <f>SUMIFS(DataRegularSeason20242025!$AA$3:$AA$1315,DataRegularSeason20242025!$B$3:$B$1315, "&lt;=" &amp; FV$1, DataRegularSeason20242025!$D$3:$D$1315, $A23)+SUMIFS(DataRegularSeason20242025!$AB$3:$AB$1315,DataRegularSeason20242025!$B$3:$B$1315, "&lt;=" &amp; FV$1, DataRegularSeason20242025!$E$3:$E$1315, $A23)</f>
        <v>65</v>
      </c>
      <c r="FW23">
        <f>SUMIFS(DataRegularSeason20242025!$AA$3:$AA$1315,DataRegularSeason20242025!$B$3:$B$1315, "&lt;=" &amp; FW$1, DataRegularSeason20242025!$D$3:$D$1315, $A23)+SUMIFS(DataRegularSeason20242025!$AB$3:$AB$1315,DataRegularSeason20242025!$B$3:$B$1315, "&lt;=" &amp; FW$1, DataRegularSeason20242025!$E$3:$E$1315, $A23)</f>
        <v>65</v>
      </c>
      <c r="FX23">
        <f>SUMIFS(DataRegularSeason20242025!$AA$3:$AA$1315,DataRegularSeason20242025!$B$3:$B$1315, "&lt;=" &amp; FX$1, DataRegularSeason20242025!$D$3:$D$1315, $A23)+SUMIFS(DataRegularSeason20242025!$AB$3:$AB$1315,DataRegularSeason20242025!$B$3:$B$1315, "&lt;=" &amp; FX$1, DataRegularSeason20242025!$E$3:$E$1315, $A23)</f>
        <v>65</v>
      </c>
      <c r="FY23">
        <f>SUMIFS(DataRegularSeason20242025!$AA$3:$AA$1315,DataRegularSeason20242025!$B$3:$B$1315, "&lt;=" &amp; FY$1, DataRegularSeason20242025!$D$3:$D$1315, $A23)+SUMIFS(DataRegularSeason20242025!$AB$3:$AB$1315,DataRegularSeason20242025!$B$3:$B$1315, "&lt;=" &amp; FY$1, DataRegularSeason20242025!$E$3:$E$1315, $A23)</f>
        <v>65</v>
      </c>
      <c r="FZ23">
        <f>SUMIFS(DataRegularSeason20242025!$AA$3:$AA$1315,DataRegularSeason20242025!$B$3:$B$1315, "&lt;=" &amp; FZ$1, DataRegularSeason20242025!$D$3:$D$1315, $A23)+SUMIFS(DataRegularSeason20242025!$AB$3:$AB$1315,DataRegularSeason20242025!$B$3:$B$1315, "&lt;=" &amp; FZ$1, DataRegularSeason20242025!$E$3:$E$1315, $A23)</f>
        <v>65</v>
      </c>
      <c r="GA23">
        <f>SUMIFS(DataRegularSeason20242025!$AA$3:$AA$1315,DataRegularSeason20242025!$B$3:$B$1315, "&lt;=" &amp; GA$1, DataRegularSeason20242025!$D$3:$D$1315, $A23)+SUMIFS(DataRegularSeason20242025!$AB$3:$AB$1315,DataRegularSeason20242025!$B$3:$B$1315, "&lt;=" &amp; GA$1, DataRegularSeason20242025!$E$3:$E$1315, $A23)</f>
        <v>65</v>
      </c>
      <c r="GB23">
        <f>SUMIFS(DataRegularSeason20242025!$AA$3:$AA$1315,DataRegularSeason20242025!$B$3:$B$1315, "&lt;=" &amp; GB$1, DataRegularSeason20242025!$D$3:$D$1315, $A23)+SUMIFS(DataRegularSeason20242025!$AB$3:$AB$1315,DataRegularSeason20242025!$B$3:$B$1315, "&lt;=" &amp; GB$1, DataRegularSeason20242025!$E$3:$E$1315, $A23)</f>
        <v>65</v>
      </c>
      <c r="GC23">
        <f>SUMIFS(DataRegularSeason20242025!$AA$3:$AA$1315,DataRegularSeason20242025!$B$3:$B$1315, "&lt;=" &amp; GC$1, DataRegularSeason20242025!$D$3:$D$1315, $A23)+SUMIFS(DataRegularSeason20242025!$AB$3:$AB$1315,DataRegularSeason20242025!$B$3:$B$1315, "&lt;=" &amp; GC$1, DataRegularSeason20242025!$E$3:$E$1315, $A23)</f>
        <v>65</v>
      </c>
      <c r="GD23">
        <f>SUMIFS(DataRegularSeason20242025!$AA$3:$AA$1315,DataRegularSeason20242025!$B$3:$B$1315, "&lt;=" &amp; GD$1, DataRegularSeason20242025!$D$3:$D$1315, $A23)+SUMIFS(DataRegularSeason20242025!$AB$3:$AB$1315,DataRegularSeason20242025!$B$3:$B$1315, "&lt;=" &amp; GD$1, DataRegularSeason20242025!$E$3:$E$1315, $A23)</f>
        <v>65</v>
      </c>
      <c r="GE23">
        <f>SUMIFS(DataRegularSeason20242025!$AA$3:$AA$1315,DataRegularSeason20242025!$B$3:$B$1315, "&lt;=" &amp; GE$1, DataRegularSeason20242025!$D$3:$D$1315, $A23)+SUMIFS(DataRegularSeason20242025!$AB$3:$AB$1315,DataRegularSeason20242025!$B$3:$B$1315, "&lt;=" &amp; GE$1, DataRegularSeason20242025!$E$3:$E$1315, $A23)</f>
        <v>65</v>
      </c>
      <c r="GF23">
        <f>SUMIFS(DataRegularSeason20242025!$AA$3:$AA$1315,DataRegularSeason20242025!$B$3:$B$1315, "&lt;=" &amp; GF$1, DataRegularSeason20242025!$D$3:$D$1315, $A23)+SUMIFS(DataRegularSeason20242025!$AB$3:$AB$1315,DataRegularSeason20242025!$B$3:$B$1315, "&lt;=" &amp; GF$1, DataRegularSeason20242025!$E$3:$E$1315, $A23)</f>
        <v>65</v>
      </c>
      <c r="GG23">
        <f>SUMIFS(DataRegularSeason20242025!$AA$3:$AA$1315,DataRegularSeason20242025!$B$3:$B$1315, "&lt;=" &amp; GG$1, DataRegularSeason20242025!$D$3:$D$1315, $A23)+SUMIFS(DataRegularSeason20242025!$AB$3:$AB$1315,DataRegularSeason20242025!$B$3:$B$1315, "&lt;=" &amp; GG$1, DataRegularSeason20242025!$E$3:$E$1315, $A23)</f>
        <v>65</v>
      </c>
      <c r="GH23">
        <f>SUMIFS(DataRegularSeason20242025!$AA$3:$AA$1315,DataRegularSeason20242025!$B$3:$B$1315, "&lt;=" &amp; GH$1, DataRegularSeason20242025!$D$3:$D$1315, $A23)+SUMIFS(DataRegularSeason20242025!$AB$3:$AB$1315,DataRegularSeason20242025!$B$3:$B$1315, "&lt;=" &amp; GH$1, DataRegularSeason20242025!$E$3:$E$1315, $A23)</f>
        <v>65</v>
      </c>
      <c r="GI23">
        <f>SUMIFS(DataRegularSeason20242025!$AA$3:$AA$1315,DataRegularSeason20242025!$B$3:$B$1315, "&lt;=" &amp; GI$1, DataRegularSeason20242025!$D$3:$D$1315, $A23)+SUMIFS(DataRegularSeason20242025!$AB$3:$AB$1315,DataRegularSeason20242025!$B$3:$B$1315, "&lt;=" &amp; GI$1, DataRegularSeason20242025!$E$3:$E$1315, $A23)</f>
        <v>65</v>
      </c>
      <c r="GJ23">
        <f>SUMIFS(DataRegularSeason20242025!$AA$3:$AA$1315,DataRegularSeason20242025!$B$3:$B$1315, "&lt;=" &amp; GJ$1, DataRegularSeason20242025!$D$3:$D$1315, $A23)+SUMIFS(DataRegularSeason20242025!$AB$3:$AB$1315,DataRegularSeason20242025!$B$3:$B$1315, "&lt;=" &amp; GJ$1, DataRegularSeason20242025!$E$3:$E$1315, $A23)</f>
        <v>65</v>
      </c>
      <c r="GK23">
        <f>SUMIFS(DataRegularSeason20242025!$AA$3:$AA$1315,DataRegularSeason20242025!$B$3:$B$1315, "&lt;=" &amp; GK$1, DataRegularSeason20242025!$D$3:$D$1315, $A23)+SUMIFS(DataRegularSeason20242025!$AB$3:$AB$1315,DataRegularSeason20242025!$B$3:$B$1315, "&lt;=" &amp; GK$1, DataRegularSeason20242025!$E$3:$E$1315, $A23)</f>
        <v>65</v>
      </c>
      <c r="GL23">
        <f>SUMIFS(DataRegularSeason20242025!$AA$3:$AA$1315,DataRegularSeason20242025!$B$3:$B$1315, "&lt;=" &amp; GL$1, DataRegularSeason20242025!$D$3:$D$1315, $A23)+SUMIFS(DataRegularSeason20242025!$AB$3:$AB$1315,DataRegularSeason20242025!$B$3:$B$1315, "&lt;=" &amp; GL$1, DataRegularSeason20242025!$E$3:$E$1315, $A23)</f>
        <v>65</v>
      </c>
      <c r="GM23">
        <f>SUMIFS(DataRegularSeason20242025!$AA$3:$AA$1315,DataRegularSeason20242025!$B$3:$B$1315, "&lt;=" &amp; GM$1, DataRegularSeason20242025!$D$3:$D$1315, $A23)+SUMIFS(DataRegularSeason20242025!$AB$3:$AB$1315,DataRegularSeason20242025!$B$3:$B$1315, "&lt;=" &amp; GM$1, DataRegularSeason20242025!$E$3:$E$1315, $A23)</f>
        <v>65</v>
      </c>
      <c r="GN23">
        <f>SUMIFS(DataRegularSeason20242025!$AA$3:$AA$1315,DataRegularSeason20242025!$B$3:$B$1315, "&lt;=" &amp; GN$1, DataRegularSeason20242025!$D$3:$D$1315, $A23)+SUMIFS(DataRegularSeason20242025!$AB$3:$AB$1315,DataRegularSeason20242025!$B$3:$B$1315, "&lt;=" &amp; GN$1, DataRegularSeason20242025!$E$3:$E$1315, $A23)</f>
        <v>65</v>
      </c>
      <c r="GO23">
        <f>SUMIFS(DataRegularSeason20242025!$AA$3:$AA$1315,DataRegularSeason20242025!$B$3:$B$1315, "&lt;=" &amp; GO$1, DataRegularSeason20242025!$D$3:$D$1315, $A23)+SUMIFS(DataRegularSeason20242025!$AB$3:$AB$1315,DataRegularSeason20242025!$B$3:$B$1315, "&lt;=" &amp; GO$1, DataRegularSeason20242025!$E$3:$E$1315, $A23)</f>
        <v>65</v>
      </c>
      <c r="GP23">
        <f>SUMIFS(DataRegularSeason20242025!$AA$3:$AA$1315,DataRegularSeason20242025!$B$3:$B$1315, "&lt;=" &amp; GP$1, DataRegularSeason20242025!$D$3:$D$1315, $A23)+SUMIFS(DataRegularSeason20242025!$AB$3:$AB$1315,DataRegularSeason20242025!$B$3:$B$1315, "&lt;=" &amp; GP$1, DataRegularSeason20242025!$E$3:$E$1315, $A23)</f>
        <v>65</v>
      </c>
      <c r="GQ23">
        <f>SUMIFS(DataRegularSeason20242025!$AA$3:$AA$1315,DataRegularSeason20242025!$B$3:$B$1315, "&lt;=" &amp; GQ$1, DataRegularSeason20242025!$D$3:$D$1315, $A23)+SUMIFS(DataRegularSeason20242025!$AB$3:$AB$1315,DataRegularSeason20242025!$B$3:$B$1315, "&lt;=" &amp; GQ$1, DataRegularSeason20242025!$E$3:$E$1315, $A23)</f>
        <v>65</v>
      </c>
      <c r="GR23">
        <f>SUMIFS(DataRegularSeason20242025!$AA$3:$AA$1315,DataRegularSeason20242025!$B$3:$B$1315, "&lt;=" &amp; GR$1, DataRegularSeason20242025!$D$3:$D$1315, $A23)+SUMIFS(DataRegularSeason20242025!$AB$3:$AB$1315,DataRegularSeason20242025!$B$3:$B$1315, "&lt;=" &amp; GR$1, DataRegularSeason20242025!$E$3:$E$1315, $A23)</f>
        <v>65</v>
      </c>
      <c r="GS23">
        <f>SUMIFS(DataRegularSeason20242025!$AA$3:$AA$1315,DataRegularSeason20242025!$B$3:$B$1315, "&lt;=" &amp; GS$1, DataRegularSeason20242025!$D$3:$D$1315, $A23)+SUMIFS(DataRegularSeason20242025!$AB$3:$AB$1315,DataRegularSeason20242025!$B$3:$B$1315, "&lt;=" &amp; GS$1, DataRegularSeason20242025!$E$3:$E$1315, $A23)</f>
        <v>65</v>
      </c>
      <c r="GT23">
        <f>SUMIFS(DataRegularSeason20242025!$AA$3:$AA$1315,DataRegularSeason20242025!$B$3:$B$1315, "&lt;=" &amp; GT$1, DataRegularSeason20242025!$D$3:$D$1315, $A23)+SUMIFS(DataRegularSeason20242025!$AB$3:$AB$1315,DataRegularSeason20242025!$B$3:$B$1315, "&lt;=" &amp; GT$1, DataRegularSeason20242025!$E$3:$E$1315, $A23)</f>
        <v>65</v>
      </c>
      <c r="GU23">
        <f>SUMIFS(DataRegularSeason20242025!$AA$3:$AA$1315,DataRegularSeason20242025!$B$3:$B$1315, "&lt;=" &amp; GU$1, DataRegularSeason20242025!$D$3:$D$1315, $A23)+SUMIFS(DataRegularSeason20242025!$AB$3:$AB$1315,DataRegularSeason20242025!$B$3:$B$1315, "&lt;=" &amp; GU$1, DataRegularSeason20242025!$E$3:$E$1315, $A23)</f>
        <v>65</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51</v>
      </c>
      <c r="FC24">
        <f>SUMIFS(DataRegularSeason20242025!$AA$3:$AA$1315,DataRegularSeason20242025!$B$3:$B$1315, "&lt;=" &amp; FC$1, DataRegularSeason20242025!$D$3:$D$1315, $A24)+SUMIFS(DataRegularSeason20242025!$AB$3:$AB$1315,DataRegularSeason20242025!$B$3:$B$1315, "&lt;=" &amp; FC$1, DataRegularSeason20242025!$E$3:$E$1315, $A24)</f>
        <v>51</v>
      </c>
      <c r="FD24">
        <f>SUMIFS(DataRegularSeason20242025!$AA$3:$AA$1315,DataRegularSeason20242025!$B$3:$B$1315, "&lt;=" &amp; FD$1, DataRegularSeason20242025!$D$3:$D$1315, $A24)+SUMIFS(DataRegularSeason20242025!$AB$3:$AB$1315,DataRegularSeason20242025!$B$3:$B$1315, "&lt;=" &amp; FD$1, DataRegularSeason20242025!$E$3:$E$1315, $A24)</f>
        <v>51</v>
      </c>
      <c r="FE24">
        <f>SUMIFS(DataRegularSeason20242025!$AA$3:$AA$1315,DataRegularSeason20242025!$B$3:$B$1315, "&lt;=" &amp; FE$1, DataRegularSeason20242025!$D$3:$D$1315, $A24)+SUMIFS(DataRegularSeason20242025!$AB$3:$AB$1315,DataRegularSeason20242025!$B$3:$B$1315, "&lt;=" &amp; FE$1, DataRegularSeason20242025!$E$3:$E$1315, $A24)</f>
        <v>51</v>
      </c>
      <c r="FF24">
        <f>SUMIFS(DataRegularSeason20242025!$AA$3:$AA$1315,DataRegularSeason20242025!$B$3:$B$1315, "&lt;=" &amp; FF$1, DataRegularSeason20242025!$D$3:$D$1315, $A24)+SUMIFS(DataRegularSeason20242025!$AB$3:$AB$1315,DataRegularSeason20242025!$B$3:$B$1315, "&lt;=" &amp; FF$1, DataRegularSeason20242025!$E$3:$E$1315, $A24)</f>
        <v>51</v>
      </c>
      <c r="FG24">
        <f>SUMIFS(DataRegularSeason20242025!$AA$3:$AA$1315,DataRegularSeason20242025!$B$3:$B$1315, "&lt;=" &amp; FG$1, DataRegularSeason20242025!$D$3:$D$1315, $A24)+SUMIFS(DataRegularSeason20242025!$AB$3:$AB$1315,DataRegularSeason20242025!$B$3:$B$1315, "&lt;=" &amp; FG$1, DataRegularSeason20242025!$E$3:$E$1315, $A24)</f>
        <v>51</v>
      </c>
      <c r="FH24">
        <f>SUMIFS(DataRegularSeason20242025!$AA$3:$AA$1315,DataRegularSeason20242025!$B$3:$B$1315, "&lt;=" &amp; FH$1, DataRegularSeason20242025!$D$3:$D$1315, $A24)+SUMIFS(DataRegularSeason20242025!$AB$3:$AB$1315,DataRegularSeason20242025!$B$3:$B$1315, "&lt;=" &amp; FH$1, DataRegularSeason20242025!$E$3:$E$1315, $A24)</f>
        <v>51</v>
      </c>
      <c r="FI24">
        <f>SUMIFS(DataRegularSeason20242025!$AA$3:$AA$1315,DataRegularSeason20242025!$B$3:$B$1315, "&lt;=" &amp; FI$1, DataRegularSeason20242025!$D$3:$D$1315, $A24)+SUMIFS(DataRegularSeason20242025!$AB$3:$AB$1315,DataRegularSeason20242025!$B$3:$B$1315, "&lt;=" &amp; FI$1, DataRegularSeason20242025!$E$3:$E$1315, $A24)</f>
        <v>51</v>
      </c>
      <c r="FJ24">
        <f>SUMIFS(DataRegularSeason20242025!$AA$3:$AA$1315,DataRegularSeason20242025!$B$3:$B$1315, "&lt;=" &amp; FJ$1, DataRegularSeason20242025!$D$3:$D$1315, $A24)+SUMIFS(DataRegularSeason20242025!$AB$3:$AB$1315,DataRegularSeason20242025!$B$3:$B$1315, "&lt;=" &amp; FJ$1, DataRegularSeason20242025!$E$3:$E$1315, $A24)</f>
        <v>51</v>
      </c>
      <c r="FK24">
        <f>SUMIFS(DataRegularSeason20242025!$AA$3:$AA$1315,DataRegularSeason20242025!$B$3:$B$1315, "&lt;=" &amp; FK$1, DataRegularSeason20242025!$D$3:$D$1315, $A24)+SUMIFS(DataRegularSeason20242025!$AB$3:$AB$1315,DataRegularSeason20242025!$B$3:$B$1315, "&lt;=" &amp; FK$1, DataRegularSeason20242025!$E$3:$E$1315, $A24)</f>
        <v>51</v>
      </c>
      <c r="FL24">
        <f>SUMIFS(DataRegularSeason20242025!$AA$3:$AA$1315,DataRegularSeason20242025!$B$3:$B$1315, "&lt;=" &amp; FL$1, DataRegularSeason20242025!$D$3:$D$1315, $A24)+SUMIFS(DataRegularSeason20242025!$AB$3:$AB$1315,DataRegularSeason20242025!$B$3:$B$1315, "&lt;=" &amp; FL$1, DataRegularSeason20242025!$E$3:$E$1315, $A24)</f>
        <v>51</v>
      </c>
      <c r="FM24">
        <f>SUMIFS(DataRegularSeason20242025!$AA$3:$AA$1315,DataRegularSeason20242025!$B$3:$B$1315, "&lt;=" &amp; FM$1, DataRegularSeason20242025!$D$3:$D$1315, $A24)+SUMIFS(DataRegularSeason20242025!$AB$3:$AB$1315,DataRegularSeason20242025!$B$3:$B$1315, "&lt;=" &amp; FM$1, DataRegularSeason20242025!$E$3:$E$1315, $A24)</f>
        <v>51</v>
      </c>
      <c r="FN24">
        <f>SUMIFS(DataRegularSeason20242025!$AA$3:$AA$1315,DataRegularSeason20242025!$B$3:$B$1315, "&lt;=" &amp; FN$1, DataRegularSeason20242025!$D$3:$D$1315, $A24)+SUMIFS(DataRegularSeason20242025!$AB$3:$AB$1315,DataRegularSeason20242025!$B$3:$B$1315, "&lt;=" &amp; FN$1, DataRegularSeason20242025!$E$3:$E$1315, $A24)</f>
        <v>51</v>
      </c>
      <c r="FO24">
        <f>SUMIFS(DataRegularSeason20242025!$AA$3:$AA$1315,DataRegularSeason20242025!$B$3:$B$1315, "&lt;=" &amp; FO$1, DataRegularSeason20242025!$D$3:$D$1315, $A24)+SUMIFS(DataRegularSeason20242025!$AB$3:$AB$1315,DataRegularSeason20242025!$B$3:$B$1315, "&lt;=" &amp; FO$1, DataRegularSeason20242025!$E$3:$E$1315, $A24)</f>
        <v>51</v>
      </c>
      <c r="FP24">
        <f>SUMIFS(DataRegularSeason20242025!$AA$3:$AA$1315,DataRegularSeason20242025!$B$3:$B$1315, "&lt;=" &amp; FP$1, DataRegularSeason20242025!$D$3:$D$1315, $A24)+SUMIFS(DataRegularSeason20242025!$AB$3:$AB$1315,DataRegularSeason20242025!$B$3:$B$1315, "&lt;=" &amp; FP$1, DataRegularSeason20242025!$E$3:$E$1315, $A24)</f>
        <v>51</v>
      </c>
      <c r="FQ24">
        <f>SUMIFS(DataRegularSeason20242025!$AA$3:$AA$1315,DataRegularSeason20242025!$B$3:$B$1315, "&lt;=" &amp; FQ$1, DataRegularSeason20242025!$D$3:$D$1315, $A24)+SUMIFS(DataRegularSeason20242025!$AB$3:$AB$1315,DataRegularSeason20242025!$B$3:$B$1315, "&lt;=" &amp; FQ$1, DataRegularSeason20242025!$E$3:$E$1315, $A24)</f>
        <v>51</v>
      </c>
      <c r="FR24">
        <f>SUMIFS(DataRegularSeason20242025!$AA$3:$AA$1315,DataRegularSeason20242025!$B$3:$B$1315, "&lt;=" &amp; FR$1, DataRegularSeason20242025!$D$3:$D$1315, $A24)+SUMIFS(DataRegularSeason20242025!$AB$3:$AB$1315,DataRegularSeason20242025!$B$3:$B$1315, "&lt;=" &amp; FR$1, DataRegularSeason20242025!$E$3:$E$1315, $A24)</f>
        <v>51</v>
      </c>
      <c r="FS24">
        <f>SUMIFS(DataRegularSeason20242025!$AA$3:$AA$1315,DataRegularSeason20242025!$B$3:$B$1315, "&lt;=" &amp; FS$1, DataRegularSeason20242025!$D$3:$D$1315, $A24)+SUMIFS(DataRegularSeason20242025!$AB$3:$AB$1315,DataRegularSeason20242025!$B$3:$B$1315, "&lt;=" &amp; FS$1, DataRegularSeason20242025!$E$3:$E$1315, $A24)</f>
        <v>51</v>
      </c>
      <c r="FT24">
        <f>SUMIFS(DataRegularSeason20242025!$AA$3:$AA$1315,DataRegularSeason20242025!$B$3:$B$1315, "&lt;=" &amp; FT$1, DataRegularSeason20242025!$D$3:$D$1315, $A24)+SUMIFS(DataRegularSeason20242025!$AB$3:$AB$1315,DataRegularSeason20242025!$B$3:$B$1315, "&lt;=" &amp; FT$1, DataRegularSeason20242025!$E$3:$E$1315, $A24)</f>
        <v>51</v>
      </c>
      <c r="FU24">
        <f>SUMIFS(DataRegularSeason20242025!$AA$3:$AA$1315,DataRegularSeason20242025!$B$3:$B$1315, "&lt;=" &amp; FU$1, DataRegularSeason20242025!$D$3:$D$1315, $A24)+SUMIFS(DataRegularSeason20242025!$AB$3:$AB$1315,DataRegularSeason20242025!$B$3:$B$1315, "&lt;=" &amp; FU$1, DataRegularSeason20242025!$E$3:$E$1315, $A24)</f>
        <v>51</v>
      </c>
      <c r="FV24">
        <f>SUMIFS(DataRegularSeason20242025!$AA$3:$AA$1315,DataRegularSeason20242025!$B$3:$B$1315, "&lt;=" &amp; FV$1, DataRegularSeason20242025!$D$3:$D$1315, $A24)+SUMIFS(DataRegularSeason20242025!$AB$3:$AB$1315,DataRegularSeason20242025!$B$3:$B$1315, "&lt;=" &amp; FV$1, DataRegularSeason20242025!$E$3:$E$1315, $A24)</f>
        <v>51</v>
      </c>
      <c r="FW24">
        <f>SUMIFS(DataRegularSeason20242025!$AA$3:$AA$1315,DataRegularSeason20242025!$B$3:$B$1315, "&lt;=" &amp; FW$1, DataRegularSeason20242025!$D$3:$D$1315, $A24)+SUMIFS(DataRegularSeason20242025!$AB$3:$AB$1315,DataRegularSeason20242025!$B$3:$B$1315, "&lt;=" &amp; FW$1, DataRegularSeason20242025!$E$3:$E$1315, $A24)</f>
        <v>51</v>
      </c>
      <c r="FX24">
        <f>SUMIFS(DataRegularSeason20242025!$AA$3:$AA$1315,DataRegularSeason20242025!$B$3:$B$1315, "&lt;=" &amp; FX$1, DataRegularSeason20242025!$D$3:$D$1315, $A24)+SUMIFS(DataRegularSeason20242025!$AB$3:$AB$1315,DataRegularSeason20242025!$B$3:$B$1315, "&lt;=" &amp; FX$1, DataRegularSeason20242025!$E$3:$E$1315, $A24)</f>
        <v>51</v>
      </c>
      <c r="FY24">
        <f>SUMIFS(DataRegularSeason20242025!$AA$3:$AA$1315,DataRegularSeason20242025!$B$3:$B$1315, "&lt;=" &amp; FY$1, DataRegularSeason20242025!$D$3:$D$1315, $A24)+SUMIFS(DataRegularSeason20242025!$AB$3:$AB$1315,DataRegularSeason20242025!$B$3:$B$1315, "&lt;=" &amp; FY$1, DataRegularSeason20242025!$E$3:$E$1315, $A24)</f>
        <v>51</v>
      </c>
      <c r="FZ24">
        <f>SUMIFS(DataRegularSeason20242025!$AA$3:$AA$1315,DataRegularSeason20242025!$B$3:$B$1315, "&lt;=" &amp; FZ$1, DataRegularSeason20242025!$D$3:$D$1315, $A24)+SUMIFS(DataRegularSeason20242025!$AB$3:$AB$1315,DataRegularSeason20242025!$B$3:$B$1315, "&lt;=" &amp; FZ$1, DataRegularSeason20242025!$E$3:$E$1315, $A24)</f>
        <v>51</v>
      </c>
      <c r="GA24">
        <f>SUMIFS(DataRegularSeason20242025!$AA$3:$AA$1315,DataRegularSeason20242025!$B$3:$B$1315, "&lt;=" &amp; GA$1, DataRegularSeason20242025!$D$3:$D$1315, $A24)+SUMIFS(DataRegularSeason20242025!$AB$3:$AB$1315,DataRegularSeason20242025!$B$3:$B$1315, "&lt;=" &amp; GA$1, DataRegularSeason20242025!$E$3:$E$1315, $A24)</f>
        <v>51</v>
      </c>
      <c r="GB24">
        <f>SUMIFS(DataRegularSeason20242025!$AA$3:$AA$1315,DataRegularSeason20242025!$B$3:$B$1315, "&lt;=" &amp; GB$1, DataRegularSeason20242025!$D$3:$D$1315, $A24)+SUMIFS(DataRegularSeason20242025!$AB$3:$AB$1315,DataRegularSeason20242025!$B$3:$B$1315, "&lt;=" &amp; GB$1, DataRegularSeason20242025!$E$3:$E$1315, $A24)</f>
        <v>51</v>
      </c>
      <c r="GC24">
        <f>SUMIFS(DataRegularSeason20242025!$AA$3:$AA$1315,DataRegularSeason20242025!$B$3:$B$1315, "&lt;=" &amp; GC$1, DataRegularSeason20242025!$D$3:$D$1315, $A24)+SUMIFS(DataRegularSeason20242025!$AB$3:$AB$1315,DataRegularSeason20242025!$B$3:$B$1315, "&lt;=" &amp; GC$1, DataRegularSeason20242025!$E$3:$E$1315, $A24)</f>
        <v>51</v>
      </c>
      <c r="GD24">
        <f>SUMIFS(DataRegularSeason20242025!$AA$3:$AA$1315,DataRegularSeason20242025!$B$3:$B$1315, "&lt;=" &amp; GD$1, DataRegularSeason20242025!$D$3:$D$1315, $A24)+SUMIFS(DataRegularSeason20242025!$AB$3:$AB$1315,DataRegularSeason20242025!$B$3:$B$1315, "&lt;=" &amp; GD$1, DataRegularSeason20242025!$E$3:$E$1315, $A24)</f>
        <v>51</v>
      </c>
      <c r="GE24">
        <f>SUMIFS(DataRegularSeason20242025!$AA$3:$AA$1315,DataRegularSeason20242025!$B$3:$B$1315, "&lt;=" &amp; GE$1, DataRegularSeason20242025!$D$3:$D$1315, $A24)+SUMIFS(DataRegularSeason20242025!$AB$3:$AB$1315,DataRegularSeason20242025!$B$3:$B$1315, "&lt;=" &amp; GE$1, DataRegularSeason20242025!$E$3:$E$1315, $A24)</f>
        <v>51</v>
      </c>
      <c r="GF24">
        <f>SUMIFS(DataRegularSeason20242025!$AA$3:$AA$1315,DataRegularSeason20242025!$B$3:$B$1315, "&lt;=" &amp; GF$1, DataRegularSeason20242025!$D$3:$D$1315, $A24)+SUMIFS(DataRegularSeason20242025!$AB$3:$AB$1315,DataRegularSeason20242025!$B$3:$B$1315, "&lt;=" &amp; GF$1, DataRegularSeason20242025!$E$3:$E$1315, $A24)</f>
        <v>51</v>
      </c>
      <c r="GG24">
        <f>SUMIFS(DataRegularSeason20242025!$AA$3:$AA$1315,DataRegularSeason20242025!$B$3:$B$1315, "&lt;=" &amp; GG$1, DataRegularSeason20242025!$D$3:$D$1315, $A24)+SUMIFS(DataRegularSeason20242025!$AB$3:$AB$1315,DataRegularSeason20242025!$B$3:$B$1315, "&lt;=" &amp; GG$1, DataRegularSeason20242025!$E$3:$E$1315, $A24)</f>
        <v>51</v>
      </c>
      <c r="GH24">
        <f>SUMIFS(DataRegularSeason20242025!$AA$3:$AA$1315,DataRegularSeason20242025!$B$3:$B$1315, "&lt;=" &amp; GH$1, DataRegularSeason20242025!$D$3:$D$1315, $A24)+SUMIFS(DataRegularSeason20242025!$AB$3:$AB$1315,DataRegularSeason20242025!$B$3:$B$1315, "&lt;=" &amp; GH$1, DataRegularSeason20242025!$E$3:$E$1315, $A24)</f>
        <v>51</v>
      </c>
      <c r="GI24">
        <f>SUMIFS(DataRegularSeason20242025!$AA$3:$AA$1315,DataRegularSeason20242025!$B$3:$B$1315, "&lt;=" &amp; GI$1, DataRegularSeason20242025!$D$3:$D$1315, $A24)+SUMIFS(DataRegularSeason20242025!$AB$3:$AB$1315,DataRegularSeason20242025!$B$3:$B$1315, "&lt;=" &amp; GI$1, DataRegularSeason20242025!$E$3:$E$1315, $A24)</f>
        <v>51</v>
      </c>
      <c r="GJ24">
        <f>SUMIFS(DataRegularSeason20242025!$AA$3:$AA$1315,DataRegularSeason20242025!$B$3:$B$1315, "&lt;=" &amp; GJ$1, DataRegularSeason20242025!$D$3:$D$1315, $A24)+SUMIFS(DataRegularSeason20242025!$AB$3:$AB$1315,DataRegularSeason20242025!$B$3:$B$1315, "&lt;=" &amp; GJ$1, DataRegularSeason20242025!$E$3:$E$1315, $A24)</f>
        <v>51</v>
      </c>
      <c r="GK24">
        <f>SUMIFS(DataRegularSeason20242025!$AA$3:$AA$1315,DataRegularSeason20242025!$B$3:$B$1315, "&lt;=" &amp; GK$1, DataRegularSeason20242025!$D$3:$D$1315, $A24)+SUMIFS(DataRegularSeason20242025!$AB$3:$AB$1315,DataRegularSeason20242025!$B$3:$B$1315, "&lt;=" &amp; GK$1, DataRegularSeason20242025!$E$3:$E$1315, $A24)</f>
        <v>51</v>
      </c>
      <c r="GL24">
        <f>SUMIFS(DataRegularSeason20242025!$AA$3:$AA$1315,DataRegularSeason20242025!$B$3:$B$1315, "&lt;=" &amp; GL$1, DataRegularSeason20242025!$D$3:$D$1315, $A24)+SUMIFS(DataRegularSeason20242025!$AB$3:$AB$1315,DataRegularSeason20242025!$B$3:$B$1315, "&lt;=" &amp; GL$1, DataRegularSeason20242025!$E$3:$E$1315, $A24)</f>
        <v>51</v>
      </c>
      <c r="GM24">
        <f>SUMIFS(DataRegularSeason20242025!$AA$3:$AA$1315,DataRegularSeason20242025!$B$3:$B$1315, "&lt;=" &amp; GM$1, DataRegularSeason20242025!$D$3:$D$1315, $A24)+SUMIFS(DataRegularSeason20242025!$AB$3:$AB$1315,DataRegularSeason20242025!$B$3:$B$1315, "&lt;=" &amp; GM$1, DataRegularSeason20242025!$E$3:$E$1315, $A24)</f>
        <v>51</v>
      </c>
      <c r="GN24">
        <f>SUMIFS(DataRegularSeason20242025!$AA$3:$AA$1315,DataRegularSeason20242025!$B$3:$B$1315, "&lt;=" &amp; GN$1, DataRegularSeason20242025!$D$3:$D$1315, $A24)+SUMIFS(DataRegularSeason20242025!$AB$3:$AB$1315,DataRegularSeason20242025!$B$3:$B$1315, "&lt;=" &amp; GN$1, DataRegularSeason20242025!$E$3:$E$1315, $A24)</f>
        <v>51</v>
      </c>
      <c r="GO24">
        <f>SUMIFS(DataRegularSeason20242025!$AA$3:$AA$1315,DataRegularSeason20242025!$B$3:$B$1315, "&lt;=" &amp; GO$1, DataRegularSeason20242025!$D$3:$D$1315, $A24)+SUMIFS(DataRegularSeason20242025!$AB$3:$AB$1315,DataRegularSeason20242025!$B$3:$B$1315, "&lt;=" &amp; GO$1, DataRegularSeason20242025!$E$3:$E$1315, $A24)</f>
        <v>51</v>
      </c>
      <c r="GP24">
        <f>SUMIFS(DataRegularSeason20242025!$AA$3:$AA$1315,DataRegularSeason20242025!$B$3:$B$1315, "&lt;=" &amp; GP$1, DataRegularSeason20242025!$D$3:$D$1315, $A24)+SUMIFS(DataRegularSeason20242025!$AB$3:$AB$1315,DataRegularSeason20242025!$B$3:$B$1315, "&lt;=" &amp; GP$1, DataRegularSeason20242025!$E$3:$E$1315, $A24)</f>
        <v>51</v>
      </c>
      <c r="GQ24">
        <f>SUMIFS(DataRegularSeason20242025!$AA$3:$AA$1315,DataRegularSeason20242025!$B$3:$B$1315, "&lt;=" &amp; GQ$1, DataRegularSeason20242025!$D$3:$D$1315, $A24)+SUMIFS(DataRegularSeason20242025!$AB$3:$AB$1315,DataRegularSeason20242025!$B$3:$B$1315, "&lt;=" &amp; GQ$1, DataRegularSeason20242025!$E$3:$E$1315, $A24)</f>
        <v>51</v>
      </c>
      <c r="GR24">
        <f>SUMIFS(DataRegularSeason20242025!$AA$3:$AA$1315,DataRegularSeason20242025!$B$3:$B$1315, "&lt;=" &amp; GR$1, DataRegularSeason20242025!$D$3:$D$1315, $A24)+SUMIFS(DataRegularSeason20242025!$AB$3:$AB$1315,DataRegularSeason20242025!$B$3:$B$1315, "&lt;=" &amp; GR$1, DataRegularSeason20242025!$E$3:$E$1315, $A24)</f>
        <v>51</v>
      </c>
      <c r="GS24">
        <f>SUMIFS(DataRegularSeason20242025!$AA$3:$AA$1315,DataRegularSeason20242025!$B$3:$B$1315, "&lt;=" &amp; GS$1, DataRegularSeason20242025!$D$3:$D$1315, $A24)+SUMIFS(DataRegularSeason20242025!$AB$3:$AB$1315,DataRegularSeason20242025!$B$3:$B$1315, "&lt;=" &amp; GS$1, DataRegularSeason20242025!$E$3:$E$1315, $A24)</f>
        <v>51</v>
      </c>
      <c r="GT24">
        <f>SUMIFS(DataRegularSeason20242025!$AA$3:$AA$1315,DataRegularSeason20242025!$B$3:$B$1315, "&lt;=" &amp; GT$1, DataRegularSeason20242025!$D$3:$D$1315, $A24)+SUMIFS(DataRegularSeason20242025!$AB$3:$AB$1315,DataRegularSeason20242025!$B$3:$B$1315, "&lt;=" &amp; GT$1, DataRegularSeason20242025!$E$3:$E$1315, $A24)</f>
        <v>51</v>
      </c>
      <c r="GU24">
        <f>SUMIFS(DataRegularSeason20242025!$AA$3:$AA$1315,DataRegularSeason20242025!$B$3:$B$1315, "&lt;=" &amp; GU$1, DataRegularSeason20242025!$D$3:$D$1315, $A24)+SUMIFS(DataRegularSeason20242025!$AB$3:$AB$1315,DataRegularSeason20242025!$B$3:$B$1315, "&lt;=" &amp; GU$1, DataRegularSeason20242025!$E$3:$E$1315, $A24)</f>
        <v>51</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46</v>
      </c>
      <c r="FD25">
        <f>SUMIFS(DataRegularSeason20242025!$AA$3:$AA$1315,DataRegularSeason20242025!$B$3:$B$1315, "&lt;=" &amp; FD$1, DataRegularSeason20242025!$D$3:$D$1315, $A25)+SUMIFS(DataRegularSeason20242025!$AB$3:$AB$1315,DataRegularSeason20242025!$B$3:$B$1315, "&lt;=" &amp; FD$1, DataRegularSeason20242025!$E$3:$E$1315, $A25)</f>
        <v>46</v>
      </c>
      <c r="FE25">
        <f>SUMIFS(DataRegularSeason20242025!$AA$3:$AA$1315,DataRegularSeason20242025!$B$3:$B$1315, "&lt;=" &amp; FE$1, DataRegularSeason20242025!$D$3:$D$1315, $A25)+SUMIFS(DataRegularSeason20242025!$AB$3:$AB$1315,DataRegularSeason20242025!$B$3:$B$1315, "&lt;=" &amp; FE$1, DataRegularSeason20242025!$E$3:$E$1315, $A25)</f>
        <v>46</v>
      </c>
      <c r="FF25">
        <f>SUMIFS(DataRegularSeason20242025!$AA$3:$AA$1315,DataRegularSeason20242025!$B$3:$B$1315, "&lt;=" &amp; FF$1, DataRegularSeason20242025!$D$3:$D$1315, $A25)+SUMIFS(DataRegularSeason20242025!$AB$3:$AB$1315,DataRegularSeason20242025!$B$3:$B$1315, "&lt;=" &amp; FF$1, DataRegularSeason20242025!$E$3:$E$1315, $A25)</f>
        <v>46</v>
      </c>
      <c r="FG25">
        <f>SUMIFS(DataRegularSeason20242025!$AA$3:$AA$1315,DataRegularSeason20242025!$B$3:$B$1315, "&lt;=" &amp; FG$1, DataRegularSeason20242025!$D$3:$D$1315, $A25)+SUMIFS(DataRegularSeason20242025!$AB$3:$AB$1315,DataRegularSeason20242025!$B$3:$B$1315, "&lt;=" &amp; FG$1, DataRegularSeason20242025!$E$3:$E$1315, $A25)</f>
        <v>46</v>
      </c>
      <c r="FH25">
        <f>SUMIFS(DataRegularSeason20242025!$AA$3:$AA$1315,DataRegularSeason20242025!$B$3:$B$1315, "&lt;=" &amp; FH$1, DataRegularSeason20242025!$D$3:$D$1315, $A25)+SUMIFS(DataRegularSeason20242025!$AB$3:$AB$1315,DataRegularSeason20242025!$B$3:$B$1315, "&lt;=" &amp; FH$1, DataRegularSeason20242025!$E$3:$E$1315, $A25)</f>
        <v>46</v>
      </c>
      <c r="FI25">
        <f>SUMIFS(DataRegularSeason20242025!$AA$3:$AA$1315,DataRegularSeason20242025!$B$3:$B$1315, "&lt;=" &amp; FI$1, DataRegularSeason20242025!$D$3:$D$1315, $A25)+SUMIFS(DataRegularSeason20242025!$AB$3:$AB$1315,DataRegularSeason20242025!$B$3:$B$1315, "&lt;=" &amp; FI$1, DataRegularSeason20242025!$E$3:$E$1315, $A25)</f>
        <v>46</v>
      </c>
      <c r="FJ25">
        <f>SUMIFS(DataRegularSeason20242025!$AA$3:$AA$1315,DataRegularSeason20242025!$B$3:$B$1315, "&lt;=" &amp; FJ$1, DataRegularSeason20242025!$D$3:$D$1315, $A25)+SUMIFS(DataRegularSeason20242025!$AB$3:$AB$1315,DataRegularSeason20242025!$B$3:$B$1315, "&lt;=" &amp; FJ$1, DataRegularSeason20242025!$E$3:$E$1315, $A25)</f>
        <v>46</v>
      </c>
      <c r="FK25">
        <f>SUMIFS(DataRegularSeason20242025!$AA$3:$AA$1315,DataRegularSeason20242025!$B$3:$B$1315, "&lt;=" &amp; FK$1, DataRegularSeason20242025!$D$3:$D$1315, $A25)+SUMIFS(DataRegularSeason20242025!$AB$3:$AB$1315,DataRegularSeason20242025!$B$3:$B$1315, "&lt;=" &amp; FK$1, DataRegularSeason20242025!$E$3:$E$1315, $A25)</f>
        <v>46</v>
      </c>
      <c r="FL25">
        <f>SUMIFS(DataRegularSeason20242025!$AA$3:$AA$1315,DataRegularSeason20242025!$B$3:$B$1315, "&lt;=" &amp; FL$1, DataRegularSeason20242025!$D$3:$D$1315, $A25)+SUMIFS(DataRegularSeason20242025!$AB$3:$AB$1315,DataRegularSeason20242025!$B$3:$B$1315, "&lt;=" &amp; FL$1, DataRegularSeason20242025!$E$3:$E$1315, $A25)</f>
        <v>46</v>
      </c>
      <c r="FM25">
        <f>SUMIFS(DataRegularSeason20242025!$AA$3:$AA$1315,DataRegularSeason20242025!$B$3:$B$1315, "&lt;=" &amp; FM$1, DataRegularSeason20242025!$D$3:$D$1315, $A25)+SUMIFS(DataRegularSeason20242025!$AB$3:$AB$1315,DataRegularSeason20242025!$B$3:$B$1315, "&lt;=" &amp; FM$1, DataRegularSeason20242025!$E$3:$E$1315, $A25)</f>
        <v>46</v>
      </c>
      <c r="FN25">
        <f>SUMIFS(DataRegularSeason20242025!$AA$3:$AA$1315,DataRegularSeason20242025!$B$3:$B$1315, "&lt;=" &amp; FN$1, DataRegularSeason20242025!$D$3:$D$1315, $A25)+SUMIFS(DataRegularSeason20242025!$AB$3:$AB$1315,DataRegularSeason20242025!$B$3:$B$1315, "&lt;=" &amp; FN$1, DataRegularSeason20242025!$E$3:$E$1315, $A25)</f>
        <v>46</v>
      </c>
      <c r="FO25">
        <f>SUMIFS(DataRegularSeason20242025!$AA$3:$AA$1315,DataRegularSeason20242025!$B$3:$B$1315, "&lt;=" &amp; FO$1, DataRegularSeason20242025!$D$3:$D$1315, $A25)+SUMIFS(DataRegularSeason20242025!$AB$3:$AB$1315,DataRegularSeason20242025!$B$3:$B$1315, "&lt;=" &amp; FO$1, DataRegularSeason20242025!$E$3:$E$1315, $A25)</f>
        <v>46</v>
      </c>
      <c r="FP25">
        <f>SUMIFS(DataRegularSeason20242025!$AA$3:$AA$1315,DataRegularSeason20242025!$B$3:$B$1315, "&lt;=" &amp; FP$1, DataRegularSeason20242025!$D$3:$D$1315, $A25)+SUMIFS(DataRegularSeason20242025!$AB$3:$AB$1315,DataRegularSeason20242025!$B$3:$B$1315, "&lt;=" &amp; FP$1, DataRegularSeason20242025!$E$3:$E$1315, $A25)</f>
        <v>46</v>
      </c>
      <c r="FQ25">
        <f>SUMIFS(DataRegularSeason20242025!$AA$3:$AA$1315,DataRegularSeason20242025!$B$3:$B$1315, "&lt;=" &amp; FQ$1, DataRegularSeason20242025!$D$3:$D$1315, $A25)+SUMIFS(DataRegularSeason20242025!$AB$3:$AB$1315,DataRegularSeason20242025!$B$3:$B$1315, "&lt;=" &amp; FQ$1, DataRegularSeason20242025!$E$3:$E$1315, $A25)</f>
        <v>46</v>
      </c>
      <c r="FR25">
        <f>SUMIFS(DataRegularSeason20242025!$AA$3:$AA$1315,DataRegularSeason20242025!$B$3:$B$1315, "&lt;=" &amp; FR$1, DataRegularSeason20242025!$D$3:$D$1315, $A25)+SUMIFS(DataRegularSeason20242025!$AB$3:$AB$1315,DataRegularSeason20242025!$B$3:$B$1315, "&lt;=" &amp; FR$1, DataRegularSeason20242025!$E$3:$E$1315, $A25)</f>
        <v>46</v>
      </c>
      <c r="FS25">
        <f>SUMIFS(DataRegularSeason20242025!$AA$3:$AA$1315,DataRegularSeason20242025!$B$3:$B$1315, "&lt;=" &amp; FS$1, DataRegularSeason20242025!$D$3:$D$1315, $A25)+SUMIFS(DataRegularSeason20242025!$AB$3:$AB$1315,DataRegularSeason20242025!$B$3:$B$1315, "&lt;=" &amp; FS$1, DataRegularSeason20242025!$E$3:$E$1315, $A25)</f>
        <v>46</v>
      </c>
      <c r="FT25">
        <f>SUMIFS(DataRegularSeason20242025!$AA$3:$AA$1315,DataRegularSeason20242025!$B$3:$B$1315, "&lt;=" &amp; FT$1, DataRegularSeason20242025!$D$3:$D$1315, $A25)+SUMIFS(DataRegularSeason20242025!$AB$3:$AB$1315,DataRegularSeason20242025!$B$3:$B$1315, "&lt;=" &amp; FT$1, DataRegularSeason20242025!$E$3:$E$1315, $A25)</f>
        <v>46</v>
      </c>
      <c r="FU25">
        <f>SUMIFS(DataRegularSeason20242025!$AA$3:$AA$1315,DataRegularSeason20242025!$B$3:$B$1315, "&lt;=" &amp; FU$1, DataRegularSeason20242025!$D$3:$D$1315, $A25)+SUMIFS(DataRegularSeason20242025!$AB$3:$AB$1315,DataRegularSeason20242025!$B$3:$B$1315, "&lt;=" &amp; FU$1, DataRegularSeason20242025!$E$3:$E$1315, $A25)</f>
        <v>46</v>
      </c>
      <c r="FV25">
        <f>SUMIFS(DataRegularSeason20242025!$AA$3:$AA$1315,DataRegularSeason20242025!$B$3:$B$1315, "&lt;=" &amp; FV$1, DataRegularSeason20242025!$D$3:$D$1315, $A25)+SUMIFS(DataRegularSeason20242025!$AB$3:$AB$1315,DataRegularSeason20242025!$B$3:$B$1315, "&lt;=" &amp; FV$1, DataRegularSeason20242025!$E$3:$E$1315, $A25)</f>
        <v>46</v>
      </c>
      <c r="FW25">
        <f>SUMIFS(DataRegularSeason20242025!$AA$3:$AA$1315,DataRegularSeason20242025!$B$3:$B$1315, "&lt;=" &amp; FW$1, DataRegularSeason20242025!$D$3:$D$1315, $A25)+SUMIFS(DataRegularSeason20242025!$AB$3:$AB$1315,DataRegularSeason20242025!$B$3:$B$1315, "&lt;=" &amp; FW$1, DataRegularSeason20242025!$E$3:$E$1315, $A25)</f>
        <v>46</v>
      </c>
      <c r="FX25">
        <f>SUMIFS(DataRegularSeason20242025!$AA$3:$AA$1315,DataRegularSeason20242025!$B$3:$B$1315, "&lt;=" &amp; FX$1, DataRegularSeason20242025!$D$3:$D$1315, $A25)+SUMIFS(DataRegularSeason20242025!$AB$3:$AB$1315,DataRegularSeason20242025!$B$3:$B$1315, "&lt;=" &amp; FX$1, DataRegularSeason20242025!$E$3:$E$1315, $A25)</f>
        <v>46</v>
      </c>
      <c r="FY25">
        <f>SUMIFS(DataRegularSeason20242025!$AA$3:$AA$1315,DataRegularSeason20242025!$B$3:$B$1315, "&lt;=" &amp; FY$1, DataRegularSeason20242025!$D$3:$D$1315, $A25)+SUMIFS(DataRegularSeason20242025!$AB$3:$AB$1315,DataRegularSeason20242025!$B$3:$B$1315, "&lt;=" &amp; FY$1, DataRegularSeason20242025!$E$3:$E$1315, $A25)</f>
        <v>46</v>
      </c>
      <c r="FZ25">
        <f>SUMIFS(DataRegularSeason20242025!$AA$3:$AA$1315,DataRegularSeason20242025!$B$3:$B$1315, "&lt;=" &amp; FZ$1, DataRegularSeason20242025!$D$3:$D$1315, $A25)+SUMIFS(DataRegularSeason20242025!$AB$3:$AB$1315,DataRegularSeason20242025!$B$3:$B$1315, "&lt;=" &amp; FZ$1, DataRegularSeason20242025!$E$3:$E$1315, $A25)</f>
        <v>46</v>
      </c>
      <c r="GA25">
        <f>SUMIFS(DataRegularSeason20242025!$AA$3:$AA$1315,DataRegularSeason20242025!$B$3:$B$1315, "&lt;=" &amp; GA$1, DataRegularSeason20242025!$D$3:$D$1315, $A25)+SUMIFS(DataRegularSeason20242025!$AB$3:$AB$1315,DataRegularSeason20242025!$B$3:$B$1315, "&lt;=" &amp; GA$1, DataRegularSeason20242025!$E$3:$E$1315, $A25)</f>
        <v>46</v>
      </c>
      <c r="GB25">
        <f>SUMIFS(DataRegularSeason20242025!$AA$3:$AA$1315,DataRegularSeason20242025!$B$3:$B$1315, "&lt;=" &amp; GB$1, DataRegularSeason20242025!$D$3:$D$1315, $A25)+SUMIFS(DataRegularSeason20242025!$AB$3:$AB$1315,DataRegularSeason20242025!$B$3:$B$1315, "&lt;=" &amp; GB$1, DataRegularSeason20242025!$E$3:$E$1315, $A25)</f>
        <v>46</v>
      </c>
      <c r="GC25">
        <f>SUMIFS(DataRegularSeason20242025!$AA$3:$AA$1315,DataRegularSeason20242025!$B$3:$B$1315, "&lt;=" &amp; GC$1, DataRegularSeason20242025!$D$3:$D$1315, $A25)+SUMIFS(DataRegularSeason20242025!$AB$3:$AB$1315,DataRegularSeason20242025!$B$3:$B$1315, "&lt;=" &amp; GC$1, DataRegularSeason20242025!$E$3:$E$1315, $A25)</f>
        <v>46</v>
      </c>
      <c r="GD25">
        <f>SUMIFS(DataRegularSeason20242025!$AA$3:$AA$1315,DataRegularSeason20242025!$B$3:$B$1315, "&lt;=" &amp; GD$1, DataRegularSeason20242025!$D$3:$D$1315, $A25)+SUMIFS(DataRegularSeason20242025!$AB$3:$AB$1315,DataRegularSeason20242025!$B$3:$B$1315, "&lt;=" &amp; GD$1, DataRegularSeason20242025!$E$3:$E$1315, $A25)</f>
        <v>46</v>
      </c>
      <c r="GE25">
        <f>SUMIFS(DataRegularSeason20242025!$AA$3:$AA$1315,DataRegularSeason20242025!$B$3:$B$1315, "&lt;=" &amp; GE$1, DataRegularSeason20242025!$D$3:$D$1315, $A25)+SUMIFS(DataRegularSeason20242025!$AB$3:$AB$1315,DataRegularSeason20242025!$B$3:$B$1315, "&lt;=" &amp; GE$1, DataRegularSeason20242025!$E$3:$E$1315, $A25)</f>
        <v>46</v>
      </c>
      <c r="GF25">
        <f>SUMIFS(DataRegularSeason20242025!$AA$3:$AA$1315,DataRegularSeason20242025!$B$3:$B$1315, "&lt;=" &amp; GF$1, DataRegularSeason20242025!$D$3:$D$1315, $A25)+SUMIFS(DataRegularSeason20242025!$AB$3:$AB$1315,DataRegularSeason20242025!$B$3:$B$1315, "&lt;=" &amp; GF$1, DataRegularSeason20242025!$E$3:$E$1315, $A25)</f>
        <v>46</v>
      </c>
      <c r="GG25">
        <f>SUMIFS(DataRegularSeason20242025!$AA$3:$AA$1315,DataRegularSeason20242025!$B$3:$B$1315, "&lt;=" &amp; GG$1, DataRegularSeason20242025!$D$3:$D$1315, $A25)+SUMIFS(DataRegularSeason20242025!$AB$3:$AB$1315,DataRegularSeason20242025!$B$3:$B$1315, "&lt;=" &amp; GG$1, DataRegularSeason20242025!$E$3:$E$1315, $A25)</f>
        <v>46</v>
      </c>
      <c r="GH25">
        <f>SUMIFS(DataRegularSeason20242025!$AA$3:$AA$1315,DataRegularSeason20242025!$B$3:$B$1315, "&lt;=" &amp; GH$1, DataRegularSeason20242025!$D$3:$D$1315, $A25)+SUMIFS(DataRegularSeason20242025!$AB$3:$AB$1315,DataRegularSeason20242025!$B$3:$B$1315, "&lt;=" &amp; GH$1, DataRegularSeason20242025!$E$3:$E$1315, $A25)</f>
        <v>46</v>
      </c>
      <c r="GI25">
        <f>SUMIFS(DataRegularSeason20242025!$AA$3:$AA$1315,DataRegularSeason20242025!$B$3:$B$1315, "&lt;=" &amp; GI$1, DataRegularSeason20242025!$D$3:$D$1315, $A25)+SUMIFS(DataRegularSeason20242025!$AB$3:$AB$1315,DataRegularSeason20242025!$B$3:$B$1315, "&lt;=" &amp; GI$1, DataRegularSeason20242025!$E$3:$E$1315, $A25)</f>
        <v>46</v>
      </c>
      <c r="GJ25">
        <f>SUMIFS(DataRegularSeason20242025!$AA$3:$AA$1315,DataRegularSeason20242025!$B$3:$B$1315, "&lt;=" &amp; GJ$1, DataRegularSeason20242025!$D$3:$D$1315, $A25)+SUMIFS(DataRegularSeason20242025!$AB$3:$AB$1315,DataRegularSeason20242025!$B$3:$B$1315, "&lt;=" &amp; GJ$1, DataRegularSeason20242025!$E$3:$E$1315, $A25)</f>
        <v>46</v>
      </c>
      <c r="GK25">
        <f>SUMIFS(DataRegularSeason20242025!$AA$3:$AA$1315,DataRegularSeason20242025!$B$3:$B$1315, "&lt;=" &amp; GK$1, DataRegularSeason20242025!$D$3:$D$1315, $A25)+SUMIFS(DataRegularSeason20242025!$AB$3:$AB$1315,DataRegularSeason20242025!$B$3:$B$1315, "&lt;=" &amp; GK$1, DataRegularSeason20242025!$E$3:$E$1315, $A25)</f>
        <v>46</v>
      </c>
      <c r="GL25">
        <f>SUMIFS(DataRegularSeason20242025!$AA$3:$AA$1315,DataRegularSeason20242025!$B$3:$B$1315, "&lt;=" &amp; GL$1, DataRegularSeason20242025!$D$3:$D$1315, $A25)+SUMIFS(DataRegularSeason20242025!$AB$3:$AB$1315,DataRegularSeason20242025!$B$3:$B$1315, "&lt;=" &amp; GL$1, DataRegularSeason20242025!$E$3:$E$1315, $A25)</f>
        <v>46</v>
      </c>
      <c r="GM25">
        <f>SUMIFS(DataRegularSeason20242025!$AA$3:$AA$1315,DataRegularSeason20242025!$B$3:$B$1315, "&lt;=" &amp; GM$1, DataRegularSeason20242025!$D$3:$D$1315, $A25)+SUMIFS(DataRegularSeason20242025!$AB$3:$AB$1315,DataRegularSeason20242025!$B$3:$B$1315, "&lt;=" &amp; GM$1, DataRegularSeason20242025!$E$3:$E$1315, $A25)</f>
        <v>46</v>
      </c>
      <c r="GN25">
        <f>SUMIFS(DataRegularSeason20242025!$AA$3:$AA$1315,DataRegularSeason20242025!$B$3:$B$1315, "&lt;=" &amp; GN$1, DataRegularSeason20242025!$D$3:$D$1315, $A25)+SUMIFS(DataRegularSeason20242025!$AB$3:$AB$1315,DataRegularSeason20242025!$B$3:$B$1315, "&lt;=" &amp; GN$1, DataRegularSeason20242025!$E$3:$E$1315, $A25)</f>
        <v>46</v>
      </c>
      <c r="GO25">
        <f>SUMIFS(DataRegularSeason20242025!$AA$3:$AA$1315,DataRegularSeason20242025!$B$3:$B$1315, "&lt;=" &amp; GO$1, DataRegularSeason20242025!$D$3:$D$1315, $A25)+SUMIFS(DataRegularSeason20242025!$AB$3:$AB$1315,DataRegularSeason20242025!$B$3:$B$1315, "&lt;=" &amp; GO$1, DataRegularSeason20242025!$E$3:$E$1315, $A25)</f>
        <v>46</v>
      </c>
      <c r="GP25">
        <f>SUMIFS(DataRegularSeason20242025!$AA$3:$AA$1315,DataRegularSeason20242025!$B$3:$B$1315, "&lt;=" &amp; GP$1, DataRegularSeason20242025!$D$3:$D$1315, $A25)+SUMIFS(DataRegularSeason20242025!$AB$3:$AB$1315,DataRegularSeason20242025!$B$3:$B$1315, "&lt;=" &amp; GP$1, DataRegularSeason20242025!$E$3:$E$1315, $A25)</f>
        <v>46</v>
      </c>
      <c r="GQ25">
        <f>SUMIFS(DataRegularSeason20242025!$AA$3:$AA$1315,DataRegularSeason20242025!$B$3:$B$1315, "&lt;=" &amp; GQ$1, DataRegularSeason20242025!$D$3:$D$1315, $A25)+SUMIFS(DataRegularSeason20242025!$AB$3:$AB$1315,DataRegularSeason20242025!$B$3:$B$1315, "&lt;=" &amp; GQ$1, DataRegularSeason20242025!$E$3:$E$1315, $A25)</f>
        <v>46</v>
      </c>
      <c r="GR25">
        <f>SUMIFS(DataRegularSeason20242025!$AA$3:$AA$1315,DataRegularSeason20242025!$B$3:$B$1315, "&lt;=" &amp; GR$1, DataRegularSeason20242025!$D$3:$D$1315, $A25)+SUMIFS(DataRegularSeason20242025!$AB$3:$AB$1315,DataRegularSeason20242025!$B$3:$B$1315, "&lt;=" &amp; GR$1, DataRegularSeason20242025!$E$3:$E$1315, $A25)</f>
        <v>46</v>
      </c>
      <c r="GS25">
        <f>SUMIFS(DataRegularSeason20242025!$AA$3:$AA$1315,DataRegularSeason20242025!$B$3:$B$1315, "&lt;=" &amp; GS$1, DataRegularSeason20242025!$D$3:$D$1315, $A25)+SUMIFS(DataRegularSeason20242025!$AB$3:$AB$1315,DataRegularSeason20242025!$B$3:$B$1315, "&lt;=" &amp; GS$1, DataRegularSeason20242025!$E$3:$E$1315, $A25)</f>
        <v>46</v>
      </c>
      <c r="GT25">
        <f>SUMIFS(DataRegularSeason20242025!$AA$3:$AA$1315,DataRegularSeason20242025!$B$3:$B$1315, "&lt;=" &amp; GT$1, DataRegularSeason20242025!$D$3:$D$1315, $A25)+SUMIFS(DataRegularSeason20242025!$AB$3:$AB$1315,DataRegularSeason20242025!$B$3:$B$1315, "&lt;=" &amp; GT$1, DataRegularSeason20242025!$E$3:$E$1315, $A25)</f>
        <v>46</v>
      </c>
      <c r="GU25">
        <f>SUMIFS(DataRegularSeason20242025!$AA$3:$AA$1315,DataRegularSeason20242025!$B$3:$B$1315, "&lt;=" &amp; GU$1, DataRegularSeason20242025!$D$3:$D$1315, $A25)+SUMIFS(DataRegularSeason20242025!$AB$3:$AB$1315,DataRegularSeason20242025!$B$3:$B$1315, "&lt;=" &amp; GU$1, DataRegularSeason20242025!$E$3:$E$1315, $A25)</f>
        <v>46</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80</v>
      </c>
      <c r="FD26">
        <f>SUMIFS(DataRegularSeason20242025!$AA$3:$AA$1315,DataRegularSeason20242025!$B$3:$B$1315, "&lt;=" &amp; FD$1, DataRegularSeason20242025!$D$3:$D$1315, $A26)+SUMIFS(DataRegularSeason20242025!$AB$3:$AB$1315,DataRegularSeason20242025!$B$3:$B$1315, "&lt;=" &amp; FD$1, DataRegularSeason20242025!$E$3:$E$1315, $A26)</f>
        <v>80</v>
      </c>
      <c r="FE26">
        <f>SUMIFS(DataRegularSeason20242025!$AA$3:$AA$1315,DataRegularSeason20242025!$B$3:$B$1315, "&lt;=" &amp; FE$1, DataRegularSeason20242025!$D$3:$D$1315, $A26)+SUMIFS(DataRegularSeason20242025!$AB$3:$AB$1315,DataRegularSeason20242025!$B$3:$B$1315, "&lt;=" &amp; FE$1, DataRegularSeason20242025!$E$3:$E$1315, $A26)</f>
        <v>80</v>
      </c>
      <c r="FF26">
        <f>SUMIFS(DataRegularSeason20242025!$AA$3:$AA$1315,DataRegularSeason20242025!$B$3:$B$1315, "&lt;=" &amp; FF$1, DataRegularSeason20242025!$D$3:$D$1315, $A26)+SUMIFS(DataRegularSeason20242025!$AB$3:$AB$1315,DataRegularSeason20242025!$B$3:$B$1315, "&lt;=" &amp; FF$1, DataRegularSeason20242025!$E$3:$E$1315, $A26)</f>
        <v>80</v>
      </c>
      <c r="FG26">
        <f>SUMIFS(DataRegularSeason20242025!$AA$3:$AA$1315,DataRegularSeason20242025!$B$3:$B$1315, "&lt;=" &amp; FG$1, DataRegularSeason20242025!$D$3:$D$1315, $A26)+SUMIFS(DataRegularSeason20242025!$AB$3:$AB$1315,DataRegularSeason20242025!$B$3:$B$1315, "&lt;=" &amp; FG$1, DataRegularSeason20242025!$E$3:$E$1315, $A26)</f>
        <v>80</v>
      </c>
      <c r="FH26">
        <f>SUMIFS(DataRegularSeason20242025!$AA$3:$AA$1315,DataRegularSeason20242025!$B$3:$B$1315, "&lt;=" &amp; FH$1, DataRegularSeason20242025!$D$3:$D$1315, $A26)+SUMIFS(DataRegularSeason20242025!$AB$3:$AB$1315,DataRegularSeason20242025!$B$3:$B$1315, "&lt;=" &amp; FH$1, DataRegularSeason20242025!$E$3:$E$1315, $A26)</f>
        <v>80</v>
      </c>
      <c r="FI26">
        <f>SUMIFS(DataRegularSeason20242025!$AA$3:$AA$1315,DataRegularSeason20242025!$B$3:$B$1315, "&lt;=" &amp; FI$1, DataRegularSeason20242025!$D$3:$D$1315, $A26)+SUMIFS(DataRegularSeason20242025!$AB$3:$AB$1315,DataRegularSeason20242025!$B$3:$B$1315, "&lt;=" &amp; FI$1, DataRegularSeason20242025!$E$3:$E$1315, $A26)</f>
        <v>80</v>
      </c>
      <c r="FJ26">
        <f>SUMIFS(DataRegularSeason20242025!$AA$3:$AA$1315,DataRegularSeason20242025!$B$3:$B$1315, "&lt;=" &amp; FJ$1, DataRegularSeason20242025!$D$3:$D$1315, $A26)+SUMIFS(DataRegularSeason20242025!$AB$3:$AB$1315,DataRegularSeason20242025!$B$3:$B$1315, "&lt;=" &amp; FJ$1, DataRegularSeason20242025!$E$3:$E$1315, $A26)</f>
        <v>80</v>
      </c>
      <c r="FK26">
        <f>SUMIFS(DataRegularSeason20242025!$AA$3:$AA$1315,DataRegularSeason20242025!$B$3:$B$1315, "&lt;=" &amp; FK$1, DataRegularSeason20242025!$D$3:$D$1315, $A26)+SUMIFS(DataRegularSeason20242025!$AB$3:$AB$1315,DataRegularSeason20242025!$B$3:$B$1315, "&lt;=" &amp; FK$1, DataRegularSeason20242025!$E$3:$E$1315, $A26)</f>
        <v>80</v>
      </c>
      <c r="FL26">
        <f>SUMIFS(DataRegularSeason20242025!$AA$3:$AA$1315,DataRegularSeason20242025!$B$3:$B$1315, "&lt;=" &amp; FL$1, DataRegularSeason20242025!$D$3:$D$1315, $A26)+SUMIFS(DataRegularSeason20242025!$AB$3:$AB$1315,DataRegularSeason20242025!$B$3:$B$1315, "&lt;=" &amp; FL$1, DataRegularSeason20242025!$E$3:$E$1315, $A26)</f>
        <v>80</v>
      </c>
      <c r="FM26">
        <f>SUMIFS(DataRegularSeason20242025!$AA$3:$AA$1315,DataRegularSeason20242025!$B$3:$B$1315, "&lt;=" &amp; FM$1, DataRegularSeason20242025!$D$3:$D$1315, $A26)+SUMIFS(DataRegularSeason20242025!$AB$3:$AB$1315,DataRegularSeason20242025!$B$3:$B$1315, "&lt;=" &amp; FM$1, DataRegularSeason20242025!$E$3:$E$1315, $A26)</f>
        <v>80</v>
      </c>
      <c r="FN26">
        <f>SUMIFS(DataRegularSeason20242025!$AA$3:$AA$1315,DataRegularSeason20242025!$B$3:$B$1315, "&lt;=" &amp; FN$1, DataRegularSeason20242025!$D$3:$D$1315, $A26)+SUMIFS(DataRegularSeason20242025!$AB$3:$AB$1315,DataRegularSeason20242025!$B$3:$B$1315, "&lt;=" &amp; FN$1, DataRegularSeason20242025!$E$3:$E$1315, $A26)</f>
        <v>80</v>
      </c>
      <c r="FO26">
        <f>SUMIFS(DataRegularSeason20242025!$AA$3:$AA$1315,DataRegularSeason20242025!$B$3:$B$1315, "&lt;=" &amp; FO$1, DataRegularSeason20242025!$D$3:$D$1315, $A26)+SUMIFS(DataRegularSeason20242025!$AB$3:$AB$1315,DataRegularSeason20242025!$B$3:$B$1315, "&lt;=" &amp; FO$1, DataRegularSeason20242025!$E$3:$E$1315, $A26)</f>
        <v>80</v>
      </c>
      <c r="FP26">
        <f>SUMIFS(DataRegularSeason20242025!$AA$3:$AA$1315,DataRegularSeason20242025!$B$3:$B$1315, "&lt;=" &amp; FP$1, DataRegularSeason20242025!$D$3:$D$1315, $A26)+SUMIFS(DataRegularSeason20242025!$AB$3:$AB$1315,DataRegularSeason20242025!$B$3:$B$1315, "&lt;=" &amp; FP$1, DataRegularSeason20242025!$E$3:$E$1315, $A26)</f>
        <v>80</v>
      </c>
      <c r="FQ26">
        <f>SUMIFS(DataRegularSeason20242025!$AA$3:$AA$1315,DataRegularSeason20242025!$B$3:$B$1315, "&lt;=" &amp; FQ$1, DataRegularSeason20242025!$D$3:$D$1315, $A26)+SUMIFS(DataRegularSeason20242025!$AB$3:$AB$1315,DataRegularSeason20242025!$B$3:$B$1315, "&lt;=" &amp; FQ$1, DataRegularSeason20242025!$E$3:$E$1315, $A26)</f>
        <v>80</v>
      </c>
      <c r="FR26">
        <f>SUMIFS(DataRegularSeason20242025!$AA$3:$AA$1315,DataRegularSeason20242025!$B$3:$B$1315, "&lt;=" &amp; FR$1, DataRegularSeason20242025!$D$3:$D$1315, $A26)+SUMIFS(DataRegularSeason20242025!$AB$3:$AB$1315,DataRegularSeason20242025!$B$3:$B$1315, "&lt;=" &amp; FR$1, DataRegularSeason20242025!$E$3:$E$1315, $A26)</f>
        <v>80</v>
      </c>
      <c r="FS26">
        <f>SUMIFS(DataRegularSeason20242025!$AA$3:$AA$1315,DataRegularSeason20242025!$B$3:$B$1315, "&lt;=" &amp; FS$1, DataRegularSeason20242025!$D$3:$D$1315, $A26)+SUMIFS(DataRegularSeason20242025!$AB$3:$AB$1315,DataRegularSeason20242025!$B$3:$B$1315, "&lt;=" &amp; FS$1, DataRegularSeason20242025!$E$3:$E$1315, $A26)</f>
        <v>80</v>
      </c>
      <c r="FT26">
        <f>SUMIFS(DataRegularSeason20242025!$AA$3:$AA$1315,DataRegularSeason20242025!$B$3:$B$1315, "&lt;=" &amp; FT$1, DataRegularSeason20242025!$D$3:$D$1315, $A26)+SUMIFS(DataRegularSeason20242025!$AB$3:$AB$1315,DataRegularSeason20242025!$B$3:$B$1315, "&lt;=" &amp; FT$1, DataRegularSeason20242025!$E$3:$E$1315, $A26)</f>
        <v>80</v>
      </c>
      <c r="FU26">
        <f>SUMIFS(DataRegularSeason20242025!$AA$3:$AA$1315,DataRegularSeason20242025!$B$3:$B$1315, "&lt;=" &amp; FU$1, DataRegularSeason20242025!$D$3:$D$1315, $A26)+SUMIFS(DataRegularSeason20242025!$AB$3:$AB$1315,DataRegularSeason20242025!$B$3:$B$1315, "&lt;=" &amp; FU$1, DataRegularSeason20242025!$E$3:$E$1315, $A26)</f>
        <v>80</v>
      </c>
      <c r="FV26">
        <f>SUMIFS(DataRegularSeason20242025!$AA$3:$AA$1315,DataRegularSeason20242025!$B$3:$B$1315, "&lt;=" &amp; FV$1, DataRegularSeason20242025!$D$3:$D$1315, $A26)+SUMIFS(DataRegularSeason20242025!$AB$3:$AB$1315,DataRegularSeason20242025!$B$3:$B$1315, "&lt;=" &amp; FV$1, DataRegularSeason20242025!$E$3:$E$1315, $A26)</f>
        <v>80</v>
      </c>
      <c r="FW26">
        <f>SUMIFS(DataRegularSeason20242025!$AA$3:$AA$1315,DataRegularSeason20242025!$B$3:$B$1315, "&lt;=" &amp; FW$1, DataRegularSeason20242025!$D$3:$D$1315, $A26)+SUMIFS(DataRegularSeason20242025!$AB$3:$AB$1315,DataRegularSeason20242025!$B$3:$B$1315, "&lt;=" &amp; FW$1, DataRegularSeason20242025!$E$3:$E$1315, $A26)</f>
        <v>80</v>
      </c>
      <c r="FX26">
        <f>SUMIFS(DataRegularSeason20242025!$AA$3:$AA$1315,DataRegularSeason20242025!$B$3:$B$1315, "&lt;=" &amp; FX$1, DataRegularSeason20242025!$D$3:$D$1315, $A26)+SUMIFS(DataRegularSeason20242025!$AB$3:$AB$1315,DataRegularSeason20242025!$B$3:$B$1315, "&lt;=" &amp; FX$1, DataRegularSeason20242025!$E$3:$E$1315, $A26)</f>
        <v>80</v>
      </c>
      <c r="FY26">
        <f>SUMIFS(DataRegularSeason20242025!$AA$3:$AA$1315,DataRegularSeason20242025!$B$3:$B$1315, "&lt;=" &amp; FY$1, DataRegularSeason20242025!$D$3:$D$1315, $A26)+SUMIFS(DataRegularSeason20242025!$AB$3:$AB$1315,DataRegularSeason20242025!$B$3:$B$1315, "&lt;=" &amp; FY$1, DataRegularSeason20242025!$E$3:$E$1315, $A26)</f>
        <v>80</v>
      </c>
      <c r="FZ26">
        <f>SUMIFS(DataRegularSeason20242025!$AA$3:$AA$1315,DataRegularSeason20242025!$B$3:$B$1315, "&lt;=" &amp; FZ$1, DataRegularSeason20242025!$D$3:$D$1315, $A26)+SUMIFS(DataRegularSeason20242025!$AB$3:$AB$1315,DataRegularSeason20242025!$B$3:$B$1315, "&lt;=" &amp; FZ$1, DataRegularSeason20242025!$E$3:$E$1315, $A26)</f>
        <v>80</v>
      </c>
      <c r="GA26">
        <f>SUMIFS(DataRegularSeason20242025!$AA$3:$AA$1315,DataRegularSeason20242025!$B$3:$B$1315, "&lt;=" &amp; GA$1, DataRegularSeason20242025!$D$3:$D$1315, $A26)+SUMIFS(DataRegularSeason20242025!$AB$3:$AB$1315,DataRegularSeason20242025!$B$3:$B$1315, "&lt;=" &amp; GA$1, DataRegularSeason20242025!$E$3:$E$1315, $A26)</f>
        <v>80</v>
      </c>
      <c r="GB26">
        <f>SUMIFS(DataRegularSeason20242025!$AA$3:$AA$1315,DataRegularSeason20242025!$B$3:$B$1315, "&lt;=" &amp; GB$1, DataRegularSeason20242025!$D$3:$D$1315, $A26)+SUMIFS(DataRegularSeason20242025!$AB$3:$AB$1315,DataRegularSeason20242025!$B$3:$B$1315, "&lt;=" &amp; GB$1, DataRegularSeason20242025!$E$3:$E$1315, $A26)</f>
        <v>80</v>
      </c>
      <c r="GC26">
        <f>SUMIFS(DataRegularSeason20242025!$AA$3:$AA$1315,DataRegularSeason20242025!$B$3:$B$1315, "&lt;=" &amp; GC$1, DataRegularSeason20242025!$D$3:$D$1315, $A26)+SUMIFS(DataRegularSeason20242025!$AB$3:$AB$1315,DataRegularSeason20242025!$B$3:$B$1315, "&lt;=" &amp; GC$1, DataRegularSeason20242025!$E$3:$E$1315, $A26)</f>
        <v>80</v>
      </c>
      <c r="GD26">
        <f>SUMIFS(DataRegularSeason20242025!$AA$3:$AA$1315,DataRegularSeason20242025!$B$3:$B$1315, "&lt;=" &amp; GD$1, DataRegularSeason20242025!$D$3:$D$1315, $A26)+SUMIFS(DataRegularSeason20242025!$AB$3:$AB$1315,DataRegularSeason20242025!$B$3:$B$1315, "&lt;=" &amp; GD$1, DataRegularSeason20242025!$E$3:$E$1315, $A26)</f>
        <v>80</v>
      </c>
      <c r="GE26">
        <f>SUMIFS(DataRegularSeason20242025!$AA$3:$AA$1315,DataRegularSeason20242025!$B$3:$B$1315, "&lt;=" &amp; GE$1, DataRegularSeason20242025!$D$3:$D$1315, $A26)+SUMIFS(DataRegularSeason20242025!$AB$3:$AB$1315,DataRegularSeason20242025!$B$3:$B$1315, "&lt;=" &amp; GE$1, DataRegularSeason20242025!$E$3:$E$1315, $A26)</f>
        <v>80</v>
      </c>
      <c r="GF26">
        <f>SUMIFS(DataRegularSeason20242025!$AA$3:$AA$1315,DataRegularSeason20242025!$B$3:$B$1315, "&lt;=" &amp; GF$1, DataRegularSeason20242025!$D$3:$D$1315, $A26)+SUMIFS(DataRegularSeason20242025!$AB$3:$AB$1315,DataRegularSeason20242025!$B$3:$B$1315, "&lt;=" &amp; GF$1, DataRegularSeason20242025!$E$3:$E$1315, $A26)</f>
        <v>80</v>
      </c>
      <c r="GG26">
        <f>SUMIFS(DataRegularSeason20242025!$AA$3:$AA$1315,DataRegularSeason20242025!$B$3:$B$1315, "&lt;=" &amp; GG$1, DataRegularSeason20242025!$D$3:$D$1315, $A26)+SUMIFS(DataRegularSeason20242025!$AB$3:$AB$1315,DataRegularSeason20242025!$B$3:$B$1315, "&lt;=" &amp; GG$1, DataRegularSeason20242025!$E$3:$E$1315, $A26)</f>
        <v>80</v>
      </c>
      <c r="GH26">
        <f>SUMIFS(DataRegularSeason20242025!$AA$3:$AA$1315,DataRegularSeason20242025!$B$3:$B$1315, "&lt;=" &amp; GH$1, DataRegularSeason20242025!$D$3:$D$1315, $A26)+SUMIFS(DataRegularSeason20242025!$AB$3:$AB$1315,DataRegularSeason20242025!$B$3:$B$1315, "&lt;=" &amp; GH$1, DataRegularSeason20242025!$E$3:$E$1315, $A26)</f>
        <v>80</v>
      </c>
      <c r="GI26">
        <f>SUMIFS(DataRegularSeason20242025!$AA$3:$AA$1315,DataRegularSeason20242025!$B$3:$B$1315, "&lt;=" &amp; GI$1, DataRegularSeason20242025!$D$3:$D$1315, $A26)+SUMIFS(DataRegularSeason20242025!$AB$3:$AB$1315,DataRegularSeason20242025!$B$3:$B$1315, "&lt;=" &amp; GI$1, DataRegularSeason20242025!$E$3:$E$1315, $A26)</f>
        <v>80</v>
      </c>
      <c r="GJ26">
        <f>SUMIFS(DataRegularSeason20242025!$AA$3:$AA$1315,DataRegularSeason20242025!$B$3:$B$1315, "&lt;=" &amp; GJ$1, DataRegularSeason20242025!$D$3:$D$1315, $A26)+SUMIFS(DataRegularSeason20242025!$AB$3:$AB$1315,DataRegularSeason20242025!$B$3:$B$1315, "&lt;=" &amp; GJ$1, DataRegularSeason20242025!$E$3:$E$1315, $A26)</f>
        <v>80</v>
      </c>
      <c r="GK26">
        <f>SUMIFS(DataRegularSeason20242025!$AA$3:$AA$1315,DataRegularSeason20242025!$B$3:$B$1315, "&lt;=" &amp; GK$1, DataRegularSeason20242025!$D$3:$D$1315, $A26)+SUMIFS(DataRegularSeason20242025!$AB$3:$AB$1315,DataRegularSeason20242025!$B$3:$B$1315, "&lt;=" &amp; GK$1, DataRegularSeason20242025!$E$3:$E$1315, $A26)</f>
        <v>80</v>
      </c>
      <c r="GL26">
        <f>SUMIFS(DataRegularSeason20242025!$AA$3:$AA$1315,DataRegularSeason20242025!$B$3:$B$1315, "&lt;=" &amp; GL$1, DataRegularSeason20242025!$D$3:$D$1315, $A26)+SUMIFS(DataRegularSeason20242025!$AB$3:$AB$1315,DataRegularSeason20242025!$B$3:$B$1315, "&lt;=" &amp; GL$1, DataRegularSeason20242025!$E$3:$E$1315, $A26)</f>
        <v>80</v>
      </c>
      <c r="GM26">
        <f>SUMIFS(DataRegularSeason20242025!$AA$3:$AA$1315,DataRegularSeason20242025!$B$3:$B$1315, "&lt;=" &amp; GM$1, DataRegularSeason20242025!$D$3:$D$1315, $A26)+SUMIFS(DataRegularSeason20242025!$AB$3:$AB$1315,DataRegularSeason20242025!$B$3:$B$1315, "&lt;=" &amp; GM$1, DataRegularSeason20242025!$E$3:$E$1315, $A26)</f>
        <v>80</v>
      </c>
      <c r="GN26">
        <f>SUMIFS(DataRegularSeason20242025!$AA$3:$AA$1315,DataRegularSeason20242025!$B$3:$B$1315, "&lt;=" &amp; GN$1, DataRegularSeason20242025!$D$3:$D$1315, $A26)+SUMIFS(DataRegularSeason20242025!$AB$3:$AB$1315,DataRegularSeason20242025!$B$3:$B$1315, "&lt;=" &amp; GN$1, DataRegularSeason20242025!$E$3:$E$1315, $A26)</f>
        <v>80</v>
      </c>
      <c r="GO26">
        <f>SUMIFS(DataRegularSeason20242025!$AA$3:$AA$1315,DataRegularSeason20242025!$B$3:$B$1315, "&lt;=" &amp; GO$1, DataRegularSeason20242025!$D$3:$D$1315, $A26)+SUMIFS(DataRegularSeason20242025!$AB$3:$AB$1315,DataRegularSeason20242025!$B$3:$B$1315, "&lt;=" &amp; GO$1, DataRegularSeason20242025!$E$3:$E$1315, $A26)</f>
        <v>80</v>
      </c>
      <c r="GP26">
        <f>SUMIFS(DataRegularSeason20242025!$AA$3:$AA$1315,DataRegularSeason20242025!$B$3:$B$1315, "&lt;=" &amp; GP$1, DataRegularSeason20242025!$D$3:$D$1315, $A26)+SUMIFS(DataRegularSeason20242025!$AB$3:$AB$1315,DataRegularSeason20242025!$B$3:$B$1315, "&lt;=" &amp; GP$1, DataRegularSeason20242025!$E$3:$E$1315, $A26)</f>
        <v>80</v>
      </c>
      <c r="GQ26">
        <f>SUMIFS(DataRegularSeason20242025!$AA$3:$AA$1315,DataRegularSeason20242025!$B$3:$B$1315, "&lt;=" &amp; GQ$1, DataRegularSeason20242025!$D$3:$D$1315, $A26)+SUMIFS(DataRegularSeason20242025!$AB$3:$AB$1315,DataRegularSeason20242025!$B$3:$B$1315, "&lt;=" &amp; GQ$1, DataRegularSeason20242025!$E$3:$E$1315, $A26)</f>
        <v>80</v>
      </c>
      <c r="GR26">
        <f>SUMIFS(DataRegularSeason20242025!$AA$3:$AA$1315,DataRegularSeason20242025!$B$3:$B$1315, "&lt;=" &amp; GR$1, DataRegularSeason20242025!$D$3:$D$1315, $A26)+SUMIFS(DataRegularSeason20242025!$AB$3:$AB$1315,DataRegularSeason20242025!$B$3:$B$1315, "&lt;=" &amp; GR$1, DataRegularSeason20242025!$E$3:$E$1315, $A26)</f>
        <v>80</v>
      </c>
      <c r="GS26">
        <f>SUMIFS(DataRegularSeason20242025!$AA$3:$AA$1315,DataRegularSeason20242025!$B$3:$B$1315, "&lt;=" &amp; GS$1, DataRegularSeason20242025!$D$3:$D$1315, $A26)+SUMIFS(DataRegularSeason20242025!$AB$3:$AB$1315,DataRegularSeason20242025!$B$3:$B$1315, "&lt;=" &amp; GS$1, DataRegularSeason20242025!$E$3:$E$1315, $A26)</f>
        <v>80</v>
      </c>
      <c r="GT26">
        <f>SUMIFS(DataRegularSeason20242025!$AA$3:$AA$1315,DataRegularSeason20242025!$B$3:$B$1315, "&lt;=" &amp; GT$1, DataRegularSeason20242025!$D$3:$D$1315, $A26)+SUMIFS(DataRegularSeason20242025!$AB$3:$AB$1315,DataRegularSeason20242025!$B$3:$B$1315, "&lt;=" &amp; GT$1, DataRegularSeason20242025!$E$3:$E$1315, $A26)</f>
        <v>80</v>
      </c>
      <c r="GU26">
        <f>SUMIFS(DataRegularSeason20242025!$AA$3:$AA$1315,DataRegularSeason20242025!$B$3:$B$1315, "&lt;=" &amp; GU$1, DataRegularSeason20242025!$D$3:$D$1315, $A26)+SUMIFS(DataRegularSeason20242025!$AB$3:$AB$1315,DataRegularSeason20242025!$B$3:$B$1315, "&lt;=" &amp; GU$1, DataRegularSeason20242025!$E$3:$E$1315, $A26)</f>
        <v>80</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74</v>
      </c>
      <c r="FC27">
        <f>SUMIFS(DataRegularSeason20242025!$AA$3:$AA$1315,DataRegularSeason20242025!$B$3:$B$1315, "&lt;=" &amp; FC$1, DataRegularSeason20242025!$D$3:$D$1315, $A27)+SUMIFS(DataRegularSeason20242025!$AB$3:$AB$1315,DataRegularSeason20242025!$B$3:$B$1315, "&lt;=" &amp; FC$1, DataRegularSeason20242025!$E$3:$E$1315, $A27)</f>
        <v>74</v>
      </c>
      <c r="FD27">
        <f>SUMIFS(DataRegularSeason20242025!$AA$3:$AA$1315,DataRegularSeason20242025!$B$3:$B$1315, "&lt;=" &amp; FD$1, DataRegularSeason20242025!$D$3:$D$1315, $A27)+SUMIFS(DataRegularSeason20242025!$AB$3:$AB$1315,DataRegularSeason20242025!$B$3:$B$1315, "&lt;=" &amp; FD$1, DataRegularSeason20242025!$E$3:$E$1315, $A27)</f>
        <v>74</v>
      </c>
      <c r="FE27">
        <f>SUMIFS(DataRegularSeason20242025!$AA$3:$AA$1315,DataRegularSeason20242025!$B$3:$B$1315, "&lt;=" &amp; FE$1, DataRegularSeason20242025!$D$3:$D$1315, $A27)+SUMIFS(DataRegularSeason20242025!$AB$3:$AB$1315,DataRegularSeason20242025!$B$3:$B$1315, "&lt;=" &amp; FE$1, DataRegularSeason20242025!$E$3:$E$1315, $A27)</f>
        <v>74</v>
      </c>
      <c r="FF27">
        <f>SUMIFS(DataRegularSeason20242025!$AA$3:$AA$1315,DataRegularSeason20242025!$B$3:$B$1315, "&lt;=" &amp; FF$1, DataRegularSeason20242025!$D$3:$D$1315, $A27)+SUMIFS(DataRegularSeason20242025!$AB$3:$AB$1315,DataRegularSeason20242025!$B$3:$B$1315, "&lt;=" &amp; FF$1, DataRegularSeason20242025!$E$3:$E$1315, $A27)</f>
        <v>74</v>
      </c>
      <c r="FG27">
        <f>SUMIFS(DataRegularSeason20242025!$AA$3:$AA$1315,DataRegularSeason20242025!$B$3:$B$1315, "&lt;=" &amp; FG$1, DataRegularSeason20242025!$D$3:$D$1315, $A27)+SUMIFS(DataRegularSeason20242025!$AB$3:$AB$1315,DataRegularSeason20242025!$B$3:$B$1315, "&lt;=" &amp; FG$1, DataRegularSeason20242025!$E$3:$E$1315, $A27)</f>
        <v>74</v>
      </c>
      <c r="FH27">
        <f>SUMIFS(DataRegularSeason20242025!$AA$3:$AA$1315,DataRegularSeason20242025!$B$3:$B$1315, "&lt;=" &amp; FH$1, DataRegularSeason20242025!$D$3:$D$1315, $A27)+SUMIFS(DataRegularSeason20242025!$AB$3:$AB$1315,DataRegularSeason20242025!$B$3:$B$1315, "&lt;=" &amp; FH$1, DataRegularSeason20242025!$E$3:$E$1315, $A27)</f>
        <v>74</v>
      </c>
      <c r="FI27">
        <f>SUMIFS(DataRegularSeason20242025!$AA$3:$AA$1315,DataRegularSeason20242025!$B$3:$B$1315, "&lt;=" &amp; FI$1, DataRegularSeason20242025!$D$3:$D$1315, $A27)+SUMIFS(DataRegularSeason20242025!$AB$3:$AB$1315,DataRegularSeason20242025!$B$3:$B$1315, "&lt;=" &amp; FI$1, DataRegularSeason20242025!$E$3:$E$1315, $A27)</f>
        <v>74</v>
      </c>
      <c r="FJ27">
        <f>SUMIFS(DataRegularSeason20242025!$AA$3:$AA$1315,DataRegularSeason20242025!$B$3:$B$1315, "&lt;=" &amp; FJ$1, DataRegularSeason20242025!$D$3:$D$1315, $A27)+SUMIFS(DataRegularSeason20242025!$AB$3:$AB$1315,DataRegularSeason20242025!$B$3:$B$1315, "&lt;=" &amp; FJ$1, DataRegularSeason20242025!$E$3:$E$1315, $A27)</f>
        <v>74</v>
      </c>
      <c r="FK27">
        <f>SUMIFS(DataRegularSeason20242025!$AA$3:$AA$1315,DataRegularSeason20242025!$B$3:$B$1315, "&lt;=" &amp; FK$1, DataRegularSeason20242025!$D$3:$D$1315, $A27)+SUMIFS(DataRegularSeason20242025!$AB$3:$AB$1315,DataRegularSeason20242025!$B$3:$B$1315, "&lt;=" &amp; FK$1, DataRegularSeason20242025!$E$3:$E$1315, $A27)</f>
        <v>74</v>
      </c>
      <c r="FL27">
        <f>SUMIFS(DataRegularSeason20242025!$AA$3:$AA$1315,DataRegularSeason20242025!$B$3:$B$1315, "&lt;=" &amp; FL$1, DataRegularSeason20242025!$D$3:$D$1315, $A27)+SUMIFS(DataRegularSeason20242025!$AB$3:$AB$1315,DataRegularSeason20242025!$B$3:$B$1315, "&lt;=" &amp; FL$1, DataRegularSeason20242025!$E$3:$E$1315, $A27)</f>
        <v>74</v>
      </c>
      <c r="FM27">
        <f>SUMIFS(DataRegularSeason20242025!$AA$3:$AA$1315,DataRegularSeason20242025!$B$3:$B$1315, "&lt;=" &amp; FM$1, DataRegularSeason20242025!$D$3:$D$1315, $A27)+SUMIFS(DataRegularSeason20242025!$AB$3:$AB$1315,DataRegularSeason20242025!$B$3:$B$1315, "&lt;=" &amp; FM$1, DataRegularSeason20242025!$E$3:$E$1315, $A27)</f>
        <v>74</v>
      </c>
      <c r="FN27">
        <f>SUMIFS(DataRegularSeason20242025!$AA$3:$AA$1315,DataRegularSeason20242025!$B$3:$B$1315, "&lt;=" &amp; FN$1, DataRegularSeason20242025!$D$3:$D$1315, $A27)+SUMIFS(DataRegularSeason20242025!$AB$3:$AB$1315,DataRegularSeason20242025!$B$3:$B$1315, "&lt;=" &amp; FN$1, DataRegularSeason20242025!$E$3:$E$1315, $A27)</f>
        <v>74</v>
      </c>
      <c r="FO27">
        <f>SUMIFS(DataRegularSeason20242025!$AA$3:$AA$1315,DataRegularSeason20242025!$B$3:$B$1315, "&lt;=" &amp; FO$1, DataRegularSeason20242025!$D$3:$D$1315, $A27)+SUMIFS(DataRegularSeason20242025!$AB$3:$AB$1315,DataRegularSeason20242025!$B$3:$B$1315, "&lt;=" &amp; FO$1, DataRegularSeason20242025!$E$3:$E$1315, $A27)</f>
        <v>74</v>
      </c>
      <c r="FP27">
        <f>SUMIFS(DataRegularSeason20242025!$AA$3:$AA$1315,DataRegularSeason20242025!$B$3:$B$1315, "&lt;=" &amp; FP$1, DataRegularSeason20242025!$D$3:$D$1315, $A27)+SUMIFS(DataRegularSeason20242025!$AB$3:$AB$1315,DataRegularSeason20242025!$B$3:$B$1315, "&lt;=" &amp; FP$1, DataRegularSeason20242025!$E$3:$E$1315, $A27)</f>
        <v>74</v>
      </c>
      <c r="FQ27">
        <f>SUMIFS(DataRegularSeason20242025!$AA$3:$AA$1315,DataRegularSeason20242025!$B$3:$B$1315, "&lt;=" &amp; FQ$1, DataRegularSeason20242025!$D$3:$D$1315, $A27)+SUMIFS(DataRegularSeason20242025!$AB$3:$AB$1315,DataRegularSeason20242025!$B$3:$B$1315, "&lt;=" &amp; FQ$1, DataRegularSeason20242025!$E$3:$E$1315, $A27)</f>
        <v>74</v>
      </c>
      <c r="FR27">
        <f>SUMIFS(DataRegularSeason20242025!$AA$3:$AA$1315,DataRegularSeason20242025!$B$3:$B$1315, "&lt;=" &amp; FR$1, DataRegularSeason20242025!$D$3:$D$1315, $A27)+SUMIFS(DataRegularSeason20242025!$AB$3:$AB$1315,DataRegularSeason20242025!$B$3:$B$1315, "&lt;=" &amp; FR$1, DataRegularSeason20242025!$E$3:$E$1315, $A27)</f>
        <v>74</v>
      </c>
      <c r="FS27">
        <f>SUMIFS(DataRegularSeason20242025!$AA$3:$AA$1315,DataRegularSeason20242025!$B$3:$B$1315, "&lt;=" &amp; FS$1, DataRegularSeason20242025!$D$3:$D$1315, $A27)+SUMIFS(DataRegularSeason20242025!$AB$3:$AB$1315,DataRegularSeason20242025!$B$3:$B$1315, "&lt;=" &amp; FS$1, DataRegularSeason20242025!$E$3:$E$1315, $A27)</f>
        <v>74</v>
      </c>
      <c r="FT27">
        <f>SUMIFS(DataRegularSeason20242025!$AA$3:$AA$1315,DataRegularSeason20242025!$B$3:$B$1315, "&lt;=" &amp; FT$1, DataRegularSeason20242025!$D$3:$D$1315, $A27)+SUMIFS(DataRegularSeason20242025!$AB$3:$AB$1315,DataRegularSeason20242025!$B$3:$B$1315, "&lt;=" &amp; FT$1, DataRegularSeason20242025!$E$3:$E$1315, $A27)</f>
        <v>74</v>
      </c>
      <c r="FU27">
        <f>SUMIFS(DataRegularSeason20242025!$AA$3:$AA$1315,DataRegularSeason20242025!$B$3:$B$1315, "&lt;=" &amp; FU$1, DataRegularSeason20242025!$D$3:$D$1315, $A27)+SUMIFS(DataRegularSeason20242025!$AB$3:$AB$1315,DataRegularSeason20242025!$B$3:$B$1315, "&lt;=" &amp; FU$1, DataRegularSeason20242025!$E$3:$E$1315, $A27)</f>
        <v>74</v>
      </c>
      <c r="FV27">
        <f>SUMIFS(DataRegularSeason20242025!$AA$3:$AA$1315,DataRegularSeason20242025!$B$3:$B$1315, "&lt;=" &amp; FV$1, DataRegularSeason20242025!$D$3:$D$1315, $A27)+SUMIFS(DataRegularSeason20242025!$AB$3:$AB$1315,DataRegularSeason20242025!$B$3:$B$1315, "&lt;=" &amp; FV$1, DataRegularSeason20242025!$E$3:$E$1315, $A27)</f>
        <v>74</v>
      </c>
      <c r="FW27">
        <f>SUMIFS(DataRegularSeason20242025!$AA$3:$AA$1315,DataRegularSeason20242025!$B$3:$B$1315, "&lt;=" &amp; FW$1, DataRegularSeason20242025!$D$3:$D$1315, $A27)+SUMIFS(DataRegularSeason20242025!$AB$3:$AB$1315,DataRegularSeason20242025!$B$3:$B$1315, "&lt;=" &amp; FW$1, DataRegularSeason20242025!$E$3:$E$1315, $A27)</f>
        <v>74</v>
      </c>
      <c r="FX27">
        <f>SUMIFS(DataRegularSeason20242025!$AA$3:$AA$1315,DataRegularSeason20242025!$B$3:$B$1315, "&lt;=" &amp; FX$1, DataRegularSeason20242025!$D$3:$D$1315, $A27)+SUMIFS(DataRegularSeason20242025!$AB$3:$AB$1315,DataRegularSeason20242025!$B$3:$B$1315, "&lt;=" &amp; FX$1, DataRegularSeason20242025!$E$3:$E$1315, $A27)</f>
        <v>74</v>
      </c>
      <c r="FY27">
        <f>SUMIFS(DataRegularSeason20242025!$AA$3:$AA$1315,DataRegularSeason20242025!$B$3:$B$1315, "&lt;=" &amp; FY$1, DataRegularSeason20242025!$D$3:$D$1315, $A27)+SUMIFS(DataRegularSeason20242025!$AB$3:$AB$1315,DataRegularSeason20242025!$B$3:$B$1315, "&lt;=" &amp; FY$1, DataRegularSeason20242025!$E$3:$E$1315, $A27)</f>
        <v>74</v>
      </c>
      <c r="FZ27">
        <f>SUMIFS(DataRegularSeason20242025!$AA$3:$AA$1315,DataRegularSeason20242025!$B$3:$B$1315, "&lt;=" &amp; FZ$1, DataRegularSeason20242025!$D$3:$D$1315, $A27)+SUMIFS(DataRegularSeason20242025!$AB$3:$AB$1315,DataRegularSeason20242025!$B$3:$B$1315, "&lt;=" &amp; FZ$1, DataRegularSeason20242025!$E$3:$E$1315, $A27)</f>
        <v>74</v>
      </c>
      <c r="GA27">
        <f>SUMIFS(DataRegularSeason20242025!$AA$3:$AA$1315,DataRegularSeason20242025!$B$3:$B$1315, "&lt;=" &amp; GA$1, DataRegularSeason20242025!$D$3:$D$1315, $A27)+SUMIFS(DataRegularSeason20242025!$AB$3:$AB$1315,DataRegularSeason20242025!$B$3:$B$1315, "&lt;=" &amp; GA$1, DataRegularSeason20242025!$E$3:$E$1315, $A27)</f>
        <v>74</v>
      </c>
      <c r="GB27">
        <f>SUMIFS(DataRegularSeason20242025!$AA$3:$AA$1315,DataRegularSeason20242025!$B$3:$B$1315, "&lt;=" &amp; GB$1, DataRegularSeason20242025!$D$3:$D$1315, $A27)+SUMIFS(DataRegularSeason20242025!$AB$3:$AB$1315,DataRegularSeason20242025!$B$3:$B$1315, "&lt;=" &amp; GB$1, DataRegularSeason20242025!$E$3:$E$1315, $A27)</f>
        <v>74</v>
      </c>
      <c r="GC27">
        <f>SUMIFS(DataRegularSeason20242025!$AA$3:$AA$1315,DataRegularSeason20242025!$B$3:$B$1315, "&lt;=" &amp; GC$1, DataRegularSeason20242025!$D$3:$D$1315, $A27)+SUMIFS(DataRegularSeason20242025!$AB$3:$AB$1315,DataRegularSeason20242025!$B$3:$B$1315, "&lt;=" &amp; GC$1, DataRegularSeason20242025!$E$3:$E$1315, $A27)</f>
        <v>74</v>
      </c>
      <c r="GD27">
        <f>SUMIFS(DataRegularSeason20242025!$AA$3:$AA$1315,DataRegularSeason20242025!$B$3:$B$1315, "&lt;=" &amp; GD$1, DataRegularSeason20242025!$D$3:$D$1315, $A27)+SUMIFS(DataRegularSeason20242025!$AB$3:$AB$1315,DataRegularSeason20242025!$B$3:$B$1315, "&lt;=" &amp; GD$1, DataRegularSeason20242025!$E$3:$E$1315, $A27)</f>
        <v>74</v>
      </c>
      <c r="GE27">
        <f>SUMIFS(DataRegularSeason20242025!$AA$3:$AA$1315,DataRegularSeason20242025!$B$3:$B$1315, "&lt;=" &amp; GE$1, DataRegularSeason20242025!$D$3:$D$1315, $A27)+SUMIFS(DataRegularSeason20242025!$AB$3:$AB$1315,DataRegularSeason20242025!$B$3:$B$1315, "&lt;=" &amp; GE$1, DataRegularSeason20242025!$E$3:$E$1315, $A27)</f>
        <v>74</v>
      </c>
      <c r="GF27">
        <f>SUMIFS(DataRegularSeason20242025!$AA$3:$AA$1315,DataRegularSeason20242025!$B$3:$B$1315, "&lt;=" &amp; GF$1, DataRegularSeason20242025!$D$3:$D$1315, $A27)+SUMIFS(DataRegularSeason20242025!$AB$3:$AB$1315,DataRegularSeason20242025!$B$3:$B$1315, "&lt;=" &amp; GF$1, DataRegularSeason20242025!$E$3:$E$1315, $A27)</f>
        <v>74</v>
      </c>
      <c r="GG27">
        <f>SUMIFS(DataRegularSeason20242025!$AA$3:$AA$1315,DataRegularSeason20242025!$B$3:$B$1315, "&lt;=" &amp; GG$1, DataRegularSeason20242025!$D$3:$D$1315, $A27)+SUMIFS(DataRegularSeason20242025!$AB$3:$AB$1315,DataRegularSeason20242025!$B$3:$B$1315, "&lt;=" &amp; GG$1, DataRegularSeason20242025!$E$3:$E$1315, $A27)</f>
        <v>74</v>
      </c>
      <c r="GH27">
        <f>SUMIFS(DataRegularSeason20242025!$AA$3:$AA$1315,DataRegularSeason20242025!$B$3:$B$1315, "&lt;=" &amp; GH$1, DataRegularSeason20242025!$D$3:$D$1315, $A27)+SUMIFS(DataRegularSeason20242025!$AB$3:$AB$1315,DataRegularSeason20242025!$B$3:$B$1315, "&lt;=" &amp; GH$1, DataRegularSeason20242025!$E$3:$E$1315, $A27)</f>
        <v>74</v>
      </c>
      <c r="GI27">
        <f>SUMIFS(DataRegularSeason20242025!$AA$3:$AA$1315,DataRegularSeason20242025!$B$3:$B$1315, "&lt;=" &amp; GI$1, DataRegularSeason20242025!$D$3:$D$1315, $A27)+SUMIFS(DataRegularSeason20242025!$AB$3:$AB$1315,DataRegularSeason20242025!$B$3:$B$1315, "&lt;=" &amp; GI$1, DataRegularSeason20242025!$E$3:$E$1315, $A27)</f>
        <v>74</v>
      </c>
      <c r="GJ27">
        <f>SUMIFS(DataRegularSeason20242025!$AA$3:$AA$1315,DataRegularSeason20242025!$B$3:$B$1315, "&lt;=" &amp; GJ$1, DataRegularSeason20242025!$D$3:$D$1315, $A27)+SUMIFS(DataRegularSeason20242025!$AB$3:$AB$1315,DataRegularSeason20242025!$B$3:$B$1315, "&lt;=" &amp; GJ$1, DataRegularSeason20242025!$E$3:$E$1315, $A27)</f>
        <v>74</v>
      </c>
      <c r="GK27">
        <f>SUMIFS(DataRegularSeason20242025!$AA$3:$AA$1315,DataRegularSeason20242025!$B$3:$B$1315, "&lt;=" &amp; GK$1, DataRegularSeason20242025!$D$3:$D$1315, $A27)+SUMIFS(DataRegularSeason20242025!$AB$3:$AB$1315,DataRegularSeason20242025!$B$3:$B$1315, "&lt;=" &amp; GK$1, DataRegularSeason20242025!$E$3:$E$1315, $A27)</f>
        <v>74</v>
      </c>
      <c r="GL27">
        <f>SUMIFS(DataRegularSeason20242025!$AA$3:$AA$1315,DataRegularSeason20242025!$B$3:$B$1315, "&lt;=" &amp; GL$1, DataRegularSeason20242025!$D$3:$D$1315, $A27)+SUMIFS(DataRegularSeason20242025!$AB$3:$AB$1315,DataRegularSeason20242025!$B$3:$B$1315, "&lt;=" &amp; GL$1, DataRegularSeason20242025!$E$3:$E$1315, $A27)</f>
        <v>74</v>
      </c>
      <c r="GM27">
        <f>SUMIFS(DataRegularSeason20242025!$AA$3:$AA$1315,DataRegularSeason20242025!$B$3:$B$1315, "&lt;=" &amp; GM$1, DataRegularSeason20242025!$D$3:$D$1315, $A27)+SUMIFS(DataRegularSeason20242025!$AB$3:$AB$1315,DataRegularSeason20242025!$B$3:$B$1315, "&lt;=" &amp; GM$1, DataRegularSeason20242025!$E$3:$E$1315, $A27)</f>
        <v>74</v>
      </c>
      <c r="GN27">
        <f>SUMIFS(DataRegularSeason20242025!$AA$3:$AA$1315,DataRegularSeason20242025!$B$3:$B$1315, "&lt;=" &amp; GN$1, DataRegularSeason20242025!$D$3:$D$1315, $A27)+SUMIFS(DataRegularSeason20242025!$AB$3:$AB$1315,DataRegularSeason20242025!$B$3:$B$1315, "&lt;=" &amp; GN$1, DataRegularSeason20242025!$E$3:$E$1315, $A27)</f>
        <v>74</v>
      </c>
      <c r="GO27">
        <f>SUMIFS(DataRegularSeason20242025!$AA$3:$AA$1315,DataRegularSeason20242025!$B$3:$B$1315, "&lt;=" &amp; GO$1, DataRegularSeason20242025!$D$3:$D$1315, $A27)+SUMIFS(DataRegularSeason20242025!$AB$3:$AB$1315,DataRegularSeason20242025!$B$3:$B$1315, "&lt;=" &amp; GO$1, DataRegularSeason20242025!$E$3:$E$1315, $A27)</f>
        <v>74</v>
      </c>
      <c r="GP27">
        <f>SUMIFS(DataRegularSeason20242025!$AA$3:$AA$1315,DataRegularSeason20242025!$B$3:$B$1315, "&lt;=" &amp; GP$1, DataRegularSeason20242025!$D$3:$D$1315, $A27)+SUMIFS(DataRegularSeason20242025!$AB$3:$AB$1315,DataRegularSeason20242025!$B$3:$B$1315, "&lt;=" &amp; GP$1, DataRegularSeason20242025!$E$3:$E$1315, $A27)</f>
        <v>74</v>
      </c>
      <c r="GQ27">
        <f>SUMIFS(DataRegularSeason20242025!$AA$3:$AA$1315,DataRegularSeason20242025!$B$3:$B$1315, "&lt;=" &amp; GQ$1, DataRegularSeason20242025!$D$3:$D$1315, $A27)+SUMIFS(DataRegularSeason20242025!$AB$3:$AB$1315,DataRegularSeason20242025!$B$3:$B$1315, "&lt;=" &amp; GQ$1, DataRegularSeason20242025!$E$3:$E$1315, $A27)</f>
        <v>74</v>
      </c>
      <c r="GR27">
        <f>SUMIFS(DataRegularSeason20242025!$AA$3:$AA$1315,DataRegularSeason20242025!$B$3:$B$1315, "&lt;=" &amp; GR$1, DataRegularSeason20242025!$D$3:$D$1315, $A27)+SUMIFS(DataRegularSeason20242025!$AB$3:$AB$1315,DataRegularSeason20242025!$B$3:$B$1315, "&lt;=" &amp; GR$1, DataRegularSeason20242025!$E$3:$E$1315, $A27)</f>
        <v>74</v>
      </c>
      <c r="GS27">
        <f>SUMIFS(DataRegularSeason20242025!$AA$3:$AA$1315,DataRegularSeason20242025!$B$3:$B$1315, "&lt;=" &amp; GS$1, DataRegularSeason20242025!$D$3:$D$1315, $A27)+SUMIFS(DataRegularSeason20242025!$AB$3:$AB$1315,DataRegularSeason20242025!$B$3:$B$1315, "&lt;=" &amp; GS$1, DataRegularSeason20242025!$E$3:$E$1315, $A27)</f>
        <v>74</v>
      </c>
      <c r="GT27">
        <f>SUMIFS(DataRegularSeason20242025!$AA$3:$AA$1315,DataRegularSeason20242025!$B$3:$B$1315, "&lt;=" &amp; GT$1, DataRegularSeason20242025!$D$3:$D$1315, $A27)+SUMIFS(DataRegularSeason20242025!$AB$3:$AB$1315,DataRegularSeason20242025!$B$3:$B$1315, "&lt;=" &amp; GT$1, DataRegularSeason20242025!$E$3:$E$1315, $A27)</f>
        <v>74</v>
      </c>
      <c r="GU27">
        <f>SUMIFS(DataRegularSeason20242025!$AA$3:$AA$1315,DataRegularSeason20242025!$B$3:$B$1315, "&lt;=" &amp; GU$1, DataRegularSeason20242025!$D$3:$D$1315, $A27)+SUMIFS(DataRegularSeason20242025!$AB$3:$AB$1315,DataRegularSeason20242025!$B$3:$B$1315, "&lt;=" &amp; GU$1, DataRegularSeason20242025!$E$3:$E$1315, $A27)</f>
        <v>74</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71</v>
      </c>
      <c r="FE28">
        <f>SUMIFS(DataRegularSeason20242025!$AA$3:$AA$1315,DataRegularSeason20242025!$B$3:$B$1315, "&lt;=" &amp; FE$1, DataRegularSeason20242025!$D$3:$D$1315, $A28)+SUMIFS(DataRegularSeason20242025!$AB$3:$AB$1315,DataRegularSeason20242025!$B$3:$B$1315, "&lt;=" &amp; FE$1, DataRegularSeason20242025!$E$3:$E$1315, $A28)</f>
        <v>71</v>
      </c>
      <c r="FF28">
        <f>SUMIFS(DataRegularSeason20242025!$AA$3:$AA$1315,DataRegularSeason20242025!$B$3:$B$1315, "&lt;=" &amp; FF$1, DataRegularSeason20242025!$D$3:$D$1315, $A28)+SUMIFS(DataRegularSeason20242025!$AB$3:$AB$1315,DataRegularSeason20242025!$B$3:$B$1315, "&lt;=" &amp; FF$1, DataRegularSeason20242025!$E$3:$E$1315, $A28)</f>
        <v>71</v>
      </c>
      <c r="FG28">
        <f>SUMIFS(DataRegularSeason20242025!$AA$3:$AA$1315,DataRegularSeason20242025!$B$3:$B$1315, "&lt;=" &amp; FG$1, DataRegularSeason20242025!$D$3:$D$1315, $A28)+SUMIFS(DataRegularSeason20242025!$AB$3:$AB$1315,DataRegularSeason20242025!$B$3:$B$1315, "&lt;=" &amp; FG$1, DataRegularSeason20242025!$E$3:$E$1315, $A28)</f>
        <v>71</v>
      </c>
      <c r="FH28">
        <f>SUMIFS(DataRegularSeason20242025!$AA$3:$AA$1315,DataRegularSeason20242025!$B$3:$B$1315, "&lt;=" &amp; FH$1, DataRegularSeason20242025!$D$3:$D$1315, $A28)+SUMIFS(DataRegularSeason20242025!$AB$3:$AB$1315,DataRegularSeason20242025!$B$3:$B$1315, "&lt;=" &amp; FH$1, DataRegularSeason20242025!$E$3:$E$1315, $A28)</f>
        <v>71</v>
      </c>
      <c r="FI28">
        <f>SUMIFS(DataRegularSeason20242025!$AA$3:$AA$1315,DataRegularSeason20242025!$B$3:$B$1315, "&lt;=" &amp; FI$1, DataRegularSeason20242025!$D$3:$D$1315, $A28)+SUMIFS(DataRegularSeason20242025!$AB$3:$AB$1315,DataRegularSeason20242025!$B$3:$B$1315, "&lt;=" &amp; FI$1, DataRegularSeason20242025!$E$3:$E$1315, $A28)</f>
        <v>71</v>
      </c>
      <c r="FJ28">
        <f>SUMIFS(DataRegularSeason20242025!$AA$3:$AA$1315,DataRegularSeason20242025!$B$3:$B$1315, "&lt;=" &amp; FJ$1, DataRegularSeason20242025!$D$3:$D$1315, $A28)+SUMIFS(DataRegularSeason20242025!$AB$3:$AB$1315,DataRegularSeason20242025!$B$3:$B$1315, "&lt;=" &amp; FJ$1, DataRegularSeason20242025!$E$3:$E$1315, $A28)</f>
        <v>71</v>
      </c>
      <c r="FK28">
        <f>SUMIFS(DataRegularSeason20242025!$AA$3:$AA$1315,DataRegularSeason20242025!$B$3:$B$1315, "&lt;=" &amp; FK$1, DataRegularSeason20242025!$D$3:$D$1315, $A28)+SUMIFS(DataRegularSeason20242025!$AB$3:$AB$1315,DataRegularSeason20242025!$B$3:$B$1315, "&lt;=" &amp; FK$1, DataRegularSeason20242025!$E$3:$E$1315, $A28)</f>
        <v>71</v>
      </c>
      <c r="FL28">
        <f>SUMIFS(DataRegularSeason20242025!$AA$3:$AA$1315,DataRegularSeason20242025!$B$3:$B$1315, "&lt;=" &amp; FL$1, DataRegularSeason20242025!$D$3:$D$1315, $A28)+SUMIFS(DataRegularSeason20242025!$AB$3:$AB$1315,DataRegularSeason20242025!$B$3:$B$1315, "&lt;=" &amp; FL$1, DataRegularSeason20242025!$E$3:$E$1315, $A28)</f>
        <v>71</v>
      </c>
      <c r="FM28">
        <f>SUMIFS(DataRegularSeason20242025!$AA$3:$AA$1315,DataRegularSeason20242025!$B$3:$B$1315, "&lt;=" &amp; FM$1, DataRegularSeason20242025!$D$3:$D$1315, $A28)+SUMIFS(DataRegularSeason20242025!$AB$3:$AB$1315,DataRegularSeason20242025!$B$3:$B$1315, "&lt;=" &amp; FM$1, DataRegularSeason20242025!$E$3:$E$1315, $A28)</f>
        <v>71</v>
      </c>
      <c r="FN28">
        <f>SUMIFS(DataRegularSeason20242025!$AA$3:$AA$1315,DataRegularSeason20242025!$B$3:$B$1315, "&lt;=" &amp; FN$1, DataRegularSeason20242025!$D$3:$D$1315, $A28)+SUMIFS(DataRegularSeason20242025!$AB$3:$AB$1315,DataRegularSeason20242025!$B$3:$B$1315, "&lt;=" &amp; FN$1, DataRegularSeason20242025!$E$3:$E$1315, $A28)</f>
        <v>71</v>
      </c>
      <c r="FO28">
        <f>SUMIFS(DataRegularSeason20242025!$AA$3:$AA$1315,DataRegularSeason20242025!$B$3:$B$1315, "&lt;=" &amp; FO$1, DataRegularSeason20242025!$D$3:$D$1315, $A28)+SUMIFS(DataRegularSeason20242025!$AB$3:$AB$1315,DataRegularSeason20242025!$B$3:$B$1315, "&lt;=" &amp; FO$1, DataRegularSeason20242025!$E$3:$E$1315, $A28)</f>
        <v>71</v>
      </c>
      <c r="FP28">
        <f>SUMIFS(DataRegularSeason20242025!$AA$3:$AA$1315,DataRegularSeason20242025!$B$3:$B$1315, "&lt;=" &amp; FP$1, DataRegularSeason20242025!$D$3:$D$1315, $A28)+SUMIFS(DataRegularSeason20242025!$AB$3:$AB$1315,DataRegularSeason20242025!$B$3:$B$1315, "&lt;=" &amp; FP$1, DataRegularSeason20242025!$E$3:$E$1315, $A28)</f>
        <v>71</v>
      </c>
      <c r="FQ28">
        <f>SUMIFS(DataRegularSeason20242025!$AA$3:$AA$1315,DataRegularSeason20242025!$B$3:$B$1315, "&lt;=" &amp; FQ$1, DataRegularSeason20242025!$D$3:$D$1315, $A28)+SUMIFS(DataRegularSeason20242025!$AB$3:$AB$1315,DataRegularSeason20242025!$B$3:$B$1315, "&lt;=" &amp; FQ$1, DataRegularSeason20242025!$E$3:$E$1315, $A28)</f>
        <v>71</v>
      </c>
      <c r="FR28">
        <f>SUMIFS(DataRegularSeason20242025!$AA$3:$AA$1315,DataRegularSeason20242025!$B$3:$B$1315, "&lt;=" &amp; FR$1, DataRegularSeason20242025!$D$3:$D$1315, $A28)+SUMIFS(DataRegularSeason20242025!$AB$3:$AB$1315,DataRegularSeason20242025!$B$3:$B$1315, "&lt;=" &amp; FR$1, DataRegularSeason20242025!$E$3:$E$1315, $A28)</f>
        <v>71</v>
      </c>
      <c r="FS28">
        <f>SUMIFS(DataRegularSeason20242025!$AA$3:$AA$1315,DataRegularSeason20242025!$B$3:$B$1315, "&lt;=" &amp; FS$1, DataRegularSeason20242025!$D$3:$D$1315, $A28)+SUMIFS(DataRegularSeason20242025!$AB$3:$AB$1315,DataRegularSeason20242025!$B$3:$B$1315, "&lt;=" &amp; FS$1, DataRegularSeason20242025!$E$3:$E$1315, $A28)</f>
        <v>71</v>
      </c>
      <c r="FT28">
        <f>SUMIFS(DataRegularSeason20242025!$AA$3:$AA$1315,DataRegularSeason20242025!$B$3:$B$1315, "&lt;=" &amp; FT$1, DataRegularSeason20242025!$D$3:$D$1315, $A28)+SUMIFS(DataRegularSeason20242025!$AB$3:$AB$1315,DataRegularSeason20242025!$B$3:$B$1315, "&lt;=" &amp; FT$1, DataRegularSeason20242025!$E$3:$E$1315, $A28)</f>
        <v>71</v>
      </c>
      <c r="FU28">
        <f>SUMIFS(DataRegularSeason20242025!$AA$3:$AA$1315,DataRegularSeason20242025!$B$3:$B$1315, "&lt;=" &amp; FU$1, DataRegularSeason20242025!$D$3:$D$1315, $A28)+SUMIFS(DataRegularSeason20242025!$AB$3:$AB$1315,DataRegularSeason20242025!$B$3:$B$1315, "&lt;=" &amp; FU$1, DataRegularSeason20242025!$E$3:$E$1315, $A28)</f>
        <v>71</v>
      </c>
      <c r="FV28">
        <f>SUMIFS(DataRegularSeason20242025!$AA$3:$AA$1315,DataRegularSeason20242025!$B$3:$B$1315, "&lt;=" &amp; FV$1, DataRegularSeason20242025!$D$3:$D$1315, $A28)+SUMIFS(DataRegularSeason20242025!$AB$3:$AB$1315,DataRegularSeason20242025!$B$3:$B$1315, "&lt;=" &amp; FV$1, DataRegularSeason20242025!$E$3:$E$1315, $A28)</f>
        <v>71</v>
      </c>
      <c r="FW28">
        <f>SUMIFS(DataRegularSeason20242025!$AA$3:$AA$1315,DataRegularSeason20242025!$B$3:$B$1315, "&lt;=" &amp; FW$1, DataRegularSeason20242025!$D$3:$D$1315, $A28)+SUMIFS(DataRegularSeason20242025!$AB$3:$AB$1315,DataRegularSeason20242025!$B$3:$B$1315, "&lt;=" &amp; FW$1, DataRegularSeason20242025!$E$3:$E$1315, $A28)</f>
        <v>71</v>
      </c>
      <c r="FX28">
        <f>SUMIFS(DataRegularSeason20242025!$AA$3:$AA$1315,DataRegularSeason20242025!$B$3:$B$1315, "&lt;=" &amp; FX$1, DataRegularSeason20242025!$D$3:$D$1315, $A28)+SUMIFS(DataRegularSeason20242025!$AB$3:$AB$1315,DataRegularSeason20242025!$B$3:$B$1315, "&lt;=" &amp; FX$1, DataRegularSeason20242025!$E$3:$E$1315, $A28)</f>
        <v>71</v>
      </c>
      <c r="FY28">
        <f>SUMIFS(DataRegularSeason20242025!$AA$3:$AA$1315,DataRegularSeason20242025!$B$3:$B$1315, "&lt;=" &amp; FY$1, DataRegularSeason20242025!$D$3:$D$1315, $A28)+SUMIFS(DataRegularSeason20242025!$AB$3:$AB$1315,DataRegularSeason20242025!$B$3:$B$1315, "&lt;=" &amp; FY$1, DataRegularSeason20242025!$E$3:$E$1315, $A28)</f>
        <v>71</v>
      </c>
      <c r="FZ28">
        <f>SUMIFS(DataRegularSeason20242025!$AA$3:$AA$1315,DataRegularSeason20242025!$B$3:$B$1315, "&lt;=" &amp; FZ$1, DataRegularSeason20242025!$D$3:$D$1315, $A28)+SUMIFS(DataRegularSeason20242025!$AB$3:$AB$1315,DataRegularSeason20242025!$B$3:$B$1315, "&lt;=" &amp; FZ$1, DataRegularSeason20242025!$E$3:$E$1315, $A28)</f>
        <v>71</v>
      </c>
      <c r="GA28">
        <f>SUMIFS(DataRegularSeason20242025!$AA$3:$AA$1315,DataRegularSeason20242025!$B$3:$B$1315, "&lt;=" &amp; GA$1, DataRegularSeason20242025!$D$3:$D$1315, $A28)+SUMIFS(DataRegularSeason20242025!$AB$3:$AB$1315,DataRegularSeason20242025!$B$3:$B$1315, "&lt;=" &amp; GA$1, DataRegularSeason20242025!$E$3:$E$1315, $A28)</f>
        <v>71</v>
      </c>
      <c r="GB28">
        <f>SUMIFS(DataRegularSeason20242025!$AA$3:$AA$1315,DataRegularSeason20242025!$B$3:$B$1315, "&lt;=" &amp; GB$1, DataRegularSeason20242025!$D$3:$D$1315, $A28)+SUMIFS(DataRegularSeason20242025!$AB$3:$AB$1315,DataRegularSeason20242025!$B$3:$B$1315, "&lt;=" &amp; GB$1, DataRegularSeason20242025!$E$3:$E$1315, $A28)</f>
        <v>71</v>
      </c>
      <c r="GC28">
        <f>SUMIFS(DataRegularSeason20242025!$AA$3:$AA$1315,DataRegularSeason20242025!$B$3:$B$1315, "&lt;=" &amp; GC$1, DataRegularSeason20242025!$D$3:$D$1315, $A28)+SUMIFS(DataRegularSeason20242025!$AB$3:$AB$1315,DataRegularSeason20242025!$B$3:$B$1315, "&lt;=" &amp; GC$1, DataRegularSeason20242025!$E$3:$E$1315, $A28)</f>
        <v>71</v>
      </c>
      <c r="GD28">
        <f>SUMIFS(DataRegularSeason20242025!$AA$3:$AA$1315,DataRegularSeason20242025!$B$3:$B$1315, "&lt;=" &amp; GD$1, DataRegularSeason20242025!$D$3:$D$1315, $A28)+SUMIFS(DataRegularSeason20242025!$AB$3:$AB$1315,DataRegularSeason20242025!$B$3:$B$1315, "&lt;=" &amp; GD$1, DataRegularSeason20242025!$E$3:$E$1315, $A28)</f>
        <v>71</v>
      </c>
      <c r="GE28">
        <f>SUMIFS(DataRegularSeason20242025!$AA$3:$AA$1315,DataRegularSeason20242025!$B$3:$B$1315, "&lt;=" &amp; GE$1, DataRegularSeason20242025!$D$3:$D$1315, $A28)+SUMIFS(DataRegularSeason20242025!$AB$3:$AB$1315,DataRegularSeason20242025!$B$3:$B$1315, "&lt;=" &amp; GE$1, DataRegularSeason20242025!$E$3:$E$1315, $A28)</f>
        <v>71</v>
      </c>
      <c r="GF28">
        <f>SUMIFS(DataRegularSeason20242025!$AA$3:$AA$1315,DataRegularSeason20242025!$B$3:$B$1315, "&lt;=" &amp; GF$1, DataRegularSeason20242025!$D$3:$D$1315, $A28)+SUMIFS(DataRegularSeason20242025!$AB$3:$AB$1315,DataRegularSeason20242025!$B$3:$B$1315, "&lt;=" &amp; GF$1, DataRegularSeason20242025!$E$3:$E$1315, $A28)</f>
        <v>71</v>
      </c>
      <c r="GG28">
        <f>SUMIFS(DataRegularSeason20242025!$AA$3:$AA$1315,DataRegularSeason20242025!$B$3:$B$1315, "&lt;=" &amp; GG$1, DataRegularSeason20242025!$D$3:$D$1315, $A28)+SUMIFS(DataRegularSeason20242025!$AB$3:$AB$1315,DataRegularSeason20242025!$B$3:$B$1315, "&lt;=" &amp; GG$1, DataRegularSeason20242025!$E$3:$E$1315, $A28)</f>
        <v>71</v>
      </c>
      <c r="GH28">
        <f>SUMIFS(DataRegularSeason20242025!$AA$3:$AA$1315,DataRegularSeason20242025!$B$3:$B$1315, "&lt;=" &amp; GH$1, DataRegularSeason20242025!$D$3:$D$1315, $A28)+SUMIFS(DataRegularSeason20242025!$AB$3:$AB$1315,DataRegularSeason20242025!$B$3:$B$1315, "&lt;=" &amp; GH$1, DataRegularSeason20242025!$E$3:$E$1315, $A28)</f>
        <v>71</v>
      </c>
      <c r="GI28">
        <f>SUMIFS(DataRegularSeason20242025!$AA$3:$AA$1315,DataRegularSeason20242025!$B$3:$B$1315, "&lt;=" &amp; GI$1, DataRegularSeason20242025!$D$3:$D$1315, $A28)+SUMIFS(DataRegularSeason20242025!$AB$3:$AB$1315,DataRegularSeason20242025!$B$3:$B$1315, "&lt;=" &amp; GI$1, DataRegularSeason20242025!$E$3:$E$1315, $A28)</f>
        <v>71</v>
      </c>
      <c r="GJ28">
        <f>SUMIFS(DataRegularSeason20242025!$AA$3:$AA$1315,DataRegularSeason20242025!$B$3:$B$1315, "&lt;=" &amp; GJ$1, DataRegularSeason20242025!$D$3:$D$1315, $A28)+SUMIFS(DataRegularSeason20242025!$AB$3:$AB$1315,DataRegularSeason20242025!$B$3:$B$1315, "&lt;=" &amp; GJ$1, DataRegularSeason20242025!$E$3:$E$1315, $A28)</f>
        <v>71</v>
      </c>
      <c r="GK28">
        <f>SUMIFS(DataRegularSeason20242025!$AA$3:$AA$1315,DataRegularSeason20242025!$B$3:$B$1315, "&lt;=" &amp; GK$1, DataRegularSeason20242025!$D$3:$D$1315, $A28)+SUMIFS(DataRegularSeason20242025!$AB$3:$AB$1315,DataRegularSeason20242025!$B$3:$B$1315, "&lt;=" &amp; GK$1, DataRegularSeason20242025!$E$3:$E$1315, $A28)</f>
        <v>71</v>
      </c>
      <c r="GL28">
        <f>SUMIFS(DataRegularSeason20242025!$AA$3:$AA$1315,DataRegularSeason20242025!$B$3:$B$1315, "&lt;=" &amp; GL$1, DataRegularSeason20242025!$D$3:$D$1315, $A28)+SUMIFS(DataRegularSeason20242025!$AB$3:$AB$1315,DataRegularSeason20242025!$B$3:$B$1315, "&lt;=" &amp; GL$1, DataRegularSeason20242025!$E$3:$E$1315, $A28)</f>
        <v>71</v>
      </c>
      <c r="GM28">
        <f>SUMIFS(DataRegularSeason20242025!$AA$3:$AA$1315,DataRegularSeason20242025!$B$3:$B$1315, "&lt;=" &amp; GM$1, DataRegularSeason20242025!$D$3:$D$1315, $A28)+SUMIFS(DataRegularSeason20242025!$AB$3:$AB$1315,DataRegularSeason20242025!$B$3:$B$1315, "&lt;=" &amp; GM$1, DataRegularSeason20242025!$E$3:$E$1315, $A28)</f>
        <v>71</v>
      </c>
      <c r="GN28">
        <f>SUMIFS(DataRegularSeason20242025!$AA$3:$AA$1315,DataRegularSeason20242025!$B$3:$B$1315, "&lt;=" &amp; GN$1, DataRegularSeason20242025!$D$3:$D$1315, $A28)+SUMIFS(DataRegularSeason20242025!$AB$3:$AB$1315,DataRegularSeason20242025!$B$3:$B$1315, "&lt;=" &amp; GN$1, DataRegularSeason20242025!$E$3:$E$1315, $A28)</f>
        <v>71</v>
      </c>
      <c r="GO28">
        <f>SUMIFS(DataRegularSeason20242025!$AA$3:$AA$1315,DataRegularSeason20242025!$B$3:$B$1315, "&lt;=" &amp; GO$1, DataRegularSeason20242025!$D$3:$D$1315, $A28)+SUMIFS(DataRegularSeason20242025!$AB$3:$AB$1315,DataRegularSeason20242025!$B$3:$B$1315, "&lt;=" &amp; GO$1, DataRegularSeason20242025!$E$3:$E$1315, $A28)</f>
        <v>71</v>
      </c>
      <c r="GP28">
        <f>SUMIFS(DataRegularSeason20242025!$AA$3:$AA$1315,DataRegularSeason20242025!$B$3:$B$1315, "&lt;=" &amp; GP$1, DataRegularSeason20242025!$D$3:$D$1315, $A28)+SUMIFS(DataRegularSeason20242025!$AB$3:$AB$1315,DataRegularSeason20242025!$B$3:$B$1315, "&lt;=" &amp; GP$1, DataRegularSeason20242025!$E$3:$E$1315, $A28)</f>
        <v>71</v>
      </c>
      <c r="GQ28">
        <f>SUMIFS(DataRegularSeason20242025!$AA$3:$AA$1315,DataRegularSeason20242025!$B$3:$B$1315, "&lt;=" &amp; GQ$1, DataRegularSeason20242025!$D$3:$D$1315, $A28)+SUMIFS(DataRegularSeason20242025!$AB$3:$AB$1315,DataRegularSeason20242025!$B$3:$B$1315, "&lt;=" &amp; GQ$1, DataRegularSeason20242025!$E$3:$E$1315, $A28)</f>
        <v>71</v>
      </c>
      <c r="GR28">
        <f>SUMIFS(DataRegularSeason20242025!$AA$3:$AA$1315,DataRegularSeason20242025!$B$3:$B$1315, "&lt;=" &amp; GR$1, DataRegularSeason20242025!$D$3:$D$1315, $A28)+SUMIFS(DataRegularSeason20242025!$AB$3:$AB$1315,DataRegularSeason20242025!$B$3:$B$1315, "&lt;=" &amp; GR$1, DataRegularSeason20242025!$E$3:$E$1315, $A28)</f>
        <v>71</v>
      </c>
      <c r="GS28">
        <f>SUMIFS(DataRegularSeason20242025!$AA$3:$AA$1315,DataRegularSeason20242025!$B$3:$B$1315, "&lt;=" &amp; GS$1, DataRegularSeason20242025!$D$3:$D$1315, $A28)+SUMIFS(DataRegularSeason20242025!$AB$3:$AB$1315,DataRegularSeason20242025!$B$3:$B$1315, "&lt;=" &amp; GS$1, DataRegularSeason20242025!$E$3:$E$1315, $A28)</f>
        <v>71</v>
      </c>
      <c r="GT28">
        <f>SUMIFS(DataRegularSeason20242025!$AA$3:$AA$1315,DataRegularSeason20242025!$B$3:$B$1315, "&lt;=" &amp; GT$1, DataRegularSeason20242025!$D$3:$D$1315, $A28)+SUMIFS(DataRegularSeason20242025!$AB$3:$AB$1315,DataRegularSeason20242025!$B$3:$B$1315, "&lt;=" &amp; GT$1, DataRegularSeason20242025!$E$3:$E$1315, $A28)</f>
        <v>71</v>
      </c>
      <c r="GU28">
        <f>SUMIFS(DataRegularSeason20242025!$AA$3:$AA$1315,DataRegularSeason20242025!$B$3:$B$1315, "&lt;=" &amp; GU$1, DataRegularSeason20242025!$D$3:$D$1315, $A28)+SUMIFS(DataRegularSeason20242025!$AB$3:$AB$1315,DataRegularSeason20242025!$B$3:$B$1315, "&lt;=" &amp; GU$1, DataRegularSeason20242025!$E$3:$E$1315, $A28)</f>
        <v>71</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67</v>
      </c>
      <c r="FC29">
        <f>SUMIFS(DataRegularSeason20242025!$AA$3:$AA$1315,DataRegularSeason20242025!$B$3:$B$1315, "&lt;=" &amp; FC$1, DataRegularSeason20242025!$D$3:$D$1315, $A29)+SUMIFS(DataRegularSeason20242025!$AB$3:$AB$1315,DataRegularSeason20242025!$B$3:$B$1315, "&lt;=" &amp; FC$1, DataRegularSeason20242025!$E$3:$E$1315, $A29)</f>
        <v>67</v>
      </c>
      <c r="FD29">
        <f>SUMIFS(DataRegularSeason20242025!$AA$3:$AA$1315,DataRegularSeason20242025!$B$3:$B$1315, "&lt;=" &amp; FD$1, DataRegularSeason20242025!$D$3:$D$1315, $A29)+SUMIFS(DataRegularSeason20242025!$AB$3:$AB$1315,DataRegularSeason20242025!$B$3:$B$1315, "&lt;=" &amp; FD$1, DataRegularSeason20242025!$E$3:$E$1315, $A29)</f>
        <v>67</v>
      </c>
      <c r="FE29">
        <f>SUMIFS(DataRegularSeason20242025!$AA$3:$AA$1315,DataRegularSeason20242025!$B$3:$B$1315, "&lt;=" &amp; FE$1, DataRegularSeason20242025!$D$3:$D$1315, $A29)+SUMIFS(DataRegularSeason20242025!$AB$3:$AB$1315,DataRegularSeason20242025!$B$3:$B$1315, "&lt;=" &amp; FE$1, DataRegularSeason20242025!$E$3:$E$1315, $A29)</f>
        <v>67</v>
      </c>
      <c r="FF29">
        <f>SUMIFS(DataRegularSeason20242025!$AA$3:$AA$1315,DataRegularSeason20242025!$B$3:$B$1315, "&lt;=" &amp; FF$1, DataRegularSeason20242025!$D$3:$D$1315, $A29)+SUMIFS(DataRegularSeason20242025!$AB$3:$AB$1315,DataRegularSeason20242025!$B$3:$B$1315, "&lt;=" &amp; FF$1, DataRegularSeason20242025!$E$3:$E$1315, $A29)</f>
        <v>67</v>
      </c>
      <c r="FG29">
        <f>SUMIFS(DataRegularSeason20242025!$AA$3:$AA$1315,DataRegularSeason20242025!$B$3:$B$1315, "&lt;=" &amp; FG$1, DataRegularSeason20242025!$D$3:$D$1315, $A29)+SUMIFS(DataRegularSeason20242025!$AB$3:$AB$1315,DataRegularSeason20242025!$B$3:$B$1315, "&lt;=" &amp; FG$1, DataRegularSeason20242025!$E$3:$E$1315, $A29)</f>
        <v>67</v>
      </c>
      <c r="FH29">
        <f>SUMIFS(DataRegularSeason20242025!$AA$3:$AA$1315,DataRegularSeason20242025!$B$3:$B$1315, "&lt;=" &amp; FH$1, DataRegularSeason20242025!$D$3:$D$1315, $A29)+SUMIFS(DataRegularSeason20242025!$AB$3:$AB$1315,DataRegularSeason20242025!$B$3:$B$1315, "&lt;=" &amp; FH$1, DataRegularSeason20242025!$E$3:$E$1315, $A29)</f>
        <v>67</v>
      </c>
      <c r="FI29">
        <f>SUMIFS(DataRegularSeason20242025!$AA$3:$AA$1315,DataRegularSeason20242025!$B$3:$B$1315, "&lt;=" &amp; FI$1, DataRegularSeason20242025!$D$3:$D$1315, $A29)+SUMIFS(DataRegularSeason20242025!$AB$3:$AB$1315,DataRegularSeason20242025!$B$3:$B$1315, "&lt;=" &amp; FI$1, DataRegularSeason20242025!$E$3:$E$1315, $A29)</f>
        <v>67</v>
      </c>
      <c r="FJ29">
        <f>SUMIFS(DataRegularSeason20242025!$AA$3:$AA$1315,DataRegularSeason20242025!$B$3:$B$1315, "&lt;=" &amp; FJ$1, DataRegularSeason20242025!$D$3:$D$1315, $A29)+SUMIFS(DataRegularSeason20242025!$AB$3:$AB$1315,DataRegularSeason20242025!$B$3:$B$1315, "&lt;=" &amp; FJ$1, DataRegularSeason20242025!$E$3:$E$1315, $A29)</f>
        <v>67</v>
      </c>
      <c r="FK29">
        <f>SUMIFS(DataRegularSeason20242025!$AA$3:$AA$1315,DataRegularSeason20242025!$B$3:$B$1315, "&lt;=" &amp; FK$1, DataRegularSeason20242025!$D$3:$D$1315, $A29)+SUMIFS(DataRegularSeason20242025!$AB$3:$AB$1315,DataRegularSeason20242025!$B$3:$B$1315, "&lt;=" &amp; FK$1, DataRegularSeason20242025!$E$3:$E$1315, $A29)</f>
        <v>67</v>
      </c>
      <c r="FL29">
        <f>SUMIFS(DataRegularSeason20242025!$AA$3:$AA$1315,DataRegularSeason20242025!$B$3:$B$1315, "&lt;=" &amp; FL$1, DataRegularSeason20242025!$D$3:$D$1315, $A29)+SUMIFS(DataRegularSeason20242025!$AB$3:$AB$1315,DataRegularSeason20242025!$B$3:$B$1315, "&lt;=" &amp; FL$1, DataRegularSeason20242025!$E$3:$E$1315, $A29)</f>
        <v>67</v>
      </c>
      <c r="FM29">
        <f>SUMIFS(DataRegularSeason20242025!$AA$3:$AA$1315,DataRegularSeason20242025!$B$3:$B$1315, "&lt;=" &amp; FM$1, DataRegularSeason20242025!$D$3:$D$1315, $A29)+SUMIFS(DataRegularSeason20242025!$AB$3:$AB$1315,DataRegularSeason20242025!$B$3:$B$1315, "&lt;=" &amp; FM$1, DataRegularSeason20242025!$E$3:$E$1315, $A29)</f>
        <v>67</v>
      </c>
      <c r="FN29">
        <f>SUMIFS(DataRegularSeason20242025!$AA$3:$AA$1315,DataRegularSeason20242025!$B$3:$B$1315, "&lt;=" &amp; FN$1, DataRegularSeason20242025!$D$3:$D$1315, $A29)+SUMIFS(DataRegularSeason20242025!$AB$3:$AB$1315,DataRegularSeason20242025!$B$3:$B$1315, "&lt;=" &amp; FN$1, DataRegularSeason20242025!$E$3:$E$1315, $A29)</f>
        <v>67</v>
      </c>
      <c r="FO29">
        <f>SUMIFS(DataRegularSeason20242025!$AA$3:$AA$1315,DataRegularSeason20242025!$B$3:$B$1315, "&lt;=" &amp; FO$1, DataRegularSeason20242025!$D$3:$D$1315, $A29)+SUMIFS(DataRegularSeason20242025!$AB$3:$AB$1315,DataRegularSeason20242025!$B$3:$B$1315, "&lt;=" &amp; FO$1, DataRegularSeason20242025!$E$3:$E$1315, $A29)</f>
        <v>67</v>
      </c>
      <c r="FP29">
        <f>SUMIFS(DataRegularSeason20242025!$AA$3:$AA$1315,DataRegularSeason20242025!$B$3:$B$1315, "&lt;=" &amp; FP$1, DataRegularSeason20242025!$D$3:$D$1315, $A29)+SUMIFS(DataRegularSeason20242025!$AB$3:$AB$1315,DataRegularSeason20242025!$B$3:$B$1315, "&lt;=" &amp; FP$1, DataRegularSeason20242025!$E$3:$E$1315, $A29)</f>
        <v>67</v>
      </c>
      <c r="FQ29">
        <f>SUMIFS(DataRegularSeason20242025!$AA$3:$AA$1315,DataRegularSeason20242025!$B$3:$B$1315, "&lt;=" &amp; FQ$1, DataRegularSeason20242025!$D$3:$D$1315, $A29)+SUMIFS(DataRegularSeason20242025!$AB$3:$AB$1315,DataRegularSeason20242025!$B$3:$B$1315, "&lt;=" &amp; FQ$1, DataRegularSeason20242025!$E$3:$E$1315, $A29)</f>
        <v>67</v>
      </c>
      <c r="FR29">
        <f>SUMIFS(DataRegularSeason20242025!$AA$3:$AA$1315,DataRegularSeason20242025!$B$3:$B$1315, "&lt;=" &amp; FR$1, DataRegularSeason20242025!$D$3:$D$1315, $A29)+SUMIFS(DataRegularSeason20242025!$AB$3:$AB$1315,DataRegularSeason20242025!$B$3:$B$1315, "&lt;=" &amp; FR$1, DataRegularSeason20242025!$E$3:$E$1315, $A29)</f>
        <v>67</v>
      </c>
      <c r="FS29">
        <f>SUMIFS(DataRegularSeason20242025!$AA$3:$AA$1315,DataRegularSeason20242025!$B$3:$B$1315, "&lt;=" &amp; FS$1, DataRegularSeason20242025!$D$3:$D$1315, $A29)+SUMIFS(DataRegularSeason20242025!$AB$3:$AB$1315,DataRegularSeason20242025!$B$3:$B$1315, "&lt;=" &amp; FS$1, DataRegularSeason20242025!$E$3:$E$1315, $A29)</f>
        <v>67</v>
      </c>
      <c r="FT29">
        <f>SUMIFS(DataRegularSeason20242025!$AA$3:$AA$1315,DataRegularSeason20242025!$B$3:$B$1315, "&lt;=" &amp; FT$1, DataRegularSeason20242025!$D$3:$D$1315, $A29)+SUMIFS(DataRegularSeason20242025!$AB$3:$AB$1315,DataRegularSeason20242025!$B$3:$B$1315, "&lt;=" &amp; FT$1, DataRegularSeason20242025!$E$3:$E$1315, $A29)</f>
        <v>67</v>
      </c>
      <c r="FU29">
        <f>SUMIFS(DataRegularSeason20242025!$AA$3:$AA$1315,DataRegularSeason20242025!$B$3:$B$1315, "&lt;=" &amp; FU$1, DataRegularSeason20242025!$D$3:$D$1315, $A29)+SUMIFS(DataRegularSeason20242025!$AB$3:$AB$1315,DataRegularSeason20242025!$B$3:$B$1315, "&lt;=" &amp; FU$1, DataRegularSeason20242025!$E$3:$E$1315, $A29)</f>
        <v>67</v>
      </c>
      <c r="FV29">
        <f>SUMIFS(DataRegularSeason20242025!$AA$3:$AA$1315,DataRegularSeason20242025!$B$3:$B$1315, "&lt;=" &amp; FV$1, DataRegularSeason20242025!$D$3:$D$1315, $A29)+SUMIFS(DataRegularSeason20242025!$AB$3:$AB$1315,DataRegularSeason20242025!$B$3:$B$1315, "&lt;=" &amp; FV$1, DataRegularSeason20242025!$E$3:$E$1315, $A29)</f>
        <v>67</v>
      </c>
      <c r="FW29">
        <f>SUMIFS(DataRegularSeason20242025!$AA$3:$AA$1315,DataRegularSeason20242025!$B$3:$B$1315, "&lt;=" &amp; FW$1, DataRegularSeason20242025!$D$3:$D$1315, $A29)+SUMIFS(DataRegularSeason20242025!$AB$3:$AB$1315,DataRegularSeason20242025!$B$3:$B$1315, "&lt;=" &amp; FW$1, DataRegularSeason20242025!$E$3:$E$1315, $A29)</f>
        <v>67</v>
      </c>
      <c r="FX29">
        <f>SUMIFS(DataRegularSeason20242025!$AA$3:$AA$1315,DataRegularSeason20242025!$B$3:$B$1315, "&lt;=" &amp; FX$1, DataRegularSeason20242025!$D$3:$D$1315, $A29)+SUMIFS(DataRegularSeason20242025!$AB$3:$AB$1315,DataRegularSeason20242025!$B$3:$B$1315, "&lt;=" &amp; FX$1, DataRegularSeason20242025!$E$3:$E$1315, $A29)</f>
        <v>67</v>
      </c>
      <c r="FY29">
        <f>SUMIFS(DataRegularSeason20242025!$AA$3:$AA$1315,DataRegularSeason20242025!$B$3:$B$1315, "&lt;=" &amp; FY$1, DataRegularSeason20242025!$D$3:$D$1315, $A29)+SUMIFS(DataRegularSeason20242025!$AB$3:$AB$1315,DataRegularSeason20242025!$B$3:$B$1315, "&lt;=" &amp; FY$1, DataRegularSeason20242025!$E$3:$E$1315, $A29)</f>
        <v>67</v>
      </c>
      <c r="FZ29">
        <f>SUMIFS(DataRegularSeason20242025!$AA$3:$AA$1315,DataRegularSeason20242025!$B$3:$B$1315, "&lt;=" &amp; FZ$1, DataRegularSeason20242025!$D$3:$D$1315, $A29)+SUMIFS(DataRegularSeason20242025!$AB$3:$AB$1315,DataRegularSeason20242025!$B$3:$B$1315, "&lt;=" &amp; FZ$1, DataRegularSeason20242025!$E$3:$E$1315, $A29)</f>
        <v>67</v>
      </c>
      <c r="GA29">
        <f>SUMIFS(DataRegularSeason20242025!$AA$3:$AA$1315,DataRegularSeason20242025!$B$3:$B$1315, "&lt;=" &amp; GA$1, DataRegularSeason20242025!$D$3:$D$1315, $A29)+SUMIFS(DataRegularSeason20242025!$AB$3:$AB$1315,DataRegularSeason20242025!$B$3:$B$1315, "&lt;=" &amp; GA$1, DataRegularSeason20242025!$E$3:$E$1315, $A29)</f>
        <v>67</v>
      </c>
      <c r="GB29">
        <f>SUMIFS(DataRegularSeason20242025!$AA$3:$AA$1315,DataRegularSeason20242025!$B$3:$B$1315, "&lt;=" &amp; GB$1, DataRegularSeason20242025!$D$3:$D$1315, $A29)+SUMIFS(DataRegularSeason20242025!$AB$3:$AB$1315,DataRegularSeason20242025!$B$3:$B$1315, "&lt;=" &amp; GB$1, DataRegularSeason20242025!$E$3:$E$1315, $A29)</f>
        <v>67</v>
      </c>
      <c r="GC29">
        <f>SUMIFS(DataRegularSeason20242025!$AA$3:$AA$1315,DataRegularSeason20242025!$B$3:$B$1315, "&lt;=" &amp; GC$1, DataRegularSeason20242025!$D$3:$D$1315, $A29)+SUMIFS(DataRegularSeason20242025!$AB$3:$AB$1315,DataRegularSeason20242025!$B$3:$B$1315, "&lt;=" &amp; GC$1, DataRegularSeason20242025!$E$3:$E$1315, $A29)</f>
        <v>67</v>
      </c>
      <c r="GD29">
        <f>SUMIFS(DataRegularSeason20242025!$AA$3:$AA$1315,DataRegularSeason20242025!$B$3:$B$1315, "&lt;=" &amp; GD$1, DataRegularSeason20242025!$D$3:$D$1315, $A29)+SUMIFS(DataRegularSeason20242025!$AB$3:$AB$1315,DataRegularSeason20242025!$B$3:$B$1315, "&lt;=" &amp; GD$1, DataRegularSeason20242025!$E$3:$E$1315, $A29)</f>
        <v>67</v>
      </c>
      <c r="GE29">
        <f>SUMIFS(DataRegularSeason20242025!$AA$3:$AA$1315,DataRegularSeason20242025!$B$3:$B$1315, "&lt;=" &amp; GE$1, DataRegularSeason20242025!$D$3:$D$1315, $A29)+SUMIFS(DataRegularSeason20242025!$AB$3:$AB$1315,DataRegularSeason20242025!$B$3:$B$1315, "&lt;=" &amp; GE$1, DataRegularSeason20242025!$E$3:$E$1315, $A29)</f>
        <v>67</v>
      </c>
      <c r="GF29">
        <f>SUMIFS(DataRegularSeason20242025!$AA$3:$AA$1315,DataRegularSeason20242025!$B$3:$B$1315, "&lt;=" &amp; GF$1, DataRegularSeason20242025!$D$3:$D$1315, $A29)+SUMIFS(DataRegularSeason20242025!$AB$3:$AB$1315,DataRegularSeason20242025!$B$3:$B$1315, "&lt;=" &amp; GF$1, DataRegularSeason20242025!$E$3:$E$1315, $A29)</f>
        <v>67</v>
      </c>
      <c r="GG29">
        <f>SUMIFS(DataRegularSeason20242025!$AA$3:$AA$1315,DataRegularSeason20242025!$B$3:$B$1315, "&lt;=" &amp; GG$1, DataRegularSeason20242025!$D$3:$D$1315, $A29)+SUMIFS(DataRegularSeason20242025!$AB$3:$AB$1315,DataRegularSeason20242025!$B$3:$B$1315, "&lt;=" &amp; GG$1, DataRegularSeason20242025!$E$3:$E$1315, $A29)</f>
        <v>67</v>
      </c>
      <c r="GH29">
        <f>SUMIFS(DataRegularSeason20242025!$AA$3:$AA$1315,DataRegularSeason20242025!$B$3:$B$1315, "&lt;=" &amp; GH$1, DataRegularSeason20242025!$D$3:$D$1315, $A29)+SUMIFS(DataRegularSeason20242025!$AB$3:$AB$1315,DataRegularSeason20242025!$B$3:$B$1315, "&lt;=" &amp; GH$1, DataRegularSeason20242025!$E$3:$E$1315, $A29)</f>
        <v>67</v>
      </c>
      <c r="GI29">
        <f>SUMIFS(DataRegularSeason20242025!$AA$3:$AA$1315,DataRegularSeason20242025!$B$3:$B$1315, "&lt;=" &amp; GI$1, DataRegularSeason20242025!$D$3:$D$1315, $A29)+SUMIFS(DataRegularSeason20242025!$AB$3:$AB$1315,DataRegularSeason20242025!$B$3:$B$1315, "&lt;=" &amp; GI$1, DataRegularSeason20242025!$E$3:$E$1315, $A29)</f>
        <v>67</v>
      </c>
      <c r="GJ29">
        <f>SUMIFS(DataRegularSeason20242025!$AA$3:$AA$1315,DataRegularSeason20242025!$B$3:$B$1315, "&lt;=" &amp; GJ$1, DataRegularSeason20242025!$D$3:$D$1315, $A29)+SUMIFS(DataRegularSeason20242025!$AB$3:$AB$1315,DataRegularSeason20242025!$B$3:$B$1315, "&lt;=" &amp; GJ$1, DataRegularSeason20242025!$E$3:$E$1315, $A29)</f>
        <v>67</v>
      </c>
      <c r="GK29">
        <f>SUMIFS(DataRegularSeason20242025!$AA$3:$AA$1315,DataRegularSeason20242025!$B$3:$B$1315, "&lt;=" &amp; GK$1, DataRegularSeason20242025!$D$3:$D$1315, $A29)+SUMIFS(DataRegularSeason20242025!$AB$3:$AB$1315,DataRegularSeason20242025!$B$3:$B$1315, "&lt;=" &amp; GK$1, DataRegularSeason20242025!$E$3:$E$1315, $A29)</f>
        <v>67</v>
      </c>
      <c r="GL29">
        <f>SUMIFS(DataRegularSeason20242025!$AA$3:$AA$1315,DataRegularSeason20242025!$B$3:$B$1315, "&lt;=" &amp; GL$1, DataRegularSeason20242025!$D$3:$D$1315, $A29)+SUMIFS(DataRegularSeason20242025!$AB$3:$AB$1315,DataRegularSeason20242025!$B$3:$B$1315, "&lt;=" &amp; GL$1, DataRegularSeason20242025!$E$3:$E$1315, $A29)</f>
        <v>67</v>
      </c>
      <c r="GM29">
        <f>SUMIFS(DataRegularSeason20242025!$AA$3:$AA$1315,DataRegularSeason20242025!$B$3:$B$1315, "&lt;=" &amp; GM$1, DataRegularSeason20242025!$D$3:$D$1315, $A29)+SUMIFS(DataRegularSeason20242025!$AB$3:$AB$1315,DataRegularSeason20242025!$B$3:$B$1315, "&lt;=" &amp; GM$1, DataRegularSeason20242025!$E$3:$E$1315, $A29)</f>
        <v>67</v>
      </c>
      <c r="GN29">
        <f>SUMIFS(DataRegularSeason20242025!$AA$3:$AA$1315,DataRegularSeason20242025!$B$3:$B$1315, "&lt;=" &amp; GN$1, DataRegularSeason20242025!$D$3:$D$1315, $A29)+SUMIFS(DataRegularSeason20242025!$AB$3:$AB$1315,DataRegularSeason20242025!$B$3:$B$1315, "&lt;=" &amp; GN$1, DataRegularSeason20242025!$E$3:$E$1315, $A29)</f>
        <v>67</v>
      </c>
      <c r="GO29">
        <f>SUMIFS(DataRegularSeason20242025!$AA$3:$AA$1315,DataRegularSeason20242025!$B$3:$B$1315, "&lt;=" &amp; GO$1, DataRegularSeason20242025!$D$3:$D$1315, $A29)+SUMIFS(DataRegularSeason20242025!$AB$3:$AB$1315,DataRegularSeason20242025!$B$3:$B$1315, "&lt;=" &amp; GO$1, DataRegularSeason20242025!$E$3:$E$1315, $A29)</f>
        <v>67</v>
      </c>
      <c r="GP29">
        <f>SUMIFS(DataRegularSeason20242025!$AA$3:$AA$1315,DataRegularSeason20242025!$B$3:$B$1315, "&lt;=" &amp; GP$1, DataRegularSeason20242025!$D$3:$D$1315, $A29)+SUMIFS(DataRegularSeason20242025!$AB$3:$AB$1315,DataRegularSeason20242025!$B$3:$B$1315, "&lt;=" &amp; GP$1, DataRegularSeason20242025!$E$3:$E$1315, $A29)</f>
        <v>67</v>
      </c>
      <c r="GQ29">
        <f>SUMIFS(DataRegularSeason20242025!$AA$3:$AA$1315,DataRegularSeason20242025!$B$3:$B$1315, "&lt;=" &amp; GQ$1, DataRegularSeason20242025!$D$3:$D$1315, $A29)+SUMIFS(DataRegularSeason20242025!$AB$3:$AB$1315,DataRegularSeason20242025!$B$3:$B$1315, "&lt;=" &amp; GQ$1, DataRegularSeason20242025!$E$3:$E$1315, $A29)</f>
        <v>67</v>
      </c>
      <c r="GR29">
        <f>SUMIFS(DataRegularSeason20242025!$AA$3:$AA$1315,DataRegularSeason20242025!$B$3:$B$1315, "&lt;=" &amp; GR$1, DataRegularSeason20242025!$D$3:$D$1315, $A29)+SUMIFS(DataRegularSeason20242025!$AB$3:$AB$1315,DataRegularSeason20242025!$B$3:$B$1315, "&lt;=" &amp; GR$1, DataRegularSeason20242025!$E$3:$E$1315, $A29)</f>
        <v>67</v>
      </c>
      <c r="GS29">
        <f>SUMIFS(DataRegularSeason20242025!$AA$3:$AA$1315,DataRegularSeason20242025!$B$3:$B$1315, "&lt;=" &amp; GS$1, DataRegularSeason20242025!$D$3:$D$1315, $A29)+SUMIFS(DataRegularSeason20242025!$AB$3:$AB$1315,DataRegularSeason20242025!$B$3:$B$1315, "&lt;=" &amp; GS$1, DataRegularSeason20242025!$E$3:$E$1315, $A29)</f>
        <v>67</v>
      </c>
      <c r="GT29">
        <f>SUMIFS(DataRegularSeason20242025!$AA$3:$AA$1315,DataRegularSeason20242025!$B$3:$B$1315, "&lt;=" &amp; GT$1, DataRegularSeason20242025!$D$3:$D$1315, $A29)+SUMIFS(DataRegularSeason20242025!$AB$3:$AB$1315,DataRegularSeason20242025!$B$3:$B$1315, "&lt;=" &amp; GT$1, DataRegularSeason20242025!$E$3:$E$1315, $A29)</f>
        <v>67</v>
      </c>
      <c r="GU29">
        <f>SUMIFS(DataRegularSeason20242025!$AA$3:$AA$1315,DataRegularSeason20242025!$B$3:$B$1315, "&lt;=" &amp; GU$1, DataRegularSeason20242025!$D$3:$D$1315, $A29)+SUMIFS(DataRegularSeason20242025!$AB$3:$AB$1315,DataRegularSeason20242025!$B$3:$B$1315, "&lt;=" &amp; GU$1, DataRegularSeason20242025!$E$3:$E$1315, $A29)</f>
        <v>67</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64</v>
      </c>
      <c r="FD30">
        <f>SUMIFS(DataRegularSeason20242025!$AA$3:$AA$1315,DataRegularSeason20242025!$B$3:$B$1315, "&lt;=" &amp; FD$1, DataRegularSeason20242025!$D$3:$D$1315, $A30)+SUMIFS(DataRegularSeason20242025!$AB$3:$AB$1315,DataRegularSeason20242025!$B$3:$B$1315, "&lt;=" &amp; FD$1, DataRegularSeason20242025!$E$3:$E$1315, $A30)</f>
        <v>64</v>
      </c>
      <c r="FE30">
        <f>SUMIFS(DataRegularSeason20242025!$AA$3:$AA$1315,DataRegularSeason20242025!$B$3:$B$1315, "&lt;=" &amp; FE$1, DataRegularSeason20242025!$D$3:$D$1315, $A30)+SUMIFS(DataRegularSeason20242025!$AB$3:$AB$1315,DataRegularSeason20242025!$B$3:$B$1315, "&lt;=" &amp; FE$1, DataRegularSeason20242025!$E$3:$E$1315, $A30)</f>
        <v>64</v>
      </c>
      <c r="FF30">
        <f>SUMIFS(DataRegularSeason20242025!$AA$3:$AA$1315,DataRegularSeason20242025!$B$3:$B$1315, "&lt;=" &amp; FF$1, DataRegularSeason20242025!$D$3:$D$1315, $A30)+SUMIFS(DataRegularSeason20242025!$AB$3:$AB$1315,DataRegularSeason20242025!$B$3:$B$1315, "&lt;=" &amp; FF$1, DataRegularSeason20242025!$E$3:$E$1315, $A30)</f>
        <v>64</v>
      </c>
      <c r="FG30">
        <f>SUMIFS(DataRegularSeason20242025!$AA$3:$AA$1315,DataRegularSeason20242025!$B$3:$B$1315, "&lt;=" &amp; FG$1, DataRegularSeason20242025!$D$3:$D$1315, $A30)+SUMIFS(DataRegularSeason20242025!$AB$3:$AB$1315,DataRegularSeason20242025!$B$3:$B$1315, "&lt;=" &amp; FG$1, DataRegularSeason20242025!$E$3:$E$1315, $A30)</f>
        <v>64</v>
      </c>
      <c r="FH30">
        <f>SUMIFS(DataRegularSeason20242025!$AA$3:$AA$1315,DataRegularSeason20242025!$B$3:$B$1315, "&lt;=" &amp; FH$1, DataRegularSeason20242025!$D$3:$D$1315, $A30)+SUMIFS(DataRegularSeason20242025!$AB$3:$AB$1315,DataRegularSeason20242025!$B$3:$B$1315, "&lt;=" &amp; FH$1, DataRegularSeason20242025!$E$3:$E$1315, $A30)</f>
        <v>64</v>
      </c>
      <c r="FI30">
        <f>SUMIFS(DataRegularSeason20242025!$AA$3:$AA$1315,DataRegularSeason20242025!$B$3:$B$1315, "&lt;=" &amp; FI$1, DataRegularSeason20242025!$D$3:$D$1315, $A30)+SUMIFS(DataRegularSeason20242025!$AB$3:$AB$1315,DataRegularSeason20242025!$B$3:$B$1315, "&lt;=" &amp; FI$1, DataRegularSeason20242025!$E$3:$E$1315, $A30)</f>
        <v>64</v>
      </c>
      <c r="FJ30">
        <f>SUMIFS(DataRegularSeason20242025!$AA$3:$AA$1315,DataRegularSeason20242025!$B$3:$B$1315, "&lt;=" &amp; FJ$1, DataRegularSeason20242025!$D$3:$D$1315, $A30)+SUMIFS(DataRegularSeason20242025!$AB$3:$AB$1315,DataRegularSeason20242025!$B$3:$B$1315, "&lt;=" &amp; FJ$1, DataRegularSeason20242025!$E$3:$E$1315, $A30)</f>
        <v>64</v>
      </c>
      <c r="FK30">
        <f>SUMIFS(DataRegularSeason20242025!$AA$3:$AA$1315,DataRegularSeason20242025!$B$3:$B$1315, "&lt;=" &amp; FK$1, DataRegularSeason20242025!$D$3:$D$1315, $A30)+SUMIFS(DataRegularSeason20242025!$AB$3:$AB$1315,DataRegularSeason20242025!$B$3:$B$1315, "&lt;=" &amp; FK$1, DataRegularSeason20242025!$E$3:$E$1315, $A30)</f>
        <v>64</v>
      </c>
      <c r="FL30">
        <f>SUMIFS(DataRegularSeason20242025!$AA$3:$AA$1315,DataRegularSeason20242025!$B$3:$B$1315, "&lt;=" &amp; FL$1, DataRegularSeason20242025!$D$3:$D$1315, $A30)+SUMIFS(DataRegularSeason20242025!$AB$3:$AB$1315,DataRegularSeason20242025!$B$3:$B$1315, "&lt;=" &amp; FL$1, DataRegularSeason20242025!$E$3:$E$1315, $A30)</f>
        <v>64</v>
      </c>
      <c r="FM30">
        <f>SUMIFS(DataRegularSeason20242025!$AA$3:$AA$1315,DataRegularSeason20242025!$B$3:$B$1315, "&lt;=" &amp; FM$1, DataRegularSeason20242025!$D$3:$D$1315, $A30)+SUMIFS(DataRegularSeason20242025!$AB$3:$AB$1315,DataRegularSeason20242025!$B$3:$B$1315, "&lt;=" &amp; FM$1, DataRegularSeason20242025!$E$3:$E$1315, $A30)</f>
        <v>64</v>
      </c>
      <c r="FN30">
        <f>SUMIFS(DataRegularSeason20242025!$AA$3:$AA$1315,DataRegularSeason20242025!$B$3:$B$1315, "&lt;=" &amp; FN$1, DataRegularSeason20242025!$D$3:$D$1315, $A30)+SUMIFS(DataRegularSeason20242025!$AB$3:$AB$1315,DataRegularSeason20242025!$B$3:$B$1315, "&lt;=" &amp; FN$1, DataRegularSeason20242025!$E$3:$E$1315, $A30)</f>
        <v>64</v>
      </c>
      <c r="FO30">
        <f>SUMIFS(DataRegularSeason20242025!$AA$3:$AA$1315,DataRegularSeason20242025!$B$3:$B$1315, "&lt;=" &amp; FO$1, DataRegularSeason20242025!$D$3:$D$1315, $A30)+SUMIFS(DataRegularSeason20242025!$AB$3:$AB$1315,DataRegularSeason20242025!$B$3:$B$1315, "&lt;=" &amp; FO$1, DataRegularSeason20242025!$E$3:$E$1315, $A30)</f>
        <v>64</v>
      </c>
      <c r="FP30">
        <f>SUMIFS(DataRegularSeason20242025!$AA$3:$AA$1315,DataRegularSeason20242025!$B$3:$B$1315, "&lt;=" &amp; FP$1, DataRegularSeason20242025!$D$3:$D$1315, $A30)+SUMIFS(DataRegularSeason20242025!$AB$3:$AB$1315,DataRegularSeason20242025!$B$3:$B$1315, "&lt;=" &amp; FP$1, DataRegularSeason20242025!$E$3:$E$1315, $A30)</f>
        <v>64</v>
      </c>
      <c r="FQ30">
        <f>SUMIFS(DataRegularSeason20242025!$AA$3:$AA$1315,DataRegularSeason20242025!$B$3:$B$1315, "&lt;=" &amp; FQ$1, DataRegularSeason20242025!$D$3:$D$1315, $A30)+SUMIFS(DataRegularSeason20242025!$AB$3:$AB$1315,DataRegularSeason20242025!$B$3:$B$1315, "&lt;=" &amp; FQ$1, DataRegularSeason20242025!$E$3:$E$1315, $A30)</f>
        <v>64</v>
      </c>
      <c r="FR30">
        <f>SUMIFS(DataRegularSeason20242025!$AA$3:$AA$1315,DataRegularSeason20242025!$B$3:$B$1315, "&lt;=" &amp; FR$1, DataRegularSeason20242025!$D$3:$D$1315, $A30)+SUMIFS(DataRegularSeason20242025!$AB$3:$AB$1315,DataRegularSeason20242025!$B$3:$B$1315, "&lt;=" &amp; FR$1, DataRegularSeason20242025!$E$3:$E$1315, $A30)</f>
        <v>64</v>
      </c>
      <c r="FS30">
        <f>SUMIFS(DataRegularSeason20242025!$AA$3:$AA$1315,DataRegularSeason20242025!$B$3:$B$1315, "&lt;=" &amp; FS$1, DataRegularSeason20242025!$D$3:$D$1315, $A30)+SUMIFS(DataRegularSeason20242025!$AB$3:$AB$1315,DataRegularSeason20242025!$B$3:$B$1315, "&lt;=" &amp; FS$1, DataRegularSeason20242025!$E$3:$E$1315, $A30)</f>
        <v>64</v>
      </c>
      <c r="FT30">
        <f>SUMIFS(DataRegularSeason20242025!$AA$3:$AA$1315,DataRegularSeason20242025!$B$3:$B$1315, "&lt;=" &amp; FT$1, DataRegularSeason20242025!$D$3:$D$1315, $A30)+SUMIFS(DataRegularSeason20242025!$AB$3:$AB$1315,DataRegularSeason20242025!$B$3:$B$1315, "&lt;=" &amp; FT$1, DataRegularSeason20242025!$E$3:$E$1315, $A30)</f>
        <v>64</v>
      </c>
      <c r="FU30">
        <f>SUMIFS(DataRegularSeason20242025!$AA$3:$AA$1315,DataRegularSeason20242025!$B$3:$B$1315, "&lt;=" &amp; FU$1, DataRegularSeason20242025!$D$3:$D$1315, $A30)+SUMIFS(DataRegularSeason20242025!$AB$3:$AB$1315,DataRegularSeason20242025!$B$3:$B$1315, "&lt;=" &amp; FU$1, DataRegularSeason20242025!$E$3:$E$1315, $A30)</f>
        <v>64</v>
      </c>
      <c r="FV30">
        <f>SUMIFS(DataRegularSeason20242025!$AA$3:$AA$1315,DataRegularSeason20242025!$B$3:$B$1315, "&lt;=" &amp; FV$1, DataRegularSeason20242025!$D$3:$D$1315, $A30)+SUMIFS(DataRegularSeason20242025!$AB$3:$AB$1315,DataRegularSeason20242025!$B$3:$B$1315, "&lt;=" &amp; FV$1, DataRegularSeason20242025!$E$3:$E$1315, $A30)</f>
        <v>64</v>
      </c>
      <c r="FW30">
        <f>SUMIFS(DataRegularSeason20242025!$AA$3:$AA$1315,DataRegularSeason20242025!$B$3:$B$1315, "&lt;=" &amp; FW$1, DataRegularSeason20242025!$D$3:$D$1315, $A30)+SUMIFS(DataRegularSeason20242025!$AB$3:$AB$1315,DataRegularSeason20242025!$B$3:$B$1315, "&lt;=" &amp; FW$1, DataRegularSeason20242025!$E$3:$E$1315, $A30)</f>
        <v>64</v>
      </c>
      <c r="FX30">
        <f>SUMIFS(DataRegularSeason20242025!$AA$3:$AA$1315,DataRegularSeason20242025!$B$3:$B$1315, "&lt;=" &amp; FX$1, DataRegularSeason20242025!$D$3:$D$1315, $A30)+SUMIFS(DataRegularSeason20242025!$AB$3:$AB$1315,DataRegularSeason20242025!$B$3:$B$1315, "&lt;=" &amp; FX$1, DataRegularSeason20242025!$E$3:$E$1315, $A30)</f>
        <v>64</v>
      </c>
      <c r="FY30">
        <f>SUMIFS(DataRegularSeason20242025!$AA$3:$AA$1315,DataRegularSeason20242025!$B$3:$B$1315, "&lt;=" &amp; FY$1, DataRegularSeason20242025!$D$3:$D$1315, $A30)+SUMIFS(DataRegularSeason20242025!$AB$3:$AB$1315,DataRegularSeason20242025!$B$3:$B$1315, "&lt;=" &amp; FY$1, DataRegularSeason20242025!$E$3:$E$1315, $A30)</f>
        <v>64</v>
      </c>
      <c r="FZ30">
        <f>SUMIFS(DataRegularSeason20242025!$AA$3:$AA$1315,DataRegularSeason20242025!$B$3:$B$1315, "&lt;=" &amp; FZ$1, DataRegularSeason20242025!$D$3:$D$1315, $A30)+SUMIFS(DataRegularSeason20242025!$AB$3:$AB$1315,DataRegularSeason20242025!$B$3:$B$1315, "&lt;=" &amp; FZ$1, DataRegularSeason20242025!$E$3:$E$1315, $A30)</f>
        <v>64</v>
      </c>
      <c r="GA30">
        <f>SUMIFS(DataRegularSeason20242025!$AA$3:$AA$1315,DataRegularSeason20242025!$B$3:$B$1315, "&lt;=" &amp; GA$1, DataRegularSeason20242025!$D$3:$D$1315, $A30)+SUMIFS(DataRegularSeason20242025!$AB$3:$AB$1315,DataRegularSeason20242025!$B$3:$B$1315, "&lt;=" &amp; GA$1, DataRegularSeason20242025!$E$3:$E$1315, $A30)</f>
        <v>64</v>
      </c>
      <c r="GB30">
        <f>SUMIFS(DataRegularSeason20242025!$AA$3:$AA$1315,DataRegularSeason20242025!$B$3:$B$1315, "&lt;=" &amp; GB$1, DataRegularSeason20242025!$D$3:$D$1315, $A30)+SUMIFS(DataRegularSeason20242025!$AB$3:$AB$1315,DataRegularSeason20242025!$B$3:$B$1315, "&lt;=" &amp; GB$1, DataRegularSeason20242025!$E$3:$E$1315, $A30)</f>
        <v>64</v>
      </c>
      <c r="GC30">
        <f>SUMIFS(DataRegularSeason20242025!$AA$3:$AA$1315,DataRegularSeason20242025!$B$3:$B$1315, "&lt;=" &amp; GC$1, DataRegularSeason20242025!$D$3:$D$1315, $A30)+SUMIFS(DataRegularSeason20242025!$AB$3:$AB$1315,DataRegularSeason20242025!$B$3:$B$1315, "&lt;=" &amp; GC$1, DataRegularSeason20242025!$E$3:$E$1315, $A30)</f>
        <v>64</v>
      </c>
      <c r="GD30">
        <f>SUMIFS(DataRegularSeason20242025!$AA$3:$AA$1315,DataRegularSeason20242025!$B$3:$B$1315, "&lt;=" &amp; GD$1, DataRegularSeason20242025!$D$3:$D$1315, $A30)+SUMIFS(DataRegularSeason20242025!$AB$3:$AB$1315,DataRegularSeason20242025!$B$3:$B$1315, "&lt;=" &amp; GD$1, DataRegularSeason20242025!$E$3:$E$1315, $A30)</f>
        <v>64</v>
      </c>
      <c r="GE30">
        <f>SUMIFS(DataRegularSeason20242025!$AA$3:$AA$1315,DataRegularSeason20242025!$B$3:$B$1315, "&lt;=" &amp; GE$1, DataRegularSeason20242025!$D$3:$D$1315, $A30)+SUMIFS(DataRegularSeason20242025!$AB$3:$AB$1315,DataRegularSeason20242025!$B$3:$B$1315, "&lt;=" &amp; GE$1, DataRegularSeason20242025!$E$3:$E$1315, $A30)</f>
        <v>64</v>
      </c>
      <c r="GF30">
        <f>SUMIFS(DataRegularSeason20242025!$AA$3:$AA$1315,DataRegularSeason20242025!$B$3:$B$1315, "&lt;=" &amp; GF$1, DataRegularSeason20242025!$D$3:$D$1315, $A30)+SUMIFS(DataRegularSeason20242025!$AB$3:$AB$1315,DataRegularSeason20242025!$B$3:$B$1315, "&lt;=" &amp; GF$1, DataRegularSeason20242025!$E$3:$E$1315, $A30)</f>
        <v>64</v>
      </c>
      <c r="GG30">
        <f>SUMIFS(DataRegularSeason20242025!$AA$3:$AA$1315,DataRegularSeason20242025!$B$3:$B$1315, "&lt;=" &amp; GG$1, DataRegularSeason20242025!$D$3:$D$1315, $A30)+SUMIFS(DataRegularSeason20242025!$AB$3:$AB$1315,DataRegularSeason20242025!$B$3:$B$1315, "&lt;=" &amp; GG$1, DataRegularSeason20242025!$E$3:$E$1315, $A30)</f>
        <v>64</v>
      </c>
      <c r="GH30">
        <f>SUMIFS(DataRegularSeason20242025!$AA$3:$AA$1315,DataRegularSeason20242025!$B$3:$B$1315, "&lt;=" &amp; GH$1, DataRegularSeason20242025!$D$3:$D$1315, $A30)+SUMIFS(DataRegularSeason20242025!$AB$3:$AB$1315,DataRegularSeason20242025!$B$3:$B$1315, "&lt;=" &amp; GH$1, DataRegularSeason20242025!$E$3:$E$1315, $A30)</f>
        <v>64</v>
      </c>
      <c r="GI30">
        <f>SUMIFS(DataRegularSeason20242025!$AA$3:$AA$1315,DataRegularSeason20242025!$B$3:$B$1315, "&lt;=" &amp; GI$1, DataRegularSeason20242025!$D$3:$D$1315, $A30)+SUMIFS(DataRegularSeason20242025!$AB$3:$AB$1315,DataRegularSeason20242025!$B$3:$B$1315, "&lt;=" &amp; GI$1, DataRegularSeason20242025!$E$3:$E$1315, $A30)</f>
        <v>64</v>
      </c>
      <c r="GJ30">
        <f>SUMIFS(DataRegularSeason20242025!$AA$3:$AA$1315,DataRegularSeason20242025!$B$3:$B$1315, "&lt;=" &amp; GJ$1, DataRegularSeason20242025!$D$3:$D$1315, $A30)+SUMIFS(DataRegularSeason20242025!$AB$3:$AB$1315,DataRegularSeason20242025!$B$3:$B$1315, "&lt;=" &amp; GJ$1, DataRegularSeason20242025!$E$3:$E$1315, $A30)</f>
        <v>64</v>
      </c>
      <c r="GK30">
        <f>SUMIFS(DataRegularSeason20242025!$AA$3:$AA$1315,DataRegularSeason20242025!$B$3:$B$1315, "&lt;=" &amp; GK$1, DataRegularSeason20242025!$D$3:$D$1315, $A30)+SUMIFS(DataRegularSeason20242025!$AB$3:$AB$1315,DataRegularSeason20242025!$B$3:$B$1315, "&lt;=" &amp; GK$1, DataRegularSeason20242025!$E$3:$E$1315, $A30)</f>
        <v>64</v>
      </c>
      <c r="GL30">
        <f>SUMIFS(DataRegularSeason20242025!$AA$3:$AA$1315,DataRegularSeason20242025!$B$3:$B$1315, "&lt;=" &amp; GL$1, DataRegularSeason20242025!$D$3:$D$1315, $A30)+SUMIFS(DataRegularSeason20242025!$AB$3:$AB$1315,DataRegularSeason20242025!$B$3:$B$1315, "&lt;=" &amp; GL$1, DataRegularSeason20242025!$E$3:$E$1315, $A30)</f>
        <v>64</v>
      </c>
      <c r="GM30">
        <f>SUMIFS(DataRegularSeason20242025!$AA$3:$AA$1315,DataRegularSeason20242025!$B$3:$B$1315, "&lt;=" &amp; GM$1, DataRegularSeason20242025!$D$3:$D$1315, $A30)+SUMIFS(DataRegularSeason20242025!$AB$3:$AB$1315,DataRegularSeason20242025!$B$3:$B$1315, "&lt;=" &amp; GM$1, DataRegularSeason20242025!$E$3:$E$1315, $A30)</f>
        <v>64</v>
      </c>
      <c r="GN30">
        <f>SUMIFS(DataRegularSeason20242025!$AA$3:$AA$1315,DataRegularSeason20242025!$B$3:$B$1315, "&lt;=" &amp; GN$1, DataRegularSeason20242025!$D$3:$D$1315, $A30)+SUMIFS(DataRegularSeason20242025!$AB$3:$AB$1315,DataRegularSeason20242025!$B$3:$B$1315, "&lt;=" &amp; GN$1, DataRegularSeason20242025!$E$3:$E$1315, $A30)</f>
        <v>64</v>
      </c>
      <c r="GO30">
        <f>SUMIFS(DataRegularSeason20242025!$AA$3:$AA$1315,DataRegularSeason20242025!$B$3:$B$1315, "&lt;=" &amp; GO$1, DataRegularSeason20242025!$D$3:$D$1315, $A30)+SUMIFS(DataRegularSeason20242025!$AB$3:$AB$1315,DataRegularSeason20242025!$B$3:$B$1315, "&lt;=" &amp; GO$1, DataRegularSeason20242025!$E$3:$E$1315, $A30)</f>
        <v>64</v>
      </c>
      <c r="GP30">
        <f>SUMIFS(DataRegularSeason20242025!$AA$3:$AA$1315,DataRegularSeason20242025!$B$3:$B$1315, "&lt;=" &amp; GP$1, DataRegularSeason20242025!$D$3:$D$1315, $A30)+SUMIFS(DataRegularSeason20242025!$AB$3:$AB$1315,DataRegularSeason20242025!$B$3:$B$1315, "&lt;=" &amp; GP$1, DataRegularSeason20242025!$E$3:$E$1315, $A30)</f>
        <v>64</v>
      </c>
      <c r="GQ30">
        <f>SUMIFS(DataRegularSeason20242025!$AA$3:$AA$1315,DataRegularSeason20242025!$B$3:$B$1315, "&lt;=" &amp; GQ$1, DataRegularSeason20242025!$D$3:$D$1315, $A30)+SUMIFS(DataRegularSeason20242025!$AB$3:$AB$1315,DataRegularSeason20242025!$B$3:$B$1315, "&lt;=" &amp; GQ$1, DataRegularSeason20242025!$E$3:$E$1315, $A30)</f>
        <v>64</v>
      </c>
      <c r="GR30">
        <f>SUMIFS(DataRegularSeason20242025!$AA$3:$AA$1315,DataRegularSeason20242025!$B$3:$B$1315, "&lt;=" &amp; GR$1, DataRegularSeason20242025!$D$3:$D$1315, $A30)+SUMIFS(DataRegularSeason20242025!$AB$3:$AB$1315,DataRegularSeason20242025!$B$3:$B$1315, "&lt;=" &amp; GR$1, DataRegularSeason20242025!$E$3:$E$1315, $A30)</f>
        <v>64</v>
      </c>
      <c r="GS30">
        <f>SUMIFS(DataRegularSeason20242025!$AA$3:$AA$1315,DataRegularSeason20242025!$B$3:$B$1315, "&lt;=" &amp; GS$1, DataRegularSeason20242025!$D$3:$D$1315, $A30)+SUMIFS(DataRegularSeason20242025!$AB$3:$AB$1315,DataRegularSeason20242025!$B$3:$B$1315, "&lt;=" &amp; GS$1, DataRegularSeason20242025!$E$3:$E$1315, $A30)</f>
        <v>64</v>
      </c>
      <c r="GT30">
        <f>SUMIFS(DataRegularSeason20242025!$AA$3:$AA$1315,DataRegularSeason20242025!$B$3:$B$1315, "&lt;=" &amp; GT$1, DataRegularSeason20242025!$D$3:$D$1315, $A30)+SUMIFS(DataRegularSeason20242025!$AB$3:$AB$1315,DataRegularSeason20242025!$B$3:$B$1315, "&lt;=" &amp; GT$1, DataRegularSeason20242025!$E$3:$E$1315, $A30)</f>
        <v>64</v>
      </c>
      <c r="GU30">
        <f>SUMIFS(DataRegularSeason20242025!$AA$3:$AA$1315,DataRegularSeason20242025!$B$3:$B$1315, "&lt;=" &amp; GU$1, DataRegularSeason20242025!$D$3:$D$1315, $A30)+SUMIFS(DataRegularSeason20242025!$AB$3:$AB$1315,DataRegularSeason20242025!$B$3:$B$1315, "&lt;=" &amp; GU$1, DataRegularSeason20242025!$E$3:$E$1315, $A30)</f>
        <v>64</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61</v>
      </c>
      <c r="FF31">
        <f>SUMIFS(DataRegularSeason20242025!$AA$3:$AA$1315,DataRegularSeason20242025!$B$3:$B$1315, "&lt;=" &amp; FF$1, DataRegularSeason20242025!$D$3:$D$1315, $A31)+SUMIFS(DataRegularSeason20242025!$AB$3:$AB$1315,DataRegularSeason20242025!$B$3:$B$1315, "&lt;=" &amp; FF$1, DataRegularSeason20242025!$E$3:$E$1315, $A31)</f>
        <v>61</v>
      </c>
      <c r="FG31">
        <f>SUMIFS(DataRegularSeason20242025!$AA$3:$AA$1315,DataRegularSeason20242025!$B$3:$B$1315, "&lt;=" &amp; FG$1, DataRegularSeason20242025!$D$3:$D$1315, $A31)+SUMIFS(DataRegularSeason20242025!$AB$3:$AB$1315,DataRegularSeason20242025!$B$3:$B$1315, "&lt;=" &amp; FG$1, DataRegularSeason20242025!$E$3:$E$1315, $A31)</f>
        <v>61</v>
      </c>
      <c r="FH31">
        <f>SUMIFS(DataRegularSeason20242025!$AA$3:$AA$1315,DataRegularSeason20242025!$B$3:$B$1315, "&lt;=" &amp; FH$1, DataRegularSeason20242025!$D$3:$D$1315, $A31)+SUMIFS(DataRegularSeason20242025!$AB$3:$AB$1315,DataRegularSeason20242025!$B$3:$B$1315, "&lt;=" &amp; FH$1, DataRegularSeason20242025!$E$3:$E$1315, $A31)</f>
        <v>61</v>
      </c>
      <c r="FI31">
        <f>SUMIFS(DataRegularSeason20242025!$AA$3:$AA$1315,DataRegularSeason20242025!$B$3:$B$1315, "&lt;=" &amp; FI$1, DataRegularSeason20242025!$D$3:$D$1315, $A31)+SUMIFS(DataRegularSeason20242025!$AB$3:$AB$1315,DataRegularSeason20242025!$B$3:$B$1315, "&lt;=" &amp; FI$1, DataRegularSeason20242025!$E$3:$E$1315, $A31)</f>
        <v>61</v>
      </c>
      <c r="FJ31">
        <f>SUMIFS(DataRegularSeason20242025!$AA$3:$AA$1315,DataRegularSeason20242025!$B$3:$B$1315, "&lt;=" &amp; FJ$1, DataRegularSeason20242025!$D$3:$D$1315, $A31)+SUMIFS(DataRegularSeason20242025!$AB$3:$AB$1315,DataRegularSeason20242025!$B$3:$B$1315, "&lt;=" &amp; FJ$1, DataRegularSeason20242025!$E$3:$E$1315, $A31)</f>
        <v>61</v>
      </c>
      <c r="FK31">
        <f>SUMIFS(DataRegularSeason20242025!$AA$3:$AA$1315,DataRegularSeason20242025!$B$3:$B$1315, "&lt;=" &amp; FK$1, DataRegularSeason20242025!$D$3:$D$1315, $A31)+SUMIFS(DataRegularSeason20242025!$AB$3:$AB$1315,DataRegularSeason20242025!$B$3:$B$1315, "&lt;=" &amp; FK$1, DataRegularSeason20242025!$E$3:$E$1315, $A31)</f>
        <v>61</v>
      </c>
      <c r="FL31">
        <f>SUMIFS(DataRegularSeason20242025!$AA$3:$AA$1315,DataRegularSeason20242025!$B$3:$B$1315, "&lt;=" &amp; FL$1, DataRegularSeason20242025!$D$3:$D$1315, $A31)+SUMIFS(DataRegularSeason20242025!$AB$3:$AB$1315,DataRegularSeason20242025!$B$3:$B$1315, "&lt;=" &amp; FL$1, DataRegularSeason20242025!$E$3:$E$1315, $A31)</f>
        <v>61</v>
      </c>
      <c r="FM31">
        <f>SUMIFS(DataRegularSeason20242025!$AA$3:$AA$1315,DataRegularSeason20242025!$B$3:$B$1315, "&lt;=" &amp; FM$1, DataRegularSeason20242025!$D$3:$D$1315, $A31)+SUMIFS(DataRegularSeason20242025!$AB$3:$AB$1315,DataRegularSeason20242025!$B$3:$B$1315, "&lt;=" &amp; FM$1, DataRegularSeason20242025!$E$3:$E$1315, $A31)</f>
        <v>61</v>
      </c>
      <c r="FN31">
        <f>SUMIFS(DataRegularSeason20242025!$AA$3:$AA$1315,DataRegularSeason20242025!$B$3:$B$1315, "&lt;=" &amp; FN$1, DataRegularSeason20242025!$D$3:$D$1315, $A31)+SUMIFS(DataRegularSeason20242025!$AB$3:$AB$1315,DataRegularSeason20242025!$B$3:$B$1315, "&lt;=" &amp; FN$1, DataRegularSeason20242025!$E$3:$E$1315, $A31)</f>
        <v>61</v>
      </c>
      <c r="FO31">
        <f>SUMIFS(DataRegularSeason20242025!$AA$3:$AA$1315,DataRegularSeason20242025!$B$3:$B$1315, "&lt;=" &amp; FO$1, DataRegularSeason20242025!$D$3:$D$1315, $A31)+SUMIFS(DataRegularSeason20242025!$AB$3:$AB$1315,DataRegularSeason20242025!$B$3:$B$1315, "&lt;=" &amp; FO$1, DataRegularSeason20242025!$E$3:$E$1315, $A31)</f>
        <v>61</v>
      </c>
      <c r="FP31">
        <f>SUMIFS(DataRegularSeason20242025!$AA$3:$AA$1315,DataRegularSeason20242025!$B$3:$B$1315, "&lt;=" &amp; FP$1, DataRegularSeason20242025!$D$3:$D$1315, $A31)+SUMIFS(DataRegularSeason20242025!$AB$3:$AB$1315,DataRegularSeason20242025!$B$3:$B$1315, "&lt;=" &amp; FP$1, DataRegularSeason20242025!$E$3:$E$1315, $A31)</f>
        <v>61</v>
      </c>
      <c r="FQ31">
        <f>SUMIFS(DataRegularSeason20242025!$AA$3:$AA$1315,DataRegularSeason20242025!$B$3:$B$1315, "&lt;=" &amp; FQ$1, DataRegularSeason20242025!$D$3:$D$1315, $A31)+SUMIFS(DataRegularSeason20242025!$AB$3:$AB$1315,DataRegularSeason20242025!$B$3:$B$1315, "&lt;=" &amp; FQ$1, DataRegularSeason20242025!$E$3:$E$1315, $A31)</f>
        <v>61</v>
      </c>
      <c r="FR31">
        <f>SUMIFS(DataRegularSeason20242025!$AA$3:$AA$1315,DataRegularSeason20242025!$B$3:$B$1315, "&lt;=" &amp; FR$1, DataRegularSeason20242025!$D$3:$D$1315, $A31)+SUMIFS(DataRegularSeason20242025!$AB$3:$AB$1315,DataRegularSeason20242025!$B$3:$B$1315, "&lt;=" &amp; FR$1, DataRegularSeason20242025!$E$3:$E$1315, $A31)</f>
        <v>61</v>
      </c>
      <c r="FS31">
        <f>SUMIFS(DataRegularSeason20242025!$AA$3:$AA$1315,DataRegularSeason20242025!$B$3:$B$1315, "&lt;=" &amp; FS$1, DataRegularSeason20242025!$D$3:$D$1315, $A31)+SUMIFS(DataRegularSeason20242025!$AB$3:$AB$1315,DataRegularSeason20242025!$B$3:$B$1315, "&lt;=" &amp; FS$1, DataRegularSeason20242025!$E$3:$E$1315, $A31)</f>
        <v>61</v>
      </c>
      <c r="FT31">
        <f>SUMIFS(DataRegularSeason20242025!$AA$3:$AA$1315,DataRegularSeason20242025!$B$3:$B$1315, "&lt;=" &amp; FT$1, DataRegularSeason20242025!$D$3:$D$1315, $A31)+SUMIFS(DataRegularSeason20242025!$AB$3:$AB$1315,DataRegularSeason20242025!$B$3:$B$1315, "&lt;=" &amp; FT$1, DataRegularSeason20242025!$E$3:$E$1315, $A31)</f>
        <v>61</v>
      </c>
      <c r="FU31">
        <f>SUMIFS(DataRegularSeason20242025!$AA$3:$AA$1315,DataRegularSeason20242025!$B$3:$B$1315, "&lt;=" &amp; FU$1, DataRegularSeason20242025!$D$3:$D$1315, $A31)+SUMIFS(DataRegularSeason20242025!$AB$3:$AB$1315,DataRegularSeason20242025!$B$3:$B$1315, "&lt;=" &amp; FU$1, DataRegularSeason20242025!$E$3:$E$1315, $A31)</f>
        <v>61</v>
      </c>
      <c r="FV31">
        <f>SUMIFS(DataRegularSeason20242025!$AA$3:$AA$1315,DataRegularSeason20242025!$B$3:$B$1315, "&lt;=" &amp; FV$1, DataRegularSeason20242025!$D$3:$D$1315, $A31)+SUMIFS(DataRegularSeason20242025!$AB$3:$AB$1315,DataRegularSeason20242025!$B$3:$B$1315, "&lt;=" &amp; FV$1, DataRegularSeason20242025!$E$3:$E$1315, $A31)</f>
        <v>61</v>
      </c>
      <c r="FW31">
        <f>SUMIFS(DataRegularSeason20242025!$AA$3:$AA$1315,DataRegularSeason20242025!$B$3:$B$1315, "&lt;=" &amp; FW$1, DataRegularSeason20242025!$D$3:$D$1315, $A31)+SUMIFS(DataRegularSeason20242025!$AB$3:$AB$1315,DataRegularSeason20242025!$B$3:$B$1315, "&lt;=" &amp; FW$1, DataRegularSeason20242025!$E$3:$E$1315, $A31)</f>
        <v>61</v>
      </c>
      <c r="FX31">
        <f>SUMIFS(DataRegularSeason20242025!$AA$3:$AA$1315,DataRegularSeason20242025!$B$3:$B$1315, "&lt;=" &amp; FX$1, DataRegularSeason20242025!$D$3:$D$1315, $A31)+SUMIFS(DataRegularSeason20242025!$AB$3:$AB$1315,DataRegularSeason20242025!$B$3:$B$1315, "&lt;=" &amp; FX$1, DataRegularSeason20242025!$E$3:$E$1315, $A31)</f>
        <v>61</v>
      </c>
      <c r="FY31">
        <f>SUMIFS(DataRegularSeason20242025!$AA$3:$AA$1315,DataRegularSeason20242025!$B$3:$B$1315, "&lt;=" &amp; FY$1, DataRegularSeason20242025!$D$3:$D$1315, $A31)+SUMIFS(DataRegularSeason20242025!$AB$3:$AB$1315,DataRegularSeason20242025!$B$3:$B$1315, "&lt;=" &amp; FY$1, DataRegularSeason20242025!$E$3:$E$1315, $A31)</f>
        <v>61</v>
      </c>
      <c r="FZ31">
        <f>SUMIFS(DataRegularSeason20242025!$AA$3:$AA$1315,DataRegularSeason20242025!$B$3:$B$1315, "&lt;=" &amp; FZ$1, DataRegularSeason20242025!$D$3:$D$1315, $A31)+SUMIFS(DataRegularSeason20242025!$AB$3:$AB$1315,DataRegularSeason20242025!$B$3:$B$1315, "&lt;=" &amp; FZ$1, DataRegularSeason20242025!$E$3:$E$1315, $A31)</f>
        <v>61</v>
      </c>
      <c r="GA31">
        <f>SUMIFS(DataRegularSeason20242025!$AA$3:$AA$1315,DataRegularSeason20242025!$B$3:$B$1315, "&lt;=" &amp; GA$1, DataRegularSeason20242025!$D$3:$D$1315, $A31)+SUMIFS(DataRegularSeason20242025!$AB$3:$AB$1315,DataRegularSeason20242025!$B$3:$B$1315, "&lt;=" &amp; GA$1, DataRegularSeason20242025!$E$3:$E$1315, $A31)</f>
        <v>61</v>
      </c>
      <c r="GB31">
        <f>SUMIFS(DataRegularSeason20242025!$AA$3:$AA$1315,DataRegularSeason20242025!$B$3:$B$1315, "&lt;=" &amp; GB$1, DataRegularSeason20242025!$D$3:$D$1315, $A31)+SUMIFS(DataRegularSeason20242025!$AB$3:$AB$1315,DataRegularSeason20242025!$B$3:$B$1315, "&lt;=" &amp; GB$1, DataRegularSeason20242025!$E$3:$E$1315, $A31)</f>
        <v>61</v>
      </c>
      <c r="GC31">
        <f>SUMIFS(DataRegularSeason20242025!$AA$3:$AA$1315,DataRegularSeason20242025!$B$3:$B$1315, "&lt;=" &amp; GC$1, DataRegularSeason20242025!$D$3:$D$1315, $A31)+SUMIFS(DataRegularSeason20242025!$AB$3:$AB$1315,DataRegularSeason20242025!$B$3:$B$1315, "&lt;=" &amp; GC$1, DataRegularSeason20242025!$E$3:$E$1315, $A31)</f>
        <v>61</v>
      </c>
      <c r="GD31">
        <f>SUMIFS(DataRegularSeason20242025!$AA$3:$AA$1315,DataRegularSeason20242025!$B$3:$B$1315, "&lt;=" &amp; GD$1, DataRegularSeason20242025!$D$3:$D$1315, $A31)+SUMIFS(DataRegularSeason20242025!$AB$3:$AB$1315,DataRegularSeason20242025!$B$3:$B$1315, "&lt;=" &amp; GD$1, DataRegularSeason20242025!$E$3:$E$1315, $A31)</f>
        <v>61</v>
      </c>
      <c r="GE31">
        <f>SUMIFS(DataRegularSeason20242025!$AA$3:$AA$1315,DataRegularSeason20242025!$B$3:$B$1315, "&lt;=" &amp; GE$1, DataRegularSeason20242025!$D$3:$D$1315, $A31)+SUMIFS(DataRegularSeason20242025!$AB$3:$AB$1315,DataRegularSeason20242025!$B$3:$B$1315, "&lt;=" &amp; GE$1, DataRegularSeason20242025!$E$3:$E$1315, $A31)</f>
        <v>61</v>
      </c>
      <c r="GF31">
        <f>SUMIFS(DataRegularSeason20242025!$AA$3:$AA$1315,DataRegularSeason20242025!$B$3:$B$1315, "&lt;=" &amp; GF$1, DataRegularSeason20242025!$D$3:$D$1315, $A31)+SUMIFS(DataRegularSeason20242025!$AB$3:$AB$1315,DataRegularSeason20242025!$B$3:$B$1315, "&lt;=" &amp; GF$1, DataRegularSeason20242025!$E$3:$E$1315, $A31)</f>
        <v>61</v>
      </c>
      <c r="GG31">
        <f>SUMIFS(DataRegularSeason20242025!$AA$3:$AA$1315,DataRegularSeason20242025!$B$3:$B$1315, "&lt;=" &amp; GG$1, DataRegularSeason20242025!$D$3:$D$1315, $A31)+SUMIFS(DataRegularSeason20242025!$AB$3:$AB$1315,DataRegularSeason20242025!$B$3:$B$1315, "&lt;=" &amp; GG$1, DataRegularSeason20242025!$E$3:$E$1315, $A31)</f>
        <v>61</v>
      </c>
      <c r="GH31">
        <f>SUMIFS(DataRegularSeason20242025!$AA$3:$AA$1315,DataRegularSeason20242025!$B$3:$B$1315, "&lt;=" &amp; GH$1, DataRegularSeason20242025!$D$3:$D$1315, $A31)+SUMIFS(DataRegularSeason20242025!$AB$3:$AB$1315,DataRegularSeason20242025!$B$3:$B$1315, "&lt;=" &amp; GH$1, DataRegularSeason20242025!$E$3:$E$1315, $A31)</f>
        <v>61</v>
      </c>
      <c r="GI31">
        <f>SUMIFS(DataRegularSeason20242025!$AA$3:$AA$1315,DataRegularSeason20242025!$B$3:$B$1315, "&lt;=" &amp; GI$1, DataRegularSeason20242025!$D$3:$D$1315, $A31)+SUMIFS(DataRegularSeason20242025!$AB$3:$AB$1315,DataRegularSeason20242025!$B$3:$B$1315, "&lt;=" &amp; GI$1, DataRegularSeason20242025!$E$3:$E$1315, $A31)</f>
        <v>61</v>
      </c>
      <c r="GJ31">
        <f>SUMIFS(DataRegularSeason20242025!$AA$3:$AA$1315,DataRegularSeason20242025!$B$3:$B$1315, "&lt;=" &amp; GJ$1, DataRegularSeason20242025!$D$3:$D$1315, $A31)+SUMIFS(DataRegularSeason20242025!$AB$3:$AB$1315,DataRegularSeason20242025!$B$3:$B$1315, "&lt;=" &amp; GJ$1, DataRegularSeason20242025!$E$3:$E$1315, $A31)</f>
        <v>61</v>
      </c>
      <c r="GK31">
        <f>SUMIFS(DataRegularSeason20242025!$AA$3:$AA$1315,DataRegularSeason20242025!$B$3:$B$1315, "&lt;=" &amp; GK$1, DataRegularSeason20242025!$D$3:$D$1315, $A31)+SUMIFS(DataRegularSeason20242025!$AB$3:$AB$1315,DataRegularSeason20242025!$B$3:$B$1315, "&lt;=" &amp; GK$1, DataRegularSeason20242025!$E$3:$E$1315, $A31)</f>
        <v>61</v>
      </c>
      <c r="GL31">
        <f>SUMIFS(DataRegularSeason20242025!$AA$3:$AA$1315,DataRegularSeason20242025!$B$3:$B$1315, "&lt;=" &amp; GL$1, DataRegularSeason20242025!$D$3:$D$1315, $A31)+SUMIFS(DataRegularSeason20242025!$AB$3:$AB$1315,DataRegularSeason20242025!$B$3:$B$1315, "&lt;=" &amp; GL$1, DataRegularSeason20242025!$E$3:$E$1315, $A31)</f>
        <v>61</v>
      </c>
      <c r="GM31">
        <f>SUMIFS(DataRegularSeason20242025!$AA$3:$AA$1315,DataRegularSeason20242025!$B$3:$B$1315, "&lt;=" &amp; GM$1, DataRegularSeason20242025!$D$3:$D$1315, $A31)+SUMIFS(DataRegularSeason20242025!$AB$3:$AB$1315,DataRegularSeason20242025!$B$3:$B$1315, "&lt;=" &amp; GM$1, DataRegularSeason20242025!$E$3:$E$1315, $A31)</f>
        <v>61</v>
      </c>
      <c r="GN31">
        <f>SUMIFS(DataRegularSeason20242025!$AA$3:$AA$1315,DataRegularSeason20242025!$B$3:$B$1315, "&lt;=" &amp; GN$1, DataRegularSeason20242025!$D$3:$D$1315, $A31)+SUMIFS(DataRegularSeason20242025!$AB$3:$AB$1315,DataRegularSeason20242025!$B$3:$B$1315, "&lt;=" &amp; GN$1, DataRegularSeason20242025!$E$3:$E$1315, $A31)</f>
        <v>61</v>
      </c>
      <c r="GO31">
        <f>SUMIFS(DataRegularSeason20242025!$AA$3:$AA$1315,DataRegularSeason20242025!$B$3:$B$1315, "&lt;=" &amp; GO$1, DataRegularSeason20242025!$D$3:$D$1315, $A31)+SUMIFS(DataRegularSeason20242025!$AB$3:$AB$1315,DataRegularSeason20242025!$B$3:$B$1315, "&lt;=" &amp; GO$1, DataRegularSeason20242025!$E$3:$E$1315, $A31)</f>
        <v>61</v>
      </c>
      <c r="GP31">
        <f>SUMIFS(DataRegularSeason20242025!$AA$3:$AA$1315,DataRegularSeason20242025!$B$3:$B$1315, "&lt;=" &amp; GP$1, DataRegularSeason20242025!$D$3:$D$1315, $A31)+SUMIFS(DataRegularSeason20242025!$AB$3:$AB$1315,DataRegularSeason20242025!$B$3:$B$1315, "&lt;=" &amp; GP$1, DataRegularSeason20242025!$E$3:$E$1315, $A31)</f>
        <v>61</v>
      </c>
      <c r="GQ31">
        <f>SUMIFS(DataRegularSeason20242025!$AA$3:$AA$1315,DataRegularSeason20242025!$B$3:$B$1315, "&lt;=" &amp; GQ$1, DataRegularSeason20242025!$D$3:$D$1315, $A31)+SUMIFS(DataRegularSeason20242025!$AB$3:$AB$1315,DataRegularSeason20242025!$B$3:$B$1315, "&lt;=" &amp; GQ$1, DataRegularSeason20242025!$E$3:$E$1315, $A31)</f>
        <v>61</v>
      </c>
      <c r="GR31">
        <f>SUMIFS(DataRegularSeason20242025!$AA$3:$AA$1315,DataRegularSeason20242025!$B$3:$B$1315, "&lt;=" &amp; GR$1, DataRegularSeason20242025!$D$3:$D$1315, $A31)+SUMIFS(DataRegularSeason20242025!$AB$3:$AB$1315,DataRegularSeason20242025!$B$3:$B$1315, "&lt;=" &amp; GR$1, DataRegularSeason20242025!$E$3:$E$1315, $A31)</f>
        <v>61</v>
      </c>
      <c r="GS31">
        <f>SUMIFS(DataRegularSeason20242025!$AA$3:$AA$1315,DataRegularSeason20242025!$B$3:$B$1315, "&lt;=" &amp; GS$1, DataRegularSeason20242025!$D$3:$D$1315, $A31)+SUMIFS(DataRegularSeason20242025!$AB$3:$AB$1315,DataRegularSeason20242025!$B$3:$B$1315, "&lt;=" &amp; GS$1, DataRegularSeason20242025!$E$3:$E$1315, $A31)</f>
        <v>61</v>
      </c>
      <c r="GT31">
        <f>SUMIFS(DataRegularSeason20242025!$AA$3:$AA$1315,DataRegularSeason20242025!$B$3:$B$1315, "&lt;=" &amp; GT$1, DataRegularSeason20242025!$D$3:$D$1315, $A31)+SUMIFS(DataRegularSeason20242025!$AB$3:$AB$1315,DataRegularSeason20242025!$B$3:$B$1315, "&lt;=" &amp; GT$1, DataRegularSeason20242025!$E$3:$E$1315, $A31)</f>
        <v>61</v>
      </c>
      <c r="GU31">
        <f>SUMIFS(DataRegularSeason20242025!$AA$3:$AA$1315,DataRegularSeason20242025!$B$3:$B$1315, "&lt;=" &amp; GU$1, DataRegularSeason20242025!$D$3:$D$1315, $A31)+SUMIFS(DataRegularSeason20242025!$AB$3:$AB$1315,DataRegularSeason20242025!$B$3:$B$1315, "&lt;=" &amp; GU$1, DataRegularSeason20242025!$E$3:$E$1315, $A31)</f>
        <v>61</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56</v>
      </c>
      <c r="FE32">
        <f>SUMIFS(DataRegularSeason20242025!$AA$3:$AA$1315,DataRegularSeason20242025!$B$3:$B$1315, "&lt;=" &amp; FE$1, DataRegularSeason20242025!$D$3:$D$1315, $A32)+SUMIFS(DataRegularSeason20242025!$AB$3:$AB$1315,DataRegularSeason20242025!$B$3:$B$1315, "&lt;=" &amp; FE$1, DataRegularSeason20242025!$E$3:$E$1315, $A32)</f>
        <v>56</v>
      </c>
      <c r="FF32">
        <f>SUMIFS(DataRegularSeason20242025!$AA$3:$AA$1315,DataRegularSeason20242025!$B$3:$B$1315, "&lt;=" &amp; FF$1, DataRegularSeason20242025!$D$3:$D$1315, $A32)+SUMIFS(DataRegularSeason20242025!$AB$3:$AB$1315,DataRegularSeason20242025!$B$3:$B$1315, "&lt;=" &amp; FF$1, DataRegularSeason20242025!$E$3:$E$1315, $A32)</f>
        <v>56</v>
      </c>
      <c r="FG32">
        <f>SUMIFS(DataRegularSeason20242025!$AA$3:$AA$1315,DataRegularSeason20242025!$B$3:$B$1315, "&lt;=" &amp; FG$1, DataRegularSeason20242025!$D$3:$D$1315, $A32)+SUMIFS(DataRegularSeason20242025!$AB$3:$AB$1315,DataRegularSeason20242025!$B$3:$B$1315, "&lt;=" &amp; FG$1, DataRegularSeason20242025!$E$3:$E$1315, $A32)</f>
        <v>56</v>
      </c>
      <c r="FH32">
        <f>SUMIFS(DataRegularSeason20242025!$AA$3:$AA$1315,DataRegularSeason20242025!$B$3:$B$1315, "&lt;=" &amp; FH$1, DataRegularSeason20242025!$D$3:$D$1315, $A32)+SUMIFS(DataRegularSeason20242025!$AB$3:$AB$1315,DataRegularSeason20242025!$B$3:$B$1315, "&lt;=" &amp; FH$1, DataRegularSeason20242025!$E$3:$E$1315, $A32)</f>
        <v>56</v>
      </c>
      <c r="FI32">
        <f>SUMIFS(DataRegularSeason20242025!$AA$3:$AA$1315,DataRegularSeason20242025!$B$3:$B$1315, "&lt;=" &amp; FI$1, DataRegularSeason20242025!$D$3:$D$1315, $A32)+SUMIFS(DataRegularSeason20242025!$AB$3:$AB$1315,DataRegularSeason20242025!$B$3:$B$1315, "&lt;=" &amp; FI$1, DataRegularSeason20242025!$E$3:$E$1315, $A32)</f>
        <v>56</v>
      </c>
      <c r="FJ32">
        <f>SUMIFS(DataRegularSeason20242025!$AA$3:$AA$1315,DataRegularSeason20242025!$B$3:$B$1315, "&lt;=" &amp; FJ$1, DataRegularSeason20242025!$D$3:$D$1315, $A32)+SUMIFS(DataRegularSeason20242025!$AB$3:$AB$1315,DataRegularSeason20242025!$B$3:$B$1315, "&lt;=" &amp; FJ$1, DataRegularSeason20242025!$E$3:$E$1315, $A32)</f>
        <v>56</v>
      </c>
      <c r="FK32">
        <f>SUMIFS(DataRegularSeason20242025!$AA$3:$AA$1315,DataRegularSeason20242025!$B$3:$B$1315, "&lt;=" &amp; FK$1, DataRegularSeason20242025!$D$3:$D$1315, $A32)+SUMIFS(DataRegularSeason20242025!$AB$3:$AB$1315,DataRegularSeason20242025!$B$3:$B$1315, "&lt;=" &amp; FK$1, DataRegularSeason20242025!$E$3:$E$1315, $A32)</f>
        <v>56</v>
      </c>
      <c r="FL32">
        <f>SUMIFS(DataRegularSeason20242025!$AA$3:$AA$1315,DataRegularSeason20242025!$B$3:$B$1315, "&lt;=" &amp; FL$1, DataRegularSeason20242025!$D$3:$D$1315, $A32)+SUMIFS(DataRegularSeason20242025!$AB$3:$AB$1315,DataRegularSeason20242025!$B$3:$B$1315, "&lt;=" &amp; FL$1, DataRegularSeason20242025!$E$3:$E$1315, $A32)</f>
        <v>56</v>
      </c>
      <c r="FM32">
        <f>SUMIFS(DataRegularSeason20242025!$AA$3:$AA$1315,DataRegularSeason20242025!$B$3:$B$1315, "&lt;=" &amp; FM$1, DataRegularSeason20242025!$D$3:$D$1315, $A32)+SUMIFS(DataRegularSeason20242025!$AB$3:$AB$1315,DataRegularSeason20242025!$B$3:$B$1315, "&lt;=" &amp; FM$1, DataRegularSeason20242025!$E$3:$E$1315, $A32)</f>
        <v>56</v>
      </c>
      <c r="FN32">
        <f>SUMIFS(DataRegularSeason20242025!$AA$3:$AA$1315,DataRegularSeason20242025!$B$3:$B$1315, "&lt;=" &amp; FN$1, DataRegularSeason20242025!$D$3:$D$1315, $A32)+SUMIFS(DataRegularSeason20242025!$AB$3:$AB$1315,DataRegularSeason20242025!$B$3:$B$1315, "&lt;=" &amp; FN$1, DataRegularSeason20242025!$E$3:$E$1315, $A32)</f>
        <v>56</v>
      </c>
      <c r="FO32">
        <f>SUMIFS(DataRegularSeason20242025!$AA$3:$AA$1315,DataRegularSeason20242025!$B$3:$B$1315, "&lt;=" &amp; FO$1, DataRegularSeason20242025!$D$3:$D$1315, $A32)+SUMIFS(DataRegularSeason20242025!$AB$3:$AB$1315,DataRegularSeason20242025!$B$3:$B$1315, "&lt;=" &amp; FO$1, DataRegularSeason20242025!$E$3:$E$1315, $A32)</f>
        <v>56</v>
      </c>
      <c r="FP32">
        <f>SUMIFS(DataRegularSeason20242025!$AA$3:$AA$1315,DataRegularSeason20242025!$B$3:$B$1315, "&lt;=" &amp; FP$1, DataRegularSeason20242025!$D$3:$D$1315, $A32)+SUMIFS(DataRegularSeason20242025!$AB$3:$AB$1315,DataRegularSeason20242025!$B$3:$B$1315, "&lt;=" &amp; FP$1, DataRegularSeason20242025!$E$3:$E$1315, $A32)</f>
        <v>56</v>
      </c>
      <c r="FQ32">
        <f>SUMIFS(DataRegularSeason20242025!$AA$3:$AA$1315,DataRegularSeason20242025!$B$3:$B$1315, "&lt;=" &amp; FQ$1, DataRegularSeason20242025!$D$3:$D$1315, $A32)+SUMIFS(DataRegularSeason20242025!$AB$3:$AB$1315,DataRegularSeason20242025!$B$3:$B$1315, "&lt;=" &amp; FQ$1, DataRegularSeason20242025!$E$3:$E$1315, $A32)</f>
        <v>56</v>
      </c>
      <c r="FR32">
        <f>SUMIFS(DataRegularSeason20242025!$AA$3:$AA$1315,DataRegularSeason20242025!$B$3:$B$1315, "&lt;=" &amp; FR$1, DataRegularSeason20242025!$D$3:$D$1315, $A32)+SUMIFS(DataRegularSeason20242025!$AB$3:$AB$1315,DataRegularSeason20242025!$B$3:$B$1315, "&lt;=" &amp; FR$1, DataRegularSeason20242025!$E$3:$E$1315, $A32)</f>
        <v>56</v>
      </c>
      <c r="FS32">
        <f>SUMIFS(DataRegularSeason20242025!$AA$3:$AA$1315,DataRegularSeason20242025!$B$3:$B$1315, "&lt;=" &amp; FS$1, DataRegularSeason20242025!$D$3:$D$1315, $A32)+SUMIFS(DataRegularSeason20242025!$AB$3:$AB$1315,DataRegularSeason20242025!$B$3:$B$1315, "&lt;=" &amp; FS$1, DataRegularSeason20242025!$E$3:$E$1315, $A32)</f>
        <v>56</v>
      </c>
      <c r="FT32">
        <f>SUMIFS(DataRegularSeason20242025!$AA$3:$AA$1315,DataRegularSeason20242025!$B$3:$B$1315, "&lt;=" &amp; FT$1, DataRegularSeason20242025!$D$3:$D$1315, $A32)+SUMIFS(DataRegularSeason20242025!$AB$3:$AB$1315,DataRegularSeason20242025!$B$3:$B$1315, "&lt;=" &amp; FT$1, DataRegularSeason20242025!$E$3:$E$1315, $A32)</f>
        <v>56</v>
      </c>
      <c r="FU32">
        <f>SUMIFS(DataRegularSeason20242025!$AA$3:$AA$1315,DataRegularSeason20242025!$B$3:$B$1315, "&lt;=" &amp; FU$1, DataRegularSeason20242025!$D$3:$D$1315, $A32)+SUMIFS(DataRegularSeason20242025!$AB$3:$AB$1315,DataRegularSeason20242025!$B$3:$B$1315, "&lt;=" &amp; FU$1, DataRegularSeason20242025!$E$3:$E$1315, $A32)</f>
        <v>56</v>
      </c>
      <c r="FV32">
        <f>SUMIFS(DataRegularSeason20242025!$AA$3:$AA$1315,DataRegularSeason20242025!$B$3:$B$1315, "&lt;=" &amp; FV$1, DataRegularSeason20242025!$D$3:$D$1315, $A32)+SUMIFS(DataRegularSeason20242025!$AB$3:$AB$1315,DataRegularSeason20242025!$B$3:$B$1315, "&lt;=" &amp; FV$1, DataRegularSeason20242025!$E$3:$E$1315, $A32)</f>
        <v>56</v>
      </c>
      <c r="FW32">
        <f>SUMIFS(DataRegularSeason20242025!$AA$3:$AA$1315,DataRegularSeason20242025!$B$3:$B$1315, "&lt;=" &amp; FW$1, DataRegularSeason20242025!$D$3:$D$1315, $A32)+SUMIFS(DataRegularSeason20242025!$AB$3:$AB$1315,DataRegularSeason20242025!$B$3:$B$1315, "&lt;=" &amp; FW$1, DataRegularSeason20242025!$E$3:$E$1315, $A32)</f>
        <v>56</v>
      </c>
      <c r="FX32">
        <f>SUMIFS(DataRegularSeason20242025!$AA$3:$AA$1315,DataRegularSeason20242025!$B$3:$B$1315, "&lt;=" &amp; FX$1, DataRegularSeason20242025!$D$3:$D$1315, $A32)+SUMIFS(DataRegularSeason20242025!$AB$3:$AB$1315,DataRegularSeason20242025!$B$3:$B$1315, "&lt;=" &amp; FX$1, DataRegularSeason20242025!$E$3:$E$1315, $A32)</f>
        <v>56</v>
      </c>
      <c r="FY32">
        <f>SUMIFS(DataRegularSeason20242025!$AA$3:$AA$1315,DataRegularSeason20242025!$B$3:$B$1315, "&lt;=" &amp; FY$1, DataRegularSeason20242025!$D$3:$D$1315, $A32)+SUMIFS(DataRegularSeason20242025!$AB$3:$AB$1315,DataRegularSeason20242025!$B$3:$B$1315, "&lt;=" &amp; FY$1, DataRegularSeason20242025!$E$3:$E$1315, $A32)</f>
        <v>56</v>
      </c>
      <c r="FZ32">
        <f>SUMIFS(DataRegularSeason20242025!$AA$3:$AA$1315,DataRegularSeason20242025!$B$3:$B$1315, "&lt;=" &amp; FZ$1, DataRegularSeason20242025!$D$3:$D$1315, $A32)+SUMIFS(DataRegularSeason20242025!$AB$3:$AB$1315,DataRegularSeason20242025!$B$3:$B$1315, "&lt;=" &amp; FZ$1, DataRegularSeason20242025!$E$3:$E$1315, $A32)</f>
        <v>56</v>
      </c>
      <c r="GA32">
        <f>SUMIFS(DataRegularSeason20242025!$AA$3:$AA$1315,DataRegularSeason20242025!$B$3:$B$1315, "&lt;=" &amp; GA$1, DataRegularSeason20242025!$D$3:$D$1315, $A32)+SUMIFS(DataRegularSeason20242025!$AB$3:$AB$1315,DataRegularSeason20242025!$B$3:$B$1315, "&lt;=" &amp; GA$1, DataRegularSeason20242025!$E$3:$E$1315, $A32)</f>
        <v>56</v>
      </c>
      <c r="GB32">
        <f>SUMIFS(DataRegularSeason20242025!$AA$3:$AA$1315,DataRegularSeason20242025!$B$3:$B$1315, "&lt;=" &amp; GB$1, DataRegularSeason20242025!$D$3:$D$1315, $A32)+SUMIFS(DataRegularSeason20242025!$AB$3:$AB$1315,DataRegularSeason20242025!$B$3:$B$1315, "&lt;=" &amp; GB$1, DataRegularSeason20242025!$E$3:$E$1315, $A32)</f>
        <v>56</v>
      </c>
      <c r="GC32">
        <f>SUMIFS(DataRegularSeason20242025!$AA$3:$AA$1315,DataRegularSeason20242025!$B$3:$B$1315, "&lt;=" &amp; GC$1, DataRegularSeason20242025!$D$3:$D$1315, $A32)+SUMIFS(DataRegularSeason20242025!$AB$3:$AB$1315,DataRegularSeason20242025!$B$3:$B$1315, "&lt;=" &amp; GC$1, DataRegularSeason20242025!$E$3:$E$1315, $A32)</f>
        <v>56</v>
      </c>
      <c r="GD32">
        <f>SUMIFS(DataRegularSeason20242025!$AA$3:$AA$1315,DataRegularSeason20242025!$B$3:$B$1315, "&lt;=" &amp; GD$1, DataRegularSeason20242025!$D$3:$D$1315, $A32)+SUMIFS(DataRegularSeason20242025!$AB$3:$AB$1315,DataRegularSeason20242025!$B$3:$B$1315, "&lt;=" &amp; GD$1, DataRegularSeason20242025!$E$3:$E$1315, $A32)</f>
        <v>56</v>
      </c>
      <c r="GE32">
        <f>SUMIFS(DataRegularSeason20242025!$AA$3:$AA$1315,DataRegularSeason20242025!$B$3:$B$1315, "&lt;=" &amp; GE$1, DataRegularSeason20242025!$D$3:$D$1315, $A32)+SUMIFS(DataRegularSeason20242025!$AB$3:$AB$1315,DataRegularSeason20242025!$B$3:$B$1315, "&lt;=" &amp; GE$1, DataRegularSeason20242025!$E$3:$E$1315, $A32)</f>
        <v>56</v>
      </c>
      <c r="GF32">
        <f>SUMIFS(DataRegularSeason20242025!$AA$3:$AA$1315,DataRegularSeason20242025!$B$3:$B$1315, "&lt;=" &amp; GF$1, DataRegularSeason20242025!$D$3:$D$1315, $A32)+SUMIFS(DataRegularSeason20242025!$AB$3:$AB$1315,DataRegularSeason20242025!$B$3:$B$1315, "&lt;=" &amp; GF$1, DataRegularSeason20242025!$E$3:$E$1315, $A32)</f>
        <v>56</v>
      </c>
      <c r="GG32">
        <f>SUMIFS(DataRegularSeason20242025!$AA$3:$AA$1315,DataRegularSeason20242025!$B$3:$B$1315, "&lt;=" &amp; GG$1, DataRegularSeason20242025!$D$3:$D$1315, $A32)+SUMIFS(DataRegularSeason20242025!$AB$3:$AB$1315,DataRegularSeason20242025!$B$3:$B$1315, "&lt;=" &amp; GG$1, DataRegularSeason20242025!$E$3:$E$1315, $A32)</f>
        <v>56</v>
      </c>
      <c r="GH32">
        <f>SUMIFS(DataRegularSeason20242025!$AA$3:$AA$1315,DataRegularSeason20242025!$B$3:$B$1315, "&lt;=" &amp; GH$1, DataRegularSeason20242025!$D$3:$D$1315, $A32)+SUMIFS(DataRegularSeason20242025!$AB$3:$AB$1315,DataRegularSeason20242025!$B$3:$B$1315, "&lt;=" &amp; GH$1, DataRegularSeason20242025!$E$3:$E$1315, $A32)</f>
        <v>56</v>
      </c>
      <c r="GI32">
        <f>SUMIFS(DataRegularSeason20242025!$AA$3:$AA$1315,DataRegularSeason20242025!$B$3:$B$1315, "&lt;=" &amp; GI$1, DataRegularSeason20242025!$D$3:$D$1315, $A32)+SUMIFS(DataRegularSeason20242025!$AB$3:$AB$1315,DataRegularSeason20242025!$B$3:$B$1315, "&lt;=" &amp; GI$1, DataRegularSeason20242025!$E$3:$E$1315, $A32)</f>
        <v>56</v>
      </c>
      <c r="GJ32">
        <f>SUMIFS(DataRegularSeason20242025!$AA$3:$AA$1315,DataRegularSeason20242025!$B$3:$B$1315, "&lt;=" &amp; GJ$1, DataRegularSeason20242025!$D$3:$D$1315, $A32)+SUMIFS(DataRegularSeason20242025!$AB$3:$AB$1315,DataRegularSeason20242025!$B$3:$B$1315, "&lt;=" &amp; GJ$1, DataRegularSeason20242025!$E$3:$E$1315, $A32)</f>
        <v>56</v>
      </c>
      <c r="GK32">
        <f>SUMIFS(DataRegularSeason20242025!$AA$3:$AA$1315,DataRegularSeason20242025!$B$3:$B$1315, "&lt;=" &amp; GK$1, DataRegularSeason20242025!$D$3:$D$1315, $A32)+SUMIFS(DataRegularSeason20242025!$AB$3:$AB$1315,DataRegularSeason20242025!$B$3:$B$1315, "&lt;=" &amp; GK$1, DataRegularSeason20242025!$E$3:$E$1315, $A32)</f>
        <v>56</v>
      </c>
      <c r="GL32">
        <f>SUMIFS(DataRegularSeason20242025!$AA$3:$AA$1315,DataRegularSeason20242025!$B$3:$B$1315, "&lt;=" &amp; GL$1, DataRegularSeason20242025!$D$3:$D$1315, $A32)+SUMIFS(DataRegularSeason20242025!$AB$3:$AB$1315,DataRegularSeason20242025!$B$3:$B$1315, "&lt;=" &amp; GL$1, DataRegularSeason20242025!$E$3:$E$1315, $A32)</f>
        <v>56</v>
      </c>
      <c r="GM32">
        <f>SUMIFS(DataRegularSeason20242025!$AA$3:$AA$1315,DataRegularSeason20242025!$B$3:$B$1315, "&lt;=" &amp; GM$1, DataRegularSeason20242025!$D$3:$D$1315, $A32)+SUMIFS(DataRegularSeason20242025!$AB$3:$AB$1315,DataRegularSeason20242025!$B$3:$B$1315, "&lt;=" &amp; GM$1, DataRegularSeason20242025!$E$3:$E$1315, $A32)</f>
        <v>56</v>
      </c>
      <c r="GN32">
        <f>SUMIFS(DataRegularSeason20242025!$AA$3:$AA$1315,DataRegularSeason20242025!$B$3:$B$1315, "&lt;=" &amp; GN$1, DataRegularSeason20242025!$D$3:$D$1315, $A32)+SUMIFS(DataRegularSeason20242025!$AB$3:$AB$1315,DataRegularSeason20242025!$B$3:$B$1315, "&lt;=" &amp; GN$1, DataRegularSeason20242025!$E$3:$E$1315, $A32)</f>
        <v>56</v>
      </c>
      <c r="GO32">
        <f>SUMIFS(DataRegularSeason20242025!$AA$3:$AA$1315,DataRegularSeason20242025!$B$3:$B$1315, "&lt;=" &amp; GO$1, DataRegularSeason20242025!$D$3:$D$1315, $A32)+SUMIFS(DataRegularSeason20242025!$AB$3:$AB$1315,DataRegularSeason20242025!$B$3:$B$1315, "&lt;=" &amp; GO$1, DataRegularSeason20242025!$E$3:$E$1315, $A32)</f>
        <v>56</v>
      </c>
      <c r="GP32">
        <f>SUMIFS(DataRegularSeason20242025!$AA$3:$AA$1315,DataRegularSeason20242025!$B$3:$B$1315, "&lt;=" &amp; GP$1, DataRegularSeason20242025!$D$3:$D$1315, $A32)+SUMIFS(DataRegularSeason20242025!$AB$3:$AB$1315,DataRegularSeason20242025!$B$3:$B$1315, "&lt;=" &amp; GP$1, DataRegularSeason20242025!$E$3:$E$1315, $A32)</f>
        <v>56</v>
      </c>
      <c r="GQ32">
        <f>SUMIFS(DataRegularSeason20242025!$AA$3:$AA$1315,DataRegularSeason20242025!$B$3:$B$1315, "&lt;=" &amp; GQ$1, DataRegularSeason20242025!$D$3:$D$1315, $A32)+SUMIFS(DataRegularSeason20242025!$AB$3:$AB$1315,DataRegularSeason20242025!$B$3:$B$1315, "&lt;=" &amp; GQ$1, DataRegularSeason20242025!$E$3:$E$1315, $A32)</f>
        <v>56</v>
      </c>
      <c r="GR32">
        <f>SUMIFS(DataRegularSeason20242025!$AA$3:$AA$1315,DataRegularSeason20242025!$B$3:$B$1315, "&lt;=" &amp; GR$1, DataRegularSeason20242025!$D$3:$D$1315, $A32)+SUMIFS(DataRegularSeason20242025!$AB$3:$AB$1315,DataRegularSeason20242025!$B$3:$B$1315, "&lt;=" &amp; GR$1, DataRegularSeason20242025!$E$3:$E$1315, $A32)</f>
        <v>56</v>
      </c>
      <c r="GS32">
        <f>SUMIFS(DataRegularSeason20242025!$AA$3:$AA$1315,DataRegularSeason20242025!$B$3:$B$1315, "&lt;=" &amp; GS$1, DataRegularSeason20242025!$D$3:$D$1315, $A32)+SUMIFS(DataRegularSeason20242025!$AB$3:$AB$1315,DataRegularSeason20242025!$B$3:$B$1315, "&lt;=" &amp; GS$1, DataRegularSeason20242025!$E$3:$E$1315, $A32)</f>
        <v>56</v>
      </c>
      <c r="GT32">
        <f>SUMIFS(DataRegularSeason20242025!$AA$3:$AA$1315,DataRegularSeason20242025!$B$3:$B$1315, "&lt;=" &amp; GT$1, DataRegularSeason20242025!$D$3:$D$1315, $A32)+SUMIFS(DataRegularSeason20242025!$AB$3:$AB$1315,DataRegularSeason20242025!$B$3:$B$1315, "&lt;=" &amp; GT$1, DataRegularSeason20242025!$E$3:$E$1315, $A32)</f>
        <v>56</v>
      </c>
      <c r="GU32">
        <f>SUMIFS(DataRegularSeason20242025!$AA$3:$AA$1315,DataRegularSeason20242025!$B$3:$B$1315, "&lt;=" &amp; GU$1, DataRegularSeason20242025!$D$3:$D$1315, $A32)+SUMIFS(DataRegularSeason20242025!$AB$3:$AB$1315,DataRegularSeason20242025!$B$3:$B$1315, "&lt;=" &amp; GU$1, DataRegularSeason20242025!$E$3:$E$1315, $A32)</f>
        <v>56</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43</v>
      </c>
      <c r="FJ33">
        <f>SUMIFS(DataRegularSeason20242025!$AA$3:$AA$1315,DataRegularSeason20242025!$B$3:$B$1315, "&lt;=" &amp; FJ$1, DataRegularSeason20242025!$D$3:$D$1315, $A33)+SUMIFS(DataRegularSeason20242025!$AB$3:$AB$1315,DataRegularSeason20242025!$B$3:$B$1315, "&lt;=" &amp; FJ$1, DataRegularSeason20242025!$E$3:$E$1315, $A33)</f>
        <v>43</v>
      </c>
      <c r="FK33">
        <f>SUMIFS(DataRegularSeason20242025!$AA$3:$AA$1315,DataRegularSeason20242025!$B$3:$B$1315, "&lt;=" &amp; FK$1, DataRegularSeason20242025!$D$3:$D$1315, $A33)+SUMIFS(DataRegularSeason20242025!$AB$3:$AB$1315,DataRegularSeason20242025!$B$3:$B$1315, "&lt;=" &amp; FK$1, DataRegularSeason20242025!$E$3:$E$1315, $A33)</f>
        <v>43</v>
      </c>
      <c r="FL33">
        <f>SUMIFS(DataRegularSeason20242025!$AA$3:$AA$1315,DataRegularSeason20242025!$B$3:$B$1315, "&lt;=" &amp; FL$1, DataRegularSeason20242025!$D$3:$D$1315, $A33)+SUMIFS(DataRegularSeason20242025!$AB$3:$AB$1315,DataRegularSeason20242025!$B$3:$B$1315, "&lt;=" &amp; FL$1, DataRegularSeason20242025!$E$3:$E$1315, $A33)</f>
        <v>43</v>
      </c>
      <c r="FM33">
        <f>SUMIFS(DataRegularSeason20242025!$AA$3:$AA$1315,DataRegularSeason20242025!$B$3:$B$1315, "&lt;=" &amp; FM$1, DataRegularSeason20242025!$D$3:$D$1315, $A33)+SUMIFS(DataRegularSeason20242025!$AB$3:$AB$1315,DataRegularSeason20242025!$B$3:$B$1315, "&lt;=" &amp; FM$1, DataRegularSeason20242025!$E$3:$E$1315, $A33)</f>
        <v>43</v>
      </c>
      <c r="FN33">
        <f>SUMIFS(DataRegularSeason20242025!$AA$3:$AA$1315,DataRegularSeason20242025!$B$3:$B$1315, "&lt;=" &amp; FN$1, DataRegularSeason20242025!$D$3:$D$1315, $A33)+SUMIFS(DataRegularSeason20242025!$AB$3:$AB$1315,DataRegularSeason20242025!$B$3:$B$1315, "&lt;=" &amp; FN$1, DataRegularSeason20242025!$E$3:$E$1315, $A33)</f>
        <v>43</v>
      </c>
      <c r="FO33">
        <f>SUMIFS(DataRegularSeason20242025!$AA$3:$AA$1315,DataRegularSeason20242025!$B$3:$B$1315, "&lt;=" &amp; FO$1, DataRegularSeason20242025!$D$3:$D$1315, $A33)+SUMIFS(DataRegularSeason20242025!$AB$3:$AB$1315,DataRegularSeason20242025!$B$3:$B$1315, "&lt;=" &amp; FO$1, DataRegularSeason20242025!$E$3:$E$1315, $A33)</f>
        <v>43</v>
      </c>
      <c r="FP33">
        <f>SUMIFS(DataRegularSeason20242025!$AA$3:$AA$1315,DataRegularSeason20242025!$B$3:$B$1315, "&lt;=" &amp; FP$1, DataRegularSeason20242025!$D$3:$D$1315, $A33)+SUMIFS(DataRegularSeason20242025!$AB$3:$AB$1315,DataRegularSeason20242025!$B$3:$B$1315, "&lt;=" &amp; FP$1, DataRegularSeason20242025!$E$3:$E$1315, $A33)</f>
        <v>43</v>
      </c>
      <c r="FQ33">
        <f>SUMIFS(DataRegularSeason20242025!$AA$3:$AA$1315,DataRegularSeason20242025!$B$3:$B$1315, "&lt;=" &amp; FQ$1, DataRegularSeason20242025!$D$3:$D$1315, $A33)+SUMIFS(DataRegularSeason20242025!$AB$3:$AB$1315,DataRegularSeason20242025!$B$3:$B$1315, "&lt;=" &amp; FQ$1, DataRegularSeason20242025!$E$3:$E$1315, $A33)</f>
        <v>43</v>
      </c>
      <c r="FR33">
        <f>SUMIFS(DataRegularSeason20242025!$AA$3:$AA$1315,DataRegularSeason20242025!$B$3:$B$1315, "&lt;=" &amp; FR$1, DataRegularSeason20242025!$D$3:$D$1315, $A33)+SUMIFS(DataRegularSeason20242025!$AB$3:$AB$1315,DataRegularSeason20242025!$B$3:$B$1315, "&lt;=" &amp; FR$1, DataRegularSeason20242025!$E$3:$E$1315, $A33)</f>
        <v>43</v>
      </c>
      <c r="FS33">
        <f>SUMIFS(DataRegularSeason20242025!$AA$3:$AA$1315,DataRegularSeason20242025!$B$3:$B$1315, "&lt;=" &amp; FS$1, DataRegularSeason20242025!$D$3:$D$1315, $A33)+SUMIFS(DataRegularSeason20242025!$AB$3:$AB$1315,DataRegularSeason20242025!$B$3:$B$1315, "&lt;=" &amp; FS$1, DataRegularSeason20242025!$E$3:$E$1315, $A33)</f>
        <v>43</v>
      </c>
      <c r="FT33">
        <f>SUMIFS(DataRegularSeason20242025!$AA$3:$AA$1315,DataRegularSeason20242025!$B$3:$B$1315, "&lt;=" &amp; FT$1, DataRegularSeason20242025!$D$3:$D$1315, $A33)+SUMIFS(DataRegularSeason20242025!$AB$3:$AB$1315,DataRegularSeason20242025!$B$3:$B$1315, "&lt;=" &amp; FT$1, DataRegularSeason20242025!$E$3:$E$1315, $A33)</f>
        <v>43</v>
      </c>
      <c r="FU33">
        <f>SUMIFS(DataRegularSeason20242025!$AA$3:$AA$1315,DataRegularSeason20242025!$B$3:$B$1315, "&lt;=" &amp; FU$1, DataRegularSeason20242025!$D$3:$D$1315, $A33)+SUMIFS(DataRegularSeason20242025!$AB$3:$AB$1315,DataRegularSeason20242025!$B$3:$B$1315, "&lt;=" &amp; FU$1, DataRegularSeason20242025!$E$3:$E$1315, $A33)</f>
        <v>43</v>
      </c>
      <c r="FV33">
        <f>SUMIFS(DataRegularSeason20242025!$AA$3:$AA$1315,DataRegularSeason20242025!$B$3:$B$1315, "&lt;=" &amp; FV$1, DataRegularSeason20242025!$D$3:$D$1315, $A33)+SUMIFS(DataRegularSeason20242025!$AB$3:$AB$1315,DataRegularSeason20242025!$B$3:$B$1315, "&lt;=" &amp; FV$1, DataRegularSeason20242025!$E$3:$E$1315, $A33)</f>
        <v>43</v>
      </c>
      <c r="FW33">
        <f>SUMIFS(DataRegularSeason20242025!$AA$3:$AA$1315,DataRegularSeason20242025!$B$3:$B$1315, "&lt;=" &amp; FW$1, DataRegularSeason20242025!$D$3:$D$1315, $A33)+SUMIFS(DataRegularSeason20242025!$AB$3:$AB$1315,DataRegularSeason20242025!$B$3:$B$1315, "&lt;=" &amp; FW$1, DataRegularSeason20242025!$E$3:$E$1315, $A33)</f>
        <v>43</v>
      </c>
      <c r="FX33">
        <f>SUMIFS(DataRegularSeason20242025!$AA$3:$AA$1315,DataRegularSeason20242025!$B$3:$B$1315, "&lt;=" &amp; FX$1, DataRegularSeason20242025!$D$3:$D$1315, $A33)+SUMIFS(DataRegularSeason20242025!$AB$3:$AB$1315,DataRegularSeason20242025!$B$3:$B$1315, "&lt;=" &amp; FX$1, DataRegularSeason20242025!$E$3:$E$1315, $A33)</f>
        <v>43</v>
      </c>
      <c r="FY33">
        <f>SUMIFS(DataRegularSeason20242025!$AA$3:$AA$1315,DataRegularSeason20242025!$B$3:$B$1315, "&lt;=" &amp; FY$1, DataRegularSeason20242025!$D$3:$D$1315, $A33)+SUMIFS(DataRegularSeason20242025!$AB$3:$AB$1315,DataRegularSeason20242025!$B$3:$B$1315, "&lt;=" &amp; FY$1, DataRegularSeason20242025!$E$3:$E$1315, $A33)</f>
        <v>43</v>
      </c>
      <c r="FZ33">
        <f>SUMIFS(DataRegularSeason20242025!$AA$3:$AA$1315,DataRegularSeason20242025!$B$3:$B$1315, "&lt;=" &amp; FZ$1, DataRegularSeason20242025!$D$3:$D$1315, $A33)+SUMIFS(DataRegularSeason20242025!$AB$3:$AB$1315,DataRegularSeason20242025!$B$3:$B$1315, "&lt;=" &amp; FZ$1, DataRegularSeason20242025!$E$3:$E$1315, $A33)</f>
        <v>43</v>
      </c>
      <c r="GA33">
        <f>SUMIFS(DataRegularSeason20242025!$AA$3:$AA$1315,DataRegularSeason20242025!$B$3:$B$1315, "&lt;=" &amp; GA$1, DataRegularSeason20242025!$D$3:$D$1315, $A33)+SUMIFS(DataRegularSeason20242025!$AB$3:$AB$1315,DataRegularSeason20242025!$B$3:$B$1315, "&lt;=" &amp; GA$1, DataRegularSeason20242025!$E$3:$E$1315, $A33)</f>
        <v>43</v>
      </c>
      <c r="GB33">
        <f>SUMIFS(DataRegularSeason20242025!$AA$3:$AA$1315,DataRegularSeason20242025!$B$3:$B$1315, "&lt;=" &amp; GB$1, DataRegularSeason20242025!$D$3:$D$1315, $A33)+SUMIFS(DataRegularSeason20242025!$AB$3:$AB$1315,DataRegularSeason20242025!$B$3:$B$1315, "&lt;=" &amp; GB$1, DataRegularSeason20242025!$E$3:$E$1315, $A33)</f>
        <v>43</v>
      </c>
      <c r="GC33">
        <f>SUMIFS(DataRegularSeason20242025!$AA$3:$AA$1315,DataRegularSeason20242025!$B$3:$B$1315, "&lt;=" &amp; GC$1, DataRegularSeason20242025!$D$3:$D$1315, $A33)+SUMIFS(DataRegularSeason20242025!$AB$3:$AB$1315,DataRegularSeason20242025!$B$3:$B$1315, "&lt;=" &amp; GC$1, DataRegularSeason20242025!$E$3:$E$1315, $A33)</f>
        <v>43</v>
      </c>
      <c r="GD33">
        <f>SUMIFS(DataRegularSeason20242025!$AA$3:$AA$1315,DataRegularSeason20242025!$B$3:$B$1315, "&lt;=" &amp; GD$1, DataRegularSeason20242025!$D$3:$D$1315, $A33)+SUMIFS(DataRegularSeason20242025!$AB$3:$AB$1315,DataRegularSeason20242025!$B$3:$B$1315, "&lt;=" &amp; GD$1, DataRegularSeason20242025!$E$3:$E$1315, $A33)</f>
        <v>43</v>
      </c>
      <c r="GE33">
        <f>SUMIFS(DataRegularSeason20242025!$AA$3:$AA$1315,DataRegularSeason20242025!$B$3:$B$1315, "&lt;=" &amp; GE$1, DataRegularSeason20242025!$D$3:$D$1315, $A33)+SUMIFS(DataRegularSeason20242025!$AB$3:$AB$1315,DataRegularSeason20242025!$B$3:$B$1315, "&lt;=" &amp; GE$1, DataRegularSeason20242025!$E$3:$E$1315, $A33)</f>
        <v>43</v>
      </c>
      <c r="GF33">
        <f>SUMIFS(DataRegularSeason20242025!$AA$3:$AA$1315,DataRegularSeason20242025!$B$3:$B$1315, "&lt;=" &amp; GF$1, DataRegularSeason20242025!$D$3:$D$1315, $A33)+SUMIFS(DataRegularSeason20242025!$AB$3:$AB$1315,DataRegularSeason20242025!$B$3:$B$1315, "&lt;=" &amp; GF$1, DataRegularSeason20242025!$E$3:$E$1315, $A33)</f>
        <v>43</v>
      </c>
      <c r="GG33">
        <f>SUMIFS(DataRegularSeason20242025!$AA$3:$AA$1315,DataRegularSeason20242025!$B$3:$B$1315, "&lt;=" &amp; GG$1, DataRegularSeason20242025!$D$3:$D$1315, $A33)+SUMIFS(DataRegularSeason20242025!$AB$3:$AB$1315,DataRegularSeason20242025!$B$3:$B$1315, "&lt;=" &amp; GG$1, DataRegularSeason20242025!$E$3:$E$1315, $A33)</f>
        <v>43</v>
      </c>
      <c r="GH33">
        <f>SUMIFS(DataRegularSeason20242025!$AA$3:$AA$1315,DataRegularSeason20242025!$B$3:$B$1315, "&lt;=" &amp; GH$1, DataRegularSeason20242025!$D$3:$D$1315, $A33)+SUMIFS(DataRegularSeason20242025!$AB$3:$AB$1315,DataRegularSeason20242025!$B$3:$B$1315, "&lt;=" &amp; GH$1, DataRegularSeason20242025!$E$3:$E$1315, $A33)</f>
        <v>43</v>
      </c>
      <c r="GI33">
        <f>SUMIFS(DataRegularSeason20242025!$AA$3:$AA$1315,DataRegularSeason20242025!$B$3:$B$1315, "&lt;=" &amp; GI$1, DataRegularSeason20242025!$D$3:$D$1315, $A33)+SUMIFS(DataRegularSeason20242025!$AB$3:$AB$1315,DataRegularSeason20242025!$B$3:$B$1315, "&lt;=" &amp; GI$1, DataRegularSeason20242025!$E$3:$E$1315, $A33)</f>
        <v>43</v>
      </c>
      <c r="GJ33">
        <f>SUMIFS(DataRegularSeason20242025!$AA$3:$AA$1315,DataRegularSeason20242025!$B$3:$B$1315, "&lt;=" &amp; GJ$1, DataRegularSeason20242025!$D$3:$D$1315, $A33)+SUMIFS(DataRegularSeason20242025!$AB$3:$AB$1315,DataRegularSeason20242025!$B$3:$B$1315, "&lt;=" &amp; GJ$1, DataRegularSeason20242025!$E$3:$E$1315, $A33)</f>
        <v>43</v>
      </c>
      <c r="GK33">
        <f>SUMIFS(DataRegularSeason20242025!$AA$3:$AA$1315,DataRegularSeason20242025!$B$3:$B$1315, "&lt;=" &amp; GK$1, DataRegularSeason20242025!$D$3:$D$1315, $A33)+SUMIFS(DataRegularSeason20242025!$AB$3:$AB$1315,DataRegularSeason20242025!$B$3:$B$1315, "&lt;=" &amp; GK$1, DataRegularSeason20242025!$E$3:$E$1315, $A33)</f>
        <v>43</v>
      </c>
      <c r="GL33">
        <f>SUMIFS(DataRegularSeason20242025!$AA$3:$AA$1315,DataRegularSeason20242025!$B$3:$B$1315, "&lt;=" &amp; GL$1, DataRegularSeason20242025!$D$3:$D$1315, $A33)+SUMIFS(DataRegularSeason20242025!$AB$3:$AB$1315,DataRegularSeason20242025!$B$3:$B$1315, "&lt;=" &amp; GL$1, DataRegularSeason20242025!$E$3:$E$1315, $A33)</f>
        <v>43</v>
      </c>
      <c r="GM33">
        <f>SUMIFS(DataRegularSeason20242025!$AA$3:$AA$1315,DataRegularSeason20242025!$B$3:$B$1315, "&lt;=" &amp; GM$1, DataRegularSeason20242025!$D$3:$D$1315, $A33)+SUMIFS(DataRegularSeason20242025!$AB$3:$AB$1315,DataRegularSeason20242025!$B$3:$B$1315, "&lt;=" &amp; GM$1, DataRegularSeason20242025!$E$3:$E$1315, $A33)</f>
        <v>43</v>
      </c>
      <c r="GN33">
        <f>SUMIFS(DataRegularSeason20242025!$AA$3:$AA$1315,DataRegularSeason20242025!$B$3:$B$1315, "&lt;=" &amp; GN$1, DataRegularSeason20242025!$D$3:$D$1315, $A33)+SUMIFS(DataRegularSeason20242025!$AB$3:$AB$1315,DataRegularSeason20242025!$B$3:$B$1315, "&lt;=" &amp; GN$1, DataRegularSeason20242025!$E$3:$E$1315, $A33)</f>
        <v>43</v>
      </c>
      <c r="GO33">
        <f>SUMIFS(DataRegularSeason20242025!$AA$3:$AA$1315,DataRegularSeason20242025!$B$3:$B$1315, "&lt;=" &amp; GO$1, DataRegularSeason20242025!$D$3:$D$1315, $A33)+SUMIFS(DataRegularSeason20242025!$AB$3:$AB$1315,DataRegularSeason20242025!$B$3:$B$1315, "&lt;=" &amp; GO$1, DataRegularSeason20242025!$E$3:$E$1315, $A33)</f>
        <v>43</v>
      </c>
      <c r="GP33">
        <f>SUMIFS(DataRegularSeason20242025!$AA$3:$AA$1315,DataRegularSeason20242025!$B$3:$B$1315, "&lt;=" &amp; GP$1, DataRegularSeason20242025!$D$3:$D$1315, $A33)+SUMIFS(DataRegularSeason20242025!$AB$3:$AB$1315,DataRegularSeason20242025!$B$3:$B$1315, "&lt;=" &amp; GP$1, DataRegularSeason20242025!$E$3:$E$1315, $A33)</f>
        <v>43</v>
      </c>
      <c r="GQ33">
        <f>SUMIFS(DataRegularSeason20242025!$AA$3:$AA$1315,DataRegularSeason20242025!$B$3:$B$1315, "&lt;=" &amp; GQ$1, DataRegularSeason20242025!$D$3:$D$1315, $A33)+SUMIFS(DataRegularSeason20242025!$AB$3:$AB$1315,DataRegularSeason20242025!$B$3:$B$1315, "&lt;=" &amp; GQ$1, DataRegularSeason20242025!$E$3:$E$1315, $A33)</f>
        <v>43</v>
      </c>
      <c r="GR33">
        <f>SUMIFS(DataRegularSeason20242025!$AA$3:$AA$1315,DataRegularSeason20242025!$B$3:$B$1315, "&lt;=" &amp; GR$1, DataRegularSeason20242025!$D$3:$D$1315, $A33)+SUMIFS(DataRegularSeason20242025!$AB$3:$AB$1315,DataRegularSeason20242025!$B$3:$B$1315, "&lt;=" &amp; GR$1, DataRegularSeason20242025!$E$3:$E$1315, $A33)</f>
        <v>43</v>
      </c>
      <c r="GS33">
        <f>SUMIFS(DataRegularSeason20242025!$AA$3:$AA$1315,DataRegularSeason20242025!$B$3:$B$1315, "&lt;=" &amp; GS$1, DataRegularSeason20242025!$D$3:$D$1315, $A33)+SUMIFS(DataRegularSeason20242025!$AB$3:$AB$1315,DataRegularSeason20242025!$B$3:$B$1315, "&lt;=" &amp; GS$1, DataRegularSeason20242025!$E$3:$E$1315, $A33)</f>
        <v>43</v>
      </c>
      <c r="GT33">
        <f>SUMIFS(DataRegularSeason20242025!$AA$3:$AA$1315,DataRegularSeason20242025!$B$3:$B$1315, "&lt;=" &amp; GT$1, DataRegularSeason20242025!$D$3:$D$1315, $A33)+SUMIFS(DataRegularSeason20242025!$AB$3:$AB$1315,DataRegularSeason20242025!$B$3:$B$1315, "&lt;=" &amp; GT$1, DataRegularSeason20242025!$E$3:$E$1315, $A33)</f>
        <v>43</v>
      </c>
      <c r="GU33">
        <f>SUMIFS(DataRegularSeason20242025!$AA$3:$AA$1315,DataRegularSeason20242025!$B$3:$B$1315, "&lt;=" &amp; GU$1, DataRegularSeason20242025!$D$3:$D$1315, $A33)+SUMIFS(DataRegularSeason20242025!$AB$3:$AB$1315,DataRegularSeason20242025!$B$3:$B$1315, "&lt;=" &amp; GU$1, DataRegularSeason20242025!$E$3:$E$1315, $A33)</f>
        <v>43</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v>
      </c>
      <c r="FC34">
        <f>SUBTOTAL(101,Table4[2025-03-07])</f>
        <v>68</v>
      </c>
      <c r="FD34">
        <f>SUBTOTAL(101,Table4[2025-03-08])</f>
        <v>68</v>
      </c>
      <c r="FE34">
        <f>SUBTOTAL(101,Table4[2025-03-09])</f>
        <v>68</v>
      </c>
      <c r="FF34">
        <f>SUBTOTAL(101,Table4[2025-03-10])</f>
        <v>68</v>
      </c>
      <c r="FG34">
        <f>SUBTOTAL(101,Table4[2025-03-11])</f>
        <v>68</v>
      </c>
      <c r="FH34">
        <f>SUBTOTAL(101,Table4[2025-03-12])</f>
        <v>68</v>
      </c>
      <c r="FI34">
        <f>SUBTOTAL(101,Table4[2025-03-13])</f>
        <v>68</v>
      </c>
      <c r="FJ34">
        <f>SUBTOTAL(101,Table4[2025-03-14])</f>
        <v>68</v>
      </c>
      <c r="FK34">
        <f>SUBTOTAL(101,Table4[2025-03-15])</f>
        <v>68</v>
      </c>
      <c r="FL34">
        <f>SUBTOTAL(101,Table4[2025-03-16])</f>
        <v>68</v>
      </c>
      <c r="FM34">
        <f>SUBTOTAL(101,Table4[2025-03-17])</f>
        <v>68</v>
      </c>
      <c r="FN34">
        <f>SUBTOTAL(101,Table4[2025-03-18])</f>
        <v>68</v>
      </c>
      <c r="FO34">
        <f>SUBTOTAL(101,Table4[2025-03-19])</f>
        <v>68</v>
      </c>
      <c r="FP34">
        <f>SUBTOTAL(101,Table4[2025-03-20])</f>
        <v>68</v>
      </c>
      <c r="FQ34">
        <f>SUBTOTAL(101,Table4[2025-03-21])</f>
        <v>68</v>
      </c>
      <c r="FR34">
        <f>SUBTOTAL(101,Table4[2025-03-22])</f>
        <v>68</v>
      </c>
      <c r="FS34">
        <f>SUBTOTAL(101,Table4[2025-03-23])</f>
        <v>68</v>
      </c>
      <c r="FT34">
        <f>SUBTOTAL(101,Table4[2025-03-24])</f>
        <v>68</v>
      </c>
      <c r="FU34">
        <f>SUBTOTAL(101,Table4[2025-03-25])</f>
        <v>68</v>
      </c>
      <c r="FV34">
        <f>SUBTOTAL(101,Table4[2025-03-26])</f>
        <v>68</v>
      </c>
      <c r="FW34">
        <f>SUBTOTAL(101,Table4[2025-03-27])</f>
        <v>68</v>
      </c>
      <c r="FX34">
        <f>SUBTOTAL(101,Table4[2025-03-28])</f>
        <v>68</v>
      </c>
      <c r="FY34">
        <f>SUBTOTAL(101,Table4[2025-03-29])</f>
        <v>68</v>
      </c>
      <c r="FZ34">
        <f>SUBTOTAL(101,Table4[2025-03-30])</f>
        <v>68</v>
      </c>
      <c r="GA34">
        <f>SUBTOTAL(101,Table4[2025-03-31])</f>
        <v>68</v>
      </c>
      <c r="GB34">
        <f>SUBTOTAL(101,Table4[2025-04-01])</f>
        <v>68</v>
      </c>
      <c r="GC34">
        <f>SUBTOTAL(101,Table4[2025-04-02])</f>
        <v>68</v>
      </c>
      <c r="GD34">
        <f>SUBTOTAL(101,Table4[2025-04-03])</f>
        <v>68</v>
      </c>
      <c r="GE34">
        <f>SUBTOTAL(101,Table4[2025-04-04])</f>
        <v>68</v>
      </c>
      <c r="GF34">
        <f>SUBTOTAL(101,Table4[2025-04-05])</f>
        <v>68</v>
      </c>
      <c r="GG34">
        <f>SUBTOTAL(101,Table4[2025-04-06])</f>
        <v>68</v>
      </c>
      <c r="GH34">
        <f>SUBTOTAL(101,Table4[2025-04-07])</f>
        <v>68</v>
      </c>
      <c r="GI34">
        <f>SUBTOTAL(101,Table4[2025-04-08])</f>
        <v>68</v>
      </c>
      <c r="GJ34">
        <f>SUBTOTAL(101,Table4[2025-04-09])</f>
        <v>68</v>
      </c>
      <c r="GK34">
        <f>SUBTOTAL(101,Table4[2025-04-10])</f>
        <v>68</v>
      </c>
      <c r="GL34">
        <f>SUBTOTAL(101,Table4[2025-04-11])</f>
        <v>68</v>
      </c>
      <c r="GM34">
        <f>SUBTOTAL(101,Table4[2025-04-12])</f>
        <v>68</v>
      </c>
      <c r="GN34">
        <f>SUBTOTAL(101,Table4[2025-04-13])</f>
        <v>68</v>
      </c>
      <c r="GO34">
        <f>SUBTOTAL(101,Table4[2025-04-14])</f>
        <v>68</v>
      </c>
      <c r="GP34">
        <f>SUBTOTAL(101,Table4[2025-04-15])</f>
        <v>68</v>
      </c>
      <c r="GQ34">
        <f>SUBTOTAL(101,Table4[2025-04-16])</f>
        <v>68</v>
      </c>
      <c r="GR34">
        <f>SUBTOTAL(101,Table4[2025-04-17])</f>
        <v>68</v>
      </c>
      <c r="GS34">
        <f>SUBTOTAL(101,Table4[2025-04-18])</f>
        <v>68</v>
      </c>
      <c r="GT34">
        <f>SUBTOTAL(101,Table4[2025-04-19])</f>
        <v>68</v>
      </c>
      <c r="GU34">
        <f>SUBTOTAL(101,Table4[2025-04-20])</f>
        <v>68</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81</v>
      </c>
      <c r="FG38">
        <f>SUMIFS(DataRegularSeason20242025!$AA$3:$AA$1315,DataRegularSeason20242025!$B$3:$B$1315, "&lt;=" &amp; FG$1, DataRegularSeason20242025!$D$3:$D$1315, $A38)+SUMIFS(DataRegularSeason20242025!$AB$3:$AB$1315,DataRegularSeason20242025!$B$3:$B$1315, "&lt;=" &amp; FG$1, DataRegularSeason20242025!$E$3:$E$1315, $A38)</f>
        <v>81</v>
      </c>
      <c r="FH38">
        <f>SUMIFS(DataRegularSeason20242025!$AA$3:$AA$1315,DataRegularSeason20242025!$B$3:$B$1315, "&lt;=" &amp; FH$1, DataRegularSeason20242025!$D$3:$D$1315, $A38)+SUMIFS(DataRegularSeason20242025!$AB$3:$AB$1315,DataRegularSeason20242025!$B$3:$B$1315, "&lt;=" &amp; FH$1, DataRegularSeason20242025!$E$3:$E$1315, $A38)</f>
        <v>81</v>
      </c>
      <c r="FI38">
        <f>SUMIFS(DataRegularSeason20242025!$AA$3:$AA$1315,DataRegularSeason20242025!$B$3:$B$1315, "&lt;=" &amp; FI$1, DataRegularSeason20242025!$D$3:$D$1315, $A38)+SUMIFS(DataRegularSeason20242025!$AB$3:$AB$1315,DataRegularSeason20242025!$B$3:$B$1315, "&lt;=" &amp; FI$1, DataRegularSeason20242025!$E$3:$E$1315, $A38)</f>
        <v>81</v>
      </c>
      <c r="FJ38">
        <f>SUMIFS(DataRegularSeason20242025!$AA$3:$AA$1315,DataRegularSeason20242025!$B$3:$B$1315, "&lt;=" &amp; FJ$1, DataRegularSeason20242025!$D$3:$D$1315, $A38)+SUMIFS(DataRegularSeason20242025!$AB$3:$AB$1315,DataRegularSeason20242025!$B$3:$B$1315, "&lt;=" &amp; FJ$1, DataRegularSeason20242025!$E$3:$E$1315, $A38)</f>
        <v>81</v>
      </c>
      <c r="FK38">
        <f>SUMIFS(DataRegularSeason20242025!$AA$3:$AA$1315,DataRegularSeason20242025!$B$3:$B$1315, "&lt;=" &amp; FK$1, DataRegularSeason20242025!$D$3:$D$1315, $A38)+SUMIFS(DataRegularSeason20242025!$AB$3:$AB$1315,DataRegularSeason20242025!$B$3:$B$1315, "&lt;=" &amp; FK$1, DataRegularSeason20242025!$E$3:$E$1315, $A38)</f>
        <v>81</v>
      </c>
      <c r="FL38">
        <f>SUMIFS(DataRegularSeason20242025!$AA$3:$AA$1315,DataRegularSeason20242025!$B$3:$B$1315, "&lt;=" &amp; FL$1, DataRegularSeason20242025!$D$3:$D$1315, $A38)+SUMIFS(DataRegularSeason20242025!$AB$3:$AB$1315,DataRegularSeason20242025!$B$3:$B$1315, "&lt;=" &amp; FL$1, DataRegularSeason20242025!$E$3:$E$1315, $A38)</f>
        <v>81</v>
      </c>
      <c r="FM38">
        <f>SUMIFS(DataRegularSeason20242025!$AA$3:$AA$1315,DataRegularSeason20242025!$B$3:$B$1315, "&lt;=" &amp; FM$1, DataRegularSeason20242025!$D$3:$D$1315, $A38)+SUMIFS(DataRegularSeason20242025!$AB$3:$AB$1315,DataRegularSeason20242025!$B$3:$B$1315, "&lt;=" &amp; FM$1, DataRegularSeason20242025!$E$3:$E$1315, $A38)</f>
        <v>81</v>
      </c>
      <c r="FN38">
        <f>SUMIFS(DataRegularSeason20242025!$AA$3:$AA$1315,DataRegularSeason20242025!$B$3:$B$1315, "&lt;=" &amp; FN$1, DataRegularSeason20242025!$D$3:$D$1315, $A38)+SUMIFS(DataRegularSeason20242025!$AB$3:$AB$1315,DataRegularSeason20242025!$B$3:$B$1315, "&lt;=" &amp; FN$1, DataRegularSeason20242025!$E$3:$E$1315, $A38)</f>
        <v>81</v>
      </c>
      <c r="FO38">
        <f>SUMIFS(DataRegularSeason20242025!$AA$3:$AA$1315,DataRegularSeason20242025!$B$3:$B$1315, "&lt;=" &amp; FO$1, DataRegularSeason20242025!$D$3:$D$1315, $A38)+SUMIFS(DataRegularSeason20242025!$AB$3:$AB$1315,DataRegularSeason20242025!$B$3:$B$1315, "&lt;=" &amp; FO$1, DataRegularSeason20242025!$E$3:$E$1315, $A38)</f>
        <v>81</v>
      </c>
      <c r="FP38">
        <f>SUMIFS(DataRegularSeason20242025!$AA$3:$AA$1315,DataRegularSeason20242025!$B$3:$B$1315, "&lt;=" &amp; FP$1, DataRegularSeason20242025!$D$3:$D$1315, $A38)+SUMIFS(DataRegularSeason20242025!$AB$3:$AB$1315,DataRegularSeason20242025!$B$3:$B$1315, "&lt;=" &amp; FP$1, DataRegularSeason20242025!$E$3:$E$1315, $A38)</f>
        <v>81</v>
      </c>
      <c r="FQ38">
        <f>SUMIFS(DataRegularSeason20242025!$AA$3:$AA$1315,DataRegularSeason20242025!$B$3:$B$1315, "&lt;=" &amp; FQ$1, DataRegularSeason20242025!$D$3:$D$1315, $A38)+SUMIFS(DataRegularSeason20242025!$AB$3:$AB$1315,DataRegularSeason20242025!$B$3:$B$1315, "&lt;=" &amp; FQ$1, DataRegularSeason20242025!$E$3:$E$1315, $A38)</f>
        <v>81</v>
      </c>
      <c r="FR38">
        <f>SUMIFS(DataRegularSeason20242025!$AA$3:$AA$1315,DataRegularSeason20242025!$B$3:$B$1315, "&lt;=" &amp; FR$1, DataRegularSeason20242025!$D$3:$D$1315, $A38)+SUMIFS(DataRegularSeason20242025!$AB$3:$AB$1315,DataRegularSeason20242025!$B$3:$B$1315, "&lt;=" &amp; FR$1, DataRegularSeason20242025!$E$3:$E$1315, $A38)</f>
        <v>81</v>
      </c>
      <c r="FS38">
        <f>SUMIFS(DataRegularSeason20242025!$AA$3:$AA$1315,DataRegularSeason20242025!$B$3:$B$1315, "&lt;=" &amp; FS$1, DataRegularSeason20242025!$D$3:$D$1315, $A38)+SUMIFS(DataRegularSeason20242025!$AB$3:$AB$1315,DataRegularSeason20242025!$B$3:$B$1315, "&lt;=" &amp; FS$1, DataRegularSeason20242025!$E$3:$E$1315, $A38)</f>
        <v>81</v>
      </c>
      <c r="FT38">
        <f>SUMIFS(DataRegularSeason20242025!$AA$3:$AA$1315,DataRegularSeason20242025!$B$3:$B$1315, "&lt;=" &amp; FT$1, DataRegularSeason20242025!$D$3:$D$1315, $A38)+SUMIFS(DataRegularSeason20242025!$AB$3:$AB$1315,DataRegularSeason20242025!$B$3:$B$1315, "&lt;=" &amp; FT$1, DataRegularSeason20242025!$E$3:$E$1315, $A38)</f>
        <v>81</v>
      </c>
      <c r="FU38">
        <f>SUMIFS(DataRegularSeason20242025!$AA$3:$AA$1315,DataRegularSeason20242025!$B$3:$B$1315, "&lt;=" &amp; FU$1, DataRegularSeason20242025!$D$3:$D$1315, $A38)+SUMIFS(DataRegularSeason20242025!$AB$3:$AB$1315,DataRegularSeason20242025!$B$3:$B$1315, "&lt;=" &amp; FU$1, DataRegularSeason20242025!$E$3:$E$1315, $A38)</f>
        <v>81</v>
      </c>
      <c r="FV38">
        <f>SUMIFS(DataRegularSeason20242025!$AA$3:$AA$1315,DataRegularSeason20242025!$B$3:$B$1315, "&lt;=" &amp; FV$1, DataRegularSeason20242025!$D$3:$D$1315, $A38)+SUMIFS(DataRegularSeason20242025!$AB$3:$AB$1315,DataRegularSeason20242025!$B$3:$B$1315, "&lt;=" &amp; FV$1, DataRegularSeason20242025!$E$3:$E$1315, $A38)</f>
        <v>81</v>
      </c>
      <c r="FW38">
        <f>SUMIFS(DataRegularSeason20242025!$AA$3:$AA$1315,DataRegularSeason20242025!$B$3:$B$1315, "&lt;=" &amp; FW$1, DataRegularSeason20242025!$D$3:$D$1315, $A38)+SUMIFS(DataRegularSeason20242025!$AB$3:$AB$1315,DataRegularSeason20242025!$B$3:$B$1315, "&lt;=" &amp; FW$1, DataRegularSeason20242025!$E$3:$E$1315, $A38)</f>
        <v>81</v>
      </c>
      <c r="FX38">
        <f>SUMIFS(DataRegularSeason20242025!$AA$3:$AA$1315,DataRegularSeason20242025!$B$3:$B$1315, "&lt;=" &amp; FX$1, DataRegularSeason20242025!$D$3:$D$1315, $A38)+SUMIFS(DataRegularSeason20242025!$AB$3:$AB$1315,DataRegularSeason20242025!$B$3:$B$1315, "&lt;=" &amp; FX$1, DataRegularSeason20242025!$E$3:$E$1315, $A38)</f>
        <v>81</v>
      </c>
      <c r="FY38">
        <f>SUMIFS(DataRegularSeason20242025!$AA$3:$AA$1315,DataRegularSeason20242025!$B$3:$B$1315, "&lt;=" &amp; FY$1, DataRegularSeason20242025!$D$3:$D$1315, $A38)+SUMIFS(DataRegularSeason20242025!$AB$3:$AB$1315,DataRegularSeason20242025!$B$3:$B$1315, "&lt;=" &amp; FY$1, DataRegularSeason20242025!$E$3:$E$1315, $A38)</f>
        <v>81</v>
      </c>
      <c r="FZ38">
        <f>SUMIFS(DataRegularSeason20242025!$AA$3:$AA$1315,DataRegularSeason20242025!$B$3:$B$1315, "&lt;=" &amp; FZ$1, DataRegularSeason20242025!$D$3:$D$1315, $A38)+SUMIFS(DataRegularSeason20242025!$AB$3:$AB$1315,DataRegularSeason20242025!$B$3:$B$1315, "&lt;=" &amp; FZ$1, DataRegularSeason20242025!$E$3:$E$1315, $A38)</f>
        <v>81</v>
      </c>
      <c r="GA38">
        <f>SUMIFS(DataRegularSeason20242025!$AA$3:$AA$1315,DataRegularSeason20242025!$B$3:$B$1315, "&lt;=" &amp; GA$1, DataRegularSeason20242025!$D$3:$D$1315, $A38)+SUMIFS(DataRegularSeason20242025!$AB$3:$AB$1315,DataRegularSeason20242025!$B$3:$B$1315, "&lt;=" &amp; GA$1, DataRegularSeason20242025!$E$3:$E$1315, $A38)</f>
        <v>81</v>
      </c>
      <c r="GB38">
        <f>SUMIFS(DataRegularSeason20242025!$AA$3:$AA$1315,DataRegularSeason20242025!$B$3:$B$1315, "&lt;=" &amp; GB$1, DataRegularSeason20242025!$D$3:$D$1315, $A38)+SUMIFS(DataRegularSeason20242025!$AB$3:$AB$1315,DataRegularSeason20242025!$B$3:$B$1315, "&lt;=" &amp; GB$1, DataRegularSeason20242025!$E$3:$E$1315, $A38)</f>
        <v>81</v>
      </c>
      <c r="GC38">
        <f>SUMIFS(DataRegularSeason20242025!$AA$3:$AA$1315,DataRegularSeason20242025!$B$3:$B$1315, "&lt;=" &amp; GC$1, DataRegularSeason20242025!$D$3:$D$1315, $A38)+SUMIFS(DataRegularSeason20242025!$AB$3:$AB$1315,DataRegularSeason20242025!$B$3:$B$1315, "&lt;=" &amp; GC$1, DataRegularSeason20242025!$E$3:$E$1315, $A38)</f>
        <v>81</v>
      </c>
      <c r="GD38">
        <f>SUMIFS(DataRegularSeason20242025!$AA$3:$AA$1315,DataRegularSeason20242025!$B$3:$B$1315, "&lt;=" &amp; GD$1, DataRegularSeason20242025!$D$3:$D$1315, $A38)+SUMIFS(DataRegularSeason20242025!$AB$3:$AB$1315,DataRegularSeason20242025!$B$3:$B$1315, "&lt;=" &amp; GD$1, DataRegularSeason20242025!$E$3:$E$1315, $A38)</f>
        <v>81</v>
      </c>
      <c r="GE38">
        <f>SUMIFS(DataRegularSeason20242025!$AA$3:$AA$1315,DataRegularSeason20242025!$B$3:$B$1315, "&lt;=" &amp; GE$1, DataRegularSeason20242025!$D$3:$D$1315, $A38)+SUMIFS(DataRegularSeason20242025!$AB$3:$AB$1315,DataRegularSeason20242025!$B$3:$B$1315, "&lt;=" &amp; GE$1, DataRegularSeason20242025!$E$3:$E$1315, $A38)</f>
        <v>81</v>
      </c>
      <c r="GF38">
        <f>SUMIFS(DataRegularSeason20242025!$AA$3:$AA$1315,DataRegularSeason20242025!$B$3:$B$1315, "&lt;=" &amp; GF$1, DataRegularSeason20242025!$D$3:$D$1315, $A38)+SUMIFS(DataRegularSeason20242025!$AB$3:$AB$1315,DataRegularSeason20242025!$B$3:$B$1315, "&lt;=" &amp; GF$1, DataRegularSeason20242025!$E$3:$E$1315, $A38)</f>
        <v>81</v>
      </c>
      <c r="GG38">
        <f>SUMIFS(DataRegularSeason20242025!$AA$3:$AA$1315,DataRegularSeason20242025!$B$3:$B$1315, "&lt;=" &amp; GG$1, DataRegularSeason20242025!$D$3:$D$1315, $A38)+SUMIFS(DataRegularSeason20242025!$AB$3:$AB$1315,DataRegularSeason20242025!$B$3:$B$1315, "&lt;=" &amp; GG$1, DataRegularSeason20242025!$E$3:$E$1315, $A38)</f>
        <v>81</v>
      </c>
      <c r="GH38">
        <f>SUMIFS(DataRegularSeason20242025!$AA$3:$AA$1315,DataRegularSeason20242025!$B$3:$B$1315, "&lt;=" &amp; GH$1, DataRegularSeason20242025!$D$3:$D$1315, $A38)+SUMIFS(DataRegularSeason20242025!$AB$3:$AB$1315,DataRegularSeason20242025!$B$3:$B$1315, "&lt;=" &amp; GH$1, DataRegularSeason20242025!$E$3:$E$1315, $A38)</f>
        <v>81</v>
      </c>
      <c r="GI38">
        <f>SUMIFS(DataRegularSeason20242025!$AA$3:$AA$1315,DataRegularSeason20242025!$B$3:$B$1315, "&lt;=" &amp; GI$1, DataRegularSeason20242025!$D$3:$D$1315, $A38)+SUMIFS(DataRegularSeason20242025!$AB$3:$AB$1315,DataRegularSeason20242025!$B$3:$B$1315, "&lt;=" &amp; GI$1, DataRegularSeason20242025!$E$3:$E$1315, $A38)</f>
        <v>81</v>
      </c>
      <c r="GJ38">
        <f>SUMIFS(DataRegularSeason20242025!$AA$3:$AA$1315,DataRegularSeason20242025!$B$3:$B$1315, "&lt;=" &amp; GJ$1, DataRegularSeason20242025!$D$3:$D$1315, $A38)+SUMIFS(DataRegularSeason20242025!$AB$3:$AB$1315,DataRegularSeason20242025!$B$3:$B$1315, "&lt;=" &amp; GJ$1, DataRegularSeason20242025!$E$3:$E$1315, $A38)</f>
        <v>81</v>
      </c>
      <c r="GK38">
        <f>SUMIFS(DataRegularSeason20242025!$AA$3:$AA$1315,DataRegularSeason20242025!$B$3:$B$1315, "&lt;=" &amp; GK$1, DataRegularSeason20242025!$D$3:$D$1315, $A38)+SUMIFS(DataRegularSeason20242025!$AB$3:$AB$1315,DataRegularSeason20242025!$B$3:$B$1315, "&lt;=" &amp; GK$1, DataRegularSeason20242025!$E$3:$E$1315, $A38)</f>
        <v>81</v>
      </c>
      <c r="GL38">
        <f>SUMIFS(DataRegularSeason20242025!$AA$3:$AA$1315,DataRegularSeason20242025!$B$3:$B$1315, "&lt;=" &amp; GL$1, DataRegularSeason20242025!$D$3:$D$1315, $A38)+SUMIFS(DataRegularSeason20242025!$AB$3:$AB$1315,DataRegularSeason20242025!$B$3:$B$1315, "&lt;=" &amp; GL$1, DataRegularSeason20242025!$E$3:$E$1315, $A38)</f>
        <v>81</v>
      </c>
      <c r="GM38">
        <f>SUMIFS(DataRegularSeason20242025!$AA$3:$AA$1315,DataRegularSeason20242025!$B$3:$B$1315, "&lt;=" &amp; GM$1, DataRegularSeason20242025!$D$3:$D$1315, $A38)+SUMIFS(DataRegularSeason20242025!$AB$3:$AB$1315,DataRegularSeason20242025!$B$3:$B$1315, "&lt;=" &amp; GM$1, DataRegularSeason20242025!$E$3:$E$1315, $A38)</f>
        <v>81</v>
      </c>
      <c r="GN38">
        <f>SUMIFS(DataRegularSeason20242025!$AA$3:$AA$1315,DataRegularSeason20242025!$B$3:$B$1315, "&lt;=" &amp; GN$1, DataRegularSeason20242025!$D$3:$D$1315, $A38)+SUMIFS(DataRegularSeason20242025!$AB$3:$AB$1315,DataRegularSeason20242025!$B$3:$B$1315, "&lt;=" &amp; GN$1, DataRegularSeason20242025!$E$3:$E$1315, $A38)</f>
        <v>81</v>
      </c>
      <c r="GO38">
        <f>SUMIFS(DataRegularSeason20242025!$AA$3:$AA$1315,DataRegularSeason20242025!$B$3:$B$1315, "&lt;=" &amp; GO$1, DataRegularSeason20242025!$D$3:$D$1315, $A38)+SUMIFS(DataRegularSeason20242025!$AB$3:$AB$1315,DataRegularSeason20242025!$B$3:$B$1315, "&lt;=" &amp; GO$1, DataRegularSeason20242025!$E$3:$E$1315, $A38)</f>
        <v>81</v>
      </c>
      <c r="GP38">
        <f>SUMIFS(DataRegularSeason20242025!$AA$3:$AA$1315,DataRegularSeason20242025!$B$3:$B$1315, "&lt;=" &amp; GP$1, DataRegularSeason20242025!$D$3:$D$1315, $A38)+SUMIFS(DataRegularSeason20242025!$AB$3:$AB$1315,DataRegularSeason20242025!$B$3:$B$1315, "&lt;=" &amp; GP$1, DataRegularSeason20242025!$E$3:$E$1315, $A38)</f>
        <v>81</v>
      </c>
      <c r="GQ38">
        <f>SUMIFS(DataRegularSeason20242025!$AA$3:$AA$1315,DataRegularSeason20242025!$B$3:$B$1315, "&lt;=" &amp; GQ$1, DataRegularSeason20242025!$D$3:$D$1315, $A38)+SUMIFS(DataRegularSeason20242025!$AB$3:$AB$1315,DataRegularSeason20242025!$B$3:$B$1315, "&lt;=" &amp; GQ$1, DataRegularSeason20242025!$E$3:$E$1315, $A38)</f>
        <v>81</v>
      </c>
      <c r="GR38">
        <f>SUMIFS(DataRegularSeason20242025!$AA$3:$AA$1315,DataRegularSeason20242025!$B$3:$B$1315, "&lt;=" &amp; GR$1, DataRegularSeason20242025!$D$3:$D$1315, $A38)+SUMIFS(DataRegularSeason20242025!$AB$3:$AB$1315,DataRegularSeason20242025!$B$3:$B$1315, "&lt;=" &amp; GR$1, DataRegularSeason20242025!$E$3:$E$1315, $A38)</f>
        <v>81</v>
      </c>
      <c r="GS38">
        <f>SUMIFS(DataRegularSeason20242025!$AA$3:$AA$1315,DataRegularSeason20242025!$B$3:$B$1315, "&lt;=" &amp; GS$1, DataRegularSeason20242025!$D$3:$D$1315, $A38)+SUMIFS(DataRegularSeason20242025!$AB$3:$AB$1315,DataRegularSeason20242025!$B$3:$B$1315, "&lt;=" &amp; GS$1, DataRegularSeason20242025!$E$3:$E$1315, $A38)</f>
        <v>81</v>
      </c>
      <c r="GT38">
        <f>SUMIFS(DataRegularSeason20242025!$AA$3:$AA$1315,DataRegularSeason20242025!$B$3:$B$1315, "&lt;=" &amp; GT$1, DataRegularSeason20242025!$D$3:$D$1315, $A38)+SUMIFS(DataRegularSeason20242025!$AB$3:$AB$1315,DataRegularSeason20242025!$B$3:$B$1315, "&lt;=" &amp; GT$1, DataRegularSeason20242025!$E$3:$E$1315, $A38)</f>
        <v>81</v>
      </c>
      <c r="GU38">
        <f>SUMIFS(DataRegularSeason20242025!$AA$3:$AA$1315,DataRegularSeason20242025!$B$3:$B$1315, "&lt;=" &amp; GU$1, DataRegularSeason20242025!$D$3:$D$1315, $A38)+SUMIFS(DataRegularSeason20242025!$AB$3:$AB$1315,DataRegularSeason20242025!$B$3:$B$1315, "&lt;=" &amp; GU$1, DataRegularSeason20242025!$E$3:$E$1315, $A38)</f>
        <v>81</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81</v>
      </c>
      <c r="FE39">
        <f>SUMIFS(DataRegularSeason20242025!$AA$3:$AA$1315,DataRegularSeason20242025!$B$3:$B$1315, "&lt;=" &amp; FE$1, DataRegularSeason20242025!$D$3:$D$1315, $A39)+SUMIFS(DataRegularSeason20242025!$AB$3:$AB$1315,DataRegularSeason20242025!$B$3:$B$1315, "&lt;=" &amp; FE$1, DataRegularSeason20242025!$E$3:$E$1315, $A39)</f>
        <v>81</v>
      </c>
      <c r="FF39">
        <f>SUMIFS(DataRegularSeason20242025!$AA$3:$AA$1315,DataRegularSeason20242025!$B$3:$B$1315, "&lt;=" &amp; FF$1, DataRegularSeason20242025!$D$3:$D$1315, $A39)+SUMIFS(DataRegularSeason20242025!$AB$3:$AB$1315,DataRegularSeason20242025!$B$3:$B$1315, "&lt;=" &amp; FF$1, DataRegularSeason20242025!$E$3:$E$1315, $A39)</f>
        <v>81</v>
      </c>
      <c r="FG39">
        <f>SUMIFS(DataRegularSeason20242025!$AA$3:$AA$1315,DataRegularSeason20242025!$B$3:$B$1315, "&lt;=" &amp; FG$1, DataRegularSeason20242025!$D$3:$D$1315, $A39)+SUMIFS(DataRegularSeason20242025!$AB$3:$AB$1315,DataRegularSeason20242025!$B$3:$B$1315, "&lt;=" &amp; FG$1, DataRegularSeason20242025!$E$3:$E$1315, $A39)</f>
        <v>81</v>
      </c>
      <c r="FH39">
        <f>SUMIFS(DataRegularSeason20242025!$AA$3:$AA$1315,DataRegularSeason20242025!$B$3:$B$1315, "&lt;=" &amp; FH$1, DataRegularSeason20242025!$D$3:$D$1315, $A39)+SUMIFS(DataRegularSeason20242025!$AB$3:$AB$1315,DataRegularSeason20242025!$B$3:$B$1315, "&lt;=" &amp; FH$1, DataRegularSeason20242025!$E$3:$E$1315, $A39)</f>
        <v>81</v>
      </c>
      <c r="FI39">
        <f>SUMIFS(DataRegularSeason20242025!$AA$3:$AA$1315,DataRegularSeason20242025!$B$3:$B$1315, "&lt;=" &amp; FI$1, DataRegularSeason20242025!$D$3:$D$1315, $A39)+SUMIFS(DataRegularSeason20242025!$AB$3:$AB$1315,DataRegularSeason20242025!$B$3:$B$1315, "&lt;=" &amp; FI$1, DataRegularSeason20242025!$E$3:$E$1315, $A39)</f>
        <v>81</v>
      </c>
      <c r="FJ39">
        <f>SUMIFS(DataRegularSeason20242025!$AA$3:$AA$1315,DataRegularSeason20242025!$B$3:$B$1315, "&lt;=" &amp; FJ$1, DataRegularSeason20242025!$D$3:$D$1315, $A39)+SUMIFS(DataRegularSeason20242025!$AB$3:$AB$1315,DataRegularSeason20242025!$B$3:$B$1315, "&lt;=" &amp; FJ$1, DataRegularSeason20242025!$E$3:$E$1315, $A39)</f>
        <v>81</v>
      </c>
      <c r="FK39">
        <f>SUMIFS(DataRegularSeason20242025!$AA$3:$AA$1315,DataRegularSeason20242025!$B$3:$B$1315, "&lt;=" &amp; FK$1, DataRegularSeason20242025!$D$3:$D$1315, $A39)+SUMIFS(DataRegularSeason20242025!$AB$3:$AB$1315,DataRegularSeason20242025!$B$3:$B$1315, "&lt;=" &amp; FK$1, DataRegularSeason20242025!$E$3:$E$1315, $A39)</f>
        <v>81</v>
      </c>
      <c r="FL39">
        <f>SUMIFS(DataRegularSeason20242025!$AA$3:$AA$1315,DataRegularSeason20242025!$B$3:$B$1315, "&lt;=" &amp; FL$1, DataRegularSeason20242025!$D$3:$D$1315, $A39)+SUMIFS(DataRegularSeason20242025!$AB$3:$AB$1315,DataRegularSeason20242025!$B$3:$B$1315, "&lt;=" &amp; FL$1, DataRegularSeason20242025!$E$3:$E$1315, $A39)</f>
        <v>81</v>
      </c>
      <c r="FM39">
        <f>SUMIFS(DataRegularSeason20242025!$AA$3:$AA$1315,DataRegularSeason20242025!$B$3:$B$1315, "&lt;=" &amp; FM$1, DataRegularSeason20242025!$D$3:$D$1315, $A39)+SUMIFS(DataRegularSeason20242025!$AB$3:$AB$1315,DataRegularSeason20242025!$B$3:$B$1315, "&lt;=" &amp; FM$1, DataRegularSeason20242025!$E$3:$E$1315, $A39)</f>
        <v>81</v>
      </c>
      <c r="FN39">
        <f>SUMIFS(DataRegularSeason20242025!$AA$3:$AA$1315,DataRegularSeason20242025!$B$3:$B$1315, "&lt;=" &amp; FN$1, DataRegularSeason20242025!$D$3:$D$1315, $A39)+SUMIFS(DataRegularSeason20242025!$AB$3:$AB$1315,DataRegularSeason20242025!$B$3:$B$1315, "&lt;=" &amp; FN$1, DataRegularSeason20242025!$E$3:$E$1315, $A39)</f>
        <v>81</v>
      </c>
      <c r="FO39">
        <f>SUMIFS(DataRegularSeason20242025!$AA$3:$AA$1315,DataRegularSeason20242025!$B$3:$B$1315, "&lt;=" &amp; FO$1, DataRegularSeason20242025!$D$3:$D$1315, $A39)+SUMIFS(DataRegularSeason20242025!$AB$3:$AB$1315,DataRegularSeason20242025!$B$3:$B$1315, "&lt;=" &amp; FO$1, DataRegularSeason20242025!$E$3:$E$1315, $A39)</f>
        <v>81</v>
      </c>
      <c r="FP39">
        <f>SUMIFS(DataRegularSeason20242025!$AA$3:$AA$1315,DataRegularSeason20242025!$B$3:$B$1315, "&lt;=" &amp; FP$1, DataRegularSeason20242025!$D$3:$D$1315, $A39)+SUMIFS(DataRegularSeason20242025!$AB$3:$AB$1315,DataRegularSeason20242025!$B$3:$B$1315, "&lt;=" &amp; FP$1, DataRegularSeason20242025!$E$3:$E$1315, $A39)</f>
        <v>81</v>
      </c>
      <c r="FQ39">
        <f>SUMIFS(DataRegularSeason20242025!$AA$3:$AA$1315,DataRegularSeason20242025!$B$3:$B$1315, "&lt;=" &amp; FQ$1, DataRegularSeason20242025!$D$3:$D$1315, $A39)+SUMIFS(DataRegularSeason20242025!$AB$3:$AB$1315,DataRegularSeason20242025!$B$3:$B$1315, "&lt;=" &amp; FQ$1, DataRegularSeason20242025!$E$3:$E$1315, $A39)</f>
        <v>81</v>
      </c>
      <c r="FR39">
        <f>SUMIFS(DataRegularSeason20242025!$AA$3:$AA$1315,DataRegularSeason20242025!$B$3:$B$1315, "&lt;=" &amp; FR$1, DataRegularSeason20242025!$D$3:$D$1315, $A39)+SUMIFS(DataRegularSeason20242025!$AB$3:$AB$1315,DataRegularSeason20242025!$B$3:$B$1315, "&lt;=" &amp; FR$1, DataRegularSeason20242025!$E$3:$E$1315, $A39)</f>
        <v>81</v>
      </c>
      <c r="FS39">
        <f>SUMIFS(DataRegularSeason20242025!$AA$3:$AA$1315,DataRegularSeason20242025!$B$3:$B$1315, "&lt;=" &amp; FS$1, DataRegularSeason20242025!$D$3:$D$1315, $A39)+SUMIFS(DataRegularSeason20242025!$AB$3:$AB$1315,DataRegularSeason20242025!$B$3:$B$1315, "&lt;=" &amp; FS$1, DataRegularSeason20242025!$E$3:$E$1315, $A39)</f>
        <v>81</v>
      </c>
      <c r="FT39">
        <f>SUMIFS(DataRegularSeason20242025!$AA$3:$AA$1315,DataRegularSeason20242025!$B$3:$B$1315, "&lt;=" &amp; FT$1, DataRegularSeason20242025!$D$3:$D$1315, $A39)+SUMIFS(DataRegularSeason20242025!$AB$3:$AB$1315,DataRegularSeason20242025!$B$3:$B$1315, "&lt;=" &amp; FT$1, DataRegularSeason20242025!$E$3:$E$1315, $A39)</f>
        <v>81</v>
      </c>
      <c r="FU39">
        <f>SUMIFS(DataRegularSeason20242025!$AA$3:$AA$1315,DataRegularSeason20242025!$B$3:$B$1315, "&lt;=" &amp; FU$1, DataRegularSeason20242025!$D$3:$D$1315, $A39)+SUMIFS(DataRegularSeason20242025!$AB$3:$AB$1315,DataRegularSeason20242025!$B$3:$B$1315, "&lt;=" &amp; FU$1, DataRegularSeason20242025!$E$3:$E$1315, $A39)</f>
        <v>81</v>
      </c>
      <c r="FV39">
        <f>SUMIFS(DataRegularSeason20242025!$AA$3:$AA$1315,DataRegularSeason20242025!$B$3:$B$1315, "&lt;=" &amp; FV$1, DataRegularSeason20242025!$D$3:$D$1315, $A39)+SUMIFS(DataRegularSeason20242025!$AB$3:$AB$1315,DataRegularSeason20242025!$B$3:$B$1315, "&lt;=" &amp; FV$1, DataRegularSeason20242025!$E$3:$E$1315, $A39)</f>
        <v>81</v>
      </c>
      <c r="FW39">
        <f>SUMIFS(DataRegularSeason20242025!$AA$3:$AA$1315,DataRegularSeason20242025!$B$3:$B$1315, "&lt;=" &amp; FW$1, DataRegularSeason20242025!$D$3:$D$1315, $A39)+SUMIFS(DataRegularSeason20242025!$AB$3:$AB$1315,DataRegularSeason20242025!$B$3:$B$1315, "&lt;=" &amp; FW$1, DataRegularSeason20242025!$E$3:$E$1315, $A39)</f>
        <v>81</v>
      </c>
      <c r="FX39">
        <f>SUMIFS(DataRegularSeason20242025!$AA$3:$AA$1315,DataRegularSeason20242025!$B$3:$B$1315, "&lt;=" &amp; FX$1, DataRegularSeason20242025!$D$3:$D$1315, $A39)+SUMIFS(DataRegularSeason20242025!$AB$3:$AB$1315,DataRegularSeason20242025!$B$3:$B$1315, "&lt;=" &amp; FX$1, DataRegularSeason20242025!$E$3:$E$1315, $A39)</f>
        <v>81</v>
      </c>
      <c r="FY39">
        <f>SUMIFS(DataRegularSeason20242025!$AA$3:$AA$1315,DataRegularSeason20242025!$B$3:$B$1315, "&lt;=" &amp; FY$1, DataRegularSeason20242025!$D$3:$D$1315, $A39)+SUMIFS(DataRegularSeason20242025!$AB$3:$AB$1315,DataRegularSeason20242025!$B$3:$B$1315, "&lt;=" &amp; FY$1, DataRegularSeason20242025!$E$3:$E$1315, $A39)</f>
        <v>81</v>
      </c>
      <c r="FZ39">
        <f>SUMIFS(DataRegularSeason20242025!$AA$3:$AA$1315,DataRegularSeason20242025!$B$3:$B$1315, "&lt;=" &amp; FZ$1, DataRegularSeason20242025!$D$3:$D$1315, $A39)+SUMIFS(DataRegularSeason20242025!$AB$3:$AB$1315,DataRegularSeason20242025!$B$3:$B$1315, "&lt;=" &amp; FZ$1, DataRegularSeason20242025!$E$3:$E$1315, $A39)</f>
        <v>81</v>
      </c>
      <c r="GA39">
        <f>SUMIFS(DataRegularSeason20242025!$AA$3:$AA$1315,DataRegularSeason20242025!$B$3:$B$1315, "&lt;=" &amp; GA$1, DataRegularSeason20242025!$D$3:$D$1315, $A39)+SUMIFS(DataRegularSeason20242025!$AB$3:$AB$1315,DataRegularSeason20242025!$B$3:$B$1315, "&lt;=" &amp; GA$1, DataRegularSeason20242025!$E$3:$E$1315, $A39)</f>
        <v>81</v>
      </c>
      <c r="GB39">
        <f>SUMIFS(DataRegularSeason20242025!$AA$3:$AA$1315,DataRegularSeason20242025!$B$3:$B$1315, "&lt;=" &amp; GB$1, DataRegularSeason20242025!$D$3:$D$1315, $A39)+SUMIFS(DataRegularSeason20242025!$AB$3:$AB$1315,DataRegularSeason20242025!$B$3:$B$1315, "&lt;=" &amp; GB$1, DataRegularSeason20242025!$E$3:$E$1315, $A39)</f>
        <v>81</v>
      </c>
      <c r="GC39">
        <f>SUMIFS(DataRegularSeason20242025!$AA$3:$AA$1315,DataRegularSeason20242025!$B$3:$B$1315, "&lt;=" &amp; GC$1, DataRegularSeason20242025!$D$3:$D$1315, $A39)+SUMIFS(DataRegularSeason20242025!$AB$3:$AB$1315,DataRegularSeason20242025!$B$3:$B$1315, "&lt;=" &amp; GC$1, DataRegularSeason20242025!$E$3:$E$1315, $A39)</f>
        <v>81</v>
      </c>
      <c r="GD39">
        <f>SUMIFS(DataRegularSeason20242025!$AA$3:$AA$1315,DataRegularSeason20242025!$B$3:$B$1315, "&lt;=" &amp; GD$1, DataRegularSeason20242025!$D$3:$D$1315, $A39)+SUMIFS(DataRegularSeason20242025!$AB$3:$AB$1315,DataRegularSeason20242025!$B$3:$B$1315, "&lt;=" &amp; GD$1, DataRegularSeason20242025!$E$3:$E$1315, $A39)</f>
        <v>81</v>
      </c>
      <c r="GE39">
        <f>SUMIFS(DataRegularSeason20242025!$AA$3:$AA$1315,DataRegularSeason20242025!$B$3:$B$1315, "&lt;=" &amp; GE$1, DataRegularSeason20242025!$D$3:$D$1315, $A39)+SUMIFS(DataRegularSeason20242025!$AB$3:$AB$1315,DataRegularSeason20242025!$B$3:$B$1315, "&lt;=" &amp; GE$1, DataRegularSeason20242025!$E$3:$E$1315, $A39)</f>
        <v>81</v>
      </c>
      <c r="GF39">
        <f>SUMIFS(DataRegularSeason20242025!$AA$3:$AA$1315,DataRegularSeason20242025!$B$3:$B$1315, "&lt;=" &amp; GF$1, DataRegularSeason20242025!$D$3:$D$1315, $A39)+SUMIFS(DataRegularSeason20242025!$AB$3:$AB$1315,DataRegularSeason20242025!$B$3:$B$1315, "&lt;=" &amp; GF$1, DataRegularSeason20242025!$E$3:$E$1315, $A39)</f>
        <v>81</v>
      </c>
      <c r="GG39">
        <f>SUMIFS(DataRegularSeason20242025!$AA$3:$AA$1315,DataRegularSeason20242025!$B$3:$B$1315, "&lt;=" &amp; GG$1, DataRegularSeason20242025!$D$3:$D$1315, $A39)+SUMIFS(DataRegularSeason20242025!$AB$3:$AB$1315,DataRegularSeason20242025!$B$3:$B$1315, "&lt;=" &amp; GG$1, DataRegularSeason20242025!$E$3:$E$1315, $A39)</f>
        <v>81</v>
      </c>
      <c r="GH39">
        <f>SUMIFS(DataRegularSeason20242025!$AA$3:$AA$1315,DataRegularSeason20242025!$B$3:$B$1315, "&lt;=" &amp; GH$1, DataRegularSeason20242025!$D$3:$D$1315, $A39)+SUMIFS(DataRegularSeason20242025!$AB$3:$AB$1315,DataRegularSeason20242025!$B$3:$B$1315, "&lt;=" &amp; GH$1, DataRegularSeason20242025!$E$3:$E$1315, $A39)</f>
        <v>81</v>
      </c>
      <c r="GI39">
        <f>SUMIFS(DataRegularSeason20242025!$AA$3:$AA$1315,DataRegularSeason20242025!$B$3:$B$1315, "&lt;=" &amp; GI$1, DataRegularSeason20242025!$D$3:$D$1315, $A39)+SUMIFS(DataRegularSeason20242025!$AB$3:$AB$1315,DataRegularSeason20242025!$B$3:$B$1315, "&lt;=" &amp; GI$1, DataRegularSeason20242025!$E$3:$E$1315, $A39)</f>
        <v>81</v>
      </c>
      <c r="GJ39">
        <f>SUMIFS(DataRegularSeason20242025!$AA$3:$AA$1315,DataRegularSeason20242025!$B$3:$B$1315, "&lt;=" &amp; GJ$1, DataRegularSeason20242025!$D$3:$D$1315, $A39)+SUMIFS(DataRegularSeason20242025!$AB$3:$AB$1315,DataRegularSeason20242025!$B$3:$B$1315, "&lt;=" &amp; GJ$1, DataRegularSeason20242025!$E$3:$E$1315, $A39)</f>
        <v>81</v>
      </c>
      <c r="GK39">
        <f>SUMIFS(DataRegularSeason20242025!$AA$3:$AA$1315,DataRegularSeason20242025!$B$3:$B$1315, "&lt;=" &amp; GK$1, DataRegularSeason20242025!$D$3:$D$1315, $A39)+SUMIFS(DataRegularSeason20242025!$AB$3:$AB$1315,DataRegularSeason20242025!$B$3:$B$1315, "&lt;=" &amp; GK$1, DataRegularSeason20242025!$E$3:$E$1315, $A39)</f>
        <v>81</v>
      </c>
      <c r="GL39">
        <f>SUMIFS(DataRegularSeason20242025!$AA$3:$AA$1315,DataRegularSeason20242025!$B$3:$B$1315, "&lt;=" &amp; GL$1, DataRegularSeason20242025!$D$3:$D$1315, $A39)+SUMIFS(DataRegularSeason20242025!$AB$3:$AB$1315,DataRegularSeason20242025!$B$3:$B$1315, "&lt;=" &amp; GL$1, DataRegularSeason20242025!$E$3:$E$1315, $A39)</f>
        <v>81</v>
      </c>
      <c r="GM39">
        <f>SUMIFS(DataRegularSeason20242025!$AA$3:$AA$1315,DataRegularSeason20242025!$B$3:$B$1315, "&lt;=" &amp; GM$1, DataRegularSeason20242025!$D$3:$D$1315, $A39)+SUMIFS(DataRegularSeason20242025!$AB$3:$AB$1315,DataRegularSeason20242025!$B$3:$B$1315, "&lt;=" &amp; GM$1, DataRegularSeason20242025!$E$3:$E$1315, $A39)</f>
        <v>81</v>
      </c>
      <c r="GN39">
        <f>SUMIFS(DataRegularSeason20242025!$AA$3:$AA$1315,DataRegularSeason20242025!$B$3:$B$1315, "&lt;=" &amp; GN$1, DataRegularSeason20242025!$D$3:$D$1315, $A39)+SUMIFS(DataRegularSeason20242025!$AB$3:$AB$1315,DataRegularSeason20242025!$B$3:$B$1315, "&lt;=" &amp; GN$1, DataRegularSeason20242025!$E$3:$E$1315, $A39)</f>
        <v>81</v>
      </c>
      <c r="GO39">
        <f>SUMIFS(DataRegularSeason20242025!$AA$3:$AA$1315,DataRegularSeason20242025!$B$3:$B$1315, "&lt;=" &amp; GO$1, DataRegularSeason20242025!$D$3:$D$1315, $A39)+SUMIFS(DataRegularSeason20242025!$AB$3:$AB$1315,DataRegularSeason20242025!$B$3:$B$1315, "&lt;=" &amp; GO$1, DataRegularSeason20242025!$E$3:$E$1315, $A39)</f>
        <v>81</v>
      </c>
      <c r="GP39">
        <f>SUMIFS(DataRegularSeason20242025!$AA$3:$AA$1315,DataRegularSeason20242025!$B$3:$B$1315, "&lt;=" &amp; GP$1, DataRegularSeason20242025!$D$3:$D$1315, $A39)+SUMIFS(DataRegularSeason20242025!$AB$3:$AB$1315,DataRegularSeason20242025!$B$3:$B$1315, "&lt;=" &amp; GP$1, DataRegularSeason20242025!$E$3:$E$1315, $A39)</f>
        <v>81</v>
      </c>
      <c r="GQ39">
        <f>SUMIFS(DataRegularSeason20242025!$AA$3:$AA$1315,DataRegularSeason20242025!$B$3:$B$1315, "&lt;=" &amp; GQ$1, DataRegularSeason20242025!$D$3:$D$1315, $A39)+SUMIFS(DataRegularSeason20242025!$AB$3:$AB$1315,DataRegularSeason20242025!$B$3:$B$1315, "&lt;=" &amp; GQ$1, DataRegularSeason20242025!$E$3:$E$1315, $A39)</f>
        <v>81</v>
      </c>
      <c r="GR39">
        <f>SUMIFS(DataRegularSeason20242025!$AA$3:$AA$1315,DataRegularSeason20242025!$B$3:$B$1315, "&lt;=" &amp; GR$1, DataRegularSeason20242025!$D$3:$D$1315, $A39)+SUMIFS(DataRegularSeason20242025!$AB$3:$AB$1315,DataRegularSeason20242025!$B$3:$B$1315, "&lt;=" &amp; GR$1, DataRegularSeason20242025!$E$3:$E$1315, $A39)</f>
        <v>81</v>
      </c>
      <c r="GS39">
        <f>SUMIFS(DataRegularSeason20242025!$AA$3:$AA$1315,DataRegularSeason20242025!$B$3:$B$1315, "&lt;=" &amp; GS$1, DataRegularSeason20242025!$D$3:$D$1315, $A39)+SUMIFS(DataRegularSeason20242025!$AB$3:$AB$1315,DataRegularSeason20242025!$B$3:$B$1315, "&lt;=" &amp; GS$1, DataRegularSeason20242025!$E$3:$E$1315, $A39)</f>
        <v>81</v>
      </c>
      <c r="GT39">
        <f>SUMIFS(DataRegularSeason20242025!$AA$3:$AA$1315,DataRegularSeason20242025!$B$3:$B$1315, "&lt;=" &amp; GT$1, DataRegularSeason20242025!$D$3:$D$1315, $A39)+SUMIFS(DataRegularSeason20242025!$AB$3:$AB$1315,DataRegularSeason20242025!$B$3:$B$1315, "&lt;=" &amp; GT$1, DataRegularSeason20242025!$E$3:$E$1315, $A39)</f>
        <v>81</v>
      </c>
      <c r="GU39">
        <f>SUMIFS(DataRegularSeason20242025!$AA$3:$AA$1315,DataRegularSeason20242025!$B$3:$B$1315, "&lt;=" &amp; GU$1, DataRegularSeason20242025!$D$3:$D$1315, $A39)+SUMIFS(DataRegularSeason20242025!$AB$3:$AB$1315,DataRegularSeason20242025!$B$3:$B$1315, "&lt;=" &amp; GU$1, DataRegularSeason20242025!$E$3:$E$1315, $A39)</f>
        <v>81</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64</v>
      </c>
      <c r="EX40">
        <f>SUMIFS(DataRegularSeason20242025!$AA$3:$AA$1315,DataRegularSeason20242025!$B$3:$B$1315, "&lt;=" &amp; EX$1, DataRegularSeason20242025!$D$3:$D$1315, $A40)+SUMIFS(DataRegularSeason20242025!$AB$3:$AB$1315,DataRegularSeason20242025!$B$3:$B$1315, "&lt;=" &amp; EX$1, DataRegularSeason20242025!$E$3:$E$1315, $A40)</f>
        <v>64</v>
      </c>
      <c r="EY40">
        <f>SUMIFS(DataRegularSeason20242025!$AA$3:$AA$1315,DataRegularSeason20242025!$B$3:$B$1315, "&lt;=" &amp; EY$1, DataRegularSeason20242025!$D$3:$D$1315, $A40)+SUMIFS(DataRegularSeason20242025!$AB$3:$AB$1315,DataRegularSeason20242025!$B$3:$B$1315, "&lt;=" &amp; EY$1, DataRegularSeason20242025!$E$3:$E$1315, $A40)</f>
        <v>64</v>
      </c>
      <c r="EZ40">
        <f>SUMIFS(DataRegularSeason20242025!$AA$3:$AA$1315,DataRegularSeason20242025!$B$3:$B$1315, "&lt;=" &amp; EZ$1, DataRegularSeason20242025!$D$3:$D$1315, $A40)+SUMIFS(DataRegularSeason20242025!$AB$3:$AB$1315,DataRegularSeason20242025!$B$3:$B$1315, "&lt;=" &amp; EZ$1, DataRegularSeason20242025!$E$3:$E$1315, $A40)</f>
        <v>64</v>
      </c>
      <c r="FA40">
        <f>SUMIFS(DataRegularSeason20242025!$AA$3:$AA$1315,DataRegularSeason20242025!$B$3:$B$1315, "&lt;=" &amp; FA$1, DataRegularSeason20242025!$D$3:$D$1315, $A40)+SUMIFS(DataRegularSeason20242025!$AB$3:$AB$1315,DataRegularSeason20242025!$B$3:$B$1315, "&lt;=" &amp; FA$1, DataRegularSeason20242025!$E$3:$E$1315, $A40)</f>
        <v>64</v>
      </c>
      <c r="FB40">
        <f>SUMIFS(DataRegularSeason20242025!$AA$3:$AA$1315,DataRegularSeason20242025!$B$3:$B$1315, "&lt;=" &amp; FB$1, DataRegularSeason20242025!$D$3:$D$1315, $A40)+SUMIFS(DataRegularSeason20242025!$AB$3:$AB$1315,DataRegularSeason20242025!$B$3:$B$1315, "&lt;=" &amp; FB$1, DataRegularSeason20242025!$E$3:$E$1315, $A40)</f>
        <v>64</v>
      </c>
      <c r="FC40">
        <f>SUMIFS(DataRegularSeason20242025!$AA$3:$AA$1315,DataRegularSeason20242025!$B$3:$B$1315, "&lt;=" &amp; FC$1, DataRegularSeason20242025!$D$3:$D$1315, $A40)+SUMIFS(DataRegularSeason20242025!$AB$3:$AB$1315,DataRegularSeason20242025!$B$3:$B$1315, "&lt;=" &amp; FC$1, DataRegularSeason20242025!$E$3:$E$1315, $A40)</f>
        <v>64</v>
      </c>
      <c r="FD40">
        <f>SUMIFS(DataRegularSeason20242025!$AA$3:$AA$1315,DataRegularSeason20242025!$B$3:$B$1315, "&lt;=" &amp; FD$1, DataRegularSeason20242025!$D$3:$D$1315, $A40)+SUMIFS(DataRegularSeason20242025!$AB$3:$AB$1315,DataRegularSeason20242025!$B$3:$B$1315, "&lt;=" &amp; FD$1, DataRegularSeason20242025!$E$3:$E$1315, $A40)</f>
        <v>64</v>
      </c>
      <c r="FE40">
        <f>SUMIFS(DataRegularSeason20242025!$AA$3:$AA$1315,DataRegularSeason20242025!$B$3:$B$1315, "&lt;=" &amp; FE$1, DataRegularSeason20242025!$D$3:$D$1315, $A40)+SUMIFS(DataRegularSeason20242025!$AB$3:$AB$1315,DataRegularSeason20242025!$B$3:$B$1315, "&lt;=" &amp; FE$1, DataRegularSeason20242025!$E$3:$E$1315, $A40)</f>
        <v>64</v>
      </c>
      <c r="FF40">
        <f>SUMIFS(DataRegularSeason20242025!$AA$3:$AA$1315,DataRegularSeason20242025!$B$3:$B$1315, "&lt;=" &amp; FF$1, DataRegularSeason20242025!$D$3:$D$1315, $A40)+SUMIFS(DataRegularSeason20242025!$AB$3:$AB$1315,DataRegularSeason20242025!$B$3:$B$1315, "&lt;=" &amp; FF$1, DataRegularSeason20242025!$E$3:$E$1315, $A40)</f>
        <v>64</v>
      </c>
      <c r="FG40">
        <f>SUMIFS(DataRegularSeason20242025!$AA$3:$AA$1315,DataRegularSeason20242025!$B$3:$B$1315, "&lt;=" &amp; FG$1, DataRegularSeason20242025!$D$3:$D$1315, $A40)+SUMIFS(DataRegularSeason20242025!$AB$3:$AB$1315,DataRegularSeason20242025!$B$3:$B$1315, "&lt;=" &amp; FG$1, DataRegularSeason20242025!$E$3:$E$1315, $A40)</f>
        <v>64</v>
      </c>
      <c r="FH40">
        <f>SUMIFS(DataRegularSeason20242025!$AA$3:$AA$1315,DataRegularSeason20242025!$B$3:$B$1315, "&lt;=" &amp; FH$1, DataRegularSeason20242025!$D$3:$D$1315, $A40)+SUMIFS(DataRegularSeason20242025!$AB$3:$AB$1315,DataRegularSeason20242025!$B$3:$B$1315, "&lt;=" &amp; FH$1, DataRegularSeason20242025!$E$3:$E$1315, $A40)</f>
        <v>64</v>
      </c>
      <c r="FI40">
        <f>SUMIFS(DataRegularSeason20242025!$AA$3:$AA$1315,DataRegularSeason20242025!$B$3:$B$1315, "&lt;=" &amp; FI$1, DataRegularSeason20242025!$D$3:$D$1315, $A40)+SUMIFS(DataRegularSeason20242025!$AB$3:$AB$1315,DataRegularSeason20242025!$B$3:$B$1315, "&lt;=" &amp; FI$1, DataRegularSeason20242025!$E$3:$E$1315, $A40)</f>
        <v>64</v>
      </c>
      <c r="FJ40">
        <f>SUMIFS(DataRegularSeason20242025!$AA$3:$AA$1315,DataRegularSeason20242025!$B$3:$B$1315, "&lt;=" &amp; FJ$1, DataRegularSeason20242025!$D$3:$D$1315, $A40)+SUMIFS(DataRegularSeason20242025!$AB$3:$AB$1315,DataRegularSeason20242025!$B$3:$B$1315, "&lt;=" &amp; FJ$1, DataRegularSeason20242025!$E$3:$E$1315, $A40)</f>
        <v>64</v>
      </c>
      <c r="FK40">
        <f>SUMIFS(DataRegularSeason20242025!$AA$3:$AA$1315,DataRegularSeason20242025!$B$3:$B$1315, "&lt;=" &amp; FK$1, DataRegularSeason20242025!$D$3:$D$1315, $A40)+SUMIFS(DataRegularSeason20242025!$AB$3:$AB$1315,DataRegularSeason20242025!$B$3:$B$1315, "&lt;=" &amp; FK$1, DataRegularSeason20242025!$E$3:$E$1315, $A40)</f>
        <v>64</v>
      </c>
      <c r="FL40">
        <f>SUMIFS(DataRegularSeason20242025!$AA$3:$AA$1315,DataRegularSeason20242025!$B$3:$B$1315, "&lt;=" &amp; FL$1, DataRegularSeason20242025!$D$3:$D$1315, $A40)+SUMIFS(DataRegularSeason20242025!$AB$3:$AB$1315,DataRegularSeason20242025!$B$3:$B$1315, "&lt;=" &amp; FL$1, DataRegularSeason20242025!$E$3:$E$1315, $A40)</f>
        <v>64</v>
      </c>
      <c r="FM40">
        <f>SUMIFS(DataRegularSeason20242025!$AA$3:$AA$1315,DataRegularSeason20242025!$B$3:$B$1315, "&lt;=" &amp; FM$1, DataRegularSeason20242025!$D$3:$D$1315, $A40)+SUMIFS(DataRegularSeason20242025!$AB$3:$AB$1315,DataRegularSeason20242025!$B$3:$B$1315, "&lt;=" &amp; FM$1, DataRegularSeason20242025!$E$3:$E$1315, $A40)</f>
        <v>64</v>
      </c>
      <c r="FN40">
        <f>SUMIFS(DataRegularSeason20242025!$AA$3:$AA$1315,DataRegularSeason20242025!$B$3:$B$1315, "&lt;=" &amp; FN$1, DataRegularSeason20242025!$D$3:$D$1315, $A40)+SUMIFS(DataRegularSeason20242025!$AB$3:$AB$1315,DataRegularSeason20242025!$B$3:$B$1315, "&lt;=" &amp; FN$1, DataRegularSeason20242025!$E$3:$E$1315, $A40)</f>
        <v>64</v>
      </c>
      <c r="FO40">
        <f>SUMIFS(DataRegularSeason20242025!$AA$3:$AA$1315,DataRegularSeason20242025!$B$3:$B$1315, "&lt;=" &amp; FO$1, DataRegularSeason20242025!$D$3:$D$1315, $A40)+SUMIFS(DataRegularSeason20242025!$AB$3:$AB$1315,DataRegularSeason20242025!$B$3:$B$1315, "&lt;=" &amp; FO$1, DataRegularSeason20242025!$E$3:$E$1315, $A40)</f>
        <v>64</v>
      </c>
      <c r="FP40">
        <f>SUMIFS(DataRegularSeason20242025!$AA$3:$AA$1315,DataRegularSeason20242025!$B$3:$B$1315, "&lt;=" &amp; FP$1, DataRegularSeason20242025!$D$3:$D$1315, $A40)+SUMIFS(DataRegularSeason20242025!$AB$3:$AB$1315,DataRegularSeason20242025!$B$3:$B$1315, "&lt;=" &amp; FP$1, DataRegularSeason20242025!$E$3:$E$1315, $A40)</f>
        <v>64</v>
      </c>
      <c r="FQ40">
        <f>SUMIFS(DataRegularSeason20242025!$AA$3:$AA$1315,DataRegularSeason20242025!$B$3:$B$1315, "&lt;=" &amp; FQ$1, DataRegularSeason20242025!$D$3:$D$1315, $A40)+SUMIFS(DataRegularSeason20242025!$AB$3:$AB$1315,DataRegularSeason20242025!$B$3:$B$1315, "&lt;=" &amp; FQ$1, DataRegularSeason20242025!$E$3:$E$1315, $A40)</f>
        <v>64</v>
      </c>
      <c r="FR40">
        <f>SUMIFS(DataRegularSeason20242025!$AA$3:$AA$1315,DataRegularSeason20242025!$B$3:$B$1315, "&lt;=" &amp; FR$1, DataRegularSeason20242025!$D$3:$D$1315, $A40)+SUMIFS(DataRegularSeason20242025!$AB$3:$AB$1315,DataRegularSeason20242025!$B$3:$B$1315, "&lt;=" &amp; FR$1, DataRegularSeason20242025!$E$3:$E$1315, $A40)</f>
        <v>64</v>
      </c>
      <c r="FS40">
        <f>SUMIFS(DataRegularSeason20242025!$AA$3:$AA$1315,DataRegularSeason20242025!$B$3:$B$1315, "&lt;=" &amp; FS$1, DataRegularSeason20242025!$D$3:$D$1315, $A40)+SUMIFS(DataRegularSeason20242025!$AB$3:$AB$1315,DataRegularSeason20242025!$B$3:$B$1315, "&lt;=" &amp; FS$1, DataRegularSeason20242025!$E$3:$E$1315, $A40)</f>
        <v>64</v>
      </c>
      <c r="FT40">
        <f>SUMIFS(DataRegularSeason20242025!$AA$3:$AA$1315,DataRegularSeason20242025!$B$3:$B$1315, "&lt;=" &amp; FT$1, DataRegularSeason20242025!$D$3:$D$1315, $A40)+SUMIFS(DataRegularSeason20242025!$AB$3:$AB$1315,DataRegularSeason20242025!$B$3:$B$1315, "&lt;=" &amp; FT$1, DataRegularSeason20242025!$E$3:$E$1315, $A40)</f>
        <v>64</v>
      </c>
      <c r="FU40">
        <f>SUMIFS(DataRegularSeason20242025!$AA$3:$AA$1315,DataRegularSeason20242025!$B$3:$B$1315, "&lt;=" &amp; FU$1, DataRegularSeason20242025!$D$3:$D$1315, $A40)+SUMIFS(DataRegularSeason20242025!$AB$3:$AB$1315,DataRegularSeason20242025!$B$3:$B$1315, "&lt;=" &amp; FU$1, DataRegularSeason20242025!$E$3:$E$1315, $A40)</f>
        <v>64</v>
      </c>
      <c r="FV40">
        <f>SUMIFS(DataRegularSeason20242025!$AA$3:$AA$1315,DataRegularSeason20242025!$B$3:$B$1315, "&lt;=" &amp; FV$1, DataRegularSeason20242025!$D$3:$D$1315, $A40)+SUMIFS(DataRegularSeason20242025!$AB$3:$AB$1315,DataRegularSeason20242025!$B$3:$B$1315, "&lt;=" &amp; FV$1, DataRegularSeason20242025!$E$3:$E$1315, $A40)</f>
        <v>64</v>
      </c>
      <c r="FW40">
        <f>SUMIFS(DataRegularSeason20242025!$AA$3:$AA$1315,DataRegularSeason20242025!$B$3:$B$1315, "&lt;=" &amp; FW$1, DataRegularSeason20242025!$D$3:$D$1315, $A40)+SUMIFS(DataRegularSeason20242025!$AB$3:$AB$1315,DataRegularSeason20242025!$B$3:$B$1315, "&lt;=" &amp; FW$1, DataRegularSeason20242025!$E$3:$E$1315, $A40)</f>
        <v>64</v>
      </c>
      <c r="FX40">
        <f>SUMIFS(DataRegularSeason20242025!$AA$3:$AA$1315,DataRegularSeason20242025!$B$3:$B$1315, "&lt;=" &amp; FX$1, DataRegularSeason20242025!$D$3:$D$1315, $A40)+SUMIFS(DataRegularSeason20242025!$AB$3:$AB$1315,DataRegularSeason20242025!$B$3:$B$1315, "&lt;=" &amp; FX$1, DataRegularSeason20242025!$E$3:$E$1315, $A40)</f>
        <v>64</v>
      </c>
      <c r="FY40">
        <f>SUMIFS(DataRegularSeason20242025!$AA$3:$AA$1315,DataRegularSeason20242025!$B$3:$B$1315, "&lt;=" &amp; FY$1, DataRegularSeason20242025!$D$3:$D$1315, $A40)+SUMIFS(DataRegularSeason20242025!$AB$3:$AB$1315,DataRegularSeason20242025!$B$3:$B$1315, "&lt;=" &amp; FY$1, DataRegularSeason20242025!$E$3:$E$1315, $A40)</f>
        <v>64</v>
      </c>
      <c r="FZ40">
        <f>SUMIFS(DataRegularSeason20242025!$AA$3:$AA$1315,DataRegularSeason20242025!$B$3:$B$1315, "&lt;=" &amp; FZ$1, DataRegularSeason20242025!$D$3:$D$1315, $A40)+SUMIFS(DataRegularSeason20242025!$AB$3:$AB$1315,DataRegularSeason20242025!$B$3:$B$1315, "&lt;=" &amp; FZ$1, DataRegularSeason20242025!$E$3:$E$1315, $A40)</f>
        <v>64</v>
      </c>
      <c r="GA40">
        <f>SUMIFS(DataRegularSeason20242025!$AA$3:$AA$1315,DataRegularSeason20242025!$B$3:$B$1315, "&lt;=" &amp; GA$1, DataRegularSeason20242025!$D$3:$D$1315, $A40)+SUMIFS(DataRegularSeason20242025!$AB$3:$AB$1315,DataRegularSeason20242025!$B$3:$B$1315, "&lt;=" &amp; GA$1, DataRegularSeason20242025!$E$3:$E$1315, $A40)</f>
        <v>64</v>
      </c>
      <c r="GB40">
        <f>SUMIFS(DataRegularSeason20242025!$AA$3:$AA$1315,DataRegularSeason20242025!$B$3:$B$1315, "&lt;=" &amp; GB$1, DataRegularSeason20242025!$D$3:$D$1315, $A40)+SUMIFS(DataRegularSeason20242025!$AB$3:$AB$1315,DataRegularSeason20242025!$B$3:$B$1315, "&lt;=" &amp; GB$1, DataRegularSeason20242025!$E$3:$E$1315, $A40)</f>
        <v>64</v>
      </c>
      <c r="GC40">
        <f>SUMIFS(DataRegularSeason20242025!$AA$3:$AA$1315,DataRegularSeason20242025!$B$3:$B$1315, "&lt;=" &amp; GC$1, DataRegularSeason20242025!$D$3:$D$1315, $A40)+SUMIFS(DataRegularSeason20242025!$AB$3:$AB$1315,DataRegularSeason20242025!$B$3:$B$1315, "&lt;=" &amp; GC$1, DataRegularSeason20242025!$E$3:$E$1315, $A40)</f>
        <v>64</v>
      </c>
      <c r="GD40">
        <f>SUMIFS(DataRegularSeason20242025!$AA$3:$AA$1315,DataRegularSeason20242025!$B$3:$B$1315, "&lt;=" &amp; GD$1, DataRegularSeason20242025!$D$3:$D$1315, $A40)+SUMIFS(DataRegularSeason20242025!$AB$3:$AB$1315,DataRegularSeason20242025!$B$3:$B$1315, "&lt;=" &amp; GD$1, DataRegularSeason20242025!$E$3:$E$1315, $A40)</f>
        <v>64</v>
      </c>
      <c r="GE40">
        <f>SUMIFS(DataRegularSeason20242025!$AA$3:$AA$1315,DataRegularSeason20242025!$B$3:$B$1315, "&lt;=" &amp; GE$1, DataRegularSeason20242025!$D$3:$D$1315, $A40)+SUMIFS(DataRegularSeason20242025!$AB$3:$AB$1315,DataRegularSeason20242025!$B$3:$B$1315, "&lt;=" &amp; GE$1, DataRegularSeason20242025!$E$3:$E$1315, $A40)</f>
        <v>64</v>
      </c>
      <c r="GF40">
        <f>SUMIFS(DataRegularSeason20242025!$AA$3:$AA$1315,DataRegularSeason20242025!$B$3:$B$1315, "&lt;=" &amp; GF$1, DataRegularSeason20242025!$D$3:$D$1315, $A40)+SUMIFS(DataRegularSeason20242025!$AB$3:$AB$1315,DataRegularSeason20242025!$B$3:$B$1315, "&lt;=" &amp; GF$1, DataRegularSeason20242025!$E$3:$E$1315, $A40)</f>
        <v>64</v>
      </c>
      <c r="GG40">
        <f>SUMIFS(DataRegularSeason20242025!$AA$3:$AA$1315,DataRegularSeason20242025!$B$3:$B$1315, "&lt;=" &amp; GG$1, DataRegularSeason20242025!$D$3:$D$1315, $A40)+SUMIFS(DataRegularSeason20242025!$AB$3:$AB$1315,DataRegularSeason20242025!$B$3:$B$1315, "&lt;=" &amp; GG$1, DataRegularSeason20242025!$E$3:$E$1315, $A40)</f>
        <v>64</v>
      </c>
      <c r="GH40">
        <f>SUMIFS(DataRegularSeason20242025!$AA$3:$AA$1315,DataRegularSeason20242025!$B$3:$B$1315, "&lt;=" &amp; GH$1, DataRegularSeason20242025!$D$3:$D$1315, $A40)+SUMIFS(DataRegularSeason20242025!$AB$3:$AB$1315,DataRegularSeason20242025!$B$3:$B$1315, "&lt;=" &amp; GH$1, DataRegularSeason20242025!$E$3:$E$1315, $A40)</f>
        <v>64</v>
      </c>
      <c r="GI40">
        <f>SUMIFS(DataRegularSeason20242025!$AA$3:$AA$1315,DataRegularSeason20242025!$B$3:$B$1315, "&lt;=" &amp; GI$1, DataRegularSeason20242025!$D$3:$D$1315, $A40)+SUMIFS(DataRegularSeason20242025!$AB$3:$AB$1315,DataRegularSeason20242025!$B$3:$B$1315, "&lt;=" &amp; GI$1, DataRegularSeason20242025!$E$3:$E$1315, $A40)</f>
        <v>64</v>
      </c>
      <c r="GJ40">
        <f>SUMIFS(DataRegularSeason20242025!$AA$3:$AA$1315,DataRegularSeason20242025!$B$3:$B$1315, "&lt;=" &amp; GJ$1, DataRegularSeason20242025!$D$3:$D$1315, $A40)+SUMIFS(DataRegularSeason20242025!$AB$3:$AB$1315,DataRegularSeason20242025!$B$3:$B$1315, "&lt;=" &amp; GJ$1, DataRegularSeason20242025!$E$3:$E$1315, $A40)</f>
        <v>64</v>
      </c>
      <c r="GK40">
        <f>SUMIFS(DataRegularSeason20242025!$AA$3:$AA$1315,DataRegularSeason20242025!$B$3:$B$1315, "&lt;=" &amp; GK$1, DataRegularSeason20242025!$D$3:$D$1315, $A40)+SUMIFS(DataRegularSeason20242025!$AB$3:$AB$1315,DataRegularSeason20242025!$B$3:$B$1315, "&lt;=" &amp; GK$1, DataRegularSeason20242025!$E$3:$E$1315, $A40)</f>
        <v>64</v>
      </c>
      <c r="GL40">
        <f>SUMIFS(DataRegularSeason20242025!$AA$3:$AA$1315,DataRegularSeason20242025!$B$3:$B$1315, "&lt;=" &amp; GL$1, DataRegularSeason20242025!$D$3:$D$1315, $A40)+SUMIFS(DataRegularSeason20242025!$AB$3:$AB$1315,DataRegularSeason20242025!$B$3:$B$1315, "&lt;=" &amp; GL$1, DataRegularSeason20242025!$E$3:$E$1315, $A40)</f>
        <v>64</v>
      </c>
      <c r="GM40">
        <f>SUMIFS(DataRegularSeason20242025!$AA$3:$AA$1315,DataRegularSeason20242025!$B$3:$B$1315, "&lt;=" &amp; GM$1, DataRegularSeason20242025!$D$3:$D$1315, $A40)+SUMIFS(DataRegularSeason20242025!$AB$3:$AB$1315,DataRegularSeason20242025!$B$3:$B$1315, "&lt;=" &amp; GM$1, DataRegularSeason20242025!$E$3:$E$1315, $A40)</f>
        <v>64</v>
      </c>
      <c r="GN40">
        <f>SUMIFS(DataRegularSeason20242025!$AA$3:$AA$1315,DataRegularSeason20242025!$B$3:$B$1315, "&lt;=" &amp; GN$1, DataRegularSeason20242025!$D$3:$D$1315, $A40)+SUMIFS(DataRegularSeason20242025!$AB$3:$AB$1315,DataRegularSeason20242025!$B$3:$B$1315, "&lt;=" &amp; GN$1, DataRegularSeason20242025!$E$3:$E$1315, $A40)</f>
        <v>64</v>
      </c>
      <c r="GO40">
        <f>SUMIFS(DataRegularSeason20242025!$AA$3:$AA$1315,DataRegularSeason20242025!$B$3:$B$1315, "&lt;=" &amp; GO$1, DataRegularSeason20242025!$D$3:$D$1315, $A40)+SUMIFS(DataRegularSeason20242025!$AB$3:$AB$1315,DataRegularSeason20242025!$B$3:$B$1315, "&lt;=" &amp; GO$1, DataRegularSeason20242025!$E$3:$E$1315, $A40)</f>
        <v>64</v>
      </c>
      <c r="GP40">
        <f>SUMIFS(DataRegularSeason20242025!$AA$3:$AA$1315,DataRegularSeason20242025!$B$3:$B$1315, "&lt;=" &amp; GP$1, DataRegularSeason20242025!$D$3:$D$1315, $A40)+SUMIFS(DataRegularSeason20242025!$AB$3:$AB$1315,DataRegularSeason20242025!$B$3:$B$1315, "&lt;=" &amp; GP$1, DataRegularSeason20242025!$E$3:$E$1315, $A40)</f>
        <v>64</v>
      </c>
      <c r="GQ40">
        <f>SUMIFS(DataRegularSeason20242025!$AA$3:$AA$1315,DataRegularSeason20242025!$B$3:$B$1315, "&lt;=" &amp; GQ$1, DataRegularSeason20242025!$D$3:$D$1315, $A40)+SUMIFS(DataRegularSeason20242025!$AB$3:$AB$1315,DataRegularSeason20242025!$B$3:$B$1315, "&lt;=" &amp; GQ$1, DataRegularSeason20242025!$E$3:$E$1315, $A40)</f>
        <v>64</v>
      </c>
      <c r="GR40">
        <f>SUMIFS(DataRegularSeason20242025!$AA$3:$AA$1315,DataRegularSeason20242025!$B$3:$B$1315, "&lt;=" &amp; GR$1, DataRegularSeason20242025!$D$3:$D$1315, $A40)+SUMIFS(DataRegularSeason20242025!$AB$3:$AB$1315,DataRegularSeason20242025!$B$3:$B$1315, "&lt;=" &amp; GR$1, DataRegularSeason20242025!$E$3:$E$1315, $A40)</f>
        <v>64</v>
      </c>
      <c r="GS40">
        <f>SUMIFS(DataRegularSeason20242025!$AA$3:$AA$1315,DataRegularSeason20242025!$B$3:$B$1315, "&lt;=" &amp; GS$1, DataRegularSeason20242025!$D$3:$D$1315, $A40)+SUMIFS(DataRegularSeason20242025!$AB$3:$AB$1315,DataRegularSeason20242025!$B$3:$B$1315, "&lt;=" &amp; GS$1, DataRegularSeason20242025!$E$3:$E$1315, $A40)</f>
        <v>64</v>
      </c>
      <c r="GT40">
        <f>SUMIFS(DataRegularSeason20242025!$AA$3:$AA$1315,DataRegularSeason20242025!$B$3:$B$1315, "&lt;=" &amp; GT$1, DataRegularSeason20242025!$D$3:$D$1315, $A40)+SUMIFS(DataRegularSeason20242025!$AB$3:$AB$1315,DataRegularSeason20242025!$B$3:$B$1315, "&lt;=" &amp; GT$1, DataRegularSeason20242025!$E$3:$E$1315, $A40)</f>
        <v>64</v>
      </c>
      <c r="GU40">
        <f>SUMIFS(DataRegularSeason20242025!$AA$3:$AA$1315,DataRegularSeason20242025!$B$3:$B$1315, "&lt;=" &amp; GU$1, DataRegularSeason20242025!$D$3:$D$1315, $A40)+SUMIFS(DataRegularSeason20242025!$AB$3:$AB$1315,DataRegularSeason20242025!$B$3:$B$1315, "&lt;=" &amp; GU$1, DataRegularSeason20242025!$E$3:$E$1315, $A40)</f>
        <v>64</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76</v>
      </c>
      <c r="FA41">
        <f>SUMIFS(DataRegularSeason20242025!$AA$3:$AA$1315,DataRegularSeason20242025!$B$3:$B$1315, "&lt;=" &amp; FA$1, DataRegularSeason20242025!$D$3:$D$1315, $A41)+SUMIFS(DataRegularSeason20242025!$AB$3:$AB$1315,DataRegularSeason20242025!$B$3:$B$1315, "&lt;=" &amp; FA$1, DataRegularSeason20242025!$E$3:$E$1315, $A41)</f>
        <v>76</v>
      </c>
      <c r="FB41">
        <f>SUMIFS(DataRegularSeason20242025!$AA$3:$AA$1315,DataRegularSeason20242025!$B$3:$B$1315, "&lt;=" &amp; FB$1, DataRegularSeason20242025!$D$3:$D$1315, $A41)+SUMIFS(DataRegularSeason20242025!$AB$3:$AB$1315,DataRegularSeason20242025!$B$3:$B$1315, "&lt;=" &amp; FB$1, DataRegularSeason20242025!$E$3:$E$1315, $A41)</f>
        <v>78</v>
      </c>
      <c r="FC41">
        <f>SUMIFS(DataRegularSeason20242025!$AA$3:$AA$1315,DataRegularSeason20242025!$B$3:$B$1315, "&lt;=" &amp; FC$1, DataRegularSeason20242025!$D$3:$D$1315, $A41)+SUMIFS(DataRegularSeason20242025!$AB$3:$AB$1315,DataRegularSeason20242025!$B$3:$B$1315, "&lt;=" &amp; FC$1, DataRegularSeason20242025!$E$3:$E$1315, $A41)</f>
        <v>78</v>
      </c>
      <c r="FD41">
        <f>SUMIFS(DataRegularSeason20242025!$AA$3:$AA$1315,DataRegularSeason20242025!$B$3:$B$1315, "&lt;=" &amp; FD$1, DataRegularSeason20242025!$D$3:$D$1315, $A41)+SUMIFS(DataRegularSeason20242025!$AB$3:$AB$1315,DataRegularSeason20242025!$B$3:$B$1315, "&lt;=" &amp; FD$1, DataRegularSeason20242025!$E$3:$E$1315, $A41)</f>
        <v>78</v>
      </c>
      <c r="FE41">
        <f>SUMIFS(DataRegularSeason20242025!$AA$3:$AA$1315,DataRegularSeason20242025!$B$3:$B$1315, "&lt;=" &amp; FE$1, DataRegularSeason20242025!$D$3:$D$1315, $A41)+SUMIFS(DataRegularSeason20242025!$AB$3:$AB$1315,DataRegularSeason20242025!$B$3:$B$1315, "&lt;=" &amp; FE$1, DataRegularSeason20242025!$E$3:$E$1315, $A41)</f>
        <v>78</v>
      </c>
      <c r="FF41">
        <f>SUMIFS(DataRegularSeason20242025!$AA$3:$AA$1315,DataRegularSeason20242025!$B$3:$B$1315, "&lt;=" &amp; FF$1, DataRegularSeason20242025!$D$3:$D$1315, $A41)+SUMIFS(DataRegularSeason20242025!$AB$3:$AB$1315,DataRegularSeason20242025!$B$3:$B$1315, "&lt;=" &amp; FF$1, DataRegularSeason20242025!$E$3:$E$1315, $A41)</f>
        <v>78</v>
      </c>
      <c r="FG41">
        <f>SUMIFS(DataRegularSeason20242025!$AA$3:$AA$1315,DataRegularSeason20242025!$B$3:$B$1315, "&lt;=" &amp; FG$1, DataRegularSeason20242025!$D$3:$D$1315, $A41)+SUMIFS(DataRegularSeason20242025!$AB$3:$AB$1315,DataRegularSeason20242025!$B$3:$B$1315, "&lt;=" &amp; FG$1, DataRegularSeason20242025!$E$3:$E$1315, $A41)</f>
        <v>78</v>
      </c>
      <c r="FH41">
        <f>SUMIFS(DataRegularSeason20242025!$AA$3:$AA$1315,DataRegularSeason20242025!$B$3:$B$1315, "&lt;=" &amp; FH$1, DataRegularSeason20242025!$D$3:$D$1315, $A41)+SUMIFS(DataRegularSeason20242025!$AB$3:$AB$1315,DataRegularSeason20242025!$B$3:$B$1315, "&lt;=" &amp; FH$1, DataRegularSeason20242025!$E$3:$E$1315, $A41)</f>
        <v>78</v>
      </c>
      <c r="FI41">
        <f>SUMIFS(DataRegularSeason20242025!$AA$3:$AA$1315,DataRegularSeason20242025!$B$3:$B$1315, "&lt;=" &amp; FI$1, DataRegularSeason20242025!$D$3:$D$1315, $A41)+SUMIFS(DataRegularSeason20242025!$AB$3:$AB$1315,DataRegularSeason20242025!$B$3:$B$1315, "&lt;=" &amp; FI$1, DataRegularSeason20242025!$E$3:$E$1315, $A41)</f>
        <v>78</v>
      </c>
      <c r="FJ41">
        <f>SUMIFS(DataRegularSeason20242025!$AA$3:$AA$1315,DataRegularSeason20242025!$B$3:$B$1315, "&lt;=" &amp; FJ$1, DataRegularSeason20242025!$D$3:$D$1315, $A41)+SUMIFS(DataRegularSeason20242025!$AB$3:$AB$1315,DataRegularSeason20242025!$B$3:$B$1315, "&lt;=" &amp; FJ$1, DataRegularSeason20242025!$E$3:$E$1315, $A41)</f>
        <v>78</v>
      </c>
      <c r="FK41">
        <f>SUMIFS(DataRegularSeason20242025!$AA$3:$AA$1315,DataRegularSeason20242025!$B$3:$B$1315, "&lt;=" &amp; FK$1, DataRegularSeason20242025!$D$3:$D$1315, $A41)+SUMIFS(DataRegularSeason20242025!$AB$3:$AB$1315,DataRegularSeason20242025!$B$3:$B$1315, "&lt;=" &amp; FK$1, DataRegularSeason20242025!$E$3:$E$1315, $A41)</f>
        <v>78</v>
      </c>
      <c r="FL41">
        <f>SUMIFS(DataRegularSeason20242025!$AA$3:$AA$1315,DataRegularSeason20242025!$B$3:$B$1315, "&lt;=" &amp; FL$1, DataRegularSeason20242025!$D$3:$D$1315, $A41)+SUMIFS(DataRegularSeason20242025!$AB$3:$AB$1315,DataRegularSeason20242025!$B$3:$B$1315, "&lt;=" &amp; FL$1, DataRegularSeason20242025!$E$3:$E$1315, $A41)</f>
        <v>78</v>
      </c>
      <c r="FM41">
        <f>SUMIFS(DataRegularSeason20242025!$AA$3:$AA$1315,DataRegularSeason20242025!$B$3:$B$1315, "&lt;=" &amp; FM$1, DataRegularSeason20242025!$D$3:$D$1315, $A41)+SUMIFS(DataRegularSeason20242025!$AB$3:$AB$1315,DataRegularSeason20242025!$B$3:$B$1315, "&lt;=" &amp; FM$1, DataRegularSeason20242025!$E$3:$E$1315, $A41)</f>
        <v>78</v>
      </c>
      <c r="FN41">
        <f>SUMIFS(DataRegularSeason20242025!$AA$3:$AA$1315,DataRegularSeason20242025!$B$3:$B$1315, "&lt;=" &amp; FN$1, DataRegularSeason20242025!$D$3:$D$1315, $A41)+SUMIFS(DataRegularSeason20242025!$AB$3:$AB$1315,DataRegularSeason20242025!$B$3:$B$1315, "&lt;=" &amp; FN$1, DataRegularSeason20242025!$E$3:$E$1315, $A41)</f>
        <v>78</v>
      </c>
      <c r="FO41">
        <f>SUMIFS(DataRegularSeason20242025!$AA$3:$AA$1315,DataRegularSeason20242025!$B$3:$B$1315, "&lt;=" &amp; FO$1, DataRegularSeason20242025!$D$3:$D$1315, $A41)+SUMIFS(DataRegularSeason20242025!$AB$3:$AB$1315,DataRegularSeason20242025!$B$3:$B$1315, "&lt;=" &amp; FO$1, DataRegularSeason20242025!$E$3:$E$1315, $A41)</f>
        <v>78</v>
      </c>
      <c r="FP41">
        <f>SUMIFS(DataRegularSeason20242025!$AA$3:$AA$1315,DataRegularSeason20242025!$B$3:$B$1315, "&lt;=" &amp; FP$1, DataRegularSeason20242025!$D$3:$D$1315, $A41)+SUMIFS(DataRegularSeason20242025!$AB$3:$AB$1315,DataRegularSeason20242025!$B$3:$B$1315, "&lt;=" &amp; FP$1, DataRegularSeason20242025!$E$3:$E$1315, $A41)</f>
        <v>78</v>
      </c>
      <c r="FQ41">
        <f>SUMIFS(DataRegularSeason20242025!$AA$3:$AA$1315,DataRegularSeason20242025!$B$3:$B$1315, "&lt;=" &amp; FQ$1, DataRegularSeason20242025!$D$3:$D$1315, $A41)+SUMIFS(DataRegularSeason20242025!$AB$3:$AB$1315,DataRegularSeason20242025!$B$3:$B$1315, "&lt;=" &amp; FQ$1, DataRegularSeason20242025!$E$3:$E$1315, $A41)</f>
        <v>78</v>
      </c>
      <c r="FR41">
        <f>SUMIFS(DataRegularSeason20242025!$AA$3:$AA$1315,DataRegularSeason20242025!$B$3:$B$1315, "&lt;=" &amp; FR$1, DataRegularSeason20242025!$D$3:$D$1315, $A41)+SUMIFS(DataRegularSeason20242025!$AB$3:$AB$1315,DataRegularSeason20242025!$B$3:$B$1315, "&lt;=" &amp; FR$1, DataRegularSeason20242025!$E$3:$E$1315, $A41)</f>
        <v>78</v>
      </c>
      <c r="FS41">
        <f>SUMIFS(DataRegularSeason20242025!$AA$3:$AA$1315,DataRegularSeason20242025!$B$3:$B$1315, "&lt;=" &amp; FS$1, DataRegularSeason20242025!$D$3:$D$1315, $A41)+SUMIFS(DataRegularSeason20242025!$AB$3:$AB$1315,DataRegularSeason20242025!$B$3:$B$1315, "&lt;=" &amp; FS$1, DataRegularSeason20242025!$E$3:$E$1315, $A41)</f>
        <v>78</v>
      </c>
      <c r="FT41">
        <f>SUMIFS(DataRegularSeason20242025!$AA$3:$AA$1315,DataRegularSeason20242025!$B$3:$B$1315, "&lt;=" &amp; FT$1, DataRegularSeason20242025!$D$3:$D$1315, $A41)+SUMIFS(DataRegularSeason20242025!$AB$3:$AB$1315,DataRegularSeason20242025!$B$3:$B$1315, "&lt;=" &amp; FT$1, DataRegularSeason20242025!$E$3:$E$1315, $A41)</f>
        <v>78</v>
      </c>
      <c r="FU41">
        <f>SUMIFS(DataRegularSeason20242025!$AA$3:$AA$1315,DataRegularSeason20242025!$B$3:$B$1315, "&lt;=" &amp; FU$1, DataRegularSeason20242025!$D$3:$D$1315, $A41)+SUMIFS(DataRegularSeason20242025!$AB$3:$AB$1315,DataRegularSeason20242025!$B$3:$B$1315, "&lt;=" &amp; FU$1, DataRegularSeason20242025!$E$3:$E$1315, $A41)</f>
        <v>78</v>
      </c>
      <c r="FV41">
        <f>SUMIFS(DataRegularSeason20242025!$AA$3:$AA$1315,DataRegularSeason20242025!$B$3:$B$1315, "&lt;=" &amp; FV$1, DataRegularSeason20242025!$D$3:$D$1315, $A41)+SUMIFS(DataRegularSeason20242025!$AB$3:$AB$1315,DataRegularSeason20242025!$B$3:$B$1315, "&lt;=" &amp; FV$1, DataRegularSeason20242025!$E$3:$E$1315, $A41)</f>
        <v>78</v>
      </c>
      <c r="FW41">
        <f>SUMIFS(DataRegularSeason20242025!$AA$3:$AA$1315,DataRegularSeason20242025!$B$3:$B$1315, "&lt;=" &amp; FW$1, DataRegularSeason20242025!$D$3:$D$1315, $A41)+SUMIFS(DataRegularSeason20242025!$AB$3:$AB$1315,DataRegularSeason20242025!$B$3:$B$1315, "&lt;=" &amp; FW$1, DataRegularSeason20242025!$E$3:$E$1315, $A41)</f>
        <v>78</v>
      </c>
      <c r="FX41">
        <f>SUMIFS(DataRegularSeason20242025!$AA$3:$AA$1315,DataRegularSeason20242025!$B$3:$B$1315, "&lt;=" &amp; FX$1, DataRegularSeason20242025!$D$3:$D$1315, $A41)+SUMIFS(DataRegularSeason20242025!$AB$3:$AB$1315,DataRegularSeason20242025!$B$3:$B$1315, "&lt;=" &amp; FX$1, DataRegularSeason20242025!$E$3:$E$1315, $A41)</f>
        <v>78</v>
      </c>
      <c r="FY41">
        <f>SUMIFS(DataRegularSeason20242025!$AA$3:$AA$1315,DataRegularSeason20242025!$B$3:$B$1315, "&lt;=" &amp; FY$1, DataRegularSeason20242025!$D$3:$D$1315, $A41)+SUMIFS(DataRegularSeason20242025!$AB$3:$AB$1315,DataRegularSeason20242025!$B$3:$B$1315, "&lt;=" &amp; FY$1, DataRegularSeason20242025!$E$3:$E$1315, $A41)</f>
        <v>78</v>
      </c>
      <c r="FZ41">
        <f>SUMIFS(DataRegularSeason20242025!$AA$3:$AA$1315,DataRegularSeason20242025!$B$3:$B$1315, "&lt;=" &amp; FZ$1, DataRegularSeason20242025!$D$3:$D$1315, $A41)+SUMIFS(DataRegularSeason20242025!$AB$3:$AB$1315,DataRegularSeason20242025!$B$3:$B$1315, "&lt;=" &amp; FZ$1, DataRegularSeason20242025!$E$3:$E$1315, $A41)</f>
        <v>78</v>
      </c>
      <c r="GA41">
        <f>SUMIFS(DataRegularSeason20242025!$AA$3:$AA$1315,DataRegularSeason20242025!$B$3:$B$1315, "&lt;=" &amp; GA$1, DataRegularSeason20242025!$D$3:$D$1315, $A41)+SUMIFS(DataRegularSeason20242025!$AB$3:$AB$1315,DataRegularSeason20242025!$B$3:$B$1315, "&lt;=" &amp; GA$1, DataRegularSeason20242025!$E$3:$E$1315, $A41)</f>
        <v>78</v>
      </c>
      <c r="GB41">
        <f>SUMIFS(DataRegularSeason20242025!$AA$3:$AA$1315,DataRegularSeason20242025!$B$3:$B$1315, "&lt;=" &amp; GB$1, DataRegularSeason20242025!$D$3:$D$1315, $A41)+SUMIFS(DataRegularSeason20242025!$AB$3:$AB$1315,DataRegularSeason20242025!$B$3:$B$1315, "&lt;=" &amp; GB$1, DataRegularSeason20242025!$E$3:$E$1315, $A41)</f>
        <v>78</v>
      </c>
      <c r="GC41">
        <f>SUMIFS(DataRegularSeason20242025!$AA$3:$AA$1315,DataRegularSeason20242025!$B$3:$B$1315, "&lt;=" &amp; GC$1, DataRegularSeason20242025!$D$3:$D$1315, $A41)+SUMIFS(DataRegularSeason20242025!$AB$3:$AB$1315,DataRegularSeason20242025!$B$3:$B$1315, "&lt;=" &amp; GC$1, DataRegularSeason20242025!$E$3:$E$1315, $A41)</f>
        <v>78</v>
      </c>
      <c r="GD41">
        <f>SUMIFS(DataRegularSeason20242025!$AA$3:$AA$1315,DataRegularSeason20242025!$B$3:$B$1315, "&lt;=" &amp; GD$1, DataRegularSeason20242025!$D$3:$D$1315, $A41)+SUMIFS(DataRegularSeason20242025!$AB$3:$AB$1315,DataRegularSeason20242025!$B$3:$B$1315, "&lt;=" &amp; GD$1, DataRegularSeason20242025!$E$3:$E$1315, $A41)</f>
        <v>78</v>
      </c>
      <c r="GE41">
        <f>SUMIFS(DataRegularSeason20242025!$AA$3:$AA$1315,DataRegularSeason20242025!$B$3:$B$1315, "&lt;=" &amp; GE$1, DataRegularSeason20242025!$D$3:$D$1315, $A41)+SUMIFS(DataRegularSeason20242025!$AB$3:$AB$1315,DataRegularSeason20242025!$B$3:$B$1315, "&lt;=" &amp; GE$1, DataRegularSeason20242025!$E$3:$E$1315, $A41)</f>
        <v>78</v>
      </c>
      <c r="GF41">
        <f>SUMIFS(DataRegularSeason20242025!$AA$3:$AA$1315,DataRegularSeason20242025!$B$3:$B$1315, "&lt;=" &amp; GF$1, DataRegularSeason20242025!$D$3:$D$1315, $A41)+SUMIFS(DataRegularSeason20242025!$AB$3:$AB$1315,DataRegularSeason20242025!$B$3:$B$1315, "&lt;=" &amp; GF$1, DataRegularSeason20242025!$E$3:$E$1315, $A41)</f>
        <v>78</v>
      </c>
      <c r="GG41">
        <f>SUMIFS(DataRegularSeason20242025!$AA$3:$AA$1315,DataRegularSeason20242025!$B$3:$B$1315, "&lt;=" &amp; GG$1, DataRegularSeason20242025!$D$3:$D$1315, $A41)+SUMIFS(DataRegularSeason20242025!$AB$3:$AB$1315,DataRegularSeason20242025!$B$3:$B$1315, "&lt;=" &amp; GG$1, DataRegularSeason20242025!$E$3:$E$1315, $A41)</f>
        <v>78</v>
      </c>
      <c r="GH41">
        <f>SUMIFS(DataRegularSeason20242025!$AA$3:$AA$1315,DataRegularSeason20242025!$B$3:$B$1315, "&lt;=" &amp; GH$1, DataRegularSeason20242025!$D$3:$D$1315, $A41)+SUMIFS(DataRegularSeason20242025!$AB$3:$AB$1315,DataRegularSeason20242025!$B$3:$B$1315, "&lt;=" &amp; GH$1, DataRegularSeason20242025!$E$3:$E$1315, $A41)</f>
        <v>78</v>
      </c>
      <c r="GI41">
        <f>SUMIFS(DataRegularSeason20242025!$AA$3:$AA$1315,DataRegularSeason20242025!$B$3:$B$1315, "&lt;=" &amp; GI$1, DataRegularSeason20242025!$D$3:$D$1315, $A41)+SUMIFS(DataRegularSeason20242025!$AB$3:$AB$1315,DataRegularSeason20242025!$B$3:$B$1315, "&lt;=" &amp; GI$1, DataRegularSeason20242025!$E$3:$E$1315, $A41)</f>
        <v>78</v>
      </c>
      <c r="GJ41">
        <f>SUMIFS(DataRegularSeason20242025!$AA$3:$AA$1315,DataRegularSeason20242025!$B$3:$B$1315, "&lt;=" &amp; GJ$1, DataRegularSeason20242025!$D$3:$D$1315, $A41)+SUMIFS(DataRegularSeason20242025!$AB$3:$AB$1315,DataRegularSeason20242025!$B$3:$B$1315, "&lt;=" &amp; GJ$1, DataRegularSeason20242025!$E$3:$E$1315, $A41)</f>
        <v>78</v>
      </c>
      <c r="GK41">
        <f>SUMIFS(DataRegularSeason20242025!$AA$3:$AA$1315,DataRegularSeason20242025!$B$3:$B$1315, "&lt;=" &amp; GK$1, DataRegularSeason20242025!$D$3:$D$1315, $A41)+SUMIFS(DataRegularSeason20242025!$AB$3:$AB$1315,DataRegularSeason20242025!$B$3:$B$1315, "&lt;=" &amp; GK$1, DataRegularSeason20242025!$E$3:$E$1315, $A41)</f>
        <v>78</v>
      </c>
      <c r="GL41">
        <f>SUMIFS(DataRegularSeason20242025!$AA$3:$AA$1315,DataRegularSeason20242025!$B$3:$B$1315, "&lt;=" &amp; GL$1, DataRegularSeason20242025!$D$3:$D$1315, $A41)+SUMIFS(DataRegularSeason20242025!$AB$3:$AB$1315,DataRegularSeason20242025!$B$3:$B$1315, "&lt;=" &amp; GL$1, DataRegularSeason20242025!$E$3:$E$1315, $A41)</f>
        <v>78</v>
      </c>
      <c r="GM41">
        <f>SUMIFS(DataRegularSeason20242025!$AA$3:$AA$1315,DataRegularSeason20242025!$B$3:$B$1315, "&lt;=" &amp; GM$1, DataRegularSeason20242025!$D$3:$D$1315, $A41)+SUMIFS(DataRegularSeason20242025!$AB$3:$AB$1315,DataRegularSeason20242025!$B$3:$B$1315, "&lt;=" &amp; GM$1, DataRegularSeason20242025!$E$3:$E$1315, $A41)</f>
        <v>78</v>
      </c>
      <c r="GN41">
        <f>SUMIFS(DataRegularSeason20242025!$AA$3:$AA$1315,DataRegularSeason20242025!$B$3:$B$1315, "&lt;=" &amp; GN$1, DataRegularSeason20242025!$D$3:$D$1315, $A41)+SUMIFS(DataRegularSeason20242025!$AB$3:$AB$1315,DataRegularSeason20242025!$B$3:$B$1315, "&lt;=" &amp; GN$1, DataRegularSeason20242025!$E$3:$E$1315, $A41)</f>
        <v>78</v>
      </c>
      <c r="GO41">
        <f>SUMIFS(DataRegularSeason20242025!$AA$3:$AA$1315,DataRegularSeason20242025!$B$3:$B$1315, "&lt;=" &amp; GO$1, DataRegularSeason20242025!$D$3:$D$1315, $A41)+SUMIFS(DataRegularSeason20242025!$AB$3:$AB$1315,DataRegularSeason20242025!$B$3:$B$1315, "&lt;=" &amp; GO$1, DataRegularSeason20242025!$E$3:$E$1315, $A41)</f>
        <v>78</v>
      </c>
      <c r="GP41">
        <f>SUMIFS(DataRegularSeason20242025!$AA$3:$AA$1315,DataRegularSeason20242025!$B$3:$B$1315, "&lt;=" &amp; GP$1, DataRegularSeason20242025!$D$3:$D$1315, $A41)+SUMIFS(DataRegularSeason20242025!$AB$3:$AB$1315,DataRegularSeason20242025!$B$3:$B$1315, "&lt;=" &amp; GP$1, DataRegularSeason20242025!$E$3:$E$1315, $A41)</f>
        <v>78</v>
      </c>
      <c r="GQ41">
        <f>SUMIFS(DataRegularSeason20242025!$AA$3:$AA$1315,DataRegularSeason20242025!$B$3:$B$1315, "&lt;=" &amp; GQ$1, DataRegularSeason20242025!$D$3:$D$1315, $A41)+SUMIFS(DataRegularSeason20242025!$AB$3:$AB$1315,DataRegularSeason20242025!$B$3:$B$1315, "&lt;=" &amp; GQ$1, DataRegularSeason20242025!$E$3:$E$1315, $A41)</f>
        <v>78</v>
      </c>
      <c r="GR41">
        <f>SUMIFS(DataRegularSeason20242025!$AA$3:$AA$1315,DataRegularSeason20242025!$B$3:$B$1315, "&lt;=" &amp; GR$1, DataRegularSeason20242025!$D$3:$D$1315, $A41)+SUMIFS(DataRegularSeason20242025!$AB$3:$AB$1315,DataRegularSeason20242025!$B$3:$B$1315, "&lt;=" &amp; GR$1, DataRegularSeason20242025!$E$3:$E$1315, $A41)</f>
        <v>78</v>
      </c>
      <c r="GS41">
        <f>SUMIFS(DataRegularSeason20242025!$AA$3:$AA$1315,DataRegularSeason20242025!$B$3:$B$1315, "&lt;=" &amp; GS$1, DataRegularSeason20242025!$D$3:$D$1315, $A41)+SUMIFS(DataRegularSeason20242025!$AB$3:$AB$1315,DataRegularSeason20242025!$B$3:$B$1315, "&lt;=" &amp; GS$1, DataRegularSeason20242025!$E$3:$E$1315, $A41)</f>
        <v>78</v>
      </c>
      <c r="GT41">
        <f>SUMIFS(DataRegularSeason20242025!$AA$3:$AA$1315,DataRegularSeason20242025!$B$3:$B$1315, "&lt;=" &amp; GT$1, DataRegularSeason20242025!$D$3:$D$1315, $A41)+SUMIFS(DataRegularSeason20242025!$AB$3:$AB$1315,DataRegularSeason20242025!$B$3:$B$1315, "&lt;=" &amp; GT$1, DataRegularSeason20242025!$E$3:$E$1315, $A41)</f>
        <v>78</v>
      </c>
      <c r="GU41">
        <f>SUMIFS(DataRegularSeason20242025!$AA$3:$AA$1315,DataRegularSeason20242025!$B$3:$B$1315, "&lt;=" &amp; GU$1, DataRegularSeason20242025!$D$3:$D$1315, $A41)+SUMIFS(DataRegularSeason20242025!$AB$3:$AB$1315,DataRegularSeason20242025!$B$3:$B$1315, "&lt;=" &amp; GU$1, DataRegularSeason20242025!$E$3:$E$1315, $A41)</f>
        <v>78</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64</v>
      </c>
      <c r="EX42">
        <f>SUMIFS(DataRegularSeason20242025!$AA$3:$AA$1315,DataRegularSeason20242025!$B$3:$B$1315, "&lt;=" &amp; EX$1, DataRegularSeason20242025!$D$3:$D$1315, $A42)+SUMIFS(DataRegularSeason20242025!$AB$3:$AB$1315,DataRegularSeason20242025!$B$3:$B$1315, "&lt;=" &amp; EX$1, DataRegularSeason20242025!$E$3:$E$1315, $A42)</f>
        <v>64</v>
      </c>
      <c r="EY42">
        <f>SUMIFS(DataRegularSeason20242025!$AA$3:$AA$1315,DataRegularSeason20242025!$B$3:$B$1315, "&lt;=" &amp; EY$1, DataRegularSeason20242025!$D$3:$D$1315, $A42)+SUMIFS(DataRegularSeason20242025!$AB$3:$AB$1315,DataRegularSeason20242025!$B$3:$B$1315, "&lt;=" &amp; EY$1, DataRegularSeason20242025!$E$3:$E$1315, $A42)</f>
        <v>65</v>
      </c>
      <c r="EZ42">
        <f>SUMIFS(DataRegularSeason20242025!$AA$3:$AA$1315,DataRegularSeason20242025!$B$3:$B$1315, "&lt;=" &amp; EZ$1, DataRegularSeason20242025!$D$3:$D$1315, $A42)+SUMIFS(DataRegularSeason20242025!$AB$3:$AB$1315,DataRegularSeason20242025!$B$3:$B$1315, "&lt;=" &amp; EZ$1, DataRegularSeason20242025!$E$3:$E$1315, $A42)</f>
        <v>65</v>
      </c>
      <c r="FA42">
        <f>SUMIFS(DataRegularSeason20242025!$AA$3:$AA$1315,DataRegularSeason20242025!$B$3:$B$1315, "&lt;=" &amp; FA$1, DataRegularSeason20242025!$D$3:$D$1315, $A42)+SUMIFS(DataRegularSeason20242025!$AB$3:$AB$1315,DataRegularSeason20242025!$B$3:$B$1315, "&lt;=" &amp; FA$1, DataRegularSeason20242025!$E$3:$E$1315, $A42)</f>
        <v>67</v>
      </c>
      <c r="FB42">
        <f>SUMIFS(DataRegularSeason20242025!$AA$3:$AA$1315,DataRegularSeason20242025!$B$3:$B$1315, "&lt;=" &amp; FB$1, DataRegularSeason20242025!$D$3:$D$1315, $A42)+SUMIFS(DataRegularSeason20242025!$AB$3:$AB$1315,DataRegularSeason20242025!$B$3:$B$1315, "&lt;=" &amp; FB$1, DataRegularSeason20242025!$E$3:$E$1315, $A42)</f>
        <v>67</v>
      </c>
      <c r="FC42">
        <f>SUMIFS(DataRegularSeason20242025!$AA$3:$AA$1315,DataRegularSeason20242025!$B$3:$B$1315, "&lt;=" &amp; FC$1, DataRegularSeason20242025!$D$3:$D$1315, $A42)+SUMIFS(DataRegularSeason20242025!$AB$3:$AB$1315,DataRegularSeason20242025!$B$3:$B$1315, "&lt;=" &amp; FC$1, DataRegularSeason20242025!$E$3:$E$1315, $A42)</f>
        <v>67</v>
      </c>
      <c r="FD42">
        <f>SUMIFS(DataRegularSeason20242025!$AA$3:$AA$1315,DataRegularSeason20242025!$B$3:$B$1315, "&lt;=" &amp; FD$1, DataRegularSeason20242025!$D$3:$D$1315, $A42)+SUMIFS(DataRegularSeason20242025!$AB$3:$AB$1315,DataRegularSeason20242025!$B$3:$B$1315, "&lt;=" &amp; FD$1, DataRegularSeason20242025!$E$3:$E$1315, $A42)</f>
        <v>67</v>
      </c>
      <c r="FE42">
        <f>SUMIFS(DataRegularSeason20242025!$AA$3:$AA$1315,DataRegularSeason20242025!$B$3:$B$1315, "&lt;=" &amp; FE$1, DataRegularSeason20242025!$D$3:$D$1315, $A42)+SUMIFS(DataRegularSeason20242025!$AB$3:$AB$1315,DataRegularSeason20242025!$B$3:$B$1315, "&lt;=" &amp; FE$1, DataRegularSeason20242025!$E$3:$E$1315, $A42)</f>
        <v>67</v>
      </c>
      <c r="FF42">
        <f>SUMIFS(DataRegularSeason20242025!$AA$3:$AA$1315,DataRegularSeason20242025!$B$3:$B$1315, "&lt;=" &amp; FF$1, DataRegularSeason20242025!$D$3:$D$1315, $A42)+SUMIFS(DataRegularSeason20242025!$AB$3:$AB$1315,DataRegularSeason20242025!$B$3:$B$1315, "&lt;=" &amp; FF$1, DataRegularSeason20242025!$E$3:$E$1315, $A42)</f>
        <v>67</v>
      </c>
      <c r="FG42">
        <f>SUMIFS(DataRegularSeason20242025!$AA$3:$AA$1315,DataRegularSeason20242025!$B$3:$B$1315, "&lt;=" &amp; FG$1, DataRegularSeason20242025!$D$3:$D$1315, $A42)+SUMIFS(DataRegularSeason20242025!$AB$3:$AB$1315,DataRegularSeason20242025!$B$3:$B$1315, "&lt;=" &amp; FG$1, DataRegularSeason20242025!$E$3:$E$1315, $A42)</f>
        <v>67</v>
      </c>
      <c r="FH42">
        <f>SUMIFS(DataRegularSeason20242025!$AA$3:$AA$1315,DataRegularSeason20242025!$B$3:$B$1315, "&lt;=" &amp; FH$1, DataRegularSeason20242025!$D$3:$D$1315, $A42)+SUMIFS(DataRegularSeason20242025!$AB$3:$AB$1315,DataRegularSeason20242025!$B$3:$B$1315, "&lt;=" &amp; FH$1, DataRegularSeason20242025!$E$3:$E$1315, $A42)</f>
        <v>67</v>
      </c>
      <c r="FI42">
        <f>SUMIFS(DataRegularSeason20242025!$AA$3:$AA$1315,DataRegularSeason20242025!$B$3:$B$1315, "&lt;=" &amp; FI$1, DataRegularSeason20242025!$D$3:$D$1315, $A42)+SUMIFS(DataRegularSeason20242025!$AB$3:$AB$1315,DataRegularSeason20242025!$B$3:$B$1315, "&lt;=" &amp; FI$1, DataRegularSeason20242025!$E$3:$E$1315, $A42)</f>
        <v>67</v>
      </c>
      <c r="FJ42">
        <f>SUMIFS(DataRegularSeason20242025!$AA$3:$AA$1315,DataRegularSeason20242025!$B$3:$B$1315, "&lt;=" &amp; FJ$1, DataRegularSeason20242025!$D$3:$D$1315, $A42)+SUMIFS(DataRegularSeason20242025!$AB$3:$AB$1315,DataRegularSeason20242025!$B$3:$B$1315, "&lt;=" &amp; FJ$1, DataRegularSeason20242025!$E$3:$E$1315, $A42)</f>
        <v>67</v>
      </c>
      <c r="FK42">
        <f>SUMIFS(DataRegularSeason20242025!$AA$3:$AA$1315,DataRegularSeason20242025!$B$3:$B$1315, "&lt;=" &amp; FK$1, DataRegularSeason20242025!$D$3:$D$1315, $A42)+SUMIFS(DataRegularSeason20242025!$AB$3:$AB$1315,DataRegularSeason20242025!$B$3:$B$1315, "&lt;=" &amp; FK$1, DataRegularSeason20242025!$E$3:$E$1315, $A42)</f>
        <v>67</v>
      </c>
      <c r="FL42">
        <f>SUMIFS(DataRegularSeason20242025!$AA$3:$AA$1315,DataRegularSeason20242025!$B$3:$B$1315, "&lt;=" &amp; FL$1, DataRegularSeason20242025!$D$3:$D$1315, $A42)+SUMIFS(DataRegularSeason20242025!$AB$3:$AB$1315,DataRegularSeason20242025!$B$3:$B$1315, "&lt;=" &amp; FL$1, DataRegularSeason20242025!$E$3:$E$1315, $A42)</f>
        <v>67</v>
      </c>
      <c r="FM42">
        <f>SUMIFS(DataRegularSeason20242025!$AA$3:$AA$1315,DataRegularSeason20242025!$B$3:$B$1315, "&lt;=" &amp; FM$1, DataRegularSeason20242025!$D$3:$D$1315, $A42)+SUMIFS(DataRegularSeason20242025!$AB$3:$AB$1315,DataRegularSeason20242025!$B$3:$B$1315, "&lt;=" &amp; FM$1, DataRegularSeason20242025!$E$3:$E$1315, $A42)</f>
        <v>67</v>
      </c>
      <c r="FN42">
        <f>SUMIFS(DataRegularSeason20242025!$AA$3:$AA$1315,DataRegularSeason20242025!$B$3:$B$1315, "&lt;=" &amp; FN$1, DataRegularSeason20242025!$D$3:$D$1315, $A42)+SUMIFS(DataRegularSeason20242025!$AB$3:$AB$1315,DataRegularSeason20242025!$B$3:$B$1315, "&lt;=" &amp; FN$1, DataRegularSeason20242025!$E$3:$E$1315, $A42)</f>
        <v>67</v>
      </c>
      <c r="FO42">
        <f>SUMIFS(DataRegularSeason20242025!$AA$3:$AA$1315,DataRegularSeason20242025!$B$3:$B$1315, "&lt;=" &amp; FO$1, DataRegularSeason20242025!$D$3:$D$1315, $A42)+SUMIFS(DataRegularSeason20242025!$AB$3:$AB$1315,DataRegularSeason20242025!$B$3:$B$1315, "&lt;=" &amp; FO$1, DataRegularSeason20242025!$E$3:$E$1315, $A42)</f>
        <v>67</v>
      </c>
      <c r="FP42">
        <f>SUMIFS(DataRegularSeason20242025!$AA$3:$AA$1315,DataRegularSeason20242025!$B$3:$B$1315, "&lt;=" &amp; FP$1, DataRegularSeason20242025!$D$3:$D$1315, $A42)+SUMIFS(DataRegularSeason20242025!$AB$3:$AB$1315,DataRegularSeason20242025!$B$3:$B$1315, "&lt;=" &amp; FP$1, DataRegularSeason20242025!$E$3:$E$1315, $A42)</f>
        <v>67</v>
      </c>
      <c r="FQ42">
        <f>SUMIFS(DataRegularSeason20242025!$AA$3:$AA$1315,DataRegularSeason20242025!$B$3:$B$1315, "&lt;=" &amp; FQ$1, DataRegularSeason20242025!$D$3:$D$1315, $A42)+SUMIFS(DataRegularSeason20242025!$AB$3:$AB$1315,DataRegularSeason20242025!$B$3:$B$1315, "&lt;=" &amp; FQ$1, DataRegularSeason20242025!$E$3:$E$1315, $A42)</f>
        <v>67</v>
      </c>
      <c r="FR42">
        <f>SUMIFS(DataRegularSeason20242025!$AA$3:$AA$1315,DataRegularSeason20242025!$B$3:$B$1315, "&lt;=" &amp; FR$1, DataRegularSeason20242025!$D$3:$D$1315, $A42)+SUMIFS(DataRegularSeason20242025!$AB$3:$AB$1315,DataRegularSeason20242025!$B$3:$B$1315, "&lt;=" &amp; FR$1, DataRegularSeason20242025!$E$3:$E$1315, $A42)</f>
        <v>67</v>
      </c>
      <c r="FS42">
        <f>SUMIFS(DataRegularSeason20242025!$AA$3:$AA$1315,DataRegularSeason20242025!$B$3:$B$1315, "&lt;=" &amp; FS$1, DataRegularSeason20242025!$D$3:$D$1315, $A42)+SUMIFS(DataRegularSeason20242025!$AB$3:$AB$1315,DataRegularSeason20242025!$B$3:$B$1315, "&lt;=" &amp; FS$1, DataRegularSeason20242025!$E$3:$E$1315, $A42)</f>
        <v>67</v>
      </c>
      <c r="FT42">
        <f>SUMIFS(DataRegularSeason20242025!$AA$3:$AA$1315,DataRegularSeason20242025!$B$3:$B$1315, "&lt;=" &amp; FT$1, DataRegularSeason20242025!$D$3:$D$1315, $A42)+SUMIFS(DataRegularSeason20242025!$AB$3:$AB$1315,DataRegularSeason20242025!$B$3:$B$1315, "&lt;=" &amp; FT$1, DataRegularSeason20242025!$E$3:$E$1315, $A42)</f>
        <v>67</v>
      </c>
      <c r="FU42">
        <f>SUMIFS(DataRegularSeason20242025!$AA$3:$AA$1315,DataRegularSeason20242025!$B$3:$B$1315, "&lt;=" &amp; FU$1, DataRegularSeason20242025!$D$3:$D$1315, $A42)+SUMIFS(DataRegularSeason20242025!$AB$3:$AB$1315,DataRegularSeason20242025!$B$3:$B$1315, "&lt;=" &amp; FU$1, DataRegularSeason20242025!$E$3:$E$1315, $A42)</f>
        <v>67</v>
      </c>
      <c r="FV42">
        <f>SUMIFS(DataRegularSeason20242025!$AA$3:$AA$1315,DataRegularSeason20242025!$B$3:$B$1315, "&lt;=" &amp; FV$1, DataRegularSeason20242025!$D$3:$D$1315, $A42)+SUMIFS(DataRegularSeason20242025!$AB$3:$AB$1315,DataRegularSeason20242025!$B$3:$B$1315, "&lt;=" &amp; FV$1, DataRegularSeason20242025!$E$3:$E$1315, $A42)</f>
        <v>67</v>
      </c>
      <c r="FW42">
        <f>SUMIFS(DataRegularSeason20242025!$AA$3:$AA$1315,DataRegularSeason20242025!$B$3:$B$1315, "&lt;=" &amp; FW$1, DataRegularSeason20242025!$D$3:$D$1315, $A42)+SUMIFS(DataRegularSeason20242025!$AB$3:$AB$1315,DataRegularSeason20242025!$B$3:$B$1315, "&lt;=" &amp; FW$1, DataRegularSeason20242025!$E$3:$E$1315, $A42)</f>
        <v>67</v>
      </c>
      <c r="FX42">
        <f>SUMIFS(DataRegularSeason20242025!$AA$3:$AA$1315,DataRegularSeason20242025!$B$3:$B$1315, "&lt;=" &amp; FX$1, DataRegularSeason20242025!$D$3:$D$1315, $A42)+SUMIFS(DataRegularSeason20242025!$AB$3:$AB$1315,DataRegularSeason20242025!$B$3:$B$1315, "&lt;=" &amp; FX$1, DataRegularSeason20242025!$E$3:$E$1315, $A42)</f>
        <v>67</v>
      </c>
      <c r="FY42">
        <f>SUMIFS(DataRegularSeason20242025!$AA$3:$AA$1315,DataRegularSeason20242025!$B$3:$B$1315, "&lt;=" &amp; FY$1, DataRegularSeason20242025!$D$3:$D$1315, $A42)+SUMIFS(DataRegularSeason20242025!$AB$3:$AB$1315,DataRegularSeason20242025!$B$3:$B$1315, "&lt;=" &amp; FY$1, DataRegularSeason20242025!$E$3:$E$1315, $A42)</f>
        <v>67</v>
      </c>
      <c r="FZ42">
        <f>SUMIFS(DataRegularSeason20242025!$AA$3:$AA$1315,DataRegularSeason20242025!$B$3:$B$1315, "&lt;=" &amp; FZ$1, DataRegularSeason20242025!$D$3:$D$1315, $A42)+SUMIFS(DataRegularSeason20242025!$AB$3:$AB$1315,DataRegularSeason20242025!$B$3:$B$1315, "&lt;=" &amp; FZ$1, DataRegularSeason20242025!$E$3:$E$1315, $A42)</f>
        <v>67</v>
      </c>
      <c r="GA42">
        <f>SUMIFS(DataRegularSeason20242025!$AA$3:$AA$1315,DataRegularSeason20242025!$B$3:$B$1315, "&lt;=" &amp; GA$1, DataRegularSeason20242025!$D$3:$D$1315, $A42)+SUMIFS(DataRegularSeason20242025!$AB$3:$AB$1315,DataRegularSeason20242025!$B$3:$B$1315, "&lt;=" &amp; GA$1, DataRegularSeason20242025!$E$3:$E$1315, $A42)</f>
        <v>67</v>
      </c>
      <c r="GB42">
        <f>SUMIFS(DataRegularSeason20242025!$AA$3:$AA$1315,DataRegularSeason20242025!$B$3:$B$1315, "&lt;=" &amp; GB$1, DataRegularSeason20242025!$D$3:$D$1315, $A42)+SUMIFS(DataRegularSeason20242025!$AB$3:$AB$1315,DataRegularSeason20242025!$B$3:$B$1315, "&lt;=" &amp; GB$1, DataRegularSeason20242025!$E$3:$E$1315, $A42)</f>
        <v>67</v>
      </c>
      <c r="GC42">
        <f>SUMIFS(DataRegularSeason20242025!$AA$3:$AA$1315,DataRegularSeason20242025!$B$3:$B$1315, "&lt;=" &amp; GC$1, DataRegularSeason20242025!$D$3:$D$1315, $A42)+SUMIFS(DataRegularSeason20242025!$AB$3:$AB$1315,DataRegularSeason20242025!$B$3:$B$1315, "&lt;=" &amp; GC$1, DataRegularSeason20242025!$E$3:$E$1315, $A42)</f>
        <v>67</v>
      </c>
      <c r="GD42">
        <f>SUMIFS(DataRegularSeason20242025!$AA$3:$AA$1315,DataRegularSeason20242025!$B$3:$B$1315, "&lt;=" &amp; GD$1, DataRegularSeason20242025!$D$3:$D$1315, $A42)+SUMIFS(DataRegularSeason20242025!$AB$3:$AB$1315,DataRegularSeason20242025!$B$3:$B$1315, "&lt;=" &amp; GD$1, DataRegularSeason20242025!$E$3:$E$1315, $A42)</f>
        <v>67</v>
      </c>
      <c r="GE42">
        <f>SUMIFS(DataRegularSeason20242025!$AA$3:$AA$1315,DataRegularSeason20242025!$B$3:$B$1315, "&lt;=" &amp; GE$1, DataRegularSeason20242025!$D$3:$D$1315, $A42)+SUMIFS(DataRegularSeason20242025!$AB$3:$AB$1315,DataRegularSeason20242025!$B$3:$B$1315, "&lt;=" &amp; GE$1, DataRegularSeason20242025!$E$3:$E$1315, $A42)</f>
        <v>67</v>
      </c>
      <c r="GF42">
        <f>SUMIFS(DataRegularSeason20242025!$AA$3:$AA$1315,DataRegularSeason20242025!$B$3:$B$1315, "&lt;=" &amp; GF$1, DataRegularSeason20242025!$D$3:$D$1315, $A42)+SUMIFS(DataRegularSeason20242025!$AB$3:$AB$1315,DataRegularSeason20242025!$B$3:$B$1315, "&lt;=" &amp; GF$1, DataRegularSeason20242025!$E$3:$E$1315, $A42)</f>
        <v>67</v>
      </c>
      <c r="GG42">
        <f>SUMIFS(DataRegularSeason20242025!$AA$3:$AA$1315,DataRegularSeason20242025!$B$3:$B$1315, "&lt;=" &amp; GG$1, DataRegularSeason20242025!$D$3:$D$1315, $A42)+SUMIFS(DataRegularSeason20242025!$AB$3:$AB$1315,DataRegularSeason20242025!$B$3:$B$1315, "&lt;=" &amp; GG$1, DataRegularSeason20242025!$E$3:$E$1315, $A42)</f>
        <v>67</v>
      </c>
      <c r="GH42">
        <f>SUMIFS(DataRegularSeason20242025!$AA$3:$AA$1315,DataRegularSeason20242025!$B$3:$B$1315, "&lt;=" &amp; GH$1, DataRegularSeason20242025!$D$3:$D$1315, $A42)+SUMIFS(DataRegularSeason20242025!$AB$3:$AB$1315,DataRegularSeason20242025!$B$3:$B$1315, "&lt;=" &amp; GH$1, DataRegularSeason20242025!$E$3:$E$1315, $A42)</f>
        <v>67</v>
      </c>
      <c r="GI42">
        <f>SUMIFS(DataRegularSeason20242025!$AA$3:$AA$1315,DataRegularSeason20242025!$B$3:$B$1315, "&lt;=" &amp; GI$1, DataRegularSeason20242025!$D$3:$D$1315, $A42)+SUMIFS(DataRegularSeason20242025!$AB$3:$AB$1315,DataRegularSeason20242025!$B$3:$B$1315, "&lt;=" &amp; GI$1, DataRegularSeason20242025!$E$3:$E$1315, $A42)</f>
        <v>67</v>
      </c>
      <c r="GJ42">
        <f>SUMIFS(DataRegularSeason20242025!$AA$3:$AA$1315,DataRegularSeason20242025!$B$3:$B$1315, "&lt;=" &amp; GJ$1, DataRegularSeason20242025!$D$3:$D$1315, $A42)+SUMIFS(DataRegularSeason20242025!$AB$3:$AB$1315,DataRegularSeason20242025!$B$3:$B$1315, "&lt;=" &amp; GJ$1, DataRegularSeason20242025!$E$3:$E$1315, $A42)</f>
        <v>67</v>
      </c>
      <c r="GK42">
        <f>SUMIFS(DataRegularSeason20242025!$AA$3:$AA$1315,DataRegularSeason20242025!$B$3:$B$1315, "&lt;=" &amp; GK$1, DataRegularSeason20242025!$D$3:$D$1315, $A42)+SUMIFS(DataRegularSeason20242025!$AB$3:$AB$1315,DataRegularSeason20242025!$B$3:$B$1315, "&lt;=" &amp; GK$1, DataRegularSeason20242025!$E$3:$E$1315, $A42)</f>
        <v>67</v>
      </c>
      <c r="GL42">
        <f>SUMIFS(DataRegularSeason20242025!$AA$3:$AA$1315,DataRegularSeason20242025!$B$3:$B$1315, "&lt;=" &amp; GL$1, DataRegularSeason20242025!$D$3:$D$1315, $A42)+SUMIFS(DataRegularSeason20242025!$AB$3:$AB$1315,DataRegularSeason20242025!$B$3:$B$1315, "&lt;=" &amp; GL$1, DataRegularSeason20242025!$E$3:$E$1315, $A42)</f>
        <v>67</v>
      </c>
      <c r="GM42">
        <f>SUMIFS(DataRegularSeason20242025!$AA$3:$AA$1315,DataRegularSeason20242025!$B$3:$B$1315, "&lt;=" &amp; GM$1, DataRegularSeason20242025!$D$3:$D$1315, $A42)+SUMIFS(DataRegularSeason20242025!$AB$3:$AB$1315,DataRegularSeason20242025!$B$3:$B$1315, "&lt;=" &amp; GM$1, DataRegularSeason20242025!$E$3:$E$1315, $A42)</f>
        <v>67</v>
      </c>
      <c r="GN42">
        <f>SUMIFS(DataRegularSeason20242025!$AA$3:$AA$1315,DataRegularSeason20242025!$B$3:$B$1315, "&lt;=" &amp; GN$1, DataRegularSeason20242025!$D$3:$D$1315, $A42)+SUMIFS(DataRegularSeason20242025!$AB$3:$AB$1315,DataRegularSeason20242025!$B$3:$B$1315, "&lt;=" &amp; GN$1, DataRegularSeason20242025!$E$3:$E$1315, $A42)</f>
        <v>67</v>
      </c>
      <c r="GO42">
        <f>SUMIFS(DataRegularSeason20242025!$AA$3:$AA$1315,DataRegularSeason20242025!$B$3:$B$1315, "&lt;=" &amp; GO$1, DataRegularSeason20242025!$D$3:$D$1315, $A42)+SUMIFS(DataRegularSeason20242025!$AB$3:$AB$1315,DataRegularSeason20242025!$B$3:$B$1315, "&lt;=" &amp; GO$1, DataRegularSeason20242025!$E$3:$E$1315, $A42)</f>
        <v>67</v>
      </c>
      <c r="GP42">
        <f>SUMIFS(DataRegularSeason20242025!$AA$3:$AA$1315,DataRegularSeason20242025!$B$3:$B$1315, "&lt;=" &amp; GP$1, DataRegularSeason20242025!$D$3:$D$1315, $A42)+SUMIFS(DataRegularSeason20242025!$AB$3:$AB$1315,DataRegularSeason20242025!$B$3:$B$1315, "&lt;=" &amp; GP$1, DataRegularSeason20242025!$E$3:$E$1315, $A42)</f>
        <v>67</v>
      </c>
      <c r="GQ42">
        <f>SUMIFS(DataRegularSeason20242025!$AA$3:$AA$1315,DataRegularSeason20242025!$B$3:$B$1315, "&lt;=" &amp; GQ$1, DataRegularSeason20242025!$D$3:$D$1315, $A42)+SUMIFS(DataRegularSeason20242025!$AB$3:$AB$1315,DataRegularSeason20242025!$B$3:$B$1315, "&lt;=" &amp; GQ$1, DataRegularSeason20242025!$E$3:$E$1315, $A42)</f>
        <v>67</v>
      </c>
      <c r="GR42">
        <f>SUMIFS(DataRegularSeason20242025!$AA$3:$AA$1315,DataRegularSeason20242025!$B$3:$B$1315, "&lt;=" &amp; GR$1, DataRegularSeason20242025!$D$3:$D$1315, $A42)+SUMIFS(DataRegularSeason20242025!$AB$3:$AB$1315,DataRegularSeason20242025!$B$3:$B$1315, "&lt;=" &amp; GR$1, DataRegularSeason20242025!$E$3:$E$1315, $A42)</f>
        <v>67</v>
      </c>
      <c r="GS42">
        <f>SUMIFS(DataRegularSeason20242025!$AA$3:$AA$1315,DataRegularSeason20242025!$B$3:$B$1315, "&lt;=" &amp; GS$1, DataRegularSeason20242025!$D$3:$D$1315, $A42)+SUMIFS(DataRegularSeason20242025!$AB$3:$AB$1315,DataRegularSeason20242025!$B$3:$B$1315, "&lt;=" &amp; GS$1, DataRegularSeason20242025!$E$3:$E$1315, $A42)</f>
        <v>67</v>
      </c>
      <c r="GT42">
        <f>SUMIFS(DataRegularSeason20242025!$AA$3:$AA$1315,DataRegularSeason20242025!$B$3:$B$1315, "&lt;=" &amp; GT$1, DataRegularSeason20242025!$D$3:$D$1315, $A42)+SUMIFS(DataRegularSeason20242025!$AB$3:$AB$1315,DataRegularSeason20242025!$B$3:$B$1315, "&lt;=" &amp; GT$1, DataRegularSeason20242025!$E$3:$E$1315, $A42)</f>
        <v>67</v>
      </c>
      <c r="GU42">
        <f>SUMIFS(DataRegularSeason20242025!$AA$3:$AA$1315,DataRegularSeason20242025!$B$3:$B$1315, "&lt;=" &amp; GU$1, DataRegularSeason20242025!$D$3:$D$1315, $A42)+SUMIFS(DataRegularSeason20242025!$AB$3:$AB$1315,DataRegularSeason20242025!$B$3:$B$1315, "&lt;=" &amp; GU$1, DataRegularSeason20242025!$E$3:$E$1315, $A42)</f>
        <v>67</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65</v>
      </c>
      <c r="FC43">
        <f>SUMIFS(DataRegularSeason20242025!$AA$3:$AA$1315,DataRegularSeason20242025!$B$3:$B$1315, "&lt;=" &amp; FC$1, DataRegularSeason20242025!$D$3:$D$1315, $A43)+SUMIFS(DataRegularSeason20242025!$AB$3:$AB$1315,DataRegularSeason20242025!$B$3:$B$1315, "&lt;=" &amp; FC$1, DataRegularSeason20242025!$E$3:$E$1315, $A43)</f>
        <v>65</v>
      </c>
      <c r="FD43">
        <f>SUMIFS(DataRegularSeason20242025!$AA$3:$AA$1315,DataRegularSeason20242025!$B$3:$B$1315, "&lt;=" &amp; FD$1, DataRegularSeason20242025!$D$3:$D$1315, $A43)+SUMIFS(DataRegularSeason20242025!$AB$3:$AB$1315,DataRegularSeason20242025!$B$3:$B$1315, "&lt;=" &amp; FD$1, DataRegularSeason20242025!$E$3:$E$1315, $A43)</f>
        <v>65</v>
      </c>
      <c r="FE43">
        <f>SUMIFS(DataRegularSeason20242025!$AA$3:$AA$1315,DataRegularSeason20242025!$B$3:$B$1315, "&lt;=" &amp; FE$1, DataRegularSeason20242025!$D$3:$D$1315, $A43)+SUMIFS(DataRegularSeason20242025!$AB$3:$AB$1315,DataRegularSeason20242025!$B$3:$B$1315, "&lt;=" &amp; FE$1, DataRegularSeason20242025!$E$3:$E$1315, $A43)</f>
        <v>65</v>
      </c>
      <c r="FF43">
        <f>SUMIFS(DataRegularSeason20242025!$AA$3:$AA$1315,DataRegularSeason20242025!$B$3:$B$1315, "&lt;=" &amp; FF$1, DataRegularSeason20242025!$D$3:$D$1315, $A43)+SUMIFS(DataRegularSeason20242025!$AB$3:$AB$1315,DataRegularSeason20242025!$B$3:$B$1315, "&lt;=" &amp; FF$1, DataRegularSeason20242025!$E$3:$E$1315, $A43)</f>
        <v>65</v>
      </c>
      <c r="FG43">
        <f>SUMIFS(DataRegularSeason20242025!$AA$3:$AA$1315,DataRegularSeason20242025!$B$3:$B$1315, "&lt;=" &amp; FG$1, DataRegularSeason20242025!$D$3:$D$1315, $A43)+SUMIFS(DataRegularSeason20242025!$AB$3:$AB$1315,DataRegularSeason20242025!$B$3:$B$1315, "&lt;=" &amp; FG$1, DataRegularSeason20242025!$E$3:$E$1315, $A43)</f>
        <v>65</v>
      </c>
      <c r="FH43">
        <f>SUMIFS(DataRegularSeason20242025!$AA$3:$AA$1315,DataRegularSeason20242025!$B$3:$B$1315, "&lt;=" &amp; FH$1, DataRegularSeason20242025!$D$3:$D$1315, $A43)+SUMIFS(DataRegularSeason20242025!$AB$3:$AB$1315,DataRegularSeason20242025!$B$3:$B$1315, "&lt;=" &amp; FH$1, DataRegularSeason20242025!$E$3:$E$1315, $A43)</f>
        <v>65</v>
      </c>
      <c r="FI43">
        <f>SUMIFS(DataRegularSeason20242025!$AA$3:$AA$1315,DataRegularSeason20242025!$B$3:$B$1315, "&lt;=" &amp; FI$1, DataRegularSeason20242025!$D$3:$D$1315, $A43)+SUMIFS(DataRegularSeason20242025!$AB$3:$AB$1315,DataRegularSeason20242025!$B$3:$B$1315, "&lt;=" &amp; FI$1, DataRegularSeason20242025!$E$3:$E$1315, $A43)</f>
        <v>65</v>
      </c>
      <c r="FJ43">
        <f>SUMIFS(DataRegularSeason20242025!$AA$3:$AA$1315,DataRegularSeason20242025!$B$3:$B$1315, "&lt;=" &amp; FJ$1, DataRegularSeason20242025!$D$3:$D$1315, $A43)+SUMIFS(DataRegularSeason20242025!$AB$3:$AB$1315,DataRegularSeason20242025!$B$3:$B$1315, "&lt;=" &amp; FJ$1, DataRegularSeason20242025!$E$3:$E$1315, $A43)</f>
        <v>65</v>
      </c>
      <c r="FK43">
        <f>SUMIFS(DataRegularSeason20242025!$AA$3:$AA$1315,DataRegularSeason20242025!$B$3:$B$1315, "&lt;=" &amp; FK$1, DataRegularSeason20242025!$D$3:$D$1315, $A43)+SUMIFS(DataRegularSeason20242025!$AB$3:$AB$1315,DataRegularSeason20242025!$B$3:$B$1315, "&lt;=" &amp; FK$1, DataRegularSeason20242025!$E$3:$E$1315, $A43)</f>
        <v>65</v>
      </c>
      <c r="FL43">
        <f>SUMIFS(DataRegularSeason20242025!$AA$3:$AA$1315,DataRegularSeason20242025!$B$3:$B$1315, "&lt;=" &amp; FL$1, DataRegularSeason20242025!$D$3:$D$1315, $A43)+SUMIFS(DataRegularSeason20242025!$AB$3:$AB$1315,DataRegularSeason20242025!$B$3:$B$1315, "&lt;=" &amp; FL$1, DataRegularSeason20242025!$E$3:$E$1315, $A43)</f>
        <v>65</v>
      </c>
      <c r="FM43">
        <f>SUMIFS(DataRegularSeason20242025!$AA$3:$AA$1315,DataRegularSeason20242025!$B$3:$B$1315, "&lt;=" &amp; FM$1, DataRegularSeason20242025!$D$3:$D$1315, $A43)+SUMIFS(DataRegularSeason20242025!$AB$3:$AB$1315,DataRegularSeason20242025!$B$3:$B$1315, "&lt;=" &amp; FM$1, DataRegularSeason20242025!$E$3:$E$1315, $A43)</f>
        <v>65</v>
      </c>
      <c r="FN43">
        <f>SUMIFS(DataRegularSeason20242025!$AA$3:$AA$1315,DataRegularSeason20242025!$B$3:$B$1315, "&lt;=" &amp; FN$1, DataRegularSeason20242025!$D$3:$D$1315, $A43)+SUMIFS(DataRegularSeason20242025!$AB$3:$AB$1315,DataRegularSeason20242025!$B$3:$B$1315, "&lt;=" &amp; FN$1, DataRegularSeason20242025!$E$3:$E$1315, $A43)</f>
        <v>65</v>
      </c>
      <c r="FO43">
        <f>SUMIFS(DataRegularSeason20242025!$AA$3:$AA$1315,DataRegularSeason20242025!$B$3:$B$1315, "&lt;=" &amp; FO$1, DataRegularSeason20242025!$D$3:$D$1315, $A43)+SUMIFS(DataRegularSeason20242025!$AB$3:$AB$1315,DataRegularSeason20242025!$B$3:$B$1315, "&lt;=" &amp; FO$1, DataRegularSeason20242025!$E$3:$E$1315, $A43)</f>
        <v>65</v>
      </c>
      <c r="FP43">
        <f>SUMIFS(DataRegularSeason20242025!$AA$3:$AA$1315,DataRegularSeason20242025!$B$3:$B$1315, "&lt;=" &amp; FP$1, DataRegularSeason20242025!$D$3:$D$1315, $A43)+SUMIFS(DataRegularSeason20242025!$AB$3:$AB$1315,DataRegularSeason20242025!$B$3:$B$1315, "&lt;=" &amp; FP$1, DataRegularSeason20242025!$E$3:$E$1315, $A43)</f>
        <v>65</v>
      </c>
      <c r="FQ43">
        <f>SUMIFS(DataRegularSeason20242025!$AA$3:$AA$1315,DataRegularSeason20242025!$B$3:$B$1315, "&lt;=" &amp; FQ$1, DataRegularSeason20242025!$D$3:$D$1315, $A43)+SUMIFS(DataRegularSeason20242025!$AB$3:$AB$1315,DataRegularSeason20242025!$B$3:$B$1315, "&lt;=" &amp; FQ$1, DataRegularSeason20242025!$E$3:$E$1315, $A43)</f>
        <v>65</v>
      </c>
      <c r="FR43">
        <f>SUMIFS(DataRegularSeason20242025!$AA$3:$AA$1315,DataRegularSeason20242025!$B$3:$B$1315, "&lt;=" &amp; FR$1, DataRegularSeason20242025!$D$3:$D$1315, $A43)+SUMIFS(DataRegularSeason20242025!$AB$3:$AB$1315,DataRegularSeason20242025!$B$3:$B$1315, "&lt;=" &amp; FR$1, DataRegularSeason20242025!$E$3:$E$1315, $A43)</f>
        <v>65</v>
      </c>
      <c r="FS43">
        <f>SUMIFS(DataRegularSeason20242025!$AA$3:$AA$1315,DataRegularSeason20242025!$B$3:$B$1315, "&lt;=" &amp; FS$1, DataRegularSeason20242025!$D$3:$D$1315, $A43)+SUMIFS(DataRegularSeason20242025!$AB$3:$AB$1315,DataRegularSeason20242025!$B$3:$B$1315, "&lt;=" &amp; FS$1, DataRegularSeason20242025!$E$3:$E$1315, $A43)</f>
        <v>65</v>
      </c>
      <c r="FT43">
        <f>SUMIFS(DataRegularSeason20242025!$AA$3:$AA$1315,DataRegularSeason20242025!$B$3:$B$1315, "&lt;=" &amp; FT$1, DataRegularSeason20242025!$D$3:$D$1315, $A43)+SUMIFS(DataRegularSeason20242025!$AB$3:$AB$1315,DataRegularSeason20242025!$B$3:$B$1315, "&lt;=" &amp; FT$1, DataRegularSeason20242025!$E$3:$E$1315, $A43)</f>
        <v>65</v>
      </c>
      <c r="FU43">
        <f>SUMIFS(DataRegularSeason20242025!$AA$3:$AA$1315,DataRegularSeason20242025!$B$3:$B$1315, "&lt;=" &amp; FU$1, DataRegularSeason20242025!$D$3:$D$1315, $A43)+SUMIFS(DataRegularSeason20242025!$AB$3:$AB$1315,DataRegularSeason20242025!$B$3:$B$1315, "&lt;=" &amp; FU$1, DataRegularSeason20242025!$E$3:$E$1315, $A43)</f>
        <v>65</v>
      </c>
      <c r="FV43">
        <f>SUMIFS(DataRegularSeason20242025!$AA$3:$AA$1315,DataRegularSeason20242025!$B$3:$B$1315, "&lt;=" &amp; FV$1, DataRegularSeason20242025!$D$3:$D$1315, $A43)+SUMIFS(DataRegularSeason20242025!$AB$3:$AB$1315,DataRegularSeason20242025!$B$3:$B$1315, "&lt;=" &amp; FV$1, DataRegularSeason20242025!$E$3:$E$1315, $A43)</f>
        <v>65</v>
      </c>
      <c r="FW43">
        <f>SUMIFS(DataRegularSeason20242025!$AA$3:$AA$1315,DataRegularSeason20242025!$B$3:$B$1315, "&lt;=" &amp; FW$1, DataRegularSeason20242025!$D$3:$D$1315, $A43)+SUMIFS(DataRegularSeason20242025!$AB$3:$AB$1315,DataRegularSeason20242025!$B$3:$B$1315, "&lt;=" &amp; FW$1, DataRegularSeason20242025!$E$3:$E$1315, $A43)</f>
        <v>65</v>
      </c>
      <c r="FX43">
        <f>SUMIFS(DataRegularSeason20242025!$AA$3:$AA$1315,DataRegularSeason20242025!$B$3:$B$1315, "&lt;=" &amp; FX$1, DataRegularSeason20242025!$D$3:$D$1315, $A43)+SUMIFS(DataRegularSeason20242025!$AB$3:$AB$1315,DataRegularSeason20242025!$B$3:$B$1315, "&lt;=" &amp; FX$1, DataRegularSeason20242025!$E$3:$E$1315, $A43)</f>
        <v>65</v>
      </c>
      <c r="FY43">
        <f>SUMIFS(DataRegularSeason20242025!$AA$3:$AA$1315,DataRegularSeason20242025!$B$3:$B$1315, "&lt;=" &amp; FY$1, DataRegularSeason20242025!$D$3:$D$1315, $A43)+SUMIFS(DataRegularSeason20242025!$AB$3:$AB$1315,DataRegularSeason20242025!$B$3:$B$1315, "&lt;=" &amp; FY$1, DataRegularSeason20242025!$E$3:$E$1315, $A43)</f>
        <v>65</v>
      </c>
      <c r="FZ43">
        <f>SUMIFS(DataRegularSeason20242025!$AA$3:$AA$1315,DataRegularSeason20242025!$B$3:$B$1315, "&lt;=" &amp; FZ$1, DataRegularSeason20242025!$D$3:$D$1315, $A43)+SUMIFS(DataRegularSeason20242025!$AB$3:$AB$1315,DataRegularSeason20242025!$B$3:$B$1315, "&lt;=" &amp; FZ$1, DataRegularSeason20242025!$E$3:$E$1315, $A43)</f>
        <v>65</v>
      </c>
      <c r="GA43">
        <f>SUMIFS(DataRegularSeason20242025!$AA$3:$AA$1315,DataRegularSeason20242025!$B$3:$B$1315, "&lt;=" &amp; GA$1, DataRegularSeason20242025!$D$3:$D$1315, $A43)+SUMIFS(DataRegularSeason20242025!$AB$3:$AB$1315,DataRegularSeason20242025!$B$3:$B$1315, "&lt;=" &amp; GA$1, DataRegularSeason20242025!$E$3:$E$1315, $A43)</f>
        <v>65</v>
      </c>
      <c r="GB43">
        <f>SUMIFS(DataRegularSeason20242025!$AA$3:$AA$1315,DataRegularSeason20242025!$B$3:$B$1315, "&lt;=" &amp; GB$1, DataRegularSeason20242025!$D$3:$D$1315, $A43)+SUMIFS(DataRegularSeason20242025!$AB$3:$AB$1315,DataRegularSeason20242025!$B$3:$B$1315, "&lt;=" &amp; GB$1, DataRegularSeason20242025!$E$3:$E$1315, $A43)</f>
        <v>65</v>
      </c>
      <c r="GC43">
        <f>SUMIFS(DataRegularSeason20242025!$AA$3:$AA$1315,DataRegularSeason20242025!$B$3:$B$1315, "&lt;=" &amp; GC$1, DataRegularSeason20242025!$D$3:$D$1315, $A43)+SUMIFS(DataRegularSeason20242025!$AB$3:$AB$1315,DataRegularSeason20242025!$B$3:$B$1315, "&lt;=" &amp; GC$1, DataRegularSeason20242025!$E$3:$E$1315, $A43)</f>
        <v>65</v>
      </c>
      <c r="GD43">
        <f>SUMIFS(DataRegularSeason20242025!$AA$3:$AA$1315,DataRegularSeason20242025!$B$3:$B$1315, "&lt;=" &amp; GD$1, DataRegularSeason20242025!$D$3:$D$1315, $A43)+SUMIFS(DataRegularSeason20242025!$AB$3:$AB$1315,DataRegularSeason20242025!$B$3:$B$1315, "&lt;=" &amp; GD$1, DataRegularSeason20242025!$E$3:$E$1315, $A43)</f>
        <v>65</v>
      </c>
      <c r="GE43">
        <f>SUMIFS(DataRegularSeason20242025!$AA$3:$AA$1315,DataRegularSeason20242025!$B$3:$B$1315, "&lt;=" &amp; GE$1, DataRegularSeason20242025!$D$3:$D$1315, $A43)+SUMIFS(DataRegularSeason20242025!$AB$3:$AB$1315,DataRegularSeason20242025!$B$3:$B$1315, "&lt;=" &amp; GE$1, DataRegularSeason20242025!$E$3:$E$1315, $A43)</f>
        <v>65</v>
      </c>
      <c r="GF43">
        <f>SUMIFS(DataRegularSeason20242025!$AA$3:$AA$1315,DataRegularSeason20242025!$B$3:$B$1315, "&lt;=" &amp; GF$1, DataRegularSeason20242025!$D$3:$D$1315, $A43)+SUMIFS(DataRegularSeason20242025!$AB$3:$AB$1315,DataRegularSeason20242025!$B$3:$B$1315, "&lt;=" &amp; GF$1, DataRegularSeason20242025!$E$3:$E$1315, $A43)</f>
        <v>65</v>
      </c>
      <c r="GG43">
        <f>SUMIFS(DataRegularSeason20242025!$AA$3:$AA$1315,DataRegularSeason20242025!$B$3:$B$1315, "&lt;=" &amp; GG$1, DataRegularSeason20242025!$D$3:$D$1315, $A43)+SUMIFS(DataRegularSeason20242025!$AB$3:$AB$1315,DataRegularSeason20242025!$B$3:$B$1315, "&lt;=" &amp; GG$1, DataRegularSeason20242025!$E$3:$E$1315, $A43)</f>
        <v>65</v>
      </c>
      <c r="GH43">
        <f>SUMIFS(DataRegularSeason20242025!$AA$3:$AA$1315,DataRegularSeason20242025!$B$3:$B$1315, "&lt;=" &amp; GH$1, DataRegularSeason20242025!$D$3:$D$1315, $A43)+SUMIFS(DataRegularSeason20242025!$AB$3:$AB$1315,DataRegularSeason20242025!$B$3:$B$1315, "&lt;=" &amp; GH$1, DataRegularSeason20242025!$E$3:$E$1315, $A43)</f>
        <v>65</v>
      </c>
      <c r="GI43">
        <f>SUMIFS(DataRegularSeason20242025!$AA$3:$AA$1315,DataRegularSeason20242025!$B$3:$B$1315, "&lt;=" &amp; GI$1, DataRegularSeason20242025!$D$3:$D$1315, $A43)+SUMIFS(DataRegularSeason20242025!$AB$3:$AB$1315,DataRegularSeason20242025!$B$3:$B$1315, "&lt;=" &amp; GI$1, DataRegularSeason20242025!$E$3:$E$1315, $A43)</f>
        <v>65</v>
      </c>
      <c r="GJ43">
        <f>SUMIFS(DataRegularSeason20242025!$AA$3:$AA$1315,DataRegularSeason20242025!$B$3:$B$1315, "&lt;=" &amp; GJ$1, DataRegularSeason20242025!$D$3:$D$1315, $A43)+SUMIFS(DataRegularSeason20242025!$AB$3:$AB$1315,DataRegularSeason20242025!$B$3:$B$1315, "&lt;=" &amp; GJ$1, DataRegularSeason20242025!$E$3:$E$1315, $A43)</f>
        <v>65</v>
      </c>
      <c r="GK43">
        <f>SUMIFS(DataRegularSeason20242025!$AA$3:$AA$1315,DataRegularSeason20242025!$B$3:$B$1315, "&lt;=" &amp; GK$1, DataRegularSeason20242025!$D$3:$D$1315, $A43)+SUMIFS(DataRegularSeason20242025!$AB$3:$AB$1315,DataRegularSeason20242025!$B$3:$B$1315, "&lt;=" &amp; GK$1, DataRegularSeason20242025!$E$3:$E$1315, $A43)</f>
        <v>65</v>
      </c>
      <c r="GL43">
        <f>SUMIFS(DataRegularSeason20242025!$AA$3:$AA$1315,DataRegularSeason20242025!$B$3:$B$1315, "&lt;=" &amp; GL$1, DataRegularSeason20242025!$D$3:$D$1315, $A43)+SUMIFS(DataRegularSeason20242025!$AB$3:$AB$1315,DataRegularSeason20242025!$B$3:$B$1315, "&lt;=" &amp; GL$1, DataRegularSeason20242025!$E$3:$E$1315, $A43)</f>
        <v>65</v>
      </c>
      <c r="GM43">
        <f>SUMIFS(DataRegularSeason20242025!$AA$3:$AA$1315,DataRegularSeason20242025!$B$3:$B$1315, "&lt;=" &amp; GM$1, DataRegularSeason20242025!$D$3:$D$1315, $A43)+SUMIFS(DataRegularSeason20242025!$AB$3:$AB$1315,DataRegularSeason20242025!$B$3:$B$1315, "&lt;=" &amp; GM$1, DataRegularSeason20242025!$E$3:$E$1315, $A43)</f>
        <v>65</v>
      </c>
      <c r="GN43">
        <f>SUMIFS(DataRegularSeason20242025!$AA$3:$AA$1315,DataRegularSeason20242025!$B$3:$B$1315, "&lt;=" &amp; GN$1, DataRegularSeason20242025!$D$3:$D$1315, $A43)+SUMIFS(DataRegularSeason20242025!$AB$3:$AB$1315,DataRegularSeason20242025!$B$3:$B$1315, "&lt;=" &amp; GN$1, DataRegularSeason20242025!$E$3:$E$1315, $A43)</f>
        <v>65</v>
      </c>
      <c r="GO43">
        <f>SUMIFS(DataRegularSeason20242025!$AA$3:$AA$1315,DataRegularSeason20242025!$B$3:$B$1315, "&lt;=" &amp; GO$1, DataRegularSeason20242025!$D$3:$D$1315, $A43)+SUMIFS(DataRegularSeason20242025!$AB$3:$AB$1315,DataRegularSeason20242025!$B$3:$B$1315, "&lt;=" &amp; GO$1, DataRegularSeason20242025!$E$3:$E$1315, $A43)</f>
        <v>65</v>
      </c>
      <c r="GP43">
        <f>SUMIFS(DataRegularSeason20242025!$AA$3:$AA$1315,DataRegularSeason20242025!$B$3:$B$1315, "&lt;=" &amp; GP$1, DataRegularSeason20242025!$D$3:$D$1315, $A43)+SUMIFS(DataRegularSeason20242025!$AB$3:$AB$1315,DataRegularSeason20242025!$B$3:$B$1315, "&lt;=" &amp; GP$1, DataRegularSeason20242025!$E$3:$E$1315, $A43)</f>
        <v>65</v>
      </c>
      <c r="GQ43">
        <f>SUMIFS(DataRegularSeason20242025!$AA$3:$AA$1315,DataRegularSeason20242025!$B$3:$B$1315, "&lt;=" &amp; GQ$1, DataRegularSeason20242025!$D$3:$D$1315, $A43)+SUMIFS(DataRegularSeason20242025!$AB$3:$AB$1315,DataRegularSeason20242025!$B$3:$B$1315, "&lt;=" &amp; GQ$1, DataRegularSeason20242025!$E$3:$E$1315, $A43)</f>
        <v>65</v>
      </c>
      <c r="GR43">
        <f>SUMIFS(DataRegularSeason20242025!$AA$3:$AA$1315,DataRegularSeason20242025!$B$3:$B$1315, "&lt;=" &amp; GR$1, DataRegularSeason20242025!$D$3:$D$1315, $A43)+SUMIFS(DataRegularSeason20242025!$AB$3:$AB$1315,DataRegularSeason20242025!$B$3:$B$1315, "&lt;=" &amp; GR$1, DataRegularSeason20242025!$E$3:$E$1315, $A43)</f>
        <v>65</v>
      </c>
      <c r="GS43">
        <f>SUMIFS(DataRegularSeason20242025!$AA$3:$AA$1315,DataRegularSeason20242025!$B$3:$B$1315, "&lt;=" &amp; GS$1, DataRegularSeason20242025!$D$3:$D$1315, $A43)+SUMIFS(DataRegularSeason20242025!$AB$3:$AB$1315,DataRegularSeason20242025!$B$3:$B$1315, "&lt;=" &amp; GS$1, DataRegularSeason20242025!$E$3:$E$1315, $A43)</f>
        <v>65</v>
      </c>
      <c r="GT43">
        <f>SUMIFS(DataRegularSeason20242025!$AA$3:$AA$1315,DataRegularSeason20242025!$B$3:$B$1315, "&lt;=" &amp; GT$1, DataRegularSeason20242025!$D$3:$D$1315, $A43)+SUMIFS(DataRegularSeason20242025!$AB$3:$AB$1315,DataRegularSeason20242025!$B$3:$B$1315, "&lt;=" &amp; GT$1, DataRegularSeason20242025!$E$3:$E$1315, $A43)</f>
        <v>65</v>
      </c>
      <c r="GU43">
        <f>SUMIFS(DataRegularSeason20242025!$AA$3:$AA$1315,DataRegularSeason20242025!$B$3:$B$1315, "&lt;=" &amp; GU$1, DataRegularSeason20242025!$D$3:$D$1315, $A43)+SUMIFS(DataRegularSeason20242025!$AB$3:$AB$1315,DataRegularSeason20242025!$B$3:$B$1315, "&lt;=" &amp; GU$1, DataRegularSeason20242025!$E$3:$E$1315, $A43)</f>
        <v>65</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54</v>
      </c>
      <c r="FG45">
        <f>SUMIFS(DataRegularSeason20242025!$AA$3:$AA$1315,DataRegularSeason20242025!$B$3:$B$1315, "&lt;=" &amp; FG$1, DataRegularSeason20242025!$D$3:$D$1315, $A45)+SUMIFS(DataRegularSeason20242025!$AB$3:$AB$1315,DataRegularSeason20242025!$B$3:$B$1315, "&lt;=" &amp; FG$1, DataRegularSeason20242025!$E$3:$E$1315, $A45)</f>
        <v>54</v>
      </c>
      <c r="FH45">
        <f>SUMIFS(DataRegularSeason20242025!$AA$3:$AA$1315,DataRegularSeason20242025!$B$3:$B$1315, "&lt;=" &amp; FH$1, DataRegularSeason20242025!$D$3:$D$1315, $A45)+SUMIFS(DataRegularSeason20242025!$AB$3:$AB$1315,DataRegularSeason20242025!$B$3:$B$1315, "&lt;=" &amp; FH$1, DataRegularSeason20242025!$E$3:$E$1315, $A45)</f>
        <v>54</v>
      </c>
      <c r="FI45">
        <f>SUMIFS(DataRegularSeason20242025!$AA$3:$AA$1315,DataRegularSeason20242025!$B$3:$B$1315, "&lt;=" &amp; FI$1, DataRegularSeason20242025!$D$3:$D$1315, $A45)+SUMIFS(DataRegularSeason20242025!$AB$3:$AB$1315,DataRegularSeason20242025!$B$3:$B$1315, "&lt;=" &amp; FI$1, DataRegularSeason20242025!$E$3:$E$1315, $A45)</f>
        <v>54</v>
      </c>
      <c r="FJ45">
        <f>SUMIFS(DataRegularSeason20242025!$AA$3:$AA$1315,DataRegularSeason20242025!$B$3:$B$1315, "&lt;=" &amp; FJ$1, DataRegularSeason20242025!$D$3:$D$1315, $A45)+SUMIFS(DataRegularSeason20242025!$AB$3:$AB$1315,DataRegularSeason20242025!$B$3:$B$1315, "&lt;=" &amp; FJ$1, DataRegularSeason20242025!$E$3:$E$1315, $A45)</f>
        <v>54</v>
      </c>
      <c r="FK45">
        <f>SUMIFS(DataRegularSeason20242025!$AA$3:$AA$1315,DataRegularSeason20242025!$B$3:$B$1315, "&lt;=" &amp; FK$1, DataRegularSeason20242025!$D$3:$D$1315, $A45)+SUMIFS(DataRegularSeason20242025!$AB$3:$AB$1315,DataRegularSeason20242025!$B$3:$B$1315, "&lt;=" &amp; FK$1, DataRegularSeason20242025!$E$3:$E$1315, $A45)</f>
        <v>54</v>
      </c>
      <c r="FL45">
        <f>SUMIFS(DataRegularSeason20242025!$AA$3:$AA$1315,DataRegularSeason20242025!$B$3:$B$1315, "&lt;=" &amp; FL$1, DataRegularSeason20242025!$D$3:$D$1315, $A45)+SUMIFS(DataRegularSeason20242025!$AB$3:$AB$1315,DataRegularSeason20242025!$B$3:$B$1315, "&lt;=" &amp; FL$1, DataRegularSeason20242025!$E$3:$E$1315, $A45)</f>
        <v>54</v>
      </c>
      <c r="FM45">
        <f>SUMIFS(DataRegularSeason20242025!$AA$3:$AA$1315,DataRegularSeason20242025!$B$3:$B$1315, "&lt;=" &amp; FM$1, DataRegularSeason20242025!$D$3:$D$1315, $A45)+SUMIFS(DataRegularSeason20242025!$AB$3:$AB$1315,DataRegularSeason20242025!$B$3:$B$1315, "&lt;=" &amp; FM$1, DataRegularSeason20242025!$E$3:$E$1315, $A45)</f>
        <v>54</v>
      </c>
      <c r="FN45">
        <f>SUMIFS(DataRegularSeason20242025!$AA$3:$AA$1315,DataRegularSeason20242025!$B$3:$B$1315, "&lt;=" &amp; FN$1, DataRegularSeason20242025!$D$3:$D$1315, $A45)+SUMIFS(DataRegularSeason20242025!$AB$3:$AB$1315,DataRegularSeason20242025!$B$3:$B$1315, "&lt;=" &amp; FN$1, DataRegularSeason20242025!$E$3:$E$1315, $A45)</f>
        <v>54</v>
      </c>
      <c r="FO45">
        <f>SUMIFS(DataRegularSeason20242025!$AA$3:$AA$1315,DataRegularSeason20242025!$B$3:$B$1315, "&lt;=" &amp; FO$1, DataRegularSeason20242025!$D$3:$D$1315, $A45)+SUMIFS(DataRegularSeason20242025!$AB$3:$AB$1315,DataRegularSeason20242025!$B$3:$B$1315, "&lt;=" &amp; FO$1, DataRegularSeason20242025!$E$3:$E$1315, $A45)</f>
        <v>54</v>
      </c>
      <c r="FP45">
        <f>SUMIFS(DataRegularSeason20242025!$AA$3:$AA$1315,DataRegularSeason20242025!$B$3:$B$1315, "&lt;=" &amp; FP$1, DataRegularSeason20242025!$D$3:$D$1315, $A45)+SUMIFS(DataRegularSeason20242025!$AB$3:$AB$1315,DataRegularSeason20242025!$B$3:$B$1315, "&lt;=" &amp; FP$1, DataRegularSeason20242025!$E$3:$E$1315, $A45)</f>
        <v>54</v>
      </c>
      <c r="FQ45">
        <f>SUMIFS(DataRegularSeason20242025!$AA$3:$AA$1315,DataRegularSeason20242025!$B$3:$B$1315, "&lt;=" &amp; FQ$1, DataRegularSeason20242025!$D$3:$D$1315, $A45)+SUMIFS(DataRegularSeason20242025!$AB$3:$AB$1315,DataRegularSeason20242025!$B$3:$B$1315, "&lt;=" &amp; FQ$1, DataRegularSeason20242025!$E$3:$E$1315, $A45)</f>
        <v>54</v>
      </c>
      <c r="FR45">
        <f>SUMIFS(DataRegularSeason20242025!$AA$3:$AA$1315,DataRegularSeason20242025!$B$3:$B$1315, "&lt;=" &amp; FR$1, DataRegularSeason20242025!$D$3:$D$1315, $A45)+SUMIFS(DataRegularSeason20242025!$AB$3:$AB$1315,DataRegularSeason20242025!$B$3:$B$1315, "&lt;=" &amp; FR$1, DataRegularSeason20242025!$E$3:$E$1315, $A45)</f>
        <v>54</v>
      </c>
      <c r="FS45">
        <f>SUMIFS(DataRegularSeason20242025!$AA$3:$AA$1315,DataRegularSeason20242025!$B$3:$B$1315, "&lt;=" &amp; FS$1, DataRegularSeason20242025!$D$3:$D$1315, $A45)+SUMIFS(DataRegularSeason20242025!$AB$3:$AB$1315,DataRegularSeason20242025!$B$3:$B$1315, "&lt;=" &amp; FS$1, DataRegularSeason20242025!$E$3:$E$1315, $A45)</f>
        <v>54</v>
      </c>
      <c r="FT45">
        <f>SUMIFS(DataRegularSeason20242025!$AA$3:$AA$1315,DataRegularSeason20242025!$B$3:$B$1315, "&lt;=" &amp; FT$1, DataRegularSeason20242025!$D$3:$D$1315, $A45)+SUMIFS(DataRegularSeason20242025!$AB$3:$AB$1315,DataRegularSeason20242025!$B$3:$B$1315, "&lt;=" &amp; FT$1, DataRegularSeason20242025!$E$3:$E$1315, $A45)</f>
        <v>54</v>
      </c>
      <c r="FU45">
        <f>SUMIFS(DataRegularSeason20242025!$AA$3:$AA$1315,DataRegularSeason20242025!$B$3:$B$1315, "&lt;=" &amp; FU$1, DataRegularSeason20242025!$D$3:$D$1315, $A45)+SUMIFS(DataRegularSeason20242025!$AB$3:$AB$1315,DataRegularSeason20242025!$B$3:$B$1315, "&lt;=" &amp; FU$1, DataRegularSeason20242025!$E$3:$E$1315, $A45)</f>
        <v>54</v>
      </c>
      <c r="FV45">
        <f>SUMIFS(DataRegularSeason20242025!$AA$3:$AA$1315,DataRegularSeason20242025!$B$3:$B$1315, "&lt;=" &amp; FV$1, DataRegularSeason20242025!$D$3:$D$1315, $A45)+SUMIFS(DataRegularSeason20242025!$AB$3:$AB$1315,DataRegularSeason20242025!$B$3:$B$1315, "&lt;=" &amp; FV$1, DataRegularSeason20242025!$E$3:$E$1315, $A45)</f>
        <v>54</v>
      </c>
      <c r="FW45">
        <f>SUMIFS(DataRegularSeason20242025!$AA$3:$AA$1315,DataRegularSeason20242025!$B$3:$B$1315, "&lt;=" &amp; FW$1, DataRegularSeason20242025!$D$3:$D$1315, $A45)+SUMIFS(DataRegularSeason20242025!$AB$3:$AB$1315,DataRegularSeason20242025!$B$3:$B$1315, "&lt;=" &amp; FW$1, DataRegularSeason20242025!$E$3:$E$1315, $A45)</f>
        <v>54</v>
      </c>
      <c r="FX45">
        <f>SUMIFS(DataRegularSeason20242025!$AA$3:$AA$1315,DataRegularSeason20242025!$B$3:$B$1315, "&lt;=" &amp; FX$1, DataRegularSeason20242025!$D$3:$D$1315, $A45)+SUMIFS(DataRegularSeason20242025!$AB$3:$AB$1315,DataRegularSeason20242025!$B$3:$B$1315, "&lt;=" &amp; FX$1, DataRegularSeason20242025!$E$3:$E$1315, $A45)</f>
        <v>54</v>
      </c>
      <c r="FY45">
        <f>SUMIFS(DataRegularSeason20242025!$AA$3:$AA$1315,DataRegularSeason20242025!$B$3:$B$1315, "&lt;=" &amp; FY$1, DataRegularSeason20242025!$D$3:$D$1315, $A45)+SUMIFS(DataRegularSeason20242025!$AB$3:$AB$1315,DataRegularSeason20242025!$B$3:$B$1315, "&lt;=" &amp; FY$1, DataRegularSeason20242025!$E$3:$E$1315, $A45)</f>
        <v>54</v>
      </c>
      <c r="FZ45">
        <f>SUMIFS(DataRegularSeason20242025!$AA$3:$AA$1315,DataRegularSeason20242025!$B$3:$B$1315, "&lt;=" &amp; FZ$1, DataRegularSeason20242025!$D$3:$D$1315, $A45)+SUMIFS(DataRegularSeason20242025!$AB$3:$AB$1315,DataRegularSeason20242025!$B$3:$B$1315, "&lt;=" &amp; FZ$1, DataRegularSeason20242025!$E$3:$E$1315, $A45)</f>
        <v>54</v>
      </c>
      <c r="GA45">
        <f>SUMIFS(DataRegularSeason20242025!$AA$3:$AA$1315,DataRegularSeason20242025!$B$3:$B$1315, "&lt;=" &amp; GA$1, DataRegularSeason20242025!$D$3:$D$1315, $A45)+SUMIFS(DataRegularSeason20242025!$AB$3:$AB$1315,DataRegularSeason20242025!$B$3:$B$1315, "&lt;=" &amp; GA$1, DataRegularSeason20242025!$E$3:$E$1315, $A45)</f>
        <v>54</v>
      </c>
      <c r="GB45">
        <f>SUMIFS(DataRegularSeason20242025!$AA$3:$AA$1315,DataRegularSeason20242025!$B$3:$B$1315, "&lt;=" &amp; GB$1, DataRegularSeason20242025!$D$3:$D$1315, $A45)+SUMIFS(DataRegularSeason20242025!$AB$3:$AB$1315,DataRegularSeason20242025!$B$3:$B$1315, "&lt;=" &amp; GB$1, DataRegularSeason20242025!$E$3:$E$1315, $A45)</f>
        <v>54</v>
      </c>
      <c r="GC45">
        <f>SUMIFS(DataRegularSeason20242025!$AA$3:$AA$1315,DataRegularSeason20242025!$B$3:$B$1315, "&lt;=" &amp; GC$1, DataRegularSeason20242025!$D$3:$D$1315, $A45)+SUMIFS(DataRegularSeason20242025!$AB$3:$AB$1315,DataRegularSeason20242025!$B$3:$B$1315, "&lt;=" &amp; GC$1, DataRegularSeason20242025!$E$3:$E$1315, $A45)</f>
        <v>54</v>
      </c>
      <c r="GD45">
        <f>SUMIFS(DataRegularSeason20242025!$AA$3:$AA$1315,DataRegularSeason20242025!$B$3:$B$1315, "&lt;=" &amp; GD$1, DataRegularSeason20242025!$D$3:$D$1315, $A45)+SUMIFS(DataRegularSeason20242025!$AB$3:$AB$1315,DataRegularSeason20242025!$B$3:$B$1315, "&lt;=" &amp; GD$1, DataRegularSeason20242025!$E$3:$E$1315, $A45)</f>
        <v>54</v>
      </c>
      <c r="GE45">
        <f>SUMIFS(DataRegularSeason20242025!$AA$3:$AA$1315,DataRegularSeason20242025!$B$3:$B$1315, "&lt;=" &amp; GE$1, DataRegularSeason20242025!$D$3:$D$1315, $A45)+SUMIFS(DataRegularSeason20242025!$AB$3:$AB$1315,DataRegularSeason20242025!$B$3:$B$1315, "&lt;=" &amp; GE$1, DataRegularSeason20242025!$E$3:$E$1315, $A45)</f>
        <v>54</v>
      </c>
      <c r="GF45">
        <f>SUMIFS(DataRegularSeason20242025!$AA$3:$AA$1315,DataRegularSeason20242025!$B$3:$B$1315, "&lt;=" &amp; GF$1, DataRegularSeason20242025!$D$3:$D$1315, $A45)+SUMIFS(DataRegularSeason20242025!$AB$3:$AB$1315,DataRegularSeason20242025!$B$3:$B$1315, "&lt;=" &amp; GF$1, DataRegularSeason20242025!$E$3:$E$1315, $A45)</f>
        <v>54</v>
      </c>
      <c r="GG45">
        <f>SUMIFS(DataRegularSeason20242025!$AA$3:$AA$1315,DataRegularSeason20242025!$B$3:$B$1315, "&lt;=" &amp; GG$1, DataRegularSeason20242025!$D$3:$D$1315, $A45)+SUMIFS(DataRegularSeason20242025!$AB$3:$AB$1315,DataRegularSeason20242025!$B$3:$B$1315, "&lt;=" &amp; GG$1, DataRegularSeason20242025!$E$3:$E$1315, $A45)</f>
        <v>54</v>
      </c>
      <c r="GH45">
        <f>SUMIFS(DataRegularSeason20242025!$AA$3:$AA$1315,DataRegularSeason20242025!$B$3:$B$1315, "&lt;=" &amp; GH$1, DataRegularSeason20242025!$D$3:$D$1315, $A45)+SUMIFS(DataRegularSeason20242025!$AB$3:$AB$1315,DataRegularSeason20242025!$B$3:$B$1315, "&lt;=" &amp; GH$1, DataRegularSeason20242025!$E$3:$E$1315, $A45)</f>
        <v>54</v>
      </c>
      <c r="GI45">
        <f>SUMIFS(DataRegularSeason20242025!$AA$3:$AA$1315,DataRegularSeason20242025!$B$3:$B$1315, "&lt;=" &amp; GI$1, DataRegularSeason20242025!$D$3:$D$1315, $A45)+SUMIFS(DataRegularSeason20242025!$AB$3:$AB$1315,DataRegularSeason20242025!$B$3:$B$1315, "&lt;=" &amp; GI$1, DataRegularSeason20242025!$E$3:$E$1315, $A45)</f>
        <v>54</v>
      </c>
      <c r="GJ45">
        <f>SUMIFS(DataRegularSeason20242025!$AA$3:$AA$1315,DataRegularSeason20242025!$B$3:$B$1315, "&lt;=" &amp; GJ$1, DataRegularSeason20242025!$D$3:$D$1315, $A45)+SUMIFS(DataRegularSeason20242025!$AB$3:$AB$1315,DataRegularSeason20242025!$B$3:$B$1315, "&lt;=" &amp; GJ$1, DataRegularSeason20242025!$E$3:$E$1315, $A45)</f>
        <v>54</v>
      </c>
      <c r="GK45">
        <f>SUMIFS(DataRegularSeason20242025!$AA$3:$AA$1315,DataRegularSeason20242025!$B$3:$B$1315, "&lt;=" &amp; GK$1, DataRegularSeason20242025!$D$3:$D$1315, $A45)+SUMIFS(DataRegularSeason20242025!$AB$3:$AB$1315,DataRegularSeason20242025!$B$3:$B$1315, "&lt;=" &amp; GK$1, DataRegularSeason20242025!$E$3:$E$1315, $A45)</f>
        <v>54</v>
      </c>
      <c r="GL45">
        <f>SUMIFS(DataRegularSeason20242025!$AA$3:$AA$1315,DataRegularSeason20242025!$B$3:$B$1315, "&lt;=" &amp; GL$1, DataRegularSeason20242025!$D$3:$D$1315, $A45)+SUMIFS(DataRegularSeason20242025!$AB$3:$AB$1315,DataRegularSeason20242025!$B$3:$B$1315, "&lt;=" &amp; GL$1, DataRegularSeason20242025!$E$3:$E$1315, $A45)</f>
        <v>54</v>
      </c>
      <c r="GM45">
        <f>SUMIFS(DataRegularSeason20242025!$AA$3:$AA$1315,DataRegularSeason20242025!$B$3:$B$1315, "&lt;=" &amp; GM$1, DataRegularSeason20242025!$D$3:$D$1315, $A45)+SUMIFS(DataRegularSeason20242025!$AB$3:$AB$1315,DataRegularSeason20242025!$B$3:$B$1315, "&lt;=" &amp; GM$1, DataRegularSeason20242025!$E$3:$E$1315, $A45)</f>
        <v>54</v>
      </c>
      <c r="GN45">
        <f>SUMIFS(DataRegularSeason20242025!$AA$3:$AA$1315,DataRegularSeason20242025!$B$3:$B$1315, "&lt;=" &amp; GN$1, DataRegularSeason20242025!$D$3:$D$1315, $A45)+SUMIFS(DataRegularSeason20242025!$AB$3:$AB$1315,DataRegularSeason20242025!$B$3:$B$1315, "&lt;=" &amp; GN$1, DataRegularSeason20242025!$E$3:$E$1315, $A45)</f>
        <v>54</v>
      </c>
      <c r="GO45">
        <f>SUMIFS(DataRegularSeason20242025!$AA$3:$AA$1315,DataRegularSeason20242025!$B$3:$B$1315, "&lt;=" &amp; GO$1, DataRegularSeason20242025!$D$3:$D$1315, $A45)+SUMIFS(DataRegularSeason20242025!$AB$3:$AB$1315,DataRegularSeason20242025!$B$3:$B$1315, "&lt;=" &amp; GO$1, DataRegularSeason20242025!$E$3:$E$1315, $A45)</f>
        <v>54</v>
      </c>
      <c r="GP45">
        <f>SUMIFS(DataRegularSeason20242025!$AA$3:$AA$1315,DataRegularSeason20242025!$B$3:$B$1315, "&lt;=" &amp; GP$1, DataRegularSeason20242025!$D$3:$D$1315, $A45)+SUMIFS(DataRegularSeason20242025!$AB$3:$AB$1315,DataRegularSeason20242025!$B$3:$B$1315, "&lt;=" &amp; GP$1, DataRegularSeason20242025!$E$3:$E$1315, $A45)</f>
        <v>54</v>
      </c>
      <c r="GQ45">
        <f>SUMIFS(DataRegularSeason20242025!$AA$3:$AA$1315,DataRegularSeason20242025!$B$3:$B$1315, "&lt;=" &amp; GQ$1, DataRegularSeason20242025!$D$3:$D$1315, $A45)+SUMIFS(DataRegularSeason20242025!$AB$3:$AB$1315,DataRegularSeason20242025!$B$3:$B$1315, "&lt;=" &amp; GQ$1, DataRegularSeason20242025!$E$3:$E$1315, $A45)</f>
        <v>54</v>
      </c>
      <c r="GR45">
        <f>SUMIFS(DataRegularSeason20242025!$AA$3:$AA$1315,DataRegularSeason20242025!$B$3:$B$1315, "&lt;=" &amp; GR$1, DataRegularSeason20242025!$D$3:$D$1315, $A45)+SUMIFS(DataRegularSeason20242025!$AB$3:$AB$1315,DataRegularSeason20242025!$B$3:$B$1315, "&lt;=" &amp; GR$1, DataRegularSeason20242025!$E$3:$E$1315, $A45)</f>
        <v>54</v>
      </c>
      <c r="GS45">
        <f>SUMIFS(DataRegularSeason20242025!$AA$3:$AA$1315,DataRegularSeason20242025!$B$3:$B$1315, "&lt;=" &amp; GS$1, DataRegularSeason20242025!$D$3:$D$1315, $A45)+SUMIFS(DataRegularSeason20242025!$AB$3:$AB$1315,DataRegularSeason20242025!$B$3:$B$1315, "&lt;=" &amp; GS$1, DataRegularSeason20242025!$E$3:$E$1315, $A45)</f>
        <v>54</v>
      </c>
      <c r="GT45">
        <f>SUMIFS(DataRegularSeason20242025!$AA$3:$AA$1315,DataRegularSeason20242025!$B$3:$B$1315, "&lt;=" &amp; GT$1, DataRegularSeason20242025!$D$3:$D$1315, $A45)+SUMIFS(DataRegularSeason20242025!$AB$3:$AB$1315,DataRegularSeason20242025!$B$3:$B$1315, "&lt;=" &amp; GT$1, DataRegularSeason20242025!$E$3:$E$1315, $A45)</f>
        <v>54</v>
      </c>
      <c r="GU45">
        <f>SUMIFS(DataRegularSeason20242025!$AA$3:$AA$1315,DataRegularSeason20242025!$B$3:$B$1315, "&lt;=" &amp; GU$1, DataRegularSeason20242025!$D$3:$D$1315, $A45)+SUMIFS(DataRegularSeason20242025!$AB$3:$AB$1315,DataRegularSeason20242025!$B$3:$B$1315, "&lt;=" &amp; GU$1, DataRegularSeason20242025!$E$3:$E$1315, $A45)</f>
        <v>54</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88</v>
      </c>
      <c r="FF46">
        <f>SUMIFS(DataRegularSeason20242025!$AA$3:$AA$1315,DataRegularSeason20242025!$B$3:$B$1315, "&lt;=" &amp; FF$1, DataRegularSeason20242025!$D$3:$D$1315, $A46)+SUMIFS(DataRegularSeason20242025!$AB$3:$AB$1315,DataRegularSeason20242025!$B$3:$B$1315, "&lt;=" &amp; FF$1, DataRegularSeason20242025!$E$3:$E$1315, $A46)</f>
        <v>88</v>
      </c>
      <c r="FG46">
        <f>SUMIFS(DataRegularSeason20242025!$AA$3:$AA$1315,DataRegularSeason20242025!$B$3:$B$1315, "&lt;=" &amp; FG$1, DataRegularSeason20242025!$D$3:$D$1315, $A46)+SUMIFS(DataRegularSeason20242025!$AB$3:$AB$1315,DataRegularSeason20242025!$B$3:$B$1315, "&lt;=" &amp; FG$1, DataRegularSeason20242025!$E$3:$E$1315, $A46)</f>
        <v>88</v>
      </c>
      <c r="FH46">
        <f>SUMIFS(DataRegularSeason20242025!$AA$3:$AA$1315,DataRegularSeason20242025!$B$3:$B$1315, "&lt;=" &amp; FH$1, DataRegularSeason20242025!$D$3:$D$1315, $A46)+SUMIFS(DataRegularSeason20242025!$AB$3:$AB$1315,DataRegularSeason20242025!$B$3:$B$1315, "&lt;=" &amp; FH$1, DataRegularSeason20242025!$E$3:$E$1315, $A46)</f>
        <v>88</v>
      </c>
      <c r="FI46">
        <f>SUMIFS(DataRegularSeason20242025!$AA$3:$AA$1315,DataRegularSeason20242025!$B$3:$B$1315, "&lt;=" &amp; FI$1, DataRegularSeason20242025!$D$3:$D$1315, $A46)+SUMIFS(DataRegularSeason20242025!$AB$3:$AB$1315,DataRegularSeason20242025!$B$3:$B$1315, "&lt;=" &amp; FI$1, DataRegularSeason20242025!$E$3:$E$1315, $A46)</f>
        <v>88</v>
      </c>
      <c r="FJ46">
        <f>SUMIFS(DataRegularSeason20242025!$AA$3:$AA$1315,DataRegularSeason20242025!$B$3:$B$1315, "&lt;=" &amp; FJ$1, DataRegularSeason20242025!$D$3:$D$1315, $A46)+SUMIFS(DataRegularSeason20242025!$AB$3:$AB$1315,DataRegularSeason20242025!$B$3:$B$1315, "&lt;=" &amp; FJ$1, DataRegularSeason20242025!$E$3:$E$1315, $A46)</f>
        <v>88</v>
      </c>
      <c r="FK46">
        <f>SUMIFS(DataRegularSeason20242025!$AA$3:$AA$1315,DataRegularSeason20242025!$B$3:$B$1315, "&lt;=" &amp; FK$1, DataRegularSeason20242025!$D$3:$D$1315, $A46)+SUMIFS(DataRegularSeason20242025!$AB$3:$AB$1315,DataRegularSeason20242025!$B$3:$B$1315, "&lt;=" &amp; FK$1, DataRegularSeason20242025!$E$3:$E$1315, $A46)</f>
        <v>88</v>
      </c>
      <c r="FL46">
        <f>SUMIFS(DataRegularSeason20242025!$AA$3:$AA$1315,DataRegularSeason20242025!$B$3:$B$1315, "&lt;=" &amp; FL$1, DataRegularSeason20242025!$D$3:$D$1315, $A46)+SUMIFS(DataRegularSeason20242025!$AB$3:$AB$1315,DataRegularSeason20242025!$B$3:$B$1315, "&lt;=" &amp; FL$1, DataRegularSeason20242025!$E$3:$E$1315, $A46)</f>
        <v>88</v>
      </c>
      <c r="FM46">
        <f>SUMIFS(DataRegularSeason20242025!$AA$3:$AA$1315,DataRegularSeason20242025!$B$3:$B$1315, "&lt;=" &amp; FM$1, DataRegularSeason20242025!$D$3:$D$1315, $A46)+SUMIFS(DataRegularSeason20242025!$AB$3:$AB$1315,DataRegularSeason20242025!$B$3:$B$1315, "&lt;=" &amp; FM$1, DataRegularSeason20242025!$E$3:$E$1315, $A46)</f>
        <v>88</v>
      </c>
      <c r="FN46">
        <f>SUMIFS(DataRegularSeason20242025!$AA$3:$AA$1315,DataRegularSeason20242025!$B$3:$B$1315, "&lt;=" &amp; FN$1, DataRegularSeason20242025!$D$3:$D$1315, $A46)+SUMIFS(DataRegularSeason20242025!$AB$3:$AB$1315,DataRegularSeason20242025!$B$3:$B$1315, "&lt;=" &amp; FN$1, DataRegularSeason20242025!$E$3:$E$1315, $A46)</f>
        <v>88</v>
      </c>
      <c r="FO46">
        <f>SUMIFS(DataRegularSeason20242025!$AA$3:$AA$1315,DataRegularSeason20242025!$B$3:$B$1315, "&lt;=" &amp; FO$1, DataRegularSeason20242025!$D$3:$D$1315, $A46)+SUMIFS(DataRegularSeason20242025!$AB$3:$AB$1315,DataRegularSeason20242025!$B$3:$B$1315, "&lt;=" &amp; FO$1, DataRegularSeason20242025!$E$3:$E$1315, $A46)</f>
        <v>88</v>
      </c>
      <c r="FP46">
        <f>SUMIFS(DataRegularSeason20242025!$AA$3:$AA$1315,DataRegularSeason20242025!$B$3:$B$1315, "&lt;=" &amp; FP$1, DataRegularSeason20242025!$D$3:$D$1315, $A46)+SUMIFS(DataRegularSeason20242025!$AB$3:$AB$1315,DataRegularSeason20242025!$B$3:$B$1315, "&lt;=" &amp; FP$1, DataRegularSeason20242025!$E$3:$E$1315, $A46)</f>
        <v>88</v>
      </c>
      <c r="FQ46">
        <f>SUMIFS(DataRegularSeason20242025!$AA$3:$AA$1315,DataRegularSeason20242025!$B$3:$B$1315, "&lt;=" &amp; FQ$1, DataRegularSeason20242025!$D$3:$D$1315, $A46)+SUMIFS(DataRegularSeason20242025!$AB$3:$AB$1315,DataRegularSeason20242025!$B$3:$B$1315, "&lt;=" &amp; FQ$1, DataRegularSeason20242025!$E$3:$E$1315, $A46)</f>
        <v>88</v>
      </c>
      <c r="FR46">
        <f>SUMIFS(DataRegularSeason20242025!$AA$3:$AA$1315,DataRegularSeason20242025!$B$3:$B$1315, "&lt;=" &amp; FR$1, DataRegularSeason20242025!$D$3:$D$1315, $A46)+SUMIFS(DataRegularSeason20242025!$AB$3:$AB$1315,DataRegularSeason20242025!$B$3:$B$1315, "&lt;=" &amp; FR$1, DataRegularSeason20242025!$E$3:$E$1315, $A46)</f>
        <v>88</v>
      </c>
      <c r="FS46">
        <f>SUMIFS(DataRegularSeason20242025!$AA$3:$AA$1315,DataRegularSeason20242025!$B$3:$B$1315, "&lt;=" &amp; FS$1, DataRegularSeason20242025!$D$3:$D$1315, $A46)+SUMIFS(DataRegularSeason20242025!$AB$3:$AB$1315,DataRegularSeason20242025!$B$3:$B$1315, "&lt;=" &amp; FS$1, DataRegularSeason20242025!$E$3:$E$1315, $A46)</f>
        <v>88</v>
      </c>
      <c r="FT46">
        <f>SUMIFS(DataRegularSeason20242025!$AA$3:$AA$1315,DataRegularSeason20242025!$B$3:$B$1315, "&lt;=" &amp; FT$1, DataRegularSeason20242025!$D$3:$D$1315, $A46)+SUMIFS(DataRegularSeason20242025!$AB$3:$AB$1315,DataRegularSeason20242025!$B$3:$B$1315, "&lt;=" &amp; FT$1, DataRegularSeason20242025!$E$3:$E$1315, $A46)</f>
        <v>88</v>
      </c>
      <c r="FU46">
        <f>SUMIFS(DataRegularSeason20242025!$AA$3:$AA$1315,DataRegularSeason20242025!$B$3:$B$1315, "&lt;=" &amp; FU$1, DataRegularSeason20242025!$D$3:$D$1315, $A46)+SUMIFS(DataRegularSeason20242025!$AB$3:$AB$1315,DataRegularSeason20242025!$B$3:$B$1315, "&lt;=" &amp; FU$1, DataRegularSeason20242025!$E$3:$E$1315, $A46)</f>
        <v>88</v>
      </c>
      <c r="FV46">
        <f>SUMIFS(DataRegularSeason20242025!$AA$3:$AA$1315,DataRegularSeason20242025!$B$3:$B$1315, "&lt;=" &amp; FV$1, DataRegularSeason20242025!$D$3:$D$1315, $A46)+SUMIFS(DataRegularSeason20242025!$AB$3:$AB$1315,DataRegularSeason20242025!$B$3:$B$1315, "&lt;=" &amp; FV$1, DataRegularSeason20242025!$E$3:$E$1315, $A46)</f>
        <v>88</v>
      </c>
      <c r="FW46">
        <f>SUMIFS(DataRegularSeason20242025!$AA$3:$AA$1315,DataRegularSeason20242025!$B$3:$B$1315, "&lt;=" &amp; FW$1, DataRegularSeason20242025!$D$3:$D$1315, $A46)+SUMIFS(DataRegularSeason20242025!$AB$3:$AB$1315,DataRegularSeason20242025!$B$3:$B$1315, "&lt;=" &amp; FW$1, DataRegularSeason20242025!$E$3:$E$1315, $A46)</f>
        <v>88</v>
      </c>
      <c r="FX46">
        <f>SUMIFS(DataRegularSeason20242025!$AA$3:$AA$1315,DataRegularSeason20242025!$B$3:$B$1315, "&lt;=" &amp; FX$1, DataRegularSeason20242025!$D$3:$D$1315, $A46)+SUMIFS(DataRegularSeason20242025!$AB$3:$AB$1315,DataRegularSeason20242025!$B$3:$B$1315, "&lt;=" &amp; FX$1, DataRegularSeason20242025!$E$3:$E$1315, $A46)</f>
        <v>88</v>
      </c>
      <c r="FY46">
        <f>SUMIFS(DataRegularSeason20242025!$AA$3:$AA$1315,DataRegularSeason20242025!$B$3:$B$1315, "&lt;=" &amp; FY$1, DataRegularSeason20242025!$D$3:$D$1315, $A46)+SUMIFS(DataRegularSeason20242025!$AB$3:$AB$1315,DataRegularSeason20242025!$B$3:$B$1315, "&lt;=" &amp; FY$1, DataRegularSeason20242025!$E$3:$E$1315, $A46)</f>
        <v>88</v>
      </c>
      <c r="FZ46">
        <f>SUMIFS(DataRegularSeason20242025!$AA$3:$AA$1315,DataRegularSeason20242025!$B$3:$B$1315, "&lt;=" &amp; FZ$1, DataRegularSeason20242025!$D$3:$D$1315, $A46)+SUMIFS(DataRegularSeason20242025!$AB$3:$AB$1315,DataRegularSeason20242025!$B$3:$B$1315, "&lt;=" &amp; FZ$1, DataRegularSeason20242025!$E$3:$E$1315, $A46)</f>
        <v>88</v>
      </c>
      <c r="GA46">
        <f>SUMIFS(DataRegularSeason20242025!$AA$3:$AA$1315,DataRegularSeason20242025!$B$3:$B$1315, "&lt;=" &amp; GA$1, DataRegularSeason20242025!$D$3:$D$1315, $A46)+SUMIFS(DataRegularSeason20242025!$AB$3:$AB$1315,DataRegularSeason20242025!$B$3:$B$1315, "&lt;=" &amp; GA$1, DataRegularSeason20242025!$E$3:$E$1315, $A46)</f>
        <v>88</v>
      </c>
      <c r="GB46">
        <f>SUMIFS(DataRegularSeason20242025!$AA$3:$AA$1315,DataRegularSeason20242025!$B$3:$B$1315, "&lt;=" &amp; GB$1, DataRegularSeason20242025!$D$3:$D$1315, $A46)+SUMIFS(DataRegularSeason20242025!$AB$3:$AB$1315,DataRegularSeason20242025!$B$3:$B$1315, "&lt;=" &amp; GB$1, DataRegularSeason20242025!$E$3:$E$1315, $A46)</f>
        <v>88</v>
      </c>
      <c r="GC46">
        <f>SUMIFS(DataRegularSeason20242025!$AA$3:$AA$1315,DataRegularSeason20242025!$B$3:$B$1315, "&lt;=" &amp; GC$1, DataRegularSeason20242025!$D$3:$D$1315, $A46)+SUMIFS(DataRegularSeason20242025!$AB$3:$AB$1315,DataRegularSeason20242025!$B$3:$B$1315, "&lt;=" &amp; GC$1, DataRegularSeason20242025!$E$3:$E$1315, $A46)</f>
        <v>88</v>
      </c>
      <c r="GD46">
        <f>SUMIFS(DataRegularSeason20242025!$AA$3:$AA$1315,DataRegularSeason20242025!$B$3:$B$1315, "&lt;=" &amp; GD$1, DataRegularSeason20242025!$D$3:$D$1315, $A46)+SUMIFS(DataRegularSeason20242025!$AB$3:$AB$1315,DataRegularSeason20242025!$B$3:$B$1315, "&lt;=" &amp; GD$1, DataRegularSeason20242025!$E$3:$E$1315, $A46)</f>
        <v>88</v>
      </c>
      <c r="GE46">
        <f>SUMIFS(DataRegularSeason20242025!$AA$3:$AA$1315,DataRegularSeason20242025!$B$3:$B$1315, "&lt;=" &amp; GE$1, DataRegularSeason20242025!$D$3:$D$1315, $A46)+SUMIFS(DataRegularSeason20242025!$AB$3:$AB$1315,DataRegularSeason20242025!$B$3:$B$1315, "&lt;=" &amp; GE$1, DataRegularSeason20242025!$E$3:$E$1315, $A46)</f>
        <v>88</v>
      </c>
      <c r="GF46">
        <f>SUMIFS(DataRegularSeason20242025!$AA$3:$AA$1315,DataRegularSeason20242025!$B$3:$B$1315, "&lt;=" &amp; GF$1, DataRegularSeason20242025!$D$3:$D$1315, $A46)+SUMIFS(DataRegularSeason20242025!$AB$3:$AB$1315,DataRegularSeason20242025!$B$3:$B$1315, "&lt;=" &amp; GF$1, DataRegularSeason20242025!$E$3:$E$1315, $A46)</f>
        <v>88</v>
      </c>
      <c r="GG46">
        <f>SUMIFS(DataRegularSeason20242025!$AA$3:$AA$1315,DataRegularSeason20242025!$B$3:$B$1315, "&lt;=" &amp; GG$1, DataRegularSeason20242025!$D$3:$D$1315, $A46)+SUMIFS(DataRegularSeason20242025!$AB$3:$AB$1315,DataRegularSeason20242025!$B$3:$B$1315, "&lt;=" &amp; GG$1, DataRegularSeason20242025!$E$3:$E$1315, $A46)</f>
        <v>88</v>
      </c>
      <c r="GH46">
        <f>SUMIFS(DataRegularSeason20242025!$AA$3:$AA$1315,DataRegularSeason20242025!$B$3:$B$1315, "&lt;=" &amp; GH$1, DataRegularSeason20242025!$D$3:$D$1315, $A46)+SUMIFS(DataRegularSeason20242025!$AB$3:$AB$1315,DataRegularSeason20242025!$B$3:$B$1315, "&lt;=" &amp; GH$1, DataRegularSeason20242025!$E$3:$E$1315, $A46)</f>
        <v>88</v>
      </c>
      <c r="GI46">
        <f>SUMIFS(DataRegularSeason20242025!$AA$3:$AA$1315,DataRegularSeason20242025!$B$3:$B$1315, "&lt;=" &amp; GI$1, DataRegularSeason20242025!$D$3:$D$1315, $A46)+SUMIFS(DataRegularSeason20242025!$AB$3:$AB$1315,DataRegularSeason20242025!$B$3:$B$1315, "&lt;=" &amp; GI$1, DataRegularSeason20242025!$E$3:$E$1315, $A46)</f>
        <v>88</v>
      </c>
      <c r="GJ46">
        <f>SUMIFS(DataRegularSeason20242025!$AA$3:$AA$1315,DataRegularSeason20242025!$B$3:$B$1315, "&lt;=" &amp; GJ$1, DataRegularSeason20242025!$D$3:$D$1315, $A46)+SUMIFS(DataRegularSeason20242025!$AB$3:$AB$1315,DataRegularSeason20242025!$B$3:$B$1315, "&lt;=" &amp; GJ$1, DataRegularSeason20242025!$E$3:$E$1315, $A46)</f>
        <v>88</v>
      </c>
      <c r="GK46">
        <f>SUMIFS(DataRegularSeason20242025!$AA$3:$AA$1315,DataRegularSeason20242025!$B$3:$B$1315, "&lt;=" &amp; GK$1, DataRegularSeason20242025!$D$3:$D$1315, $A46)+SUMIFS(DataRegularSeason20242025!$AB$3:$AB$1315,DataRegularSeason20242025!$B$3:$B$1315, "&lt;=" &amp; GK$1, DataRegularSeason20242025!$E$3:$E$1315, $A46)</f>
        <v>88</v>
      </c>
      <c r="GL46">
        <f>SUMIFS(DataRegularSeason20242025!$AA$3:$AA$1315,DataRegularSeason20242025!$B$3:$B$1315, "&lt;=" &amp; GL$1, DataRegularSeason20242025!$D$3:$D$1315, $A46)+SUMIFS(DataRegularSeason20242025!$AB$3:$AB$1315,DataRegularSeason20242025!$B$3:$B$1315, "&lt;=" &amp; GL$1, DataRegularSeason20242025!$E$3:$E$1315, $A46)</f>
        <v>88</v>
      </c>
      <c r="GM46">
        <f>SUMIFS(DataRegularSeason20242025!$AA$3:$AA$1315,DataRegularSeason20242025!$B$3:$B$1315, "&lt;=" &amp; GM$1, DataRegularSeason20242025!$D$3:$D$1315, $A46)+SUMIFS(DataRegularSeason20242025!$AB$3:$AB$1315,DataRegularSeason20242025!$B$3:$B$1315, "&lt;=" &amp; GM$1, DataRegularSeason20242025!$E$3:$E$1315, $A46)</f>
        <v>88</v>
      </c>
      <c r="GN46">
        <f>SUMIFS(DataRegularSeason20242025!$AA$3:$AA$1315,DataRegularSeason20242025!$B$3:$B$1315, "&lt;=" &amp; GN$1, DataRegularSeason20242025!$D$3:$D$1315, $A46)+SUMIFS(DataRegularSeason20242025!$AB$3:$AB$1315,DataRegularSeason20242025!$B$3:$B$1315, "&lt;=" &amp; GN$1, DataRegularSeason20242025!$E$3:$E$1315, $A46)</f>
        <v>88</v>
      </c>
      <c r="GO46">
        <f>SUMIFS(DataRegularSeason20242025!$AA$3:$AA$1315,DataRegularSeason20242025!$B$3:$B$1315, "&lt;=" &amp; GO$1, DataRegularSeason20242025!$D$3:$D$1315, $A46)+SUMIFS(DataRegularSeason20242025!$AB$3:$AB$1315,DataRegularSeason20242025!$B$3:$B$1315, "&lt;=" &amp; GO$1, DataRegularSeason20242025!$E$3:$E$1315, $A46)</f>
        <v>88</v>
      </c>
      <c r="GP46">
        <f>SUMIFS(DataRegularSeason20242025!$AA$3:$AA$1315,DataRegularSeason20242025!$B$3:$B$1315, "&lt;=" &amp; GP$1, DataRegularSeason20242025!$D$3:$D$1315, $A46)+SUMIFS(DataRegularSeason20242025!$AB$3:$AB$1315,DataRegularSeason20242025!$B$3:$B$1315, "&lt;=" &amp; GP$1, DataRegularSeason20242025!$E$3:$E$1315, $A46)</f>
        <v>88</v>
      </c>
      <c r="GQ46">
        <f>SUMIFS(DataRegularSeason20242025!$AA$3:$AA$1315,DataRegularSeason20242025!$B$3:$B$1315, "&lt;=" &amp; GQ$1, DataRegularSeason20242025!$D$3:$D$1315, $A46)+SUMIFS(DataRegularSeason20242025!$AB$3:$AB$1315,DataRegularSeason20242025!$B$3:$B$1315, "&lt;=" &amp; GQ$1, DataRegularSeason20242025!$E$3:$E$1315, $A46)</f>
        <v>88</v>
      </c>
      <c r="GR46">
        <f>SUMIFS(DataRegularSeason20242025!$AA$3:$AA$1315,DataRegularSeason20242025!$B$3:$B$1315, "&lt;=" &amp; GR$1, DataRegularSeason20242025!$D$3:$D$1315, $A46)+SUMIFS(DataRegularSeason20242025!$AB$3:$AB$1315,DataRegularSeason20242025!$B$3:$B$1315, "&lt;=" &amp; GR$1, DataRegularSeason20242025!$E$3:$E$1315, $A46)</f>
        <v>88</v>
      </c>
      <c r="GS46">
        <f>SUMIFS(DataRegularSeason20242025!$AA$3:$AA$1315,DataRegularSeason20242025!$B$3:$B$1315, "&lt;=" &amp; GS$1, DataRegularSeason20242025!$D$3:$D$1315, $A46)+SUMIFS(DataRegularSeason20242025!$AB$3:$AB$1315,DataRegularSeason20242025!$B$3:$B$1315, "&lt;=" &amp; GS$1, DataRegularSeason20242025!$E$3:$E$1315, $A46)</f>
        <v>88</v>
      </c>
      <c r="GT46">
        <f>SUMIFS(DataRegularSeason20242025!$AA$3:$AA$1315,DataRegularSeason20242025!$B$3:$B$1315, "&lt;=" &amp; GT$1, DataRegularSeason20242025!$D$3:$D$1315, $A46)+SUMIFS(DataRegularSeason20242025!$AB$3:$AB$1315,DataRegularSeason20242025!$B$3:$B$1315, "&lt;=" &amp; GT$1, DataRegularSeason20242025!$E$3:$E$1315, $A46)</f>
        <v>88</v>
      </c>
      <c r="GU46">
        <f>SUMIFS(DataRegularSeason20242025!$AA$3:$AA$1315,DataRegularSeason20242025!$B$3:$B$1315, "&lt;=" &amp; GU$1, DataRegularSeason20242025!$D$3:$D$1315, $A46)+SUMIFS(DataRegularSeason20242025!$AB$3:$AB$1315,DataRegularSeason20242025!$B$3:$B$1315, "&lt;=" &amp; GU$1, DataRegularSeason20242025!$E$3:$E$1315, $A46)</f>
        <v>88</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76</v>
      </c>
      <c r="FC47">
        <f>SUMIFS(DataRegularSeason20242025!$AA$3:$AA$1315,DataRegularSeason20242025!$B$3:$B$1315, "&lt;=" &amp; FC$1, DataRegularSeason20242025!$D$3:$D$1315, $A47)+SUMIFS(DataRegularSeason20242025!$AB$3:$AB$1315,DataRegularSeason20242025!$B$3:$B$1315, "&lt;=" &amp; FC$1, DataRegularSeason20242025!$E$3:$E$1315, $A47)</f>
        <v>76</v>
      </c>
      <c r="FD47">
        <f>SUMIFS(DataRegularSeason20242025!$AA$3:$AA$1315,DataRegularSeason20242025!$B$3:$B$1315, "&lt;=" &amp; FD$1, DataRegularSeason20242025!$D$3:$D$1315, $A47)+SUMIFS(DataRegularSeason20242025!$AB$3:$AB$1315,DataRegularSeason20242025!$B$3:$B$1315, "&lt;=" &amp; FD$1, DataRegularSeason20242025!$E$3:$E$1315, $A47)</f>
        <v>76</v>
      </c>
      <c r="FE47">
        <f>SUMIFS(DataRegularSeason20242025!$AA$3:$AA$1315,DataRegularSeason20242025!$B$3:$B$1315, "&lt;=" &amp; FE$1, DataRegularSeason20242025!$D$3:$D$1315, $A47)+SUMIFS(DataRegularSeason20242025!$AB$3:$AB$1315,DataRegularSeason20242025!$B$3:$B$1315, "&lt;=" &amp; FE$1, DataRegularSeason20242025!$E$3:$E$1315, $A47)</f>
        <v>76</v>
      </c>
      <c r="FF47">
        <f>SUMIFS(DataRegularSeason20242025!$AA$3:$AA$1315,DataRegularSeason20242025!$B$3:$B$1315, "&lt;=" &amp; FF$1, DataRegularSeason20242025!$D$3:$D$1315, $A47)+SUMIFS(DataRegularSeason20242025!$AB$3:$AB$1315,DataRegularSeason20242025!$B$3:$B$1315, "&lt;=" &amp; FF$1, DataRegularSeason20242025!$E$3:$E$1315, $A47)</f>
        <v>76</v>
      </c>
      <c r="FG47">
        <f>SUMIFS(DataRegularSeason20242025!$AA$3:$AA$1315,DataRegularSeason20242025!$B$3:$B$1315, "&lt;=" &amp; FG$1, DataRegularSeason20242025!$D$3:$D$1315, $A47)+SUMIFS(DataRegularSeason20242025!$AB$3:$AB$1315,DataRegularSeason20242025!$B$3:$B$1315, "&lt;=" &amp; FG$1, DataRegularSeason20242025!$E$3:$E$1315, $A47)</f>
        <v>76</v>
      </c>
      <c r="FH47">
        <f>SUMIFS(DataRegularSeason20242025!$AA$3:$AA$1315,DataRegularSeason20242025!$B$3:$B$1315, "&lt;=" &amp; FH$1, DataRegularSeason20242025!$D$3:$D$1315, $A47)+SUMIFS(DataRegularSeason20242025!$AB$3:$AB$1315,DataRegularSeason20242025!$B$3:$B$1315, "&lt;=" &amp; FH$1, DataRegularSeason20242025!$E$3:$E$1315, $A47)</f>
        <v>76</v>
      </c>
      <c r="FI47">
        <f>SUMIFS(DataRegularSeason20242025!$AA$3:$AA$1315,DataRegularSeason20242025!$B$3:$B$1315, "&lt;=" &amp; FI$1, DataRegularSeason20242025!$D$3:$D$1315, $A47)+SUMIFS(DataRegularSeason20242025!$AB$3:$AB$1315,DataRegularSeason20242025!$B$3:$B$1315, "&lt;=" &amp; FI$1, DataRegularSeason20242025!$E$3:$E$1315, $A47)</f>
        <v>76</v>
      </c>
      <c r="FJ47">
        <f>SUMIFS(DataRegularSeason20242025!$AA$3:$AA$1315,DataRegularSeason20242025!$B$3:$B$1315, "&lt;=" &amp; FJ$1, DataRegularSeason20242025!$D$3:$D$1315, $A47)+SUMIFS(DataRegularSeason20242025!$AB$3:$AB$1315,DataRegularSeason20242025!$B$3:$B$1315, "&lt;=" &amp; FJ$1, DataRegularSeason20242025!$E$3:$E$1315, $A47)</f>
        <v>76</v>
      </c>
      <c r="FK47">
        <f>SUMIFS(DataRegularSeason20242025!$AA$3:$AA$1315,DataRegularSeason20242025!$B$3:$B$1315, "&lt;=" &amp; FK$1, DataRegularSeason20242025!$D$3:$D$1315, $A47)+SUMIFS(DataRegularSeason20242025!$AB$3:$AB$1315,DataRegularSeason20242025!$B$3:$B$1315, "&lt;=" &amp; FK$1, DataRegularSeason20242025!$E$3:$E$1315, $A47)</f>
        <v>76</v>
      </c>
      <c r="FL47">
        <f>SUMIFS(DataRegularSeason20242025!$AA$3:$AA$1315,DataRegularSeason20242025!$B$3:$B$1315, "&lt;=" &amp; FL$1, DataRegularSeason20242025!$D$3:$D$1315, $A47)+SUMIFS(DataRegularSeason20242025!$AB$3:$AB$1315,DataRegularSeason20242025!$B$3:$B$1315, "&lt;=" &amp; FL$1, DataRegularSeason20242025!$E$3:$E$1315, $A47)</f>
        <v>76</v>
      </c>
      <c r="FM47">
        <f>SUMIFS(DataRegularSeason20242025!$AA$3:$AA$1315,DataRegularSeason20242025!$B$3:$B$1315, "&lt;=" &amp; FM$1, DataRegularSeason20242025!$D$3:$D$1315, $A47)+SUMIFS(DataRegularSeason20242025!$AB$3:$AB$1315,DataRegularSeason20242025!$B$3:$B$1315, "&lt;=" &amp; FM$1, DataRegularSeason20242025!$E$3:$E$1315, $A47)</f>
        <v>76</v>
      </c>
      <c r="FN47">
        <f>SUMIFS(DataRegularSeason20242025!$AA$3:$AA$1315,DataRegularSeason20242025!$B$3:$B$1315, "&lt;=" &amp; FN$1, DataRegularSeason20242025!$D$3:$D$1315, $A47)+SUMIFS(DataRegularSeason20242025!$AB$3:$AB$1315,DataRegularSeason20242025!$B$3:$B$1315, "&lt;=" &amp; FN$1, DataRegularSeason20242025!$E$3:$E$1315, $A47)</f>
        <v>76</v>
      </c>
      <c r="FO47">
        <f>SUMIFS(DataRegularSeason20242025!$AA$3:$AA$1315,DataRegularSeason20242025!$B$3:$B$1315, "&lt;=" &amp; FO$1, DataRegularSeason20242025!$D$3:$D$1315, $A47)+SUMIFS(DataRegularSeason20242025!$AB$3:$AB$1315,DataRegularSeason20242025!$B$3:$B$1315, "&lt;=" &amp; FO$1, DataRegularSeason20242025!$E$3:$E$1315, $A47)</f>
        <v>76</v>
      </c>
      <c r="FP47">
        <f>SUMIFS(DataRegularSeason20242025!$AA$3:$AA$1315,DataRegularSeason20242025!$B$3:$B$1315, "&lt;=" &amp; FP$1, DataRegularSeason20242025!$D$3:$D$1315, $A47)+SUMIFS(DataRegularSeason20242025!$AB$3:$AB$1315,DataRegularSeason20242025!$B$3:$B$1315, "&lt;=" &amp; FP$1, DataRegularSeason20242025!$E$3:$E$1315, $A47)</f>
        <v>76</v>
      </c>
      <c r="FQ47">
        <f>SUMIFS(DataRegularSeason20242025!$AA$3:$AA$1315,DataRegularSeason20242025!$B$3:$B$1315, "&lt;=" &amp; FQ$1, DataRegularSeason20242025!$D$3:$D$1315, $A47)+SUMIFS(DataRegularSeason20242025!$AB$3:$AB$1315,DataRegularSeason20242025!$B$3:$B$1315, "&lt;=" &amp; FQ$1, DataRegularSeason20242025!$E$3:$E$1315, $A47)</f>
        <v>76</v>
      </c>
      <c r="FR47">
        <f>SUMIFS(DataRegularSeason20242025!$AA$3:$AA$1315,DataRegularSeason20242025!$B$3:$B$1315, "&lt;=" &amp; FR$1, DataRegularSeason20242025!$D$3:$D$1315, $A47)+SUMIFS(DataRegularSeason20242025!$AB$3:$AB$1315,DataRegularSeason20242025!$B$3:$B$1315, "&lt;=" &amp; FR$1, DataRegularSeason20242025!$E$3:$E$1315, $A47)</f>
        <v>76</v>
      </c>
      <c r="FS47">
        <f>SUMIFS(DataRegularSeason20242025!$AA$3:$AA$1315,DataRegularSeason20242025!$B$3:$B$1315, "&lt;=" &amp; FS$1, DataRegularSeason20242025!$D$3:$D$1315, $A47)+SUMIFS(DataRegularSeason20242025!$AB$3:$AB$1315,DataRegularSeason20242025!$B$3:$B$1315, "&lt;=" &amp; FS$1, DataRegularSeason20242025!$E$3:$E$1315, $A47)</f>
        <v>76</v>
      </c>
      <c r="FT47">
        <f>SUMIFS(DataRegularSeason20242025!$AA$3:$AA$1315,DataRegularSeason20242025!$B$3:$B$1315, "&lt;=" &amp; FT$1, DataRegularSeason20242025!$D$3:$D$1315, $A47)+SUMIFS(DataRegularSeason20242025!$AB$3:$AB$1315,DataRegularSeason20242025!$B$3:$B$1315, "&lt;=" &amp; FT$1, DataRegularSeason20242025!$E$3:$E$1315, $A47)</f>
        <v>76</v>
      </c>
      <c r="FU47">
        <f>SUMIFS(DataRegularSeason20242025!$AA$3:$AA$1315,DataRegularSeason20242025!$B$3:$B$1315, "&lt;=" &amp; FU$1, DataRegularSeason20242025!$D$3:$D$1315, $A47)+SUMIFS(DataRegularSeason20242025!$AB$3:$AB$1315,DataRegularSeason20242025!$B$3:$B$1315, "&lt;=" &amp; FU$1, DataRegularSeason20242025!$E$3:$E$1315, $A47)</f>
        <v>76</v>
      </c>
      <c r="FV47">
        <f>SUMIFS(DataRegularSeason20242025!$AA$3:$AA$1315,DataRegularSeason20242025!$B$3:$B$1315, "&lt;=" &amp; FV$1, DataRegularSeason20242025!$D$3:$D$1315, $A47)+SUMIFS(DataRegularSeason20242025!$AB$3:$AB$1315,DataRegularSeason20242025!$B$3:$B$1315, "&lt;=" &amp; FV$1, DataRegularSeason20242025!$E$3:$E$1315, $A47)</f>
        <v>76</v>
      </c>
      <c r="FW47">
        <f>SUMIFS(DataRegularSeason20242025!$AA$3:$AA$1315,DataRegularSeason20242025!$B$3:$B$1315, "&lt;=" &amp; FW$1, DataRegularSeason20242025!$D$3:$D$1315, $A47)+SUMIFS(DataRegularSeason20242025!$AB$3:$AB$1315,DataRegularSeason20242025!$B$3:$B$1315, "&lt;=" &amp; FW$1, DataRegularSeason20242025!$E$3:$E$1315, $A47)</f>
        <v>76</v>
      </c>
      <c r="FX47">
        <f>SUMIFS(DataRegularSeason20242025!$AA$3:$AA$1315,DataRegularSeason20242025!$B$3:$B$1315, "&lt;=" &amp; FX$1, DataRegularSeason20242025!$D$3:$D$1315, $A47)+SUMIFS(DataRegularSeason20242025!$AB$3:$AB$1315,DataRegularSeason20242025!$B$3:$B$1315, "&lt;=" &amp; FX$1, DataRegularSeason20242025!$E$3:$E$1315, $A47)</f>
        <v>76</v>
      </c>
      <c r="FY47">
        <f>SUMIFS(DataRegularSeason20242025!$AA$3:$AA$1315,DataRegularSeason20242025!$B$3:$B$1315, "&lt;=" &amp; FY$1, DataRegularSeason20242025!$D$3:$D$1315, $A47)+SUMIFS(DataRegularSeason20242025!$AB$3:$AB$1315,DataRegularSeason20242025!$B$3:$B$1315, "&lt;=" &amp; FY$1, DataRegularSeason20242025!$E$3:$E$1315, $A47)</f>
        <v>76</v>
      </c>
      <c r="FZ47">
        <f>SUMIFS(DataRegularSeason20242025!$AA$3:$AA$1315,DataRegularSeason20242025!$B$3:$B$1315, "&lt;=" &amp; FZ$1, DataRegularSeason20242025!$D$3:$D$1315, $A47)+SUMIFS(DataRegularSeason20242025!$AB$3:$AB$1315,DataRegularSeason20242025!$B$3:$B$1315, "&lt;=" &amp; FZ$1, DataRegularSeason20242025!$E$3:$E$1315, $A47)</f>
        <v>76</v>
      </c>
      <c r="GA47">
        <f>SUMIFS(DataRegularSeason20242025!$AA$3:$AA$1315,DataRegularSeason20242025!$B$3:$B$1315, "&lt;=" &amp; GA$1, DataRegularSeason20242025!$D$3:$D$1315, $A47)+SUMIFS(DataRegularSeason20242025!$AB$3:$AB$1315,DataRegularSeason20242025!$B$3:$B$1315, "&lt;=" &amp; GA$1, DataRegularSeason20242025!$E$3:$E$1315, $A47)</f>
        <v>76</v>
      </c>
      <c r="GB47">
        <f>SUMIFS(DataRegularSeason20242025!$AA$3:$AA$1315,DataRegularSeason20242025!$B$3:$B$1315, "&lt;=" &amp; GB$1, DataRegularSeason20242025!$D$3:$D$1315, $A47)+SUMIFS(DataRegularSeason20242025!$AB$3:$AB$1315,DataRegularSeason20242025!$B$3:$B$1315, "&lt;=" &amp; GB$1, DataRegularSeason20242025!$E$3:$E$1315, $A47)</f>
        <v>76</v>
      </c>
      <c r="GC47">
        <f>SUMIFS(DataRegularSeason20242025!$AA$3:$AA$1315,DataRegularSeason20242025!$B$3:$B$1315, "&lt;=" &amp; GC$1, DataRegularSeason20242025!$D$3:$D$1315, $A47)+SUMIFS(DataRegularSeason20242025!$AB$3:$AB$1315,DataRegularSeason20242025!$B$3:$B$1315, "&lt;=" &amp; GC$1, DataRegularSeason20242025!$E$3:$E$1315, $A47)</f>
        <v>76</v>
      </c>
      <c r="GD47">
        <f>SUMIFS(DataRegularSeason20242025!$AA$3:$AA$1315,DataRegularSeason20242025!$B$3:$B$1315, "&lt;=" &amp; GD$1, DataRegularSeason20242025!$D$3:$D$1315, $A47)+SUMIFS(DataRegularSeason20242025!$AB$3:$AB$1315,DataRegularSeason20242025!$B$3:$B$1315, "&lt;=" &amp; GD$1, DataRegularSeason20242025!$E$3:$E$1315, $A47)</f>
        <v>76</v>
      </c>
      <c r="GE47">
        <f>SUMIFS(DataRegularSeason20242025!$AA$3:$AA$1315,DataRegularSeason20242025!$B$3:$B$1315, "&lt;=" &amp; GE$1, DataRegularSeason20242025!$D$3:$D$1315, $A47)+SUMIFS(DataRegularSeason20242025!$AB$3:$AB$1315,DataRegularSeason20242025!$B$3:$B$1315, "&lt;=" &amp; GE$1, DataRegularSeason20242025!$E$3:$E$1315, $A47)</f>
        <v>76</v>
      </c>
      <c r="GF47">
        <f>SUMIFS(DataRegularSeason20242025!$AA$3:$AA$1315,DataRegularSeason20242025!$B$3:$B$1315, "&lt;=" &amp; GF$1, DataRegularSeason20242025!$D$3:$D$1315, $A47)+SUMIFS(DataRegularSeason20242025!$AB$3:$AB$1315,DataRegularSeason20242025!$B$3:$B$1315, "&lt;=" &amp; GF$1, DataRegularSeason20242025!$E$3:$E$1315, $A47)</f>
        <v>76</v>
      </c>
      <c r="GG47">
        <f>SUMIFS(DataRegularSeason20242025!$AA$3:$AA$1315,DataRegularSeason20242025!$B$3:$B$1315, "&lt;=" &amp; GG$1, DataRegularSeason20242025!$D$3:$D$1315, $A47)+SUMIFS(DataRegularSeason20242025!$AB$3:$AB$1315,DataRegularSeason20242025!$B$3:$B$1315, "&lt;=" &amp; GG$1, DataRegularSeason20242025!$E$3:$E$1315, $A47)</f>
        <v>76</v>
      </c>
      <c r="GH47">
        <f>SUMIFS(DataRegularSeason20242025!$AA$3:$AA$1315,DataRegularSeason20242025!$B$3:$B$1315, "&lt;=" &amp; GH$1, DataRegularSeason20242025!$D$3:$D$1315, $A47)+SUMIFS(DataRegularSeason20242025!$AB$3:$AB$1315,DataRegularSeason20242025!$B$3:$B$1315, "&lt;=" &amp; GH$1, DataRegularSeason20242025!$E$3:$E$1315, $A47)</f>
        <v>76</v>
      </c>
      <c r="GI47">
        <f>SUMIFS(DataRegularSeason20242025!$AA$3:$AA$1315,DataRegularSeason20242025!$B$3:$B$1315, "&lt;=" &amp; GI$1, DataRegularSeason20242025!$D$3:$D$1315, $A47)+SUMIFS(DataRegularSeason20242025!$AB$3:$AB$1315,DataRegularSeason20242025!$B$3:$B$1315, "&lt;=" &amp; GI$1, DataRegularSeason20242025!$E$3:$E$1315, $A47)</f>
        <v>76</v>
      </c>
      <c r="GJ47">
        <f>SUMIFS(DataRegularSeason20242025!$AA$3:$AA$1315,DataRegularSeason20242025!$B$3:$B$1315, "&lt;=" &amp; GJ$1, DataRegularSeason20242025!$D$3:$D$1315, $A47)+SUMIFS(DataRegularSeason20242025!$AB$3:$AB$1315,DataRegularSeason20242025!$B$3:$B$1315, "&lt;=" &amp; GJ$1, DataRegularSeason20242025!$E$3:$E$1315, $A47)</f>
        <v>76</v>
      </c>
      <c r="GK47">
        <f>SUMIFS(DataRegularSeason20242025!$AA$3:$AA$1315,DataRegularSeason20242025!$B$3:$B$1315, "&lt;=" &amp; GK$1, DataRegularSeason20242025!$D$3:$D$1315, $A47)+SUMIFS(DataRegularSeason20242025!$AB$3:$AB$1315,DataRegularSeason20242025!$B$3:$B$1315, "&lt;=" &amp; GK$1, DataRegularSeason20242025!$E$3:$E$1315, $A47)</f>
        <v>76</v>
      </c>
      <c r="GL47">
        <f>SUMIFS(DataRegularSeason20242025!$AA$3:$AA$1315,DataRegularSeason20242025!$B$3:$B$1315, "&lt;=" &amp; GL$1, DataRegularSeason20242025!$D$3:$D$1315, $A47)+SUMIFS(DataRegularSeason20242025!$AB$3:$AB$1315,DataRegularSeason20242025!$B$3:$B$1315, "&lt;=" &amp; GL$1, DataRegularSeason20242025!$E$3:$E$1315, $A47)</f>
        <v>76</v>
      </c>
      <c r="GM47">
        <f>SUMIFS(DataRegularSeason20242025!$AA$3:$AA$1315,DataRegularSeason20242025!$B$3:$B$1315, "&lt;=" &amp; GM$1, DataRegularSeason20242025!$D$3:$D$1315, $A47)+SUMIFS(DataRegularSeason20242025!$AB$3:$AB$1315,DataRegularSeason20242025!$B$3:$B$1315, "&lt;=" &amp; GM$1, DataRegularSeason20242025!$E$3:$E$1315, $A47)</f>
        <v>76</v>
      </c>
      <c r="GN47">
        <f>SUMIFS(DataRegularSeason20242025!$AA$3:$AA$1315,DataRegularSeason20242025!$B$3:$B$1315, "&lt;=" &amp; GN$1, DataRegularSeason20242025!$D$3:$D$1315, $A47)+SUMIFS(DataRegularSeason20242025!$AB$3:$AB$1315,DataRegularSeason20242025!$B$3:$B$1315, "&lt;=" &amp; GN$1, DataRegularSeason20242025!$E$3:$E$1315, $A47)</f>
        <v>76</v>
      </c>
      <c r="GO47">
        <f>SUMIFS(DataRegularSeason20242025!$AA$3:$AA$1315,DataRegularSeason20242025!$B$3:$B$1315, "&lt;=" &amp; GO$1, DataRegularSeason20242025!$D$3:$D$1315, $A47)+SUMIFS(DataRegularSeason20242025!$AB$3:$AB$1315,DataRegularSeason20242025!$B$3:$B$1315, "&lt;=" &amp; GO$1, DataRegularSeason20242025!$E$3:$E$1315, $A47)</f>
        <v>76</v>
      </c>
      <c r="GP47">
        <f>SUMIFS(DataRegularSeason20242025!$AA$3:$AA$1315,DataRegularSeason20242025!$B$3:$B$1315, "&lt;=" &amp; GP$1, DataRegularSeason20242025!$D$3:$D$1315, $A47)+SUMIFS(DataRegularSeason20242025!$AB$3:$AB$1315,DataRegularSeason20242025!$B$3:$B$1315, "&lt;=" &amp; GP$1, DataRegularSeason20242025!$E$3:$E$1315, $A47)</f>
        <v>76</v>
      </c>
      <c r="GQ47">
        <f>SUMIFS(DataRegularSeason20242025!$AA$3:$AA$1315,DataRegularSeason20242025!$B$3:$B$1315, "&lt;=" &amp; GQ$1, DataRegularSeason20242025!$D$3:$D$1315, $A47)+SUMIFS(DataRegularSeason20242025!$AB$3:$AB$1315,DataRegularSeason20242025!$B$3:$B$1315, "&lt;=" &amp; GQ$1, DataRegularSeason20242025!$E$3:$E$1315, $A47)</f>
        <v>76</v>
      </c>
      <c r="GR47">
        <f>SUMIFS(DataRegularSeason20242025!$AA$3:$AA$1315,DataRegularSeason20242025!$B$3:$B$1315, "&lt;=" &amp; GR$1, DataRegularSeason20242025!$D$3:$D$1315, $A47)+SUMIFS(DataRegularSeason20242025!$AB$3:$AB$1315,DataRegularSeason20242025!$B$3:$B$1315, "&lt;=" &amp; GR$1, DataRegularSeason20242025!$E$3:$E$1315, $A47)</f>
        <v>76</v>
      </c>
      <c r="GS47">
        <f>SUMIFS(DataRegularSeason20242025!$AA$3:$AA$1315,DataRegularSeason20242025!$B$3:$B$1315, "&lt;=" &amp; GS$1, DataRegularSeason20242025!$D$3:$D$1315, $A47)+SUMIFS(DataRegularSeason20242025!$AB$3:$AB$1315,DataRegularSeason20242025!$B$3:$B$1315, "&lt;=" &amp; GS$1, DataRegularSeason20242025!$E$3:$E$1315, $A47)</f>
        <v>76</v>
      </c>
      <c r="GT47">
        <f>SUMIFS(DataRegularSeason20242025!$AA$3:$AA$1315,DataRegularSeason20242025!$B$3:$B$1315, "&lt;=" &amp; GT$1, DataRegularSeason20242025!$D$3:$D$1315, $A47)+SUMIFS(DataRegularSeason20242025!$AB$3:$AB$1315,DataRegularSeason20242025!$B$3:$B$1315, "&lt;=" &amp; GT$1, DataRegularSeason20242025!$E$3:$E$1315, $A47)</f>
        <v>76</v>
      </c>
      <c r="GU47">
        <f>SUMIFS(DataRegularSeason20242025!$AA$3:$AA$1315,DataRegularSeason20242025!$B$3:$B$1315, "&lt;=" &amp; GU$1, DataRegularSeason20242025!$D$3:$D$1315, $A47)+SUMIFS(DataRegularSeason20242025!$AB$3:$AB$1315,DataRegularSeason20242025!$B$3:$B$1315, "&lt;=" &amp; GU$1, DataRegularSeason20242025!$E$3:$E$1315, $A47)</f>
        <v>76</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72</v>
      </c>
      <c r="FF48">
        <f>SUMIFS(DataRegularSeason20242025!$AA$3:$AA$1315,DataRegularSeason20242025!$B$3:$B$1315, "&lt;=" &amp; FF$1, DataRegularSeason20242025!$D$3:$D$1315, $A48)+SUMIFS(DataRegularSeason20242025!$AB$3:$AB$1315,DataRegularSeason20242025!$B$3:$B$1315, "&lt;=" &amp; FF$1, DataRegularSeason20242025!$E$3:$E$1315, $A48)</f>
        <v>72</v>
      </c>
      <c r="FG48">
        <f>SUMIFS(DataRegularSeason20242025!$AA$3:$AA$1315,DataRegularSeason20242025!$B$3:$B$1315, "&lt;=" &amp; FG$1, DataRegularSeason20242025!$D$3:$D$1315, $A48)+SUMIFS(DataRegularSeason20242025!$AB$3:$AB$1315,DataRegularSeason20242025!$B$3:$B$1315, "&lt;=" &amp; FG$1, DataRegularSeason20242025!$E$3:$E$1315, $A48)</f>
        <v>72</v>
      </c>
      <c r="FH48">
        <f>SUMIFS(DataRegularSeason20242025!$AA$3:$AA$1315,DataRegularSeason20242025!$B$3:$B$1315, "&lt;=" &amp; FH$1, DataRegularSeason20242025!$D$3:$D$1315, $A48)+SUMIFS(DataRegularSeason20242025!$AB$3:$AB$1315,DataRegularSeason20242025!$B$3:$B$1315, "&lt;=" &amp; FH$1, DataRegularSeason20242025!$E$3:$E$1315, $A48)</f>
        <v>72</v>
      </c>
      <c r="FI48">
        <f>SUMIFS(DataRegularSeason20242025!$AA$3:$AA$1315,DataRegularSeason20242025!$B$3:$B$1315, "&lt;=" &amp; FI$1, DataRegularSeason20242025!$D$3:$D$1315, $A48)+SUMIFS(DataRegularSeason20242025!$AB$3:$AB$1315,DataRegularSeason20242025!$B$3:$B$1315, "&lt;=" &amp; FI$1, DataRegularSeason20242025!$E$3:$E$1315, $A48)</f>
        <v>72</v>
      </c>
      <c r="FJ48">
        <f>SUMIFS(DataRegularSeason20242025!$AA$3:$AA$1315,DataRegularSeason20242025!$B$3:$B$1315, "&lt;=" &amp; FJ$1, DataRegularSeason20242025!$D$3:$D$1315, $A48)+SUMIFS(DataRegularSeason20242025!$AB$3:$AB$1315,DataRegularSeason20242025!$B$3:$B$1315, "&lt;=" &amp; FJ$1, DataRegularSeason20242025!$E$3:$E$1315, $A48)</f>
        <v>72</v>
      </c>
      <c r="FK48">
        <f>SUMIFS(DataRegularSeason20242025!$AA$3:$AA$1315,DataRegularSeason20242025!$B$3:$B$1315, "&lt;=" &amp; FK$1, DataRegularSeason20242025!$D$3:$D$1315, $A48)+SUMIFS(DataRegularSeason20242025!$AB$3:$AB$1315,DataRegularSeason20242025!$B$3:$B$1315, "&lt;=" &amp; FK$1, DataRegularSeason20242025!$E$3:$E$1315, $A48)</f>
        <v>72</v>
      </c>
      <c r="FL48">
        <f>SUMIFS(DataRegularSeason20242025!$AA$3:$AA$1315,DataRegularSeason20242025!$B$3:$B$1315, "&lt;=" &amp; FL$1, DataRegularSeason20242025!$D$3:$D$1315, $A48)+SUMIFS(DataRegularSeason20242025!$AB$3:$AB$1315,DataRegularSeason20242025!$B$3:$B$1315, "&lt;=" &amp; FL$1, DataRegularSeason20242025!$E$3:$E$1315, $A48)</f>
        <v>72</v>
      </c>
      <c r="FM48">
        <f>SUMIFS(DataRegularSeason20242025!$AA$3:$AA$1315,DataRegularSeason20242025!$B$3:$B$1315, "&lt;=" &amp; FM$1, DataRegularSeason20242025!$D$3:$D$1315, $A48)+SUMIFS(DataRegularSeason20242025!$AB$3:$AB$1315,DataRegularSeason20242025!$B$3:$B$1315, "&lt;=" &amp; FM$1, DataRegularSeason20242025!$E$3:$E$1315, $A48)</f>
        <v>72</v>
      </c>
      <c r="FN48">
        <f>SUMIFS(DataRegularSeason20242025!$AA$3:$AA$1315,DataRegularSeason20242025!$B$3:$B$1315, "&lt;=" &amp; FN$1, DataRegularSeason20242025!$D$3:$D$1315, $A48)+SUMIFS(DataRegularSeason20242025!$AB$3:$AB$1315,DataRegularSeason20242025!$B$3:$B$1315, "&lt;=" &amp; FN$1, DataRegularSeason20242025!$E$3:$E$1315, $A48)</f>
        <v>72</v>
      </c>
      <c r="FO48">
        <f>SUMIFS(DataRegularSeason20242025!$AA$3:$AA$1315,DataRegularSeason20242025!$B$3:$B$1315, "&lt;=" &amp; FO$1, DataRegularSeason20242025!$D$3:$D$1315, $A48)+SUMIFS(DataRegularSeason20242025!$AB$3:$AB$1315,DataRegularSeason20242025!$B$3:$B$1315, "&lt;=" &amp; FO$1, DataRegularSeason20242025!$E$3:$E$1315, $A48)</f>
        <v>72</v>
      </c>
      <c r="FP48">
        <f>SUMIFS(DataRegularSeason20242025!$AA$3:$AA$1315,DataRegularSeason20242025!$B$3:$B$1315, "&lt;=" &amp; FP$1, DataRegularSeason20242025!$D$3:$D$1315, $A48)+SUMIFS(DataRegularSeason20242025!$AB$3:$AB$1315,DataRegularSeason20242025!$B$3:$B$1315, "&lt;=" &amp; FP$1, DataRegularSeason20242025!$E$3:$E$1315, $A48)</f>
        <v>72</v>
      </c>
      <c r="FQ48">
        <f>SUMIFS(DataRegularSeason20242025!$AA$3:$AA$1315,DataRegularSeason20242025!$B$3:$B$1315, "&lt;=" &amp; FQ$1, DataRegularSeason20242025!$D$3:$D$1315, $A48)+SUMIFS(DataRegularSeason20242025!$AB$3:$AB$1315,DataRegularSeason20242025!$B$3:$B$1315, "&lt;=" &amp; FQ$1, DataRegularSeason20242025!$E$3:$E$1315, $A48)</f>
        <v>72</v>
      </c>
      <c r="FR48">
        <f>SUMIFS(DataRegularSeason20242025!$AA$3:$AA$1315,DataRegularSeason20242025!$B$3:$B$1315, "&lt;=" &amp; FR$1, DataRegularSeason20242025!$D$3:$D$1315, $A48)+SUMIFS(DataRegularSeason20242025!$AB$3:$AB$1315,DataRegularSeason20242025!$B$3:$B$1315, "&lt;=" &amp; FR$1, DataRegularSeason20242025!$E$3:$E$1315, $A48)</f>
        <v>72</v>
      </c>
      <c r="FS48">
        <f>SUMIFS(DataRegularSeason20242025!$AA$3:$AA$1315,DataRegularSeason20242025!$B$3:$B$1315, "&lt;=" &amp; FS$1, DataRegularSeason20242025!$D$3:$D$1315, $A48)+SUMIFS(DataRegularSeason20242025!$AB$3:$AB$1315,DataRegularSeason20242025!$B$3:$B$1315, "&lt;=" &amp; FS$1, DataRegularSeason20242025!$E$3:$E$1315, $A48)</f>
        <v>72</v>
      </c>
      <c r="FT48">
        <f>SUMIFS(DataRegularSeason20242025!$AA$3:$AA$1315,DataRegularSeason20242025!$B$3:$B$1315, "&lt;=" &amp; FT$1, DataRegularSeason20242025!$D$3:$D$1315, $A48)+SUMIFS(DataRegularSeason20242025!$AB$3:$AB$1315,DataRegularSeason20242025!$B$3:$B$1315, "&lt;=" &amp; FT$1, DataRegularSeason20242025!$E$3:$E$1315, $A48)</f>
        <v>72</v>
      </c>
      <c r="FU48">
        <f>SUMIFS(DataRegularSeason20242025!$AA$3:$AA$1315,DataRegularSeason20242025!$B$3:$B$1315, "&lt;=" &amp; FU$1, DataRegularSeason20242025!$D$3:$D$1315, $A48)+SUMIFS(DataRegularSeason20242025!$AB$3:$AB$1315,DataRegularSeason20242025!$B$3:$B$1315, "&lt;=" &amp; FU$1, DataRegularSeason20242025!$E$3:$E$1315, $A48)</f>
        <v>72</v>
      </c>
      <c r="FV48">
        <f>SUMIFS(DataRegularSeason20242025!$AA$3:$AA$1315,DataRegularSeason20242025!$B$3:$B$1315, "&lt;=" &amp; FV$1, DataRegularSeason20242025!$D$3:$D$1315, $A48)+SUMIFS(DataRegularSeason20242025!$AB$3:$AB$1315,DataRegularSeason20242025!$B$3:$B$1315, "&lt;=" &amp; FV$1, DataRegularSeason20242025!$E$3:$E$1315, $A48)</f>
        <v>72</v>
      </c>
      <c r="FW48">
        <f>SUMIFS(DataRegularSeason20242025!$AA$3:$AA$1315,DataRegularSeason20242025!$B$3:$B$1315, "&lt;=" &amp; FW$1, DataRegularSeason20242025!$D$3:$D$1315, $A48)+SUMIFS(DataRegularSeason20242025!$AB$3:$AB$1315,DataRegularSeason20242025!$B$3:$B$1315, "&lt;=" &amp; FW$1, DataRegularSeason20242025!$E$3:$E$1315, $A48)</f>
        <v>72</v>
      </c>
      <c r="FX48">
        <f>SUMIFS(DataRegularSeason20242025!$AA$3:$AA$1315,DataRegularSeason20242025!$B$3:$B$1315, "&lt;=" &amp; FX$1, DataRegularSeason20242025!$D$3:$D$1315, $A48)+SUMIFS(DataRegularSeason20242025!$AB$3:$AB$1315,DataRegularSeason20242025!$B$3:$B$1315, "&lt;=" &amp; FX$1, DataRegularSeason20242025!$E$3:$E$1315, $A48)</f>
        <v>72</v>
      </c>
      <c r="FY48">
        <f>SUMIFS(DataRegularSeason20242025!$AA$3:$AA$1315,DataRegularSeason20242025!$B$3:$B$1315, "&lt;=" &amp; FY$1, DataRegularSeason20242025!$D$3:$D$1315, $A48)+SUMIFS(DataRegularSeason20242025!$AB$3:$AB$1315,DataRegularSeason20242025!$B$3:$B$1315, "&lt;=" &amp; FY$1, DataRegularSeason20242025!$E$3:$E$1315, $A48)</f>
        <v>72</v>
      </c>
      <c r="FZ48">
        <f>SUMIFS(DataRegularSeason20242025!$AA$3:$AA$1315,DataRegularSeason20242025!$B$3:$B$1315, "&lt;=" &amp; FZ$1, DataRegularSeason20242025!$D$3:$D$1315, $A48)+SUMIFS(DataRegularSeason20242025!$AB$3:$AB$1315,DataRegularSeason20242025!$B$3:$B$1315, "&lt;=" &amp; FZ$1, DataRegularSeason20242025!$E$3:$E$1315, $A48)</f>
        <v>72</v>
      </c>
      <c r="GA48">
        <f>SUMIFS(DataRegularSeason20242025!$AA$3:$AA$1315,DataRegularSeason20242025!$B$3:$B$1315, "&lt;=" &amp; GA$1, DataRegularSeason20242025!$D$3:$D$1315, $A48)+SUMIFS(DataRegularSeason20242025!$AB$3:$AB$1315,DataRegularSeason20242025!$B$3:$B$1315, "&lt;=" &amp; GA$1, DataRegularSeason20242025!$E$3:$E$1315, $A48)</f>
        <v>72</v>
      </c>
      <c r="GB48">
        <f>SUMIFS(DataRegularSeason20242025!$AA$3:$AA$1315,DataRegularSeason20242025!$B$3:$B$1315, "&lt;=" &amp; GB$1, DataRegularSeason20242025!$D$3:$D$1315, $A48)+SUMIFS(DataRegularSeason20242025!$AB$3:$AB$1315,DataRegularSeason20242025!$B$3:$B$1315, "&lt;=" &amp; GB$1, DataRegularSeason20242025!$E$3:$E$1315, $A48)</f>
        <v>72</v>
      </c>
      <c r="GC48">
        <f>SUMIFS(DataRegularSeason20242025!$AA$3:$AA$1315,DataRegularSeason20242025!$B$3:$B$1315, "&lt;=" &amp; GC$1, DataRegularSeason20242025!$D$3:$D$1315, $A48)+SUMIFS(DataRegularSeason20242025!$AB$3:$AB$1315,DataRegularSeason20242025!$B$3:$B$1315, "&lt;=" &amp; GC$1, DataRegularSeason20242025!$E$3:$E$1315, $A48)</f>
        <v>72</v>
      </c>
      <c r="GD48">
        <f>SUMIFS(DataRegularSeason20242025!$AA$3:$AA$1315,DataRegularSeason20242025!$B$3:$B$1315, "&lt;=" &amp; GD$1, DataRegularSeason20242025!$D$3:$D$1315, $A48)+SUMIFS(DataRegularSeason20242025!$AB$3:$AB$1315,DataRegularSeason20242025!$B$3:$B$1315, "&lt;=" &amp; GD$1, DataRegularSeason20242025!$E$3:$E$1315, $A48)</f>
        <v>72</v>
      </c>
      <c r="GE48">
        <f>SUMIFS(DataRegularSeason20242025!$AA$3:$AA$1315,DataRegularSeason20242025!$B$3:$B$1315, "&lt;=" &amp; GE$1, DataRegularSeason20242025!$D$3:$D$1315, $A48)+SUMIFS(DataRegularSeason20242025!$AB$3:$AB$1315,DataRegularSeason20242025!$B$3:$B$1315, "&lt;=" &amp; GE$1, DataRegularSeason20242025!$E$3:$E$1315, $A48)</f>
        <v>72</v>
      </c>
      <c r="GF48">
        <f>SUMIFS(DataRegularSeason20242025!$AA$3:$AA$1315,DataRegularSeason20242025!$B$3:$B$1315, "&lt;=" &amp; GF$1, DataRegularSeason20242025!$D$3:$D$1315, $A48)+SUMIFS(DataRegularSeason20242025!$AB$3:$AB$1315,DataRegularSeason20242025!$B$3:$B$1315, "&lt;=" &amp; GF$1, DataRegularSeason20242025!$E$3:$E$1315, $A48)</f>
        <v>72</v>
      </c>
      <c r="GG48">
        <f>SUMIFS(DataRegularSeason20242025!$AA$3:$AA$1315,DataRegularSeason20242025!$B$3:$B$1315, "&lt;=" &amp; GG$1, DataRegularSeason20242025!$D$3:$D$1315, $A48)+SUMIFS(DataRegularSeason20242025!$AB$3:$AB$1315,DataRegularSeason20242025!$B$3:$B$1315, "&lt;=" &amp; GG$1, DataRegularSeason20242025!$E$3:$E$1315, $A48)</f>
        <v>72</v>
      </c>
      <c r="GH48">
        <f>SUMIFS(DataRegularSeason20242025!$AA$3:$AA$1315,DataRegularSeason20242025!$B$3:$B$1315, "&lt;=" &amp; GH$1, DataRegularSeason20242025!$D$3:$D$1315, $A48)+SUMIFS(DataRegularSeason20242025!$AB$3:$AB$1315,DataRegularSeason20242025!$B$3:$B$1315, "&lt;=" &amp; GH$1, DataRegularSeason20242025!$E$3:$E$1315, $A48)</f>
        <v>72</v>
      </c>
      <c r="GI48">
        <f>SUMIFS(DataRegularSeason20242025!$AA$3:$AA$1315,DataRegularSeason20242025!$B$3:$B$1315, "&lt;=" &amp; GI$1, DataRegularSeason20242025!$D$3:$D$1315, $A48)+SUMIFS(DataRegularSeason20242025!$AB$3:$AB$1315,DataRegularSeason20242025!$B$3:$B$1315, "&lt;=" &amp; GI$1, DataRegularSeason20242025!$E$3:$E$1315, $A48)</f>
        <v>72</v>
      </c>
      <c r="GJ48">
        <f>SUMIFS(DataRegularSeason20242025!$AA$3:$AA$1315,DataRegularSeason20242025!$B$3:$B$1315, "&lt;=" &amp; GJ$1, DataRegularSeason20242025!$D$3:$D$1315, $A48)+SUMIFS(DataRegularSeason20242025!$AB$3:$AB$1315,DataRegularSeason20242025!$B$3:$B$1315, "&lt;=" &amp; GJ$1, DataRegularSeason20242025!$E$3:$E$1315, $A48)</f>
        <v>72</v>
      </c>
      <c r="GK48">
        <f>SUMIFS(DataRegularSeason20242025!$AA$3:$AA$1315,DataRegularSeason20242025!$B$3:$B$1315, "&lt;=" &amp; GK$1, DataRegularSeason20242025!$D$3:$D$1315, $A48)+SUMIFS(DataRegularSeason20242025!$AB$3:$AB$1315,DataRegularSeason20242025!$B$3:$B$1315, "&lt;=" &amp; GK$1, DataRegularSeason20242025!$E$3:$E$1315, $A48)</f>
        <v>72</v>
      </c>
      <c r="GL48">
        <f>SUMIFS(DataRegularSeason20242025!$AA$3:$AA$1315,DataRegularSeason20242025!$B$3:$B$1315, "&lt;=" &amp; GL$1, DataRegularSeason20242025!$D$3:$D$1315, $A48)+SUMIFS(DataRegularSeason20242025!$AB$3:$AB$1315,DataRegularSeason20242025!$B$3:$B$1315, "&lt;=" &amp; GL$1, DataRegularSeason20242025!$E$3:$E$1315, $A48)</f>
        <v>72</v>
      </c>
      <c r="GM48">
        <f>SUMIFS(DataRegularSeason20242025!$AA$3:$AA$1315,DataRegularSeason20242025!$B$3:$B$1315, "&lt;=" &amp; GM$1, DataRegularSeason20242025!$D$3:$D$1315, $A48)+SUMIFS(DataRegularSeason20242025!$AB$3:$AB$1315,DataRegularSeason20242025!$B$3:$B$1315, "&lt;=" &amp; GM$1, DataRegularSeason20242025!$E$3:$E$1315, $A48)</f>
        <v>72</v>
      </c>
      <c r="GN48">
        <f>SUMIFS(DataRegularSeason20242025!$AA$3:$AA$1315,DataRegularSeason20242025!$B$3:$B$1315, "&lt;=" &amp; GN$1, DataRegularSeason20242025!$D$3:$D$1315, $A48)+SUMIFS(DataRegularSeason20242025!$AB$3:$AB$1315,DataRegularSeason20242025!$B$3:$B$1315, "&lt;=" &amp; GN$1, DataRegularSeason20242025!$E$3:$E$1315, $A48)</f>
        <v>72</v>
      </c>
      <c r="GO48">
        <f>SUMIFS(DataRegularSeason20242025!$AA$3:$AA$1315,DataRegularSeason20242025!$B$3:$B$1315, "&lt;=" &amp; GO$1, DataRegularSeason20242025!$D$3:$D$1315, $A48)+SUMIFS(DataRegularSeason20242025!$AB$3:$AB$1315,DataRegularSeason20242025!$B$3:$B$1315, "&lt;=" &amp; GO$1, DataRegularSeason20242025!$E$3:$E$1315, $A48)</f>
        <v>72</v>
      </c>
      <c r="GP48">
        <f>SUMIFS(DataRegularSeason20242025!$AA$3:$AA$1315,DataRegularSeason20242025!$B$3:$B$1315, "&lt;=" &amp; GP$1, DataRegularSeason20242025!$D$3:$D$1315, $A48)+SUMIFS(DataRegularSeason20242025!$AB$3:$AB$1315,DataRegularSeason20242025!$B$3:$B$1315, "&lt;=" &amp; GP$1, DataRegularSeason20242025!$E$3:$E$1315, $A48)</f>
        <v>72</v>
      </c>
      <c r="GQ48">
        <f>SUMIFS(DataRegularSeason20242025!$AA$3:$AA$1315,DataRegularSeason20242025!$B$3:$B$1315, "&lt;=" &amp; GQ$1, DataRegularSeason20242025!$D$3:$D$1315, $A48)+SUMIFS(DataRegularSeason20242025!$AB$3:$AB$1315,DataRegularSeason20242025!$B$3:$B$1315, "&lt;=" &amp; GQ$1, DataRegularSeason20242025!$E$3:$E$1315, $A48)</f>
        <v>72</v>
      </c>
      <c r="GR48">
        <f>SUMIFS(DataRegularSeason20242025!$AA$3:$AA$1315,DataRegularSeason20242025!$B$3:$B$1315, "&lt;=" &amp; GR$1, DataRegularSeason20242025!$D$3:$D$1315, $A48)+SUMIFS(DataRegularSeason20242025!$AB$3:$AB$1315,DataRegularSeason20242025!$B$3:$B$1315, "&lt;=" &amp; GR$1, DataRegularSeason20242025!$E$3:$E$1315, $A48)</f>
        <v>72</v>
      </c>
      <c r="GS48">
        <f>SUMIFS(DataRegularSeason20242025!$AA$3:$AA$1315,DataRegularSeason20242025!$B$3:$B$1315, "&lt;=" &amp; GS$1, DataRegularSeason20242025!$D$3:$D$1315, $A48)+SUMIFS(DataRegularSeason20242025!$AB$3:$AB$1315,DataRegularSeason20242025!$B$3:$B$1315, "&lt;=" &amp; GS$1, DataRegularSeason20242025!$E$3:$E$1315, $A48)</f>
        <v>72</v>
      </c>
      <c r="GT48">
        <f>SUMIFS(DataRegularSeason20242025!$AA$3:$AA$1315,DataRegularSeason20242025!$B$3:$B$1315, "&lt;=" &amp; GT$1, DataRegularSeason20242025!$D$3:$D$1315, $A48)+SUMIFS(DataRegularSeason20242025!$AB$3:$AB$1315,DataRegularSeason20242025!$B$3:$B$1315, "&lt;=" &amp; GT$1, DataRegularSeason20242025!$E$3:$E$1315, $A48)</f>
        <v>72</v>
      </c>
      <c r="GU48">
        <f>SUMIFS(DataRegularSeason20242025!$AA$3:$AA$1315,DataRegularSeason20242025!$B$3:$B$1315, "&lt;=" &amp; GU$1, DataRegularSeason20242025!$D$3:$D$1315, $A48)+SUMIFS(DataRegularSeason20242025!$AB$3:$AB$1315,DataRegularSeason20242025!$B$3:$B$1315, "&lt;=" &amp; GU$1, DataRegularSeason20242025!$E$3:$E$1315, $A48)</f>
        <v>72</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68</v>
      </c>
      <c r="FF49">
        <f>SUMIFS(DataRegularSeason20242025!$AA$3:$AA$1315,DataRegularSeason20242025!$B$3:$B$1315, "&lt;=" &amp; FF$1, DataRegularSeason20242025!$D$3:$D$1315, $A49)+SUMIFS(DataRegularSeason20242025!$AB$3:$AB$1315,DataRegularSeason20242025!$B$3:$B$1315, "&lt;=" &amp; FF$1, DataRegularSeason20242025!$E$3:$E$1315, $A49)</f>
        <v>68</v>
      </c>
      <c r="FG49">
        <f>SUMIFS(DataRegularSeason20242025!$AA$3:$AA$1315,DataRegularSeason20242025!$B$3:$B$1315, "&lt;=" &amp; FG$1, DataRegularSeason20242025!$D$3:$D$1315, $A49)+SUMIFS(DataRegularSeason20242025!$AB$3:$AB$1315,DataRegularSeason20242025!$B$3:$B$1315, "&lt;=" &amp; FG$1, DataRegularSeason20242025!$E$3:$E$1315, $A49)</f>
        <v>68</v>
      </c>
      <c r="FH49">
        <f>SUMIFS(DataRegularSeason20242025!$AA$3:$AA$1315,DataRegularSeason20242025!$B$3:$B$1315, "&lt;=" &amp; FH$1, DataRegularSeason20242025!$D$3:$D$1315, $A49)+SUMIFS(DataRegularSeason20242025!$AB$3:$AB$1315,DataRegularSeason20242025!$B$3:$B$1315, "&lt;=" &amp; FH$1, DataRegularSeason20242025!$E$3:$E$1315, $A49)</f>
        <v>68</v>
      </c>
      <c r="FI49">
        <f>SUMIFS(DataRegularSeason20242025!$AA$3:$AA$1315,DataRegularSeason20242025!$B$3:$B$1315, "&lt;=" &amp; FI$1, DataRegularSeason20242025!$D$3:$D$1315, $A49)+SUMIFS(DataRegularSeason20242025!$AB$3:$AB$1315,DataRegularSeason20242025!$B$3:$B$1315, "&lt;=" &amp; FI$1, DataRegularSeason20242025!$E$3:$E$1315, $A49)</f>
        <v>68</v>
      </c>
      <c r="FJ49">
        <f>SUMIFS(DataRegularSeason20242025!$AA$3:$AA$1315,DataRegularSeason20242025!$B$3:$B$1315, "&lt;=" &amp; FJ$1, DataRegularSeason20242025!$D$3:$D$1315, $A49)+SUMIFS(DataRegularSeason20242025!$AB$3:$AB$1315,DataRegularSeason20242025!$B$3:$B$1315, "&lt;=" &amp; FJ$1, DataRegularSeason20242025!$E$3:$E$1315, $A49)</f>
        <v>68</v>
      </c>
      <c r="FK49">
        <f>SUMIFS(DataRegularSeason20242025!$AA$3:$AA$1315,DataRegularSeason20242025!$B$3:$B$1315, "&lt;=" &amp; FK$1, DataRegularSeason20242025!$D$3:$D$1315, $A49)+SUMIFS(DataRegularSeason20242025!$AB$3:$AB$1315,DataRegularSeason20242025!$B$3:$B$1315, "&lt;=" &amp; FK$1, DataRegularSeason20242025!$E$3:$E$1315, $A49)</f>
        <v>68</v>
      </c>
      <c r="FL49">
        <f>SUMIFS(DataRegularSeason20242025!$AA$3:$AA$1315,DataRegularSeason20242025!$B$3:$B$1315, "&lt;=" &amp; FL$1, DataRegularSeason20242025!$D$3:$D$1315, $A49)+SUMIFS(DataRegularSeason20242025!$AB$3:$AB$1315,DataRegularSeason20242025!$B$3:$B$1315, "&lt;=" &amp; FL$1, DataRegularSeason20242025!$E$3:$E$1315, $A49)</f>
        <v>68</v>
      </c>
      <c r="FM49">
        <f>SUMIFS(DataRegularSeason20242025!$AA$3:$AA$1315,DataRegularSeason20242025!$B$3:$B$1315, "&lt;=" &amp; FM$1, DataRegularSeason20242025!$D$3:$D$1315, $A49)+SUMIFS(DataRegularSeason20242025!$AB$3:$AB$1315,DataRegularSeason20242025!$B$3:$B$1315, "&lt;=" &amp; FM$1, DataRegularSeason20242025!$E$3:$E$1315, $A49)</f>
        <v>68</v>
      </c>
      <c r="FN49">
        <f>SUMIFS(DataRegularSeason20242025!$AA$3:$AA$1315,DataRegularSeason20242025!$B$3:$B$1315, "&lt;=" &amp; FN$1, DataRegularSeason20242025!$D$3:$D$1315, $A49)+SUMIFS(DataRegularSeason20242025!$AB$3:$AB$1315,DataRegularSeason20242025!$B$3:$B$1315, "&lt;=" &amp; FN$1, DataRegularSeason20242025!$E$3:$E$1315, $A49)</f>
        <v>68</v>
      </c>
      <c r="FO49">
        <f>SUMIFS(DataRegularSeason20242025!$AA$3:$AA$1315,DataRegularSeason20242025!$B$3:$B$1315, "&lt;=" &amp; FO$1, DataRegularSeason20242025!$D$3:$D$1315, $A49)+SUMIFS(DataRegularSeason20242025!$AB$3:$AB$1315,DataRegularSeason20242025!$B$3:$B$1315, "&lt;=" &amp; FO$1, DataRegularSeason20242025!$E$3:$E$1315, $A49)</f>
        <v>68</v>
      </c>
      <c r="FP49">
        <f>SUMIFS(DataRegularSeason20242025!$AA$3:$AA$1315,DataRegularSeason20242025!$B$3:$B$1315, "&lt;=" &amp; FP$1, DataRegularSeason20242025!$D$3:$D$1315, $A49)+SUMIFS(DataRegularSeason20242025!$AB$3:$AB$1315,DataRegularSeason20242025!$B$3:$B$1315, "&lt;=" &amp; FP$1, DataRegularSeason20242025!$E$3:$E$1315, $A49)</f>
        <v>68</v>
      </c>
      <c r="FQ49">
        <f>SUMIFS(DataRegularSeason20242025!$AA$3:$AA$1315,DataRegularSeason20242025!$B$3:$B$1315, "&lt;=" &amp; FQ$1, DataRegularSeason20242025!$D$3:$D$1315, $A49)+SUMIFS(DataRegularSeason20242025!$AB$3:$AB$1315,DataRegularSeason20242025!$B$3:$B$1315, "&lt;=" &amp; FQ$1, DataRegularSeason20242025!$E$3:$E$1315, $A49)</f>
        <v>68</v>
      </c>
      <c r="FR49">
        <f>SUMIFS(DataRegularSeason20242025!$AA$3:$AA$1315,DataRegularSeason20242025!$B$3:$B$1315, "&lt;=" &amp; FR$1, DataRegularSeason20242025!$D$3:$D$1315, $A49)+SUMIFS(DataRegularSeason20242025!$AB$3:$AB$1315,DataRegularSeason20242025!$B$3:$B$1315, "&lt;=" &amp; FR$1, DataRegularSeason20242025!$E$3:$E$1315, $A49)</f>
        <v>68</v>
      </c>
      <c r="FS49">
        <f>SUMIFS(DataRegularSeason20242025!$AA$3:$AA$1315,DataRegularSeason20242025!$B$3:$B$1315, "&lt;=" &amp; FS$1, DataRegularSeason20242025!$D$3:$D$1315, $A49)+SUMIFS(DataRegularSeason20242025!$AB$3:$AB$1315,DataRegularSeason20242025!$B$3:$B$1315, "&lt;=" &amp; FS$1, DataRegularSeason20242025!$E$3:$E$1315, $A49)</f>
        <v>68</v>
      </c>
      <c r="FT49">
        <f>SUMIFS(DataRegularSeason20242025!$AA$3:$AA$1315,DataRegularSeason20242025!$B$3:$B$1315, "&lt;=" &amp; FT$1, DataRegularSeason20242025!$D$3:$D$1315, $A49)+SUMIFS(DataRegularSeason20242025!$AB$3:$AB$1315,DataRegularSeason20242025!$B$3:$B$1315, "&lt;=" &amp; FT$1, DataRegularSeason20242025!$E$3:$E$1315, $A49)</f>
        <v>68</v>
      </c>
      <c r="FU49">
        <f>SUMIFS(DataRegularSeason20242025!$AA$3:$AA$1315,DataRegularSeason20242025!$B$3:$B$1315, "&lt;=" &amp; FU$1, DataRegularSeason20242025!$D$3:$D$1315, $A49)+SUMIFS(DataRegularSeason20242025!$AB$3:$AB$1315,DataRegularSeason20242025!$B$3:$B$1315, "&lt;=" &amp; FU$1, DataRegularSeason20242025!$E$3:$E$1315, $A49)</f>
        <v>68</v>
      </c>
      <c r="FV49">
        <f>SUMIFS(DataRegularSeason20242025!$AA$3:$AA$1315,DataRegularSeason20242025!$B$3:$B$1315, "&lt;=" &amp; FV$1, DataRegularSeason20242025!$D$3:$D$1315, $A49)+SUMIFS(DataRegularSeason20242025!$AB$3:$AB$1315,DataRegularSeason20242025!$B$3:$B$1315, "&lt;=" &amp; FV$1, DataRegularSeason20242025!$E$3:$E$1315, $A49)</f>
        <v>68</v>
      </c>
      <c r="FW49">
        <f>SUMIFS(DataRegularSeason20242025!$AA$3:$AA$1315,DataRegularSeason20242025!$B$3:$B$1315, "&lt;=" &amp; FW$1, DataRegularSeason20242025!$D$3:$D$1315, $A49)+SUMIFS(DataRegularSeason20242025!$AB$3:$AB$1315,DataRegularSeason20242025!$B$3:$B$1315, "&lt;=" &amp; FW$1, DataRegularSeason20242025!$E$3:$E$1315, $A49)</f>
        <v>68</v>
      </c>
      <c r="FX49">
        <f>SUMIFS(DataRegularSeason20242025!$AA$3:$AA$1315,DataRegularSeason20242025!$B$3:$B$1315, "&lt;=" &amp; FX$1, DataRegularSeason20242025!$D$3:$D$1315, $A49)+SUMIFS(DataRegularSeason20242025!$AB$3:$AB$1315,DataRegularSeason20242025!$B$3:$B$1315, "&lt;=" &amp; FX$1, DataRegularSeason20242025!$E$3:$E$1315, $A49)</f>
        <v>68</v>
      </c>
      <c r="FY49">
        <f>SUMIFS(DataRegularSeason20242025!$AA$3:$AA$1315,DataRegularSeason20242025!$B$3:$B$1315, "&lt;=" &amp; FY$1, DataRegularSeason20242025!$D$3:$D$1315, $A49)+SUMIFS(DataRegularSeason20242025!$AB$3:$AB$1315,DataRegularSeason20242025!$B$3:$B$1315, "&lt;=" &amp; FY$1, DataRegularSeason20242025!$E$3:$E$1315, $A49)</f>
        <v>68</v>
      </c>
      <c r="FZ49">
        <f>SUMIFS(DataRegularSeason20242025!$AA$3:$AA$1315,DataRegularSeason20242025!$B$3:$B$1315, "&lt;=" &amp; FZ$1, DataRegularSeason20242025!$D$3:$D$1315, $A49)+SUMIFS(DataRegularSeason20242025!$AB$3:$AB$1315,DataRegularSeason20242025!$B$3:$B$1315, "&lt;=" &amp; FZ$1, DataRegularSeason20242025!$E$3:$E$1315, $A49)</f>
        <v>68</v>
      </c>
      <c r="GA49">
        <f>SUMIFS(DataRegularSeason20242025!$AA$3:$AA$1315,DataRegularSeason20242025!$B$3:$B$1315, "&lt;=" &amp; GA$1, DataRegularSeason20242025!$D$3:$D$1315, $A49)+SUMIFS(DataRegularSeason20242025!$AB$3:$AB$1315,DataRegularSeason20242025!$B$3:$B$1315, "&lt;=" &amp; GA$1, DataRegularSeason20242025!$E$3:$E$1315, $A49)</f>
        <v>68</v>
      </c>
      <c r="GB49">
        <f>SUMIFS(DataRegularSeason20242025!$AA$3:$AA$1315,DataRegularSeason20242025!$B$3:$B$1315, "&lt;=" &amp; GB$1, DataRegularSeason20242025!$D$3:$D$1315, $A49)+SUMIFS(DataRegularSeason20242025!$AB$3:$AB$1315,DataRegularSeason20242025!$B$3:$B$1315, "&lt;=" &amp; GB$1, DataRegularSeason20242025!$E$3:$E$1315, $A49)</f>
        <v>68</v>
      </c>
      <c r="GC49">
        <f>SUMIFS(DataRegularSeason20242025!$AA$3:$AA$1315,DataRegularSeason20242025!$B$3:$B$1315, "&lt;=" &amp; GC$1, DataRegularSeason20242025!$D$3:$D$1315, $A49)+SUMIFS(DataRegularSeason20242025!$AB$3:$AB$1315,DataRegularSeason20242025!$B$3:$B$1315, "&lt;=" &amp; GC$1, DataRegularSeason20242025!$E$3:$E$1315, $A49)</f>
        <v>68</v>
      </c>
      <c r="GD49">
        <f>SUMIFS(DataRegularSeason20242025!$AA$3:$AA$1315,DataRegularSeason20242025!$B$3:$B$1315, "&lt;=" &amp; GD$1, DataRegularSeason20242025!$D$3:$D$1315, $A49)+SUMIFS(DataRegularSeason20242025!$AB$3:$AB$1315,DataRegularSeason20242025!$B$3:$B$1315, "&lt;=" &amp; GD$1, DataRegularSeason20242025!$E$3:$E$1315, $A49)</f>
        <v>68</v>
      </c>
      <c r="GE49">
        <f>SUMIFS(DataRegularSeason20242025!$AA$3:$AA$1315,DataRegularSeason20242025!$B$3:$B$1315, "&lt;=" &amp; GE$1, DataRegularSeason20242025!$D$3:$D$1315, $A49)+SUMIFS(DataRegularSeason20242025!$AB$3:$AB$1315,DataRegularSeason20242025!$B$3:$B$1315, "&lt;=" &amp; GE$1, DataRegularSeason20242025!$E$3:$E$1315, $A49)</f>
        <v>68</v>
      </c>
      <c r="GF49">
        <f>SUMIFS(DataRegularSeason20242025!$AA$3:$AA$1315,DataRegularSeason20242025!$B$3:$B$1315, "&lt;=" &amp; GF$1, DataRegularSeason20242025!$D$3:$D$1315, $A49)+SUMIFS(DataRegularSeason20242025!$AB$3:$AB$1315,DataRegularSeason20242025!$B$3:$B$1315, "&lt;=" &amp; GF$1, DataRegularSeason20242025!$E$3:$E$1315, $A49)</f>
        <v>68</v>
      </c>
      <c r="GG49">
        <f>SUMIFS(DataRegularSeason20242025!$AA$3:$AA$1315,DataRegularSeason20242025!$B$3:$B$1315, "&lt;=" &amp; GG$1, DataRegularSeason20242025!$D$3:$D$1315, $A49)+SUMIFS(DataRegularSeason20242025!$AB$3:$AB$1315,DataRegularSeason20242025!$B$3:$B$1315, "&lt;=" &amp; GG$1, DataRegularSeason20242025!$E$3:$E$1315, $A49)</f>
        <v>68</v>
      </c>
      <c r="GH49">
        <f>SUMIFS(DataRegularSeason20242025!$AA$3:$AA$1315,DataRegularSeason20242025!$B$3:$B$1315, "&lt;=" &amp; GH$1, DataRegularSeason20242025!$D$3:$D$1315, $A49)+SUMIFS(DataRegularSeason20242025!$AB$3:$AB$1315,DataRegularSeason20242025!$B$3:$B$1315, "&lt;=" &amp; GH$1, DataRegularSeason20242025!$E$3:$E$1315, $A49)</f>
        <v>68</v>
      </c>
      <c r="GI49">
        <f>SUMIFS(DataRegularSeason20242025!$AA$3:$AA$1315,DataRegularSeason20242025!$B$3:$B$1315, "&lt;=" &amp; GI$1, DataRegularSeason20242025!$D$3:$D$1315, $A49)+SUMIFS(DataRegularSeason20242025!$AB$3:$AB$1315,DataRegularSeason20242025!$B$3:$B$1315, "&lt;=" &amp; GI$1, DataRegularSeason20242025!$E$3:$E$1315, $A49)</f>
        <v>68</v>
      </c>
      <c r="GJ49">
        <f>SUMIFS(DataRegularSeason20242025!$AA$3:$AA$1315,DataRegularSeason20242025!$B$3:$B$1315, "&lt;=" &amp; GJ$1, DataRegularSeason20242025!$D$3:$D$1315, $A49)+SUMIFS(DataRegularSeason20242025!$AB$3:$AB$1315,DataRegularSeason20242025!$B$3:$B$1315, "&lt;=" &amp; GJ$1, DataRegularSeason20242025!$E$3:$E$1315, $A49)</f>
        <v>68</v>
      </c>
      <c r="GK49">
        <f>SUMIFS(DataRegularSeason20242025!$AA$3:$AA$1315,DataRegularSeason20242025!$B$3:$B$1315, "&lt;=" &amp; GK$1, DataRegularSeason20242025!$D$3:$D$1315, $A49)+SUMIFS(DataRegularSeason20242025!$AB$3:$AB$1315,DataRegularSeason20242025!$B$3:$B$1315, "&lt;=" &amp; GK$1, DataRegularSeason20242025!$E$3:$E$1315, $A49)</f>
        <v>68</v>
      </c>
      <c r="GL49">
        <f>SUMIFS(DataRegularSeason20242025!$AA$3:$AA$1315,DataRegularSeason20242025!$B$3:$B$1315, "&lt;=" &amp; GL$1, DataRegularSeason20242025!$D$3:$D$1315, $A49)+SUMIFS(DataRegularSeason20242025!$AB$3:$AB$1315,DataRegularSeason20242025!$B$3:$B$1315, "&lt;=" &amp; GL$1, DataRegularSeason20242025!$E$3:$E$1315, $A49)</f>
        <v>68</v>
      </c>
      <c r="GM49">
        <f>SUMIFS(DataRegularSeason20242025!$AA$3:$AA$1315,DataRegularSeason20242025!$B$3:$B$1315, "&lt;=" &amp; GM$1, DataRegularSeason20242025!$D$3:$D$1315, $A49)+SUMIFS(DataRegularSeason20242025!$AB$3:$AB$1315,DataRegularSeason20242025!$B$3:$B$1315, "&lt;=" &amp; GM$1, DataRegularSeason20242025!$E$3:$E$1315, $A49)</f>
        <v>68</v>
      </c>
      <c r="GN49">
        <f>SUMIFS(DataRegularSeason20242025!$AA$3:$AA$1315,DataRegularSeason20242025!$B$3:$B$1315, "&lt;=" &amp; GN$1, DataRegularSeason20242025!$D$3:$D$1315, $A49)+SUMIFS(DataRegularSeason20242025!$AB$3:$AB$1315,DataRegularSeason20242025!$B$3:$B$1315, "&lt;=" &amp; GN$1, DataRegularSeason20242025!$E$3:$E$1315, $A49)</f>
        <v>68</v>
      </c>
      <c r="GO49">
        <f>SUMIFS(DataRegularSeason20242025!$AA$3:$AA$1315,DataRegularSeason20242025!$B$3:$B$1315, "&lt;=" &amp; GO$1, DataRegularSeason20242025!$D$3:$D$1315, $A49)+SUMIFS(DataRegularSeason20242025!$AB$3:$AB$1315,DataRegularSeason20242025!$B$3:$B$1315, "&lt;=" &amp; GO$1, DataRegularSeason20242025!$E$3:$E$1315, $A49)</f>
        <v>68</v>
      </c>
      <c r="GP49">
        <f>SUMIFS(DataRegularSeason20242025!$AA$3:$AA$1315,DataRegularSeason20242025!$B$3:$B$1315, "&lt;=" &amp; GP$1, DataRegularSeason20242025!$D$3:$D$1315, $A49)+SUMIFS(DataRegularSeason20242025!$AB$3:$AB$1315,DataRegularSeason20242025!$B$3:$B$1315, "&lt;=" &amp; GP$1, DataRegularSeason20242025!$E$3:$E$1315, $A49)</f>
        <v>68</v>
      </c>
      <c r="GQ49">
        <f>SUMIFS(DataRegularSeason20242025!$AA$3:$AA$1315,DataRegularSeason20242025!$B$3:$B$1315, "&lt;=" &amp; GQ$1, DataRegularSeason20242025!$D$3:$D$1315, $A49)+SUMIFS(DataRegularSeason20242025!$AB$3:$AB$1315,DataRegularSeason20242025!$B$3:$B$1315, "&lt;=" &amp; GQ$1, DataRegularSeason20242025!$E$3:$E$1315, $A49)</f>
        <v>68</v>
      </c>
      <c r="GR49">
        <f>SUMIFS(DataRegularSeason20242025!$AA$3:$AA$1315,DataRegularSeason20242025!$B$3:$B$1315, "&lt;=" &amp; GR$1, DataRegularSeason20242025!$D$3:$D$1315, $A49)+SUMIFS(DataRegularSeason20242025!$AB$3:$AB$1315,DataRegularSeason20242025!$B$3:$B$1315, "&lt;=" &amp; GR$1, DataRegularSeason20242025!$E$3:$E$1315, $A49)</f>
        <v>68</v>
      </c>
      <c r="GS49">
        <f>SUMIFS(DataRegularSeason20242025!$AA$3:$AA$1315,DataRegularSeason20242025!$B$3:$B$1315, "&lt;=" &amp; GS$1, DataRegularSeason20242025!$D$3:$D$1315, $A49)+SUMIFS(DataRegularSeason20242025!$AB$3:$AB$1315,DataRegularSeason20242025!$B$3:$B$1315, "&lt;=" &amp; GS$1, DataRegularSeason20242025!$E$3:$E$1315, $A49)</f>
        <v>68</v>
      </c>
      <c r="GT49">
        <f>SUMIFS(DataRegularSeason20242025!$AA$3:$AA$1315,DataRegularSeason20242025!$B$3:$B$1315, "&lt;=" &amp; GT$1, DataRegularSeason20242025!$D$3:$D$1315, $A49)+SUMIFS(DataRegularSeason20242025!$AB$3:$AB$1315,DataRegularSeason20242025!$B$3:$B$1315, "&lt;=" &amp; GT$1, DataRegularSeason20242025!$E$3:$E$1315, $A49)</f>
        <v>68</v>
      </c>
      <c r="GU49">
        <f>SUMIFS(DataRegularSeason20242025!$AA$3:$AA$1315,DataRegularSeason20242025!$B$3:$B$1315, "&lt;=" &amp; GU$1, DataRegularSeason20242025!$D$3:$D$1315, $A49)+SUMIFS(DataRegularSeason20242025!$AB$3:$AB$1315,DataRegularSeason20242025!$B$3:$B$1315, "&lt;=" &amp; GU$1, DataRegularSeason20242025!$E$3:$E$1315, $A49)</f>
        <v>68</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67</v>
      </c>
      <c r="FE50">
        <f>SUMIFS(DataRegularSeason20242025!$AA$3:$AA$1315,DataRegularSeason20242025!$B$3:$B$1315, "&lt;=" &amp; FE$1, DataRegularSeason20242025!$D$3:$D$1315, $A50)+SUMIFS(DataRegularSeason20242025!$AB$3:$AB$1315,DataRegularSeason20242025!$B$3:$B$1315, "&lt;=" &amp; FE$1, DataRegularSeason20242025!$E$3:$E$1315, $A50)</f>
        <v>67</v>
      </c>
      <c r="FF50">
        <f>SUMIFS(DataRegularSeason20242025!$AA$3:$AA$1315,DataRegularSeason20242025!$B$3:$B$1315, "&lt;=" &amp; FF$1, DataRegularSeason20242025!$D$3:$D$1315, $A50)+SUMIFS(DataRegularSeason20242025!$AB$3:$AB$1315,DataRegularSeason20242025!$B$3:$B$1315, "&lt;=" &amp; FF$1, DataRegularSeason20242025!$E$3:$E$1315, $A50)</f>
        <v>67</v>
      </c>
      <c r="FG50">
        <f>SUMIFS(DataRegularSeason20242025!$AA$3:$AA$1315,DataRegularSeason20242025!$B$3:$B$1315, "&lt;=" &amp; FG$1, DataRegularSeason20242025!$D$3:$D$1315, $A50)+SUMIFS(DataRegularSeason20242025!$AB$3:$AB$1315,DataRegularSeason20242025!$B$3:$B$1315, "&lt;=" &amp; FG$1, DataRegularSeason20242025!$E$3:$E$1315, $A50)</f>
        <v>67</v>
      </c>
      <c r="FH50">
        <f>SUMIFS(DataRegularSeason20242025!$AA$3:$AA$1315,DataRegularSeason20242025!$B$3:$B$1315, "&lt;=" &amp; FH$1, DataRegularSeason20242025!$D$3:$D$1315, $A50)+SUMIFS(DataRegularSeason20242025!$AB$3:$AB$1315,DataRegularSeason20242025!$B$3:$B$1315, "&lt;=" &amp; FH$1, DataRegularSeason20242025!$E$3:$E$1315, $A50)</f>
        <v>67</v>
      </c>
      <c r="FI50">
        <f>SUMIFS(DataRegularSeason20242025!$AA$3:$AA$1315,DataRegularSeason20242025!$B$3:$B$1315, "&lt;=" &amp; FI$1, DataRegularSeason20242025!$D$3:$D$1315, $A50)+SUMIFS(DataRegularSeason20242025!$AB$3:$AB$1315,DataRegularSeason20242025!$B$3:$B$1315, "&lt;=" &amp; FI$1, DataRegularSeason20242025!$E$3:$E$1315, $A50)</f>
        <v>67</v>
      </c>
      <c r="FJ50">
        <f>SUMIFS(DataRegularSeason20242025!$AA$3:$AA$1315,DataRegularSeason20242025!$B$3:$B$1315, "&lt;=" &amp; FJ$1, DataRegularSeason20242025!$D$3:$D$1315, $A50)+SUMIFS(DataRegularSeason20242025!$AB$3:$AB$1315,DataRegularSeason20242025!$B$3:$B$1315, "&lt;=" &amp; FJ$1, DataRegularSeason20242025!$E$3:$E$1315, $A50)</f>
        <v>67</v>
      </c>
      <c r="FK50">
        <f>SUMIFS(DataRegularSeason20242025!$AA$3:$AA$1315,DataRegularSeason20242025!$B$3:$B$1315, "&lt;=" &amp; FK$1, DataRegularSeason20242025!$D$3:$D$1315, $A50)+SUMIFS(DataRegularSeason20242025!$AB$3:$AB$1315,DataRegularSeason20242025!$B$3:$B$1315, "&lt;=" &amp; FK$1, DataRegularSeason20242025!$E$3:$E$1315, $A50)</f>
        <v>67</v>
      </c>
      <c r="FL50">
        <f>SUMIFS(DataRegularSeason20242025!$AA$3:$AA$1315,DataRegularSeason20242025!$B$3:$B$1315, "&lt;=" &amp; FL$1, DataRegularSeason20242025!$D$3:$D$1315, $A50)+SUMIFS(DataRegularSeason20242025!$AB$3:$AB$1315,DataRegularSeason20242025!$B$3:$B$1315, "&lt;=" &amp; FL$1, DataRegularSeason20242025!$E$3:$E$1315, $A50)</f>
        <v>67</v>
      </c>
      <c r="FM50">
        <f>SUMIFS(DataRegularSeason20242025!$AA$3:$AA$1315,DataRegularSeason20242025!$B$3:$B$1315, "&lt;=" &amp; FM$1, DataRegularSeason20242025!$D$3:$D$1315, $A50)+SUMIFS(DataRegularSeason20242025!$AB$3:$AB$1315,DataRegularSeason20242025!$B$3:$B$1315, "&lt;=" &amp; FM$1, DataRegularSeason20242025!$E$3:$E$1315, $A50)</f>
        <v>67</v>
      </c>
      <c r="FN50">
        <f>SUMIFS(DataRegularSeason20242025!$AA$3:$AA$1315,DataRegularSeason20242025!$B$3:$B$1315, "&lt;=" &amp; FN$1, DataRegularSeason20242025!$D$3:$D$1315, $A50)+SUMIFS(DataRegularSeason20242025!$AB$3:$AB$1315,DataRegularSeason20242025!$B$3:$B$1315, "&lt;=" &amp; FN$1, DataRegularSeason20242025!$E$3:$E$1315, $A50)</f>
        <v>67</v>
      </c>
      <c r="FO50">
        <f>SUMIFS(DataRegularSeason20242025!$AA$3:$AA$1315,DataRegularSeason20242025!$B$3:$B$1315, "&lt;=" &amp; FO$1, DataRegularSeason20242025!$D$3:$D$1315, $A50)+SUMIFS(DataRegularSeason20242025!$AB$3:$AB$1315,DataRegularSeason20242025!$B$3:$B$1315, "&lt;=" &amp; FO$1, DataRegularSeason20242025!$E$3:$E$1315, $A50)</f>
        <v>67</v>
      </c>
      <c r="FP50">
        <f>SUMIFS(DataRegularSeason20242025!$AA$3:$AA$1315,DataRegularSeason20242025!$B$3:$B$1315, "&lt;=" &amp; FP$1, DataRegularSeason20242025!$D$3:$D$1315, $A50)+SUMIFS(DataRegularSeason20242025!$AB$3:$AB$1315,DataRegularSeason20242025!$B$3:$B$1315, "&lt;=" &amp; FP$1, DataRegularSeason20242025!$E$3:$E$1315, $A50)</f>
        <v>67</v>
      </c>
      <c r="FQ50">
        <f>SUMIFS(DataRegularSeason20242025!$AA$3:$AA$1315,DataRegularSeason20242025!$B$3:$B$1315, "&lt;=" &amp; FQ$1, DataRegularSeason20242025!$D$3:$D$1315, $A50)+SUMIFS(DataRegularSeason20242025!$AB$3:$AB$1315,DataRegularSeason20242025!$B$3:$B$1315, "&lt;=" &amp; FQ$1, DataRegularSeason20242025!$E$3:$E$1315, $A50)</f>
        <v>67</v>
      </c>
      <c r="FR50">
        <f>SUMIFS(DataRegularSeason20242025!$AA$3:$AA$1315,DataRegularSeason20242025!$B$3:$B$1315, "&lt;=" &amp; FR$1, DataRegularSeason20242025!$D$3:$D$1315, $A50)+SUMIFS(DataRegularSeason20242025!$AB$3:$AB$1315,DataRegularSeason20242025!$B$3:$B$1315, "&lt;=" &amp; FR$1, DataRegularSeason20242025!$E$3:$E$1315, $A50)</f>
        <v>67</v>
      </c>
      <c r="FS50">
        <f>SUMIFS(DataRegularSeason20242025!$AA$3:$AA$1315,DataRegularSeason20242025!$B$3:$B$1315, "&lt;=" &amp; FS$1, DataRegularSeason20242025!$D$3:$D$1315, $A50)+SUMIFS(DataRegularSeason20242025!$AB$3:$AB$1315,DataRegularSeason20242025!$B$3:$B$1315, "&lt;=" &amp; FS$1, DataRegularSeason20242025!$E$3:$E$1315, $A50)</f>
        <v>67</v>
      </c>
      <c r="FT50">
        <f>SUMIFS(DataRegularSeason20242025!$AA$3:$AA$1315,DataRegularSeason20242025!$B$3:$B$1315, "&lt;=" &amp; FT$1, DataRegularSeason20242025!$D$3:$D$1315, $A50)+SUMIFS(DataRegularSeason20242025!$AB$3:$AB$1315,DataRegularSeason20242025!$B$3:$B$1315, "&lt;=" &amp; FT$1, DataRegularSeason20242025!$E$3:$E$1315, $A50)</f>
        <v>67</v>
      </c>
      <c r="FU50">
        <f>SUMIFS(DataRegularSeason20242025!$AA$3:$AA$1315,DataRegularSeason20242025!$B$3:$B$1315, "&lt;=" &amp; FU$1, DataRegularSeason20242025!$D$3:$D$1315, $A50)+SUMIFS(DataRegularSeason20242025!$AB$3:$AB$1315,DataRegularSeason20242025!$B$3:$B$1315, "&lt;=" &amp; FU$1, DataRegularSeason20242025!$E$3:$E$1315, $A50)</f>
        <v>67</v>
      </c>
      <c r="FV50">
        <f>SUMIFS(DataRegularSeason20242025!$AA$3:$AA$1315,DataRegularSeason20242025!$B$3:$B$1315, "&lt;=" &amp; FV$1, DataRegularSeason20242025!$D$3:$D$1315, $A50)+SUMIFS(DataRegularSeason20242025!$AB$3:$AB$1315,DataRegularSeason20242025!$B$3:$B$1315, "&lt;=" &amp; FV$1, DataRegularSeason20242025!$E$3:$E$1315, $A50)</f>
        <v>67</v>
      </c>
      <c r="FW50">
        <f>SUMIFS(DataRegularSeason20242025!$AA$3:$AA$1315,DataRegularSeason20242025!$B$3:$B$1315, "&lt;=" &amp; FW$1, DataRegularSeason20242025!$D$3:$D$1315, $A50)+SUMIFS(DataRegularSeason20242025!$AB$3:$AB$1315,DataRegularSeason20242025!$B$3:$B$1315, "&lt;=" &amp; FW$1, DataRegularSeason20242025!$E$3:$E$1315, $A50)</f>
        <v>67</v>
      </c>
      <c r="FX50">
        <f>SUMIFS(DataRegularSeason20242025!$AA$3:$AA$1315,DataRegularSeason20242025!$B$3:$B$1315, "&lt;=" &amp; FX$1, DataRegularSeason20242025!$D$3:$D$1315, $A50)+SUMIFS(DataRegularSeason20242025!$AB$3:$AB$1315,DataRegularSeason20242025!$B$3:$B$1315, "&lt;=" &amp; FX$1, DataRegularSeason20242025!$E$3:$E$1315, $A50)</f>
        <v>67</v>
      </c>
      <c r="FY50">
        <f>SUMIFS(DataRegularSeason20242025!$AA$3:$AA$1315,DataRegularSeason20242025!$B$3:$B$1315, "&lt;=" &amp; FY$1, DataRegularSeason20242025!$D$3:$D$1315, $A50)+SUMIFS(DataRegularSeason20242025!$AB$3:$AB$1315,DataRegularSeason20242025!$B$3:$B$1315, "&lt;=" &amp; FY$1, DataRegularSeason20242025!$E$3:$E$1315, $A50)</f>
        <v>67</v>
      </c>
      <c r="FZ50">
        <f>SUMIFS(DataRegularSeason20242025!$AA$3:$AA$1315,DataRegularSeason20242025!$B$3:$B$1315, "&lt;=" &amp; FZ$1, DataRegularSeason20242025!$D$3:$D$1315, $A50)+SUMIFS(DataRegularSeason20242025!$AB$3:$AB$1315,DataRegularSeason20242025!$B$3:$B$1315, "&lt;=" &amp; FZ$1, DataRegularSeason20242025!$E$3:$E$1315, $A50)</f>
        <v>67</v>
      </c>
      <c r="GA50">
        <f>SUMIFS(DataRegularSeason20242025!$AA$3:$AA$1315,DataRegularSeason20242025!$B$3:$B$1315, "&lt;=" &amp; GA$1, DataRegularSeason20242025!$D$3:$D$1315, $A50)+SUMIFS(DataRegularSeason20242025!$AB$3:$AB$1315,DataRegularSeason20242025!$B$3:$B$1315, "&lt;=" &amp; GA$1, DataRegularSeason20242025!$E$3:$E$1315, $A50)</f>
        <v>67</v>
      </c>
      <c r="GB50">
        <f>SUMIFS(DataRegularSeason20242025!$AA$3:$AA$1315,DataRegularSeason20242025!$B$3:$B$1315, "&lt;=" &amp; GB$1, DataRegularSeason20242025!$D$3:$D$1315, $A50)+SUMIFS(DataRegularSeason20242025!$AB$3:$AB$1315,DataRegularSeason20242025!$B$3:$B$1315, "&lt;=" &amp; GB$1, DataRegularSeason20242025!$E$3:$E$1315, $A50)</f>
        <v>67</v>
      </c>
      <c r="GC50">
        <f>SUMIFS(DataRegularSeason20242025!$AA$3:$AA$1315,DataRegularSeason20242025!$B$3:$B$1315, "&lt;=" &amp; GC$1, DataRegularSeason20242025!$D$3:$D$1315, $A50)+SUMIFS(DataRegularSeason20242025!$AB$3:$AB$1315,DataRegularSeason20242025!$B$3:$B$1315, "&lt;=" &amp; GC$1, DataRegularSeason20242025!$E$3:$E$1315, $A50)</f>
        <v>67</v>
      </c>
      <c r="GD50">
        <f>SUMIFS(DataRegularSeason20242025!$AA$3:$AA$1315,DataRegularSeason20242025!$B$3:$B$1315, "&lt;=" &amp; GD$1, DataRegularSeason20242025!$D$3:$D$1315, $A50)+SUMIFS(DataRegularSeason20242025!$AB$3:$AB$1315,DataRegularSeason20242025!$B$3:$B$1315, "&lt;=" &amp; GD$1, DataRegularSeason20242025!$E$3:$E$1315, $A50)</f>
        <v>67</v>
      </c>
      <c r="GE50">
        <f>SUMIFS(DataRegularSeason20242025!$AA$3:$AA$1315,DataRegularSeason20242025!$B$3:$B$1315, "&lt;=" &amp; GE$1, DataRegularSeason20242025!$D$3:$D$1315, $A50)+SUMIFS(DataRegularSeason20242025!$AB$3:$AB$1315,DataRegularSeason20242025!$B$3:$B$1315, "&lt;=" &amp; GE$1, DataRegularSeason20242025!$E$3:$E$1315, $A50)</f>
        <v>67</v>
      </c>
      <c r="GF50">
        <f>SUMIFS(DataRegularSeason20242025!$AA$3:$AA$1315,DataRegularSeason20242025!$B$3:$B$1315, "&lt;=" &amp; GF$1, DataRegularSeason20242025!$D$3:$D$1315, $A50)+SUMIFS(DataRegularSeason20242025!$AB$3:$AB$1315,DataRegularSeason20242025!$B$3:$B$1315, "&lt;=" &amp; GF$1, DataRegularSeason20242025!$E$3:$E$1315, $A50)</f>
        <v>67</v>
      </c>
      <c r="GG50">
        <f>SUMIFS(DataRegularSeason20242025!$AA$3:$AA$1315,DataRegularSeason20242025!$B$3:$B$1315, "&lt;=" &amp; GG$1, DataRegularSeason20242025!$D$3:$D$1315, $A50)+SUMIFS(DataRegularSeason20242025!$AB$3:$AB$1315,DataRegularSeason20242025!$B$3:$B$1315, "&lt;=" &amp; GG$1, DataRegularSeason20242025!$E$3:$E$1315, $A50)</f>
        <v>67</v>
      </c>
      <c r="GH50">
        <f>SUMIFS(DataRegularSeason20242025!$AA$3:$AA$1315,DataRegularSeason20242025!$B$3:$B$1315, "&lt;=" &amp; GH$1, DataRegularSeason20242025!$D$3:$D$1315, $A50)+SUMIFS(DataRegularSeason20242025!$AB$3:$AB$1315,DataRegularSeason20242025!$B$3:$B$1315, "&lt;=" &amp; GH$1, DataRegularSeason20242025!$E$3:$E$1315, $A50)</f>
        <v>67</v>
      </c>
      <c r="GI50">
        <f>SUMIFS(DataRegularSeason20242025!$AA$3:$AA$1315,DataRegularSeason20242025!$B$3:$B$1315, "&lt;=" &amp; GI$1, DataRegularSeason20242025!$D$3:$D$1315, $A50)+SUMIFS(DataRegularSeason20242025!$AB$3:$AB$1315,DataRegularSeason20242025!$B$3:$B$1315, "&lt;=" &amp; GI$1, DataRegularSeason20242025!$E$3:$E$1315, $A50)</f>
        <v>67</v>
      </c>
      <c r="GJ50">
        <f>SUMIFS(DataRegularSeason20242025!$AA$3:$AA$1315,DataRegularSeason20242025!$B$3:$B$1315, "&lt;=" &amp; GJ$1, DataRegularSeason20242025!$D$3:$D$1315, $A50)+SUMIFS(DataRegularSeason20242025!$AB$3:$AB$1315,DataRegularSeason20242025!$B$3:$B$1315, "&lt;=" &amp; GJ$1, DataRegularSeason20242025!$E$3:$E$1315, $A50)</f>
        <v>67</v>
      </c>
      <c r="GK50">
        <f>SUMIFS(DataRegularSeason20242025!$AA$3:$AA$1315,DataRegularSeason20242025!$B$3:$B$1315, "&lt;=" &amp; GK$1, DataRegularSeason20242025!$D$3:$D$1315, $A50)+SUMIFS(DataRegularSeason20242025!$AB$3:$AB$1315,DataRegularSeason20242025!$B$3:$B$1315, "&lt;=" &amp; GK$1, DataRegularSeason20242025!$E$3:$E$1315, $A50)</f>
        <v>67</v>
      </c>
      <c r="GL50">
        <f>SUMIFS(DataRegularSeason20242025!$AA$3:$AA$1315,DataRegularSeason20242025!$B$3:$B$1315, "&lt;=" &amp; GL$1, DataRegularSeason20242025!$D$3:$D$1315, $A50)+SUMIFS(DataRegularSeason20242025!$AB$3:$AB$1315,DataRegularSeason20242025!$B$3:$B$1315, "&lt;=" &amp; GL$1, DataRegularSeason20242025!$E$3:$E$1315, $A50)</f>
        <v>67</v>
      </c>
      <c r="GM50">
        <f>SUMIFS(DataRegularSeason20242025!$AA$3:$AA$1315,DataRegularSeason20242025!$B$3:$B$1315, "&lt;=" &amp; GM$1, DataRegularSeason20242025!$D$3:$D$1315, $A50)+SUMIFS(DataRegularSeason20242025!$AB$3:$AB$1315,DataRegularSeason20242025!$B$3:$B$1315, "&lt;=" &amp; GM$1, DataRegularSeason20242025!$E$3:$E$1315, $A50)</f>
        <v>67</v>
      </c>
      <c r="GN50">
        <f>SUMIFS(DataRegularSeason20242025!$AA$3:$AA$1315,DataRegularSeason20242025!$B$3:$B$1315, "&lt;=" &amp; GN$1, DataRegularSeason20242025!$D$3:$D$1315, $A50)+SUMIFS(DataRegularSeason20242025!$AB$3:$AB$1315,DataRegularSeason20242025!$B$3:$B$1315, "&lt;=" &amp; GN$1, DataRegularSeason20242025!$E$3:$E$1315, $A50)</f>
        <v>67</v>
      </c>
      <c r="GO50">
        <f>SUMIFS(DataRegularSeason20242025!$AA$3:$AA$1315,DataRegularSeason20242025!$B$3:$B$1315, "&lt;=" &amp; GO$1, DataRegularSeason20242025!$D$3:$D$1315, $A50)+SUMIFS(DataRegularSeason20242025!$AB$3:$AB$1315,DataRegularSeason20242025!$B$3:$B$1315, "&lt;=" &amp; GO$1, DataRegularSeason20242025!$E$3:$E$1315, $A50)</f>
        <v>67</v>
      </c>
      <c r="GP50">
        <f>SUMIFS(DataRegularSeason20242025!$AA$3:$AA$1315,DataRegularSeason20242025!$B$3:$B$1315, "&lt;=" &amp; GP$1, DataRegularSeason20242025!$D$3:$D$1315, $A50)+SUMIFS(DataRegularSeason20242025!$AB$3:$AB$1315,DataRegularSeason20242025!$B$3:$B$1315, "&lt;=" &amp; GP$1, DataRegularSeason20242025!$E$3:$E$1315, $A50)</f>
        <v>67</v>
      </c>
      <c r="GQ50">
        <f>SUMIFS(DataRegularSeason20242025!$AA$3:$AA$1315,DataRegularSeason20242025!$B$3:$B$1315, "&lt;=" &amp; GQ$1, DataRegularSeason20242025!$D$3:$D$1315, $A50)+SUMIFS(DataRegularSeason20242025!$AB$3:$AB$1315,DataRegularSeason20242025!$B$3:$B$1315, "&lt;=" &amp; GQ$1, DataRegularSeason20242025!$E$3:$E$1315, $A50)</f>
        <v>67</v>
      </c>
      <c r="GR50">
        <f>SUMIFS(DataRegularSeason20242025!$AA$3:$AA$1315,DataRegularSeason20242025!$B$3:$B$1315, "&lt;=" &amp; GR$1, DataRegularSeason20242025!$D$3:$D$1315, $A50)+SUMIFS(DataRegularSeason20242025!$AB$3:$AB$1315,DataRegularSeason20242025!$B$3:$B$1315, "&lt;=" &amp; GR$1, DataRegularSeason20242025!$E$3:$E$1315, $A50)</f>
        <v>67</v>
      </c>
      <c r="GS50">
        <f>SUMIFS(DataRegularSeason20242025!$AA$3:$AA$1315,DataRegularSeason20242025!$B$3:$B$1315, "&lt;=" &amp; GS$1, DataRegularSeason20242025!$D$3:$D$1315, $A50)+SUMIFS(DataRegularSeason20242025!$AB$3:$AB$1315,DataRegularSeason20242025!$B$3:$B$1315, "&lt;=" &amp; GS$1, DataRegularSeason20242025!$E$3:$E$1315, $A50)</f>
        <v>67</v>
      </c>
      <c r="GT50">
        <f>SUMIFS(DataRegularSeason20242025!$AA$3:$AA$1315,DataRegularSeason20242025!$B$3:$B$1315, "&lt;=" &amp; GT$1, DataRegularSeason20242025!$D$3:$D$1315, $A50)+SUMIFS(DataRegularSeason20242025!$AB$3:$AB$1315,DataRegularSeason20242025!$B$3:$B$1315, "&lt;=" &amp; GT$1, DataRegularSeason20242025!$E$3:$E$1315, $A50)</f>
        <v>67</v>
      </c>
      <c r="GU50">
        <f>SUMIFS(DataRegularSeason20242025!$AA$3:$AA$1315,DataRegularSeason20242025!$B$3:$B$1315, "&lt;=" &amp; GU$1, DataRegularSeason20242025!$D$3:$D$1315, $A50)+SUMIFS(DataRegularSeason20242025!$AB$3:$AB$1315,DataRegularSeason20242025!$B$3:$B$1315, "&lt;=" &amp; GU$1, DataRegularSeason20242025!$E$3:$E$1315, $A50)</f>
        <v>67</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62</v>
      </c>
      <c r="EX51">
        <f>SUMIFS(DataRegularSeason20242025!$AA$3:$AA$1315,DataRegularSeason20242025!$B$3:$B$1315, "&lt;=" &amp; EX$1, DataRegularSeason20242025!$D$3:$D$1315, $A51)+SUMIFS(DataRegularSeason20242025!$AB$3:$AB$1315,DataRegularSeason20242025!$B$3:$B$1315, "&lt;=" &amp; EX$1, DataRegularSeason20242025!$E$3:$E$1315, $A51)</f>
        <v>62</v>
      </c>
      <c r="EY51">
        <f>SUMIFS(DataRegularSeason20242025!$AA$3:$AA$1315,DataRegularSeason20242025!$B$3:$B$1315, "&lt;=" &amp; EY$1, DataRegularSeason20242025!$D$3:$D$1315, $A51)+SUMIFS(DataRegularSeason20242025!$AB$3:$AB$1315,DataRegularSeason20242025!$B$3:$B$1315, "&lt;=" &amp; EY$1, DataRegularSeason20242025!$E$3:$E$1315, $A51)</f>
        <v>62</v>
      </c>
      <c r="EZ51">
        <f>SUMIFS(DataRegularSeason20242025!$AA$3:$AA$1315,DataRegularSeason20242025!$B$3:$B$1315, "&lt;=" &amp; EZ$1, DataRegularSeason20242025!$D$3:$D$1315, $A51)+SUMIFS(DataRegularSeason20242025!$AB$3:$AB$1315,DataRegularSeason20242025!$B$3:$B$1315, "&lt;=" &amp; EZ$1, DataRegularSeason20242025!$E$3:$E$1315, $A51)</f>
        <v>62</v>
      </c>
      <c r="FA51">
        <f>SUMIFS(DataRegularSeason20242025!$AA$3:$AA$1315,DataRegularSeason20242025!$B$3:$B$1315, "&lt;=" &amp; FA$1, DataRegularSeason20242025!$D$3:$D$1315, $A51)+SUMIFS(DataRegularSeason20242025!$AB$3:$AB$1315,DataRegularSeason20242025!$B$3:$B$1315, "&lt;=" &amp; FA$1, DataRegularSeason20242025!$E$3:$E$1315, $A51)</f>
        <v>62</v>
      </c>
      <c r="FB51">
        <f>SUMIFS(DataRegularSeason20242025!$AA$3:$AA$1315,DataRegularSeason20242025!$B$3:$B$1315, "&lt;=" &amp; FB$1, DataRegularSeason20242025!$D$3:$D$1315, $A51)+SUMIFS(DataRegularSeason20242025!$AB$3:$AB$1315,DataRegularSeason20242025!$B$3:$B$1315, "&lt;=" &amp; FB$1, DataRegularSeason20242025!$E$3:$E$1315, $A51)</f>
        <v>62</v>
      </c>
      <c r="FC51">
        <f>SUMIFS(DataRegularSeason20242025!$AA$3:$AA$1315,DataRegularSeason20242025!$B$3:$B$1315, "&lt;=" &amp; FC$1, DataRegularSeason20242025!$D$3:$D$1315, $A51)+SUMIFS(DataRegularSeason20242025!$AB$3:$AB$1315,DataRegularSeason20242025!$B$3:$B$1315, "&lt;=" &amp; FC$1, DataRegularSeason20242025!$E$3:$E$1315, $A51)</f>
        <v>62</v>
      </c>
      <c r="FD51">
        <f>SUMIFS(DataRegularSeason20242025!$AA$3:$AA$1315,DataRegularSeason20242025!$B$3:$B$1315, "&lt;=" &amp; FD$1, DataRegularSeason20242025!$D$3:$D$1315, $A51)+SUMIFS(DataRegularSeason20242025!$AB$3:$AB$1315,DataRegularSeason20242025!$B$3:$B$1315, "&lt;=" &amp; FD$1, DataRegularSeason20242025!$E$3:$E$1315, $A51)</f>
        <v>62</v>
      </c>
      <c r="FE51">
        <f>SUMIFS(DataRegularSeason20242025!$AA$3:$AA$1315,DataRegularSeason20242025!$B$3:$B$1315, "&lt;=" &amp; FE$1, DataRegularSeason20242025!$D$3:$D$1315, $A51)+SUMIFS(DataRegularSeason20242025!$AB$3:$AB$1315,DataRegularSeason20242025!$B$3:$B$1315, "&lt;=" &amp; FE$1, DataRegularSeason20242025!$E$3:$E$1315, $A51)</f>
        <v>62</v>
      </c>
      <c r="FF51">
        <f>SUMIFS(DataRegularSeason20242025!$AA$3:$AA$1315,DataRegularSeason20242025!$B$3:$B$1315, "&lt;=" &amp; FF$1, DataRegularSeason20242025!$D$3:$D$1315, $A51)+SUMIFS(DataRegularSeason20242025!$AB$3:$AB$1315,DataRegularSeason20242025!$B$3:$B$1315, "&lt;=" &amp; FF$1, DataRegularSeason20242025!$E$3:$E$1315, $A51)</f>
        <v>62</v>
      </c>
      <c r="FG51">
        <f>SUMIFS(DataRegularSeason20242025!$AA$3:$AA$1315,DataRegularSeason20242025!$B$3:$B$1315, "&lt;=" &amp; FG$1, DataRegularSeason20242025!$D$3:$D$1315, $A51)+SUMIFS(DataRegularSeason20242025!$AB$3:$AB$1315,DataRegularSeason20242025!$B$3:$B$1315, "&lt;=" &amp; FG$1, DataRegularSeason20242025!$E$3:$E$1315, $A51)</f>
        <v>62</v>
      </c>
      <c r="FH51">
        <f>SUMIFS(DataRegularSeason20242025!$AA$3:$AA$1315,DataRegularSeason20242025!$B$3:$B$1315, "&lt;=" &amp; FH$1, DataRegularSeason20242025!$D$3:$D$1315, $A51)+SUMIFS(DataRegularSeason20242025!$AB$3:$AB$1315,DataRegularSeason20242025!$B$3:$B$1315, "&lt;=" &amp; FH$1, DataRegularSeason20242025!$E$3:$E$1315, $A51)</f>
        <v>62</v>
      </c>
      <c r="FI51">
        <f>SUMIFS(DataRegularSeason20242025!$AA$3:$AA$1315,DataRegularSeason20242025!$B$3:$B$1315, "&lt;=" &amp; FI$1, DataRegularSeason20242025!$D$3:$D$1315, $A51)+SUMIFS(DataRegularSeason20242025!$AB$3:$AB$1315,DataRegularSeason20242025!$B$3:$B$1315, "&lt;=" &amp; FI$1, DataRegularSeason20242025!$E$3:$E$1315, $A51)</f>
        <v>62</v>
      </c>
      <c r="FJ51">
        <f>SUMIFS(DataRegularSeason20242025!$AA$3:$AA$1315,DataRegularSeason20242025!$B$3:$B$1315, "&lt;=" &amp; FJ$1, DataRegularSeason20242025!$D$3:$D$1315, $A51)+SUMIFS(DataRegularSeason20242025!$AB$3:$AB$1315,DataRegularSeason20242025!$B$3:$B$1315, "&lt;=" &amp; FJ$1, DataRegularSeason20242025!$E$3:$E$1315, $A51)</f>
        <v>62</v>
      </c>
      <c r="FK51">
        <f>SUMIFS(DataRegularSeason20242025!$AA$3:$AA$1315,DataRegularSeason20242025!$B$3:$B$1315, "&lt;=" &amp; FK$1, DataRegularSeason20242025!$D$3:$D$1315, $A51)+SUMIFS(DataRegularSeason20242025!$AB$3:$AB$1315,DataRegularSeason20242025!$B$3:$B$1315, "&lt;=" &amp; FK$1, DataRegularSeason20242025!$E$3:$E$1315, $A51)</f>
        <v>62</v>
      </c>
      <c r="FL51">
        <f>SUMIFS(DataRegularSeason20242025!$AA$3:$AA$1315,DataRegularSeason20242025!$B$3:$B$1315, "&lt;=" &amp; FL$1, DataRegularSeason20242025!$D$3:$D$1315, $A51)+SUMIFS(DataRegularSeason20242025!$AB$3:$AB$1315,DataRegularSeason20242025!$B$3:$B$1315, "&lt;=" &amp; FL$1, DataRegularSeason20242025!$E$3:$E$1315, $A51)</f>
        <v>62</v>
      </c>
      <c r="FM51">
        <f>SUMIFS(DataRegularSeason20242025!$AA$3:$AA$1315,DataRegularSeason20242025!$B$3:$B$1315, "&lt;=" &amp; FM$1, DataRegularSeason20242025!$D$3:$D$1315, $A51)+SUMIFS(DataRegularSeason20242025!$AB$3:$AB$1315,DataRegularSeason20242025!$B$3:$B$1315, "&lt;=" &amp; FM$1, DataRegularSeason20242025!$E$3:$E$1315, $A51)</f>
        <v>62</v>
      </c>
      <c r="FN51">
        <f>SUMIFS(DataRegularSeason20242025!$AA$3:$AA$1315,DataRegularSeason20242025!$B$3:$B$1315, "&lt;=" &amp; FN$1, DataRegularSeason20242025!$D$3:$D$1315, $A51)+SUMIFS(DataRegularSeason20242025!$AB$3:$AB$1315,DataRegularSeason20242025!$B$3:$B$1315, "&lt;=" &amp; FN$1, DataRegularSeason20242025!$E$3:$E$1315, $A51)</f>
        <v>62</v>
      </c>
      <c r="FO51">
        <f>SUMIFS(DataRegularSeason20242025!$AA$3:$AA$1315,DataRegularSeason20242025!$B$3:$B$1315, "&lt;=" &amp; FO$1, DataRegularSeason20242025!$D$3:$D$1315, $A51)+SUMIFS(DataRegularSeason20242025!$AB$3:$AB$1315,DataRegularSeason20242025!$B$3:$B$1315, "&lt;=" &amp; FO$1, DataRegularSeason20242025!$E$3:$E$1315, $A51)</f>
        <v>62</v>
      </c>
      <c r="FP51">
        <f>SUMIFS(DataRegularSeason20242025!$AA$3:$AA$1315,DataRegularSeason20242025!$B$3:$B$1315, "&lt;=" &amp; FP$1, DataRegularSeason20242025!$D$3:$D$1315, $A51)+SUMIFS(DataRegularSeason20242025!$AB$3:$AB$1315,DataRegularSeason20242025!$B$3:$B$1315, "&lt;=" &amp; FP$1, DataRegularSeason20242025!$E$3:$E$1315, $A51)</f>
        <v>62</v>
      </c>
      <c r="FQ51">
        <f>SUMIFS(DataRegularSeason20242025!$AA$3:$AA$1315,DataRegularSeason20242025!$B$3:$B$1315, "&lt;=" &amp; FQ$1, DataRegularSeason20242025!$D$3:$D$1315, $A51)+SUMIFS(DataRegularSeason20242025!$AB$3:$AB$1315,DataRegularSeason20242025!$B$3:$B$1315, "&lt;=" &amp; FQ$1, DataRegularSeason20242025!$E$3:$E$1315, $A51)</f>
        <v>62</v>
      </c>
      <c r="FR51">
        <f>SUMIFS(DataRegularSeason20242025!$AA$3:$AA$1315,DataRegularSeason20242025!$B$3:$B$1315, "&lt;=" &amp; FR$1, DataRegularSeason20242025!$D$3:$D$1315, $A51)+SUMIFS(DataRegularSeason20242025!$AB$3:$AB$1315,DataRegularSeason20242025!$B$3:$B$1315, "&lt;=" &amp; FR$1, DataRegularSeason20242025!$E$3:$E$1315, $A51)</f>
        <v>62</v>
      </c>
      <c r="FS51">
        <f>SUMIFS(DataRegularSeason20242025!$AA$3:$AA$1315,DataRegularSeason20242025!$B$3:$B$1315, "&lt;=" &amp; FS$1, DataRegularSeason20242025!$D$3:$D$1315, $A51)+SUMIFS(DataRegularSeason20242025!$AB$3:$AB$1315,DataRegularSeason20242025!$B$3:$B$1315, "&lt;=" &amp; FS$1, DataRegularSeason20242025!$E$3:$E$1315, $A51)</f>
        <v>62</v>
      </c>
      <c r="FT51">
        <f>SUMIFS(DataRegularSeason20242025!$AA$3:$AA$1315,DataRegularSeason20242025!$B$3:$B$1315, "&lt;=" &amp; FT$1, DataRegularSeason20242025!$D$3:$D$1315, $A51)+SUMIFS(DataRegularSeason20242025!$AB$3:$AB$1315,DataRegularSeason20242025!$B$3:$B$1315, "&lt;=" &amp; FT$1, DataRegularSeason20242025!$E$3:$E$1315, $A51)</f>
        <v>62</v>
      </c>
      <c r="FU51">
        <f>SUMIFS(DataRegularSeason20242025!$AA$3:$AA$1315,DataRegularSeason20242025!$B$3:$B$1315, "&lt;=" &amp; FU$1, DataRegularSeason20242025!$D$3:$D$1315, $A51)+SUMIFS(DataRegularSeason20242025!$AB$3:$AB$1315,DataRegularSeason20242025!$B$3:$B$1315, "&lt;=" &amp; FU$1, DataRegularSeason20242025!$E$3:$E$1315, $A51)</f>
        <v>62</v>
      </c>
      <c r="FV51">
        <f>SUMIFS(DataRegularSeason20242025!$AA$3:$AA$1315,DataRegularSeason20242025!$B$3:$B$1315, "&lt;=" &amp; FV$1, DataRegularSeason20242025!$D$3:$D$1315, $A51)+SUMIFS(DataRegularSeason20242025!$AB$3:$AB$1315,DataRegularSeason20242025!$B$3:$B$1315, "&lt;=" &amp; FV$1, DataRegularSeason20242025!$E$3:$E$1315, $A51)</f>
        <v>62</v>
      </c>
      <c r="FW51">
        <f>SUMIFS(DataRegularSeason20242025!$AA$3:$AA$1315,DataRegularSeason20242025!$B$3:$B$1315, "&lt;=" &amp; FW$1, DataRegularSeason20242025!$D$3:$D$1315, $A51)+SUMIFS(DataRegularSeason20242025!$AB$3:$AB$1315,DataRegularSeason20242025!$B$3:$B$1315, "&lt;=" &amp; FW$1, DataRegularSeason20242025!$E$3:$E$1315, $A51)</f>
        <v>62</v>
      </c>
      <c r="FX51">
        <f>SUMIFS(DataRegularSeason20242025!$AA$3:$AA$1315,DataRegularSeason20242025!$B$3:$B$1315, "&lt;=" &amp; FX$1, DataRegularSeason20242025!$D$3:$D$1315, $A51)+SUMIFS(DataRegularSeason20242025!$AB$3:$AB$1315,DataRegularSeason20242025!$B$3:$B$1315, "&lt;=" &amp; FX$1, DataRegularSeason20242025!$E$3:$E$1315, $A51)</f>
        <v>62</v>
      </c>
      <c r="FY51">
        <f>SUMIFS(DataRegularSeason20242025!$AA$3:$AA$1315,DataRegularSeason20242025!$B$3:$B$1315, "&lt;=" &amp; FY$1, DataRegularSeason20242025!$D$3:$D$1315, $A51)+SUMIFS(DataRegularSeason20242025!$AB$3:$AB$1315,DataRegularSeason20242025!$B$3:$B$1315, "&lt;=" &amp; FY$1, DataRegularSeason20242025!$E$3:$E$1315, $A51)</f>
        <v>62</v>
      </c>
      <c r="FZ51">
        <f>SUMIFS(DataRegularSeason20242025!$AA$3:$AA$1315,DataRegularSeason20242025!$B$3:$B$1315, "&lt;=" &amp; FZ$1, DataRegularSeason20242025!$D$3:$D$1315, $A51)+SUMIFS(DataRegularSeason20242025!$AB$3:$AB$1315,DataRegularSeason20242025!$B$3:$B$1315, "&lt;=" &amp; FZ$1, DataRegularSeason20242025!$E$3:$E$1315, $A51)</f>
        <v>62</v>
      </c>
      <c r="GA51">
        <f>SUMIFS(DataRegularSeason20242025!$AA$3:$AA$1315,DataRegularSeason20242025!$B$3:$B$1315, "&lt;=" &amp; GA$1, DataRegularSeason20242025!$D$3:$D$1315, $A51)+SUMIFS(DataRegularSeason20242025!$AB$3:$AB$1315,DataRegularSeason20242025!$B$3:$B$1315, "&lt;=" &amp; GA$1, DataRegularSeason20242025!$E$3:$E$1315, $A51)</f>
        <v>62</v>
      </c>
      <c r="GB51">
        <f>SUMIFS(DataRegularSeason20242025!$AA$3:$AA$1315,DataRegularSeason20242025!$B$3:$B$1315, "&lt;=" &amp; GB$1, DataRegularSeason20242025!$D$3:$D$1315, $A51)+SUMIFS(DataRegularSeason20242025!$AB$3:$AB$1315,DataRegularSeason20242025!$B$3:$B$1315, "&lt;=" &amp; GB$1, DataRegularSeason20242025!$E$3:$E$1315, $A51)</f>
        <v>62</v>
      </c>
      <c r="GC51">
        <f>SUMIFS(DataRegularSeason20242025!$AA$3:$AA$1315,DataRegularSeason20242025!$B$3:$B$1315, "&lt;=" &amp; GC$1, DataRegularSeason20242025!$D$3:$D$1315, $A51)+SUMIFS(DataRegularSeason20242025!$AB$3:$AB$1315,DataRegularSeason20242025!$B$3:$B$1315, "&lt;=" &amp; GC$1, DataRegularSeason20242025!$E$3:$E$1315, $A51)</f>
        <v>62</v>
      </c>
      <c r="GD51">
        <f>SUMIFS(DataRegularSeason20242025!$AA$3:$AA$1315,DataRegularSeason20242025!$B$3:$B$1315, "&lt;=" &amp; GD$1, DataRegularSeason20242025!$D$3:$D$1315, $A51)+SUMIFS(DataRegularSeason20242025!$AB$3:$AB$1315,DataRegularSeason20242025!$B$3:$B$1315, "&lt;=" &amp; GD$1, DataRegularSeason20242025!$E$3:$E$1315, $A51)</f>
        <v>62</v>
      </c>
      <c r="GE51">
        <f>SUMIFS(DataRegularSeason20242025!$AA$3:$AA$1315,DataRegularSeason20242025!$B$3:$B$1315, "&lt;=" &amp; GE$1, DataRegularSeason20242025!$D$3:$D$1315, $A51)+SUMIFS(DataRegularSeason20242025!$AB$3:$AB$1315,DataRegularSeason20242025!$B$3:$B$1315, "&lt;=" &amp; GE$1, DataRegularSeason20242025!$E$3:$E$1315, $A51)</f>
        <v>62</v>
      </c>
      <c r="GF51">
        <f>SUMIFS(DataRegularSeason20242025!$AA$3:$AA$1315,DataRegularSeason20242025!$B$3:$B$1315, "&lt;=" &amp; GF$1, DataRegularSeason20242025!$D$3:$D$1315, $A51)+SUMIFS(DataRegularSeason20242025!$AB$3:$AB$1315,DataRegularSeason20242025!$B$3:$B$1315, "&lt;=" &amp; GF$1, DataRegularSeason20242025!$E$3:$E$1315, $A51)</f>
        <v>62</v>
      </c>
      <c r="GG51">
        <f>SUMIFS(DataRegularSeason20242025!$AA$3:$AA$1315,DataRegularSeason20242025!$B$3:$B$1315, "&lt;=" &amp; GG$1, DataRegularSeason20242025!$D$3:$D$1315, $A51)+SUMIFS(DataRegularSeason20242025!$AB$3:$AB$1315,DataRegularSeason20242025!$B$3:$B$1315, "&lt;=" &amp; GG$1, DataRegularSeason20242025!$E$3:$E$1315, $A51)</f>
        <v>62</v>
      </c>
      <c r="GH51">
        <f>SUMIFS(DataRegularSeason20242025!$AA$3:$AA$1315,DataRegularSeason20242025!$B$3:$B$1315, "&lt;=" &amp; GH$1, DataRegularSeason20242025!$D$3:$D$1315, $A51)+SUMIFS(DataRegularSeason20242025!$AB$3:$AB$1315,DataRegularSeason20242025!$B$3:$B$1315, "&lt;=" &amp; GH$1, DataRegularSeason20242025!$E$3:$E$1315, $A51)</f>
        <v>62</v>
      </c>
      <c r="GI51">
        <f>SUMIFS(DataRegularSeason20242025!$AA$3:$AA$1315,DataRegularSeason20242025!$B$3:$B$1315, "&lt;=" &amp; GI$1, DataRegularSeason20242025!$D$3:$D$1315, $A51)+SUMIFS(DataRegularSeason20242025!$AB$3:$AB$1315,DataRegularSeason20242025!$B$3:$B$1315, "&lt;=" &amp; GI$1, DataRegularSeason20242025!$E$3:$E$1315, $A51)</f>
        <v>62</v>
      </c>
      <c r="GJ51">
        <f>SUMIFS(DataRegularSeason20242025!$AA$3:$AA$1315,DataRegularSeason20242025!$B$3:$B$1315, "&lt;=" &amp; GJ$1, DataRegularSeason20242025!$D$3:$D$1315, $A51)+SUMIFS(DataRegularSeason20242025!$AB$3:$AB$1315,DataRegularSeason20242025!$B$3:$B$1315, "&lt;=" &amp; GJ$1, DataRegularSeason20242025!$E$3:$E$1315, $A51)</f>
        <v>62</v>
      </c>
      <c r="GK51">
        <f>SUMIFS(DataRegularSeason20242025!$AA$3:$AA$1315,DataRegularSeason20242025!$B$3:$B$1315, "&lt;=" &amp; GK$1, DataRegularSeason20242025!$D$3:$D$1315, $A51)+SUMIFS(DataRegularSeason20242025!$AB$3:$AB$1315,DataRegularSeason20242025!$B$3:$B$1315, "&lt;=" &amp; GK$1, DataRegularSeason20242025!$E$3:$E$1315, $A51)</f>
        <v>62</v>
      </c>
      <c r="GL51">
        <f>SUMIFS(DataRegularSeason20242025!$AA$3:$AA$1315,DataRegularSeason20242025!$B$3:$B$1315, "&lt;=" &amp; GL$1, DataRegularSeason20242025!$D$3:$D$1315, $A51)+SUMIFS(DataRegularSeason20242025!$AB$3:$AB$1315,DataRegularSeason20242025!$B$3:$B$1315, "&lt;=" &amp; GL$1, DataRegularSeason20242025!$E$3:$E$1315, $A51)</f>
        <v>62</v>
      </c>
      <c r="GM51">
        <f>SUMIFS(DataRegularSeason20242025!$AA$3:$AA$1315,DataRegularSeason20242025!$B$3:$B$1315, "&lt;=" &amp; GM$1, DataRegularSeason20242025!$D$3:$D$1315, $A51)+SUMIFS(DataRegularSeason20242025!$AB$3:$AB$1315,DataRegularSeason20242025!$B$3:$B$1315, "&lt;=" &amp; GM$1, DataRegularSeason20242025!$E$3:$E$1315, $A51)</f>
        <v>62</v>
      </c>
      <c r="GN51">
        <f>SUMIFS(DataRegularSeason20242025!$AA$3:$AA$1315,DataRegularSeason20242025!$B$3:$B$1315, "&lt;=" &amp; GN$1, DataRegularSeason20242025!$D$3:$D$1315, $A51)+SUMIFS(DataRegularSeason20242025!$AB$3:$AB$1315,DataRegularSeason20242025!$B$3:$B$1315, "&lt;=" &amp; GN$1, DataRegularSeason20242025!$E$3:$E$1315, $A51)</f>
        <v>62</v>
      </c>
      <c r="GO51">
        <f>SUMIFS(DataRegularSeason20242025!$AA$3:$AA$1315,DataRegularSeason20242025!$B$3:$B$1315, "&lt;=" &amp; GO$1, DataRegularSeason20242025!$D$3:$D$1315, $A51)+SUMIFS(DataRegularSeason20242025!$AB$3:$AB$1315,DataRegularSeason20242025!$B$3:$B$1315, "&lt;=" &amp; GO$1, DataRegularSeason20242025!$E$3:$E$1315, $A51)</f>
        <v>62</v>
      </c>
      <c r="GP51">
        <f>SUMIFS(DataRegularSeason20242025!$AA$3:$AA$1315,DataRegularSeason20242025!$B$3:$B$1315, "&lt;=" &amp; GP$1, DataRegularSeason20242025!$D$3:$D$1315, $A51)+SUMIFS(DataRegularSeason20242025!$AB$3:$AB$1315,DataRegularSeason20242025!$B$3:$B$1315, "&lt;=" &amp; GP$1, DataRegularSeason20242025!$E$3:$E$1315, $A51)</f>
        <v>62</v>
      </c>
      <c r="GQ51">
        <f>SUMIFS(DataRegularSeason20242025!$AA$3:$AA$1315,DataRegularSeason20242025!$B$3:$B$1315, "&lt;=" &amp; GQ$1, DataRegularSeason20242025!$D$3:$D$1315, $A51)+SUMIFS(DataRegularSeason20242025!$AB$3:$AB$1315,DataRegularSeason20242025!$B$3:$B$1315, "&lt;=" &amp; GQ$1, DataRegularSeason20242025!$E$3:$E$1315, $A51)</f>
        <v>62</v>
      </c>
      <c r="GR51">
        <f>SUMIFS(DataRegularSeason20242025!$AA$3:$AA$1315,DataRegularSeason20242025!$B$3:$B$1315, "&lt;=" &amp; GR$1, DataRegularSeason20242025!$D$3:$D$1315, $A51)+SUMIFS(DataRegularSeason20242025!$AB$3:$AB$1315,DataRegularSeason20242025!$B$3:$B$1315, "&lt;=" &amp; GR$1, DataRegularSeason20242025!$E$3:$E$1315, $A51)</f>
        <v>62</v>
      </c>
      <c r="GS51">
        <f>SUMIFS(DataRegularSeason20242025!$AA$3:$AA$1315,DataRegularSeason20242025!$B$3:$B$1315, "&lt;=" &amp; GS$1, DataRegularSeason20242025!$D$3:$D$1315, $A51)+SUMIFS(DataRegularSeason20242025!$AB$3:$AB$1315,DataRegularSeason20242025!$B$3:$B$1315, "&lt;=" &amp; GS$1, DataRegularSeason20242025!$E$3:$E$1315, $A51)</f>
        <v>62</v>
      </c>
      <c r="GT51">
        <f>SUMIFS(DataRegularSeason20242025!$AA$3:$AA$1315,DataRegularSeason20242025!$B$3:$B$1315, "&lt;=" &amp; GT$1, DataRegularSeason20242025!$D$3:$D$1315, $A51)+SUMIFS(DataRegularSeason20242025!$AB$3:$AB$1315,DataRegularSeason20242025!$B$3:$B$1315, "&lt;=" &amp; GT$1, DataRegularSeason20242025!$E$3:$E$1315, $A51)</f>
        <v>62</v>
      </c>
      <c r="GU51">
        <f>SUMIFS(DataRegularSeason20242025!$AA$3:$AA$1315,DataRegularSeason20242025!$B$3:$B$1315, "&lt;=" &amp; GU$1, DataRegularSeason20242025!$D$3:$D$1315, $A51)+SUMIFS(DataRegularSeason20242025!$AB$3:$AB$1315,DataRegularSeason20242025!$B$3:$B$1315, "&lt;=" &amp; GU$1, DataRegularSeason20242025!$E$3:$E$1315, $A51)</f>
        <v>62</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63</v>
      </c>
      <c r="FA52">
        <f>SUMIFS(DataRegularSeason20242025!$AA$3:$AA$1315,DataRegularSeason20242025!$B$3:$B$1315, "&lt;=" &amp; FA$1, DataRegularSeason20242025!$D$3:$D$1315, $A52)+SUMIFS(DataRegularSeason20242025!$AB$3:$AB$1315,DataRegularSeason20242025!$B$3:$B$1315, "&lt;=" &amp; FA$1, DataRegularSeason20242025!$E$3:$E$1315, $A52)</f>
        <v>63</v>
      </c>
      <c r="FB52">
        <f>SUMIFS(DataRegularSeason20242025!$AA$3:$AA$1315,DataRegularSeason20242025!$B$3:$B$1315, "&lt;=" &amp; FB$1, DataRegularSeason20242025!$D$3:$D$1315, $A52)+SUMIFS(DataRegularSeason20242025!$AB$3:$AB$1315,DataRegularSeason20242025!$B$3:$B$1315, "&lt;=" &amp; FB$1, DataRegularSeason20242025!$E$3:$E$1315, $A52)</f>
        <v>63</v>
      </c>
      <c r="FC52">
        <f>SUMIFS(DataRegularSeason20242025!$AA$3:$AA$1315,DataRegularSeason20242025!$B$3:$B$1315, "&lt;=" &amp; FC$1, DataRegularSeason20242025!$D$3:$D$1315, $A52)+SUMIFS(DataRegularSeason20242025!$AB$3:$AB$1315,DataRegularSeason20242025!$B$3:$B$1315, "&lt;=" &amp; FC$1, DataRegularSeason20242025!$E$3:$E$1315, $A52)</f>
        <v>63</v>
      </c>
      <c r="FD52">
        <f>SUMIFS(DataRegularSeason20242025!$AA$3:$AA$1315,DataRegularSeason20242025!$B$3:$B$1315, "&lt;=" &amp; FD$1, DataRegularSeason20242025!$D$3:$D$1315, $A52)+SUMIFS(DataRegularSeason20242025!$AB$3:$AB$1315,DataRegularSeason20242025!$B$3:$B$1315, "&lt;=" &amp; FD$1, DataRegularSeason20242025!$E$3:$E$1315, $A52)</f>
        <v>63</v>
      </c>
      <c r="FE52">
        <f>SUMIFS(DataRegularSeason20242025!$AA$3:$AA$1315,DataRegularSeason20242025!$B$3:$B$1315, "&lt;=" &amp; FE$1, DataRegularSeason20242025!$D$3:$D$1315, $A52)+SUMIFS(DataRegularSeason20242025!$AB$3:$AB$1315,DataRegularSeason20242025!$B$3:$B$1315, "&lt;=" &amp; FE$1, DataRegularSeason20242025!$E$3:$E$1315, $A52)</f>
        <v>63</v>
      </c>
      <c r="FF52">
        <f>SUMIFS(DataRegularSeason20242025!$AA$3:$AA$1315,DataRegularSeason20242025!$B$3:$B$1315, "&lt;=" &amp; FF$1, DataRegularSeason20242025!$D$3:$D$1315, $A52)+SUMIFS(DataRegularSeason20242025!$AB$3:$AB$1315,DataRegularSeason20242025!$B$3:$B$1315, "&lt;=" &amp; FF$1, DataRegularSeason20242025!$E$3:$E$1315, $A52)</f>
        <v>63</v>
      </c>
      <c r="FG52">
        <f>SUMIFS(DataRegularSeason20242025!$AA$3:$AA$1315,DataRegularSeason20242025!$B$3:$B$1315, "&lt;=" &amp; FG$1, DataRegularSeason20242025!$D$3:$D$1315, $A52)+SUMIFS(DataRegularSeason20242025!$AB$3:$AB$1315,DataRegularSeason20242025!$B$3:$B$1315, "&lt;=" &amp; FG$1, DataRegularSeason20242025!$E$3:$E$1315, $A52)</f>
        <v>63</v>
      </c>
      <c r="FH52">
        <f>SUMIFS(DataRegularSeason20242025!$AA$3:$AA$1315,DataRegularSeason20242025!$B$3:$B$1315, "&lt;=" &amp; FH$1, DataRegularSeason20242025!$D$3:$D$1315, $A52)+SUMIFS(DataRegularSeason20242025!$AB$3:$AB$1315,DataRegularSeason20242025!$B$3:$B$1315, "&lt;=" &amp; FH$1, DataRegularSeason20242025!$E$3:$E$1315, $A52)</f>
        <v>63</v>
      </c>
      <c r="FI52">
        <f>SUMIFS(DataRegularSeason20242025!$AA$3:$AA$1315,DataRegularSeason20242025!$B$3:$B$1315, "&lt;=" &amp; FI$1, DataRegularSeason20242025!$D$3:$D$1315, $A52)+SUMIFS(DataRegularSeason20242025!$AB$3:$AB$1315,DataRegularSeason20242025!$B$3:$B$1315, "&lt;=" &amp; FI$1, DataRegularSeason20242025!$E$3:$E$1315, $A52)</f>
        <v>63</v>
      </c>
      <c r="FJ52">
        <f>SUMIFS(DataRegularSeason20242025!$AA$3:$AA$1315,DataRegularSeason20242025!$B$3:$B$1315, "&lt;=" &amp; FJ$1, DataRegularSeason20242025!$D$3:$D$1315, $A52)+SUMIFS(DataRegularSeason20242025!$AB$3:$AB$1315,DataRegularSeason20242025!$B$3:$B$1315, "&lt;=" &amp; FJ$1, DataRegularSeason20242025!$E$3:$E$1315, $A52)</f>
        <v>63</v>
      </c>
      <c r="FK52">
        <f>SUMIFS(DataRegularSeason20242025!$AA$3:$AA$1315,DataRegularSeason20242025!$B$3:$B$1315, "&lt;=" &amp; FK$1, DataRegularSeason20242025!$D$3:$D$1315, $A52)+SUMIFS(DataRegularSeason20242025!$AB$3:$AB$1315,DataRegularSeason20242025!$B$3:$B$1315, "&lt;=" &amp; FK$1, DataRegularSeason20242025!$E$3:$E$1315, $A52)</f>
        <v>63</v>
      </c>
      <c r="FL52">
        <f>SUMIFS(DataRegularSeason20242025!$AA$3:$AA$1315,DataRegularSeason20242025!$B$3:$B$1315, "&lt;=" &amp; FL$1, DataRegularSeason20242025!$D$3:$D$1315, $A52)+SUMIFS(DataRegularSeason20242025!$AB$3:$AB$1315,DataRegularSeason20242025!$B$3:$B$1315, "&lt;=" &amp; FL$1, DataRegularSeason20242025!$E$3:$E$1315, $A52)</f>
        <v>63</v>
      </c>
      <c r="FM52">
        <f>SUMIFS(DataRegularSeason20242025!$AA$3:$AA$1315,DataRegularSeason20242025!$B$3:$B$1315, "&lt;=" &amp; FM$1, DataRegularSeason20242025!$D$3:$D$1315, $A52)+SUMIFS(DataRegularSeason20242025!$AB$3:$AB$1315,DataRegularSeason20242025!$B$3:$B$1315, "&lt;=" &amp; FM$1, DataRegularSeason20242025!$E$3:$E$1315, $A52)</f>
        <v>63</v>
      </c>
      <c r="FN52">
        <f>SUMIFS(DataRegularSeason20242025!$AA$3:$AA$1315,DataRegularSeason20242025!$B$3:$B$1315, "&lt;=" &amp; FN$1, DataRegularSeason20242025!$D$3:$D$1315, $A52)+SUMIFS(DataRegularSeason20242025!$AB$3:$AB$1315,DataRegularSeason20242025!$B$3:$B$1315, "&lt;=" &amp; FN$1, DataRegularSeason20242025!$E$3:$E$1315, $A52)</f>
        <v>63</v>
      </c>
      <c r="FO52">
        <f>SUMIFS(DataRegularSeason20242025!$AA$3:$AA$1315,DataRegularSeason20242025!$B$3:$B$1315, "&lt;=" &amp; FO$1, DataRegularSeason20242025!$D$3:$D$1315, $A52)+SUMIFS(DataRegularSeason20242025!$AB$3:$AB$1315,DataRegularSeason20242025!$B$3:$B$1315, "&lt;=" &amp; FO$1, DataRegularSeason20242025!$E$3:$E$1315, $A52)</f>
        <v>63</v>
      </c>
      <c r="FP52">
        <f>SUMIFS(DataRegularSeason20242025!$AA$3:$AA$1315,DataRegularSeason20242025!$B$3:$B$1315, "&lt;=" &amp; FP$1, DataRegularSeason20242025!$D$3:$D$1315, $A52)+SUMIFS(DataRegularSeason20242025!$AB$3:$AB$1315,DataRegularSeason20242025!$B$3:$B$1315, "&lt;=" &amp; FP$1, DataRegularSeason20242025!$E$3:$E$1315, $A52)</f>
        <v>63</v>
      </c>
      <c r="FQ52">
        <f>SUMIFS(DataRegularSeason20242025!$AA$3:$AA$1315,DataRegularSeason20242025!$B$3:$B$1315, "&lt;=" &amp; FQ$1, DataRegularSeason20242025!$D$3:$D$1315, $A52)+SUMIFS(DataRegularSeason20242025!$AB$3:$AB$1315,DataRegularSeason20242025!$B$3:$B$1315, "&lt;=" &amp; FQ$1, DataRegularSeason20242025!$E$3:$E$1315, $A52)</f>
        <v>63</v>
      </c>
      <c r="FR52">
        <f>SUMIFS(DataRegularSeason20242025!$AA$3:$AA$1315,DataRegularSeason20242025!$B$3:$B$1315, "&lt;=" &amp; FR$1, DataRegularSeason20242025!$D$3:$D$1315, $A52)+SUMIFS(DataRegularSeason20242025!$AB$3:$AB$1315,DataRegularSeason20242025!$B$3:$B$1315, "&lt;=" &amp; FR$1, DataRegularSeason20242025!$E$3:$E$1315, $A52)</f>
        <v>63</v>
      </c>
      <c r="FS52">
        <f>SUMIFS(DataRegularSeason20242025!$AA$3:$AA$1315,DataRegularSeason20242025!$B$3:$B$1315, "&lt;=" &amp; FS$1, DataRegularSeason20242025!$D$3:$D$1315, $A52)+SUMIFS(DataRegularSeason20242025!$AB$3:$AB$1315,DataRegularSeason20242025!$B$3:$B$1315, "&lt;=" &amp; FS$1, DataRegularSeason20242025!$E$3:$E$1315, $A52)</f>
        <v>63</v>
      </c>
      <c r="FT52">
        <f>SUMIFS(DataRegularSeason20242025!$AA$3:$AA$1315,DataRegularSeason20242025!$B$3:$B$1315, "&lt;=" &amp; FT$1, DataRegularSeason20242025!$D$3:$D$1315, $A52)+SUMIFS(DataRegularSeason20242025!$AB$3:$AB$1315,DataRegularSeason20242025!$B$3:$B$1315, "&lt;=" &amp; FT$1, DataRegularSeason20242025!$E$3:$E$1315, $A52)</f>
        <v>63</v>
      </c>
      <c r="FU52">
        <f>SUMIFS(DataRegularSeason20242025!$AA$3:$AA$1315,DataRegularSeason20242025!$B$3:$B$1315, "&lt;=" &amp; FU$1, DataRegularSeason20242025!$D$3:$D$1315, $A52)+SUMIFS(DataRegularSeason20242025!$AB$3:$AB$1315,DataRegularSeason20242025!$B$3:$B$1315, "&lt;=" &amp; FU$1, DataRegularSeason20242025!$E$3:$E$1315, $A52)</f>
        <v>63</v>
      </c>
      <c r="FV52">
        <f>SUMIFS(DataRegularSeason20242025!$AA$3:$AA$1315,DataRegularSeason20242025!$B$3:$B$1315, "&lt;=" &amp; FV$1, DataRegularSeason20242025!$D$3:$D$1315, $A52)+SUMIFS(DataRegularSeason20242025!$AB$3:$AB$1315,DataRegularSeason20242025!$B$3:$B$1315, "&lt;=" &amp; FV$1, DataRegularSeason20242025!$E$3:$E$1315, $A52)</f>
        <v>63</v>
      </c>
      <c r="FW52">
        <f>SUMIFS(DataRegularSeason20242025!$AA$3:$AA$1315,DataRegularSeason20242025!$B$3:$B$1315, "&lt;=" &amp; FW$1, DataRegularSeason20242025!$D$3:$D$1315, $A52)+SUMIFS(DataRegularSeason20242025!$AB$3:$AB$1315,DataRegularSeason20242025!$B$3:$B$1315, "&lt;=" &amp; FW$1, DataRegularSeason20242025!$E$3:$E$1315, $A52)</f>
        <v>63</v>
      </c>
      <c r="FX52">
        <f>SUMIFS(DataRegularSeason20242025!$AA$3:$AA$1315,DataRegularSeason20242025!$B$3:$B$1315, "&lt;=" &amp; FX$1, DataRegularSeason20242025!$D$3:$D$1315, $A52)+SUMIFS(DataRegularSeason20242025!$AB$3:$AB$1315,DataRegularSeason20242025!$B$3:$B$1315, "&lt;=" &amp; FX$1, DataRegularSeason20242025!$E$3:$E$1315, $A52)</f>
        <v>63</v>
      </c>
      <c r="FY52">
        <f>SUMIFS(DataRegularSeason20242025!$AA$3:$AA$1315,DataRegularSeason20242025!$B$3:$B$1315, "&lt;=" &amp; FY$1, DataRegularSeason20242025!$D$3:$D$1315, $A52)+SUMIFS(DataRegularSeason20242025!$AB$3:$AB$1315,DataRegularSeason20242025!$B$3:$B$1315, "&lt;=" &amp; FY$1, DataRegularSeason20242025!$E$3:$E$1315, $A52)</f>
        <v>63</v>
      </c>
      <c r="FZ52">
        <f>SUMIFS(DataRegularSeason20242025!$AA$3:$AA$1315,DataRegularSeason20242025!$B$3:$B$1315, "&lt;=" &amp; FZ$1, DataRegularSeason20242025!$D$3:$D$1315, $A52)+SUMIFS(DataRegularSeason20242025!$AB$3:$AB$1315,DataRegularSeason20242025!$B$3:$B$1315, "&lt;=" &amp; FZ$1, DataRegularSeason20242025!$E$3:$E$1315, $A52)</f>
        <v>63</v>
      </c>
      <c r="GA52">
        <f>SUMIFS(DataRegularSeason20242025!$AA$3:$AA$1315,DataRegularSeason20242025!$B$3:$B$1315, "&lt;=" &amp; GA$1, DataRegularSeason20242025!$D$3:$D$1315, $A52)+SUMIFS(DataRegularSeason20242025!$AB$3:$AB$1315,DataRegularSeason20242025!$B$3:$B$1315, "&lt;=" &amp; GA$1, DataRegularSeason20242025!$E$3:$E$1315, $A52)</f>
        <v>63</v>
      </c>
      <c r="GB52">
        <f>SUMIFS(DataRegularSeason20242025!$AA$3:$AA$1315,DataRegularSeason20242025!$B$3:$B$1315, "&lt;=" &amp; GB$1, DataRegularSeason20242025!$D$3:$D$1315, $A52)+SUMIFS(DataRegularSeason20242025!$AB$3:$AB$1315,DataRegularSeason20242025!$B$3:$B$1315, "&lt;=" &amp; GB$1, DataRegularSeason20242025!$E$3:$E$1315, $A52)</f>
        <v>63</v>
      </c>
      <c r="GC52">
        <f>SUMIFS(DataRegularSeason20242025!$AA$3:$AA$1315,DataRegularSeason20242025!$B$3:$B$1315, "&lt;=" &amp; GC$1, DataRegularSeason20242025!$D$3:$D$1315, $A52)+SUMIFS(DataRegularSeason20242025!$AB$3:$AB$1315,DataRegularSeason20242025!$B$3:$B$1315, "&lt;=" &amp; GC$1, DataRegularSeason20242025!$E$3:$E$1315, $A52)</f>
        <v>63</v>
      </c>
      <c r="GD52">
        <f>SUMIFS(DataRegularSeason20242025!$AA$3:$AA$1315,DataRegularSeason20242025!$B$3:$B$1315, "&lt;=" &amp; GD$1, DataRegularSeason20242025!$D$3:$D$1315, $A52)+SUMIFS(DataRegularSeason20242025!$AB$3:$AB$1315,DataRegularSeason20242025!$B$3:$B$1315, "&lt;=" &amp; GD$1, DataRegularSeason20242025!$E$3:$E$1315, $A52)</f>
        <v>63</v>
      </c>
      <c r="GE52">
        <f>SUMIFS(DataRegularSeason20242025!$AA$3:$AA$1315,DataRegularSeason20242025!$B$3:$B$1315, "&lt;=" &amp; GE$1, DataRegularSeason20242025!$D$3:$D$1315, $A52)+SUMIFS(DataRegularSeason20242025!$AB$3:$AB$1315,DataRegularSeason20242025!$B$3:$B$1315, "&lt;=" &amp; GE$1, DataRegularSeason20242025!$E$3:$E$1315, $A52)</f>
        <v>63</v>
      </c>
      <c r="GF52">
        <f>SUMIFS(DataRegularSeason20242025!$AA$3:$AA$1315,DataRegularSeason20242025!$B$3:$B$1315, "&lt;=" &amp; GF$1, DataRegularSeason20242025!$D$3:$D$1315, $A52)+SUMIFS(DataRegularSeason20242025!$AB$3:$AB$1315,DataRegularSeason20242025!$B$3:$B$1315, "&lt;=" &amp; GF$1, DataRegularSeason20242025!$E$3:$E$1315, $A52)</f>
        <v>63</v>
      </c>
      <c r="GG52">
        <f>SUMIFS(DataRegularSeason20242025!$AA$3:$AA$1315,DataRegularSeason20242025!$B$3:$B$1315, "&lt;=" &amp; GG$1, DataRegularSeason20242025!$D$3:$D$1315, $A52)+SUMIFS(DataRegularSeason20242025!$AB$3:$AB$1315,DataRegularSeason20242025!$B$3:$B$1315, "&lt;=" &amp; GG$1, DataRegularSeason20242025!$E$3:$E$1315, $A52)</f>
        <v>63</v>
      </c>
      <c r="GH52">
        <f>SUMIFS(DataRegularSeason20242025!$AA$3:$AA$1315,DataRegularSeason20242025!$B$3:$B$1315, "&lt;=" &amp; GH$1, DataRegularSeason20242025!$D$3:$D$1315, $A52)+SUMIFS(DataRegularSeason20242025!$AB$3:$AB$1315,DataRegularSeason20242025!$B$3:$B$1315, "&lt;=" &amp; GH$1, DataRegularSeason20242025!$E$3:$E$1315, $A52)</f>
        <v>63</v>
      </c>
      <c r="GI52">
        <f>SUMIFS(DataRegularSeason20242025!$AA$3:$AA$1315,DataRegularSeason20242025!$B$3:$B$1315, "&lt;=" &amp; GI$1, DataRegularSeason20242025!$D$3:$D$1315, $A52)+SUMIFS(DataRegularSeason20242025!$AB$3:$AB$1315,DataRegularSeason20242025!$B$3:$B$1315, "&lt;=" &amp; GI$1, DataRegularSeason20242025!$E$3:$E$1315, $A52)</f>
        <v>63</v>
      </c>
      <c r="GJ52">
        <f>SUMIFS(DataRegularSeason20242025!$AA$3:$AA$1315,DataRegularSeason20242025!$B$3:$B$1315, "&lt;=" &amp; GJ$1, DataRegularSeason20242025!$D$3:$D$1315, $A52)+SUMIFS(DataRegularSeason20242025!$AB$3:$AB$1315,DataRegularSeason20242025!$B$3:$B$1315, "&lt;=" &amp; GJ$1, DataRegularSeason20242025!$E$3:$E$1315, $A52)</f>
        <v>63</v>
      </c>
      <c r="GK52">
        <f>SUMIFS(DataRegularSeason20242025!$AA$3:$AA$1315,DataRegularSeason20242025!$B$3:$B$1315, "&lt;=" &amp; GK$1, DataRegularSeason20242025!$D$3:$D$1315, $A52)+SUMIFS(DataRegularSeason20242025!$AB$3:$AB$1315,DataRegularSeason20242025!$B$3:$B$1315, "&lt;=" &amp; GK$1, DataRegularSeason20242025!$E$3:$E$1315, $A52)</f>
        <v>63</v>
      </c>
      <c r="GL52">
        <f>SUMIFS(DataRegularSeason20242025!$AA$3:$AA$1315,DataRegularSeason20242025!$B$3:$B$1315, "&lt;=" &amp; GL$1, DataRegularSeason20242025!$D$3:$D$1315, $A52)+SUMIFS(DataRegularSeason20242025!$AB$3:$AB$1315,DataRegularSeason20242025!$B$3:$B$1315, "&lt;=" &amp; GL$1, DataRegularSeason20242025!$E$3:$E$1315, $A52)</f>
        <v>63</v>
      </c>
      <c r="GM52">
        <f>SUMIFS(DataRegularSeason20242025!$AA$3:$AA$1315,DataRegularSeason20242025!$B$3:$B$1315, "&lt;=" &amp; GM$1, DataRegularSeason20242025!$D$3:$D$1315, $A52)+SUMIFS(DataRegularSeason20242025!$AB$3:$AB$1315,DataRegularSeason20242025!$B$3:$B$1315, "&lt;=" &amp; GM$1, DataRegularSeason20242025!$E$3:$E$1315, $A52)</f>
        <v>63</v>
      </c>
      <c r="GN52">
        <f>SUMIFS(DataRegularSeason20242025!$AA$3:$AA$1315,DataRegularSeason20242025!$B$3:$B$1315, "&lt;=" &amp; GN$1, DataRegularSeason20242025!$D$3:$D$1315, $A52)+SUMIFS(DataRegularSeason20242025!$AB$3:$AB$1315,DataRegularSeason20242025!$B$3:$B$1315, "&lt;=" &amp; GN$1, DataRegularSeason20242025!$E$3:$E$1315, $A52)</f>
        <v>63</v>
      </c>
      <c r="GO52">
        <f>SUMIFS(DataRegularSeason20242025!$AA$3:$AA$1315,DataRegularSeason20242025!$B$3:$B$1315, "&lt;=" &amp; GO$1, DataRegularSeason20242025!$D$3:$D$1315, $A52)+SUMIFS(DataRegularSeason20242025!$AB$3:$AB$1315,DataRegularSeason20242025!$B$3:$B$1315, "&lt;=" &amp; GO$1, DataRegularSeason20242025!$E$3:$E$1315, $A52)</f>
        <v>63</v>
      </c>
      <c r="GP52">
        <f>SUMIFS(DataRegularSeason20242025!$AA$3:$AA$1315,DataRegularSeason20242025!$B$3:$B$1315, "&lt;=" &amp; GP$1, DataRegularSeason20242025!$D$3:$D$1315, $A52)+SUMIFS(DataRegularSeason20242025!$AB$3:$AB$1315,DataRegularSeason20242025!$B$3:$B$1315, "&lt;=" &amp; GP$1, DataRegularSeason20242025!$E$3:$E$1315, $A52)</f>
        <v>63</v>
      </c>
      <c r="GQ52">
        <f>SUMIFS(DataRegularSeason20242025!$AA$3:$AA$1315,DataRegularSeason20242025!$B$3:$B$1315, "&lt;=" &amp; GQ$1, DataRegularSeason20242025!$D$3:$D$1315, $A52)+SUMIFS(DataRegularSeason20242025!$AB$3:$AB$1315,DataRegularSeason20242025!$B$3:$B$1315, "&lt;=" &amp; GQ$1, DataRegularSeason20242025!$E$3:$E$1315, $A52)</f>
        <v>63</v>
      </c>
      <c r="GR52">
        <f>SUMIFS(DataRegularSeason20242025!$AA$3:$AA$1315,DataRegularSeason20242025!$B$3:$B$1315, "&lt;=" &amp; GR$1, DataRegularSeason20242025!$D$3:$D$1315, $A52)+SUMIFS(DataRegularSeason20242025!$AB$3:$AB$1315,DataRegularSeason20242025!$B$3:$B$1315, "&lt;=" &amp; GR$1, DataRegularSeason20242025!$E$3:$E$1315, $A52)</f>
        <v>63</v>
      </c>
      <c r="GS52">
        <f>SUMIFS(DataRegularSeason20242025!$AA$3:$AA$1315,DataRegularSeason20242025!$B$3:$B$1315, "&lt;=" &amp; GS$1, DataRegularSeason20242025!$D$3:$D$1315, $A52)+SUMIFS(DataRegularSeason20242025!$AB$3:$AB$1315,DataRegularSeason20242025!$B$3:$B$1315, "&lt;=" &amp; GS$1, DataRegularSeason20242025!$E$3:$E$1315, $A52)</f>
        <v>63</v>
      </c>
      <c r="GT52">
        <f>SUMIFS(DataRegularSeason20242025!$AA$3:$AA$1315,DataRegularSeason20242025!$B$3:$B$1315, "&lt;=" &amp; GT$1, DataRegularSeason20242025!$D$3:$D$1315, $A52)+SUMIFS(DataRegularSeason20242025!$AB$3:$AB$1315,DataRegularSeason20242025!$B$3:$B$1315, "&lt;=" &amp; GT$1, DataRegularSeason20242025!$E$3:$E$1315, $A52)</f>
        <v>63</v>
      </c>
      <c r="GU52">
        <f>SUMIFS(DataRegularSeason20242025!$AA$3:$AA$1315,DataRegularSeason20242025!$B$3:$B$1315, "&lt;=" &amp; GU$1, DataRegularSeason20242025!$D$3:$D$1315, $A52)+SUMIFS(DataRegularSeason20242025!$AB$3:$AB$1315,DataRegularSeason20242025!$B$3:$B$1315, "&lt;=" &amp; GU$1, DataRegularSeason20242025!$E$3:$E$1315, $A52)</f>
        <v>63</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58</v>
      </c>
      <c r="FF53">
        <f>SUMIFS(DataRegularSeason20242025!$AA$3:$AA$1315,DataRegularSeason20242025!$B$3:$B$1315, "&lt;=" &amp; FF$1, DataRegularSeason20242025!$D$3:$D$1315, $A53)+SUMIFS(DataRegularSeason20242025!$AB$3:$AB$1315,DataRegularSeason20242025!$B$3:$B$1315, "&lt;=" &amp; FF$1, DataRegularSeason20242025!$E$3:$E$1315, $A53)</f>
        <v>58</v>
      </c>
      <c r="FG53">
        <f>SUMIFS(DataRegularSeason20242025!$AA$3:$AA$1315,DataRegularSeason20242025!$B$3:$B$1315, "&lt;=" &amp; FG$1, DataRegularSeason20242025!$D$3:$D$1315, $A53)+SUMIFS(DataRegularSeason20242025!$AB$3:$AB$1315,DataRegularSeason20242025!$B$3:$B$1315, "&lt;=" &amp; FG$1, DataRegularSeason20242025!$E$3:$E$1315, $A53)</f>
        <v>58</v>
      </c>
      <c r="FH53">
        <f>SUMIFS(DataRegularSeason20242025!$AA$3:$AA$1315,DataRegularSeason20242025!$B$3:$B$1315, "&lt;=" &amp; FH$1, DataRegularSeason20242025!$D$3:$D$1315, $A53)+SUMIFS(DataRegularSeason20242025!$AB$3:$AB$1315,DataRegularSeason20242025!$B$3:$B$1315, "&lt;=" &amp; FH$1, DataRegularSeason20242025!$E$3:$E$1315, $A53)</f>
        <v>58</v>
      </c>
      <c r="FI53">
        <f>SUMIFS(DataRegularSeason20242025!$AA$3:$AA$1315,DataRegularSeason20242025!$B$3:$B$1315, "&lt;=" &amp; FI$1, DataRegularSeason20242025!$D$3:$D$1315, $A53)+SUMIFS(DataRegularSeason20242025!$AB$3:$AB$1315,DataRegularSeason20242025!$B$3:$B$1315, "&lt;=" &amp; FI$1, DataRegularSeason20242025!$E$3:$E$1315, $A53)</f>
        <v>58</v>
      </c>
      <c r="FJ53">
        <f>SUMIFS(DataRegularSeason20242025!$AA$3:$AA$1315,DataRegularSeason20242025!$B$3:$B$1315, "&lt;=" &amp; FJ$1, DataRegularSeason20242025!$D$3:$D$1315, $A53)+SUMIFS(DataRegularSeason20242025!$AB$3:$AB$1315,DataRegularSeason20242025!$B$3:$B$1315, "&lt;=" &amp; FJ$1, DataRegularSeason20242025!$E$3:$E$1315, $A53)</f>
        <v>58</v>
      </c>
      <c r="FK53">
        <f>SUMIFS(DataRegularSeason20242025!$AA$3:$AA$1315,DataRegularSeason20242025!$B$3:$B$1315, "&lt;=" &amp; FK$1, DataRegularSeason20242025!$D$3:$D$1315, $A53)+SUMIFS(DataRegularSeason20242025!$AB$3:$AB$1315,DataRegularSeason20242025!$B$3:$B$1315, "&lt;=" &amp; FK$1, DataRegularSeason20242025!$E$3:$E$1315, $A53)</f>
        <v>58</v>
      </c>
      <c r="FL53">
        <f>SUMIFS(DataRegularSeason20242025!$AA$3:$AA$1315,DataRegularSeason20242025!$B$3:$B$1315, "&lt;=" &amp; FL$1, DataRegularSeason20242025!$D$3:$D$1315, $A53)+SUMIFS(DataRegularSeason20242025!$AB$3:$AB$1315,DataRegularSeason20242025!$B$3:$B$1315, "&lt;=" &amp; FL$1, DataRegularSeason20242025!$E$3:$E$1315, $A53)</f>
        <v>58</v>
      </c>
      <c r="FM53">
        <f>SUMIFS(DataRegularSeason20242025!$AA$3:$AA$1315,DataRegularSeason20242025!$B$3:$B$1315, "&lt;=" &amp; FM$1, DataRegularSeason20242025!$D$3:$D$1315, $A53)+SUMIFS(DataRegularSeason20242025!$AB$3:$AB$1315,DataRegularSeason20242025!$B$3:$B$1315, "&lt;=" &amp; FM$1, DataRegularSeason20242025!$E$3:$E$1315, $A53)</f>
        <v>58</v>
      </c>
      <c r="FN53">
        <f>SUMIFS(DataRegularSeason20242025!$AA$3:$AA$1315,DataRegularSeason20242025!$B$3:$B$1315, "&lt;=" &amp; FN$1, DataRegularSeason20242025!$D$3:$D$1315, $A53)+SUMIFS(DataRegularSeason20242025!$AB$3:$AB$1315,DataRegularSeason20242025!$B$3:$B$1315, "&lt;=" &amp; FN$1, DataRegularSeason20242025!$E$3:$E$1315, $A53)</f>
        <v>58</v>
      </c>
      <c r="FO53">
        <f>SUMIFS(DataRegularSeason20242025!$AA$3:$AA$1315,DataRegularSeason20242025!$B$3:$B$1315, "&lt;=" &amp; FO$1, DataRegularSeason20242025!$D$3:$D$1315, $A53)+SUMIFS(DataRegularSeason20242025!$AB$3:$AB$1315,DataRegularSeason20242025!$B$3:$B$1315, "&lt;=" &amp; FO$1, DataRegularSeason20242025!$E$3:$E$1315, $A53)</f>
        <v>58</v>
      </c>
      <c r="FP53">
        <f>SUMIFS(DataRegularSeason20242025!$AA$3:$AA$1315,DataRegularSeason20242025!$B$3:$B$1315, "&lt;=" &amp; FP$1, DataRegularSeason20242025!$D$3:$D$1315, $A53)+SUMIFS(DataRegularSeason20242025!$AB$3:$AB$1315,DataRegularSeason20242025!$B$3:$B$1315, "&lt;=" &amp; FP$1, DataRegularSeason20242025!$E$3:$E$1315, $A53)</f>
        <v>58</v>
      </c>
      <c r="FQ53">
        <f>SUMIFS(DataRegularSeason20242025!$AA$3:$AA$1315,DataRegularSeason20242025!$B$3:$B$1315, "&lt;=" &amp; FQ$1, DataRegularSeason20242025!$D$3:$D$1315, $A53)+SUMIFS(DataRegularSeason20242025!$AB$3:$AB$1315,DataRegularSeason20242025!$B$3:$B$1315, "&lt;=" &amp; FQ$1, DataRegularSeason20242025!$E$3:$E$1315, $A53)</f>
        <v>58</v>
      </c>
      <c r="FR53">
        <f>SUMIFS(DataRegularSeason20242025!$AA$3:$AA$1315,DataRegularSeason20242025!$B$3:$B$1315, "&lt;=" &amp; FR$1, DataRegularSeason20242025!$D$3:$D$1315, $A53)+SUMIFS(DataRegularSeason20242025!$AB$3:$AB$1315,DataRegularSeason20242025!$B$3:$B$1315, "&lt;=" &amp; FR$1, DataRegularSeason20242025!$E$3:$E$1315, $A53)</f>
        <v>58</v>
      </c>
      <c r="FS53">
        <f>SUMIFS(DataRegularSeason20242025!$AA$3:$AA$1315,DataRegularSeason20242025!$B$3:$B$1315, "&lt;=" &amp; FS$1, DataRegularSeason20242025!$D$3:$D$1315, $A53)+SUMIFS(DataRegularSeason20242025!$AB$3:$AB$1315,DataRegularSeason20242025!$B$3:$B$1315, "&lt;=" &amp; FS$1, DataRegularSeason20242025!$E$3:$E$1315, $A53)</f>
        <v>58</v>
      </c>
      <c r="FT53">
        <f>SUMIFS(DataRegularSeason20242025!$AA$3:$AA$1315,DataRegularSeason20242025!$B$3:$B$1315, "&lt;=" &amp; FT$1, DataRegularSeason20242025!$D$3:$D$1315, $A53)+SUMIFS(DataRegularSeason20242025!$AB$3:$AB$1315,DataRegularSeason20242025!$B$3:$B$1315, "&lt;=" &amp; FT$1, DataRegularSeason20242025!$E$3:$E$1315, $A53)</f>
        <v>58</v>
      </c>
      <c r="FU53">
        <f>SUMIFS(DataRegularSeason20242025!$AA$3:$AA$1315,DataRegularSeason20242025!$B$3:$B$1315, "&lt;=" &amp; FU$1, DataRegularSeason20242025!$D$3:$D$1315, $A53)+SUMIFS(DataRegularSeason20242025!$AB$3:$AB$1315,DataRegularSeason20242025!$B$3:$B$1315, "&lt;=" &amp; FU$1, DataRegularSeason20242025!$E$3:$E$1315, $A53)</f>
        <v>58</v>
      </c>
      <c r="FV53">
        <f>SUMIFS(DataRegularSeason20242025!$AA$3:$AA$1315,DataRegularSeason20242025!$B$3:$B$1315, "&lt;=" &amp; FV$1, DataRegularSeason20242025!$D$3:$D$1315, $A53)+SUMIFS(DataRegularSeason20242025!$AB$3:$AB$1315,DataRegularSeason20242025!$B$3:$B$1315, "&lt;=" &amp; FV$1, DataRegularSeason20242025!$E$3:$E$1315, $A53)</f>
        <v>58</v>
      </c>
      <c r="FW53">
        <f>SUMIFS(DataRegularSeason20242025!$AA$3:$AA$1315,DataRegularSeason20242025!$B$3:$B$1315, "&lt;=" &amp; FW$1, DataRegularSeason20242025!$D$3:$D$1315, $A53)+SUMIFS(DataRegularSeason20242025!$AB$3:$AB$1315,DataRegularSeason20242025!$B$3:$B$1315, "&lt;=" &amp; FW$1, DataRegularSeason20242025!$E$3:$E$1315, $A53)</f>
        <v>58</v>
      </c>
      <c r="FX53">
        <f>SUMIFS(DataRegularSeason20242025!$AA$3:$AA$1315,DataRegularSeason20242025!$B$3:$B$1315, "&lt;=" &amp; FX$1, DataRegularSeason20242025!$D$3:$D$1315, $A53)+SUMIFS(DataRegularSeason20242025!$AB$3:$AB$1315,DataRegularSeason20242025!$B$3:$B$1315, "&lt;=" &amp; FX$1, DataRegularSeason20242025!$E$3:$E$1315, $A53)</f>
        <v>58</v>
      </c>
      <c r="FY53">
        <f>SUMIFS(DataRegularSeason20242025!$AA$3:$AA$1315,DataRegularSeason20242025!$B$3:$B$1315, "&lt;=" &amp; FY$1, DataRegularSeason20242025!$D$3:$D$1315, $A53)+SUMIFS(DataRegularSeason20242025!$AB$3:$AB$1315,DataRegularSeason20242025!$B$3:$B$1315, "&lt;=" &amp; FY$1, DataRegularSeason20242025!$E$3:$E$1315, $A53)</f>
        <v>58</v>
      </c>
      <c r="FZ53">
        <f>SUMIFS(DataRegularSeason20242025!$AA$3:$AA$1315,DataRegularSeason20242025!$B$3:$B$1315, "&lt;=" &amp; FZ$1, DataRegularSeason20242025!$D$3:$D$1315, $A53)+SUMIFS(DataRegularSeason20242025!$AB$3:$AB$1315,DataRegularSeason20242025!$B$3:$B$1315, "&lt;=" &amp; FZ$1, DataRegularSeason20242025!$E$3:$E$1315, $A53)</f>
        <v>58</v>
      </c>
      <c r="GA53">
        <f>SUMIFS(DataRegularSeason20242025!$AA$3:$AA$1315,DataRegularSeason20242025!$B$3:$B$1315, "&lt;=" &amp; GA$1, DataRegularSeason20242025!$D$3:$D$1315, $A53)+SUMIFS(DataRegularSeason20242025!$AB$3:$AB$1315,DataRegularSeason20242025!$B$3:$B$1315, "&lt;=" &amp; GA$1, DataRegularSeason20242025!$E$3:$E$1315, $A53)</f>
        <v>58</v>
      </c>
      <c r="GB53">
        <f>SUMIFS(DataRegularSeason20242025!$AA$3:$AA$1315,DataRegularSeason20242025!$B$3:$B$1315, "&lt;=" &amp; GB$1, DataRegularSeason20242025!$D$3:$D$1315, $A53)+SUMIFS(DataRegularSeason20242025!$AB$3:$AB$1315,DataRegularSeason20242025!$B$3:$B$1315, "&lt;=" &amp; GB$1, DataRegularSeason20242025!$E$3:$E$1315, $A53)</f>
        <v>58</v>
      </c>
      <c r="GC53">
        <f>SUMIFS(DataRegularSeason20242025!$AA$3:$AA$1315,DataRegularSeason20242025!$B$3:$B$1315, "&lt;=" &amp; GC$1, DataRegularSeason20242025!$D$3:$D$1315, $A53)+SUMIFS(DataRegularSeason20242025!$AB$3:$AB$1315,DataRegularSeason20242025!$B$3:$B$1315, "&lt;=" &amp; GC$1, DataRegularSeason20242025!$E$3:$E$1315, $A53)</f>
        <v>58</v>
      </c>
      <c r="GD53">
        <f>SUMIFS(DataRegularSeason20242025!$AA$3:$AA$1315,DataRegularSeason20242025!$B$3:$B$1315, "&lt;=" &amp; GD$1, DataRegularSeason20242025!$D$3:$D$1315, $A53)+SUMIFS(DataRegularSeason20242025!$AB$3:$AB$1315,DataRegularSeason20242025!$B$3:$B$1315, "&lt;=" &amp; GD$1, DataRegularSeason20242025!$E$3:$E$1315, $A53)</f>
        <v>58</v>
      </c>
      <c r="GE53">
        <f>SUMIFS(DataRegularSeason20242025!$AA$3:$AA$1315,DataRegularSeason20242025!$B$3:$B$1315, "&lt;=" &amp; GE$1, DataRegularSeason20242025!$D$3:$D$1315, $A53)+SUMIFS(DataRegularSeason20242025!$AB$3:$AB$1315,DataRegularSeason20242025!$B$3:$B$1315, "&lt;=" &amp; GE$1, DataRegularSeason20242025!$E$3:$E$1315, $A53)</f>
        <v>58</v>
      </c>
      <c r="GF53">
        <f>SUMIFS(DataRegularSeason20242025!$AA$3:$AA$1315,DataRegularSeason20242025!$B$3:$B$1315, "&lt;=" &amp; GF$1, DataRegularSeason20242025!$D$3:$D$1315, $A53)+SUMIFS(DataRegularSeason20242025!$AB$3:$AB$1315,DataRegularSeason20242025!$B$3:$B$1315, "&lt;=" &amp; GF$1, DataRegularSeason20242025!$E$3:$E$1315, $A53)</f>
        <v>58</v>
      </c>
      <c r="GG53">
        <f>SUMIFS(DataRegularSeason20242025!$AA$3:$AA$1315,DataRegularSeason20242025!$B$3:$B$1315, "&lt;=" &amp; GG$1, DataRegularSeason20242025!$D$3:$D$1315, $A53)+SUMIFS(DataRegularSeason20242025!$AB$3:$AB$1315,DataRegularSeason20242025!$B$3:$B$1315, "&lt;=" &amp; GG$1, DataRegularSeason20242025!$E$3:$E$1315, $A53)</f>
        <v>58</v>
      </c>
      <c r="GH53">
        <f>SUMIFS(DataRegularSeason20242025!$AA$3:$AA$1315,DataRegularSeason20242025!$B$3:$B$1315, "&lt;=" &amp; GH$1, DataRegularSeason20242025!$D$3:$D$1315, $A53)+SUMIFS(DataRegularSeason20242025!$AB$3:$AB$1315,DataRegularSeason20242025!$B$3:$B$1315, "&lt;=" &amp; GH$1, DataRegularSeason20242025!$E$3:$E$1315, $A53)</f>
        <v>58</v>
      </c>
      <c r="GI53">
        <f>SUMIFS(DataRegularSeason20242025!$AA$3:$AA$1315,DataRegularSeason20242025!$B$3:$B$1315, "&lt;=" &amp; GI$1, DataRegularSeason20242025!$D$3:$D$1315, $A53)+SUMIFS(DataRegularSeason20242025!$AB$3:$AB$1315,DataRegularSeason20242025!$B$3:$B$1315, "&lt;=" &amp; GI$1, DataRegularSeason20242025!$E$3:$E$1315, $A53)</f>
        <v>58</v>
      </c>
      <c r="GJ53">
        <f>SUMIFS(DataRegularSeason20242025!$AA$3:$AA$1315,DataRegularSeason20242025!$B$3:$B$1315, "&lt;=" &amp; GJ$1, DataRegularSeason20242025!$D$3:$D$1315, $A53)+SUMIFS(DataRegularSeason20242025!$AB$3:$AB$1315,DataRegularSeason20242025!$B$3:$B$1315, "&lt;=" &amp; GJ$1, DataRegularSeason20242025!$E$3:$E$1315, $A53)</f>
        <v>58</v>
      </c>
      <c r="GK53">
        <f>SUMIFS(DataRegularSeason20242025!$AA$3:$AA$1315,DataRegularSeason20242025!$B$3:$B$1315, "&lt;=" &amp; GK$1, DataRegularSeason20242025!$D$3:$D$1315, $A53)+SUMIFS(DataRegularSeason20242025!$AB$3:$AB$1315,DataRegularSeason20242025!$B$3:$B$1315, "&lt;=" &amp; GK$1, DataRegularSeason20242025!$E$3:$E$1315, $A53)</f>
        <v>58</v>
      </c>
      <c r="GL53">
        <f>SUMIFS(DataRegularSeason20242025!$AA$3:$AA$1315,DataRegularSeason20242025!$B$3:$B$1315, "&lt;=" &amp; GL$1, DataRegularSeason20242025!$D$3:$D$1315, $A53)+SUMIFS(DataRegularSeason20242025!$AB$3:$AB$1315,DataRegularSeason20242025!$B$3:$B$1315, "&lt;=" &amp; GL$1, DataRegularSeason20242025!$E$3:$E$1315, $A53)</f>
        <v>58</v>
      </c>
      <c r="GM53">
        <f>SUMIFS(DataRegularSeason20242025!$AA$3:$AA$1315,DataRegularSeason20242025!$B$3:$B$1315, "&lt;=" &amp; GM$1, DataRegularSeason20242025!$D$3:$D$1315, $A53)+SUMIFS(DataRegularSeason20242025!$AB$3:$AB$1315,DataRegularSeason20242025!$B$3:$B$1315, "&lt;=" &amp; GM$1, DataRegularSeason20242025!$E$3:$E$1315, $A53)</f>
        <v>58</v>
      </c>
      <c r="GN53">
        <f>SUMIFS(DataRegularSeason20242025!$AA$3:$AA$1315,DataRegularSeason20242025!$B$3:$B$1315, "&lt;=" &amp; GN$1, DataRegularSeason20242025!$D$3:$D$1315, $A53)+SUMIFS(DataRegularSeason20242025!$AB$3:$AB$1315,DataRegularSeason20242025!$B$3:$B$1315, "&lt;=" &amp; GN$1, DataRegularSeason20242025!$E$3:$E$1315, $A53)</f>
        <v>58</v>
      </c>
      <c r="GO53">
        <f>SUMIFS(DataRegularSeason20242025!$AA$3:$AA$1315,DataRegularSeason20242025!$B$3:$B$1315, "&lt;=" &amp; GO$1, DataRegularSeason20242025!$D$3:$D$1315, $A53)+SUMIFS(DataRegularSeason20242025!$AB$3:$AB$1315,DataRegularSeason20242025!$B$3:$B$1315, "&lt;=" &amp; GO$1, DataRegularSeason20242025!$E$3:$E$1315, $A53)</f>
        <v>58</v>
      </c>
      <c r="GP53">
        <f>SUMIFS(DataRegularSeason20242025!$AA$3:$AA$1315,DataRegularSeason20242025!$B$3:$B$1315, "&lt;=" &amp; GP$1, DataRegularSeason20242025!$D$3:$D$1315, $A53)+SUMIFS(DataRegularSeason20242025!$AB$3:$AB$1315,DataRegularSeason20242025!$B$3:$B$1315, "&lt;=" &amp; GP$1, DataRegularSeason20242025!$E$3:$E$1315, $A53)</f>
        <v>58</v>
      </c>
      <c r="GQ53">
        <f>SUMIFS(DataRegularSeason20242025!$AA$3:$AA$1315,DataRegularSeason20242025!$B$3:$B$1315, "&lt;=" &amp; GQ$1, DataRegularSeason20242025!$D$3:$D$1315, $A53)+SUMIFS(DataRegularSeason20242025!$AB$3:$AB$1315,DataRegularSeason20242025!$B$3:$B$1315, "&lt;=" &amp; GQ$1, DataRegularSeason20242025!$E$3:$E$1315, $A53)</f>
        <v>58</v>
      </c>
      <c r="GR53">
        <f>SUMIFS(DataRegularSeason20242025!$AA$3:$AA$1315,DataRegularSeason20242025!$B$3:$B$1315, "&lt;=" &amp; GR$1, DataRegularSeason20242025!$D$3:$D$1315, $A53)+SUMIFS(DataRegularSeason20242025!$AB$3:$AB$1315,DataRegularSeason20242025!$B$3:$B$1315, "&lt;=" &amp; GR$1, DataRegularSeason20242025!$E$3:$E$1315, $A53)</f>
        <v>58</v>
      </c>
      <c r="GS53">
        <f>SUMIFS(DataRegularSeason20242025!$AA$3:$AA$1315,DataRegularSeason20242025!$B$3:$B$1315, "&lt;=" &amp; GS$1, DataRegularSeason20242025!$D$3:$D$1315, $A53)+SUMIFS(DataRegularSeason20242025!$AB$3:$AB$1315,DataRegularSeason20242025!$B$3:$B$1315, "&lt;=" &amp; GS$1, DataRegularSeason20242025!$E$3:$E$1315, $A53)</f>
        <v>58</v>
      </c>
      <c r="GT53">
        <f>SUMIFS(DataRegularSeason20242025!$AA$3:$AA$1315,DataRegularSeason20242025!$B$3:$B$1315, "&lt;=" &amp; GT$1, DataRegularSeason20242025!$D$3:$D$1315, $A53)+SUMIFS(DataRegularSeason20242025!$AB$3:$AB$1315,DataRegularSeason20242025!$B$3:$B$1315, "&lt;=" &amp; GT$1, DataRegularSeason20242025!$E$3:$E$1315, $A53)</f>
        <v>58</v>
      </c>
      <c r="GU53">
        <f>SUMIFS(DataRegularSeason20242025!$AA$3:$AA$1315,DataRegularSeason20242025!$B$3:$B$1315, "&lt;=" &amp; GU$1, DataRegularSeason20242025!$D$3:$D$1315, $A53)+SUMIFS(DataRegularSeason20242025!$AB$3:$AB$1315,DataRegularSeason20242025!$B$3:$B$1315, "&lt;=" &amp; GU$1, DataRegularSeason20242025!$E$3:$E$1315, $A53)</f>
        <v>58</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90</v>
      </c>
      <c r="FD54">
        <f>SUMIFS(DataRegularSeason20242025!$AA$3:$AA$1315,DataRegularSeason20242025!$B$3:$B$1315, "&lt;=" &amp; FD$1, DataRegularSeason20242025!$D$3:$D$1315, $A54)+SUMIFS(DataRegularSeason20242025!$AB$3:$AB$1315,DataRegularSeason20242025!$B$3:$B$1315, "&lt;=" &amp; FD$1, DataRegularSeason20242025!$E$3:$E$1315, $A54)</f>
        <v>90</v>
      </c>
      <c r="FE54">
        <f>SUMIFS(DataRegularSeason20242025!$AA$3:$AA$1315,DataRegularSeason20242025!$B$3:$B$1315, "&lt;=" &amp; FE$1, DataRegularSeason20242025!$D$3:$D$1315, $A54)+SUMIFS(DataRegularSeason20242025!$AB$3:$AB$1315,DataRegularSeason20242025!$B$3:$B$1315, "&lt;=" &amp; FE$1, DataRegularSeason20242025!$E$3:$E$1315, $A54)</f>
        <v>90</v>
      </c>
      <c r="FF54">
        <f>SUMIFS(DataRegularSeason20242025!$AA$3:$AA$1315,DataRegularSeason20242025!$B$3:$B$1315, "&lt;=" &amp; FF$1, DataRegularSeason20242025!$D$3:$D$1315, $A54)+SUMIFS(DataRegularSeason20242025!$AB$3:$AB$1315,DataRegularSeason20242025!$B$3:$B$1315, "&lt;=" &amp; FF$1, DataRegularSeason20242025!$E$3:$E$1315, $A54)</f>
        <v>90</v>
      </c>
      <c r="FG54">
        <f>SUMIFS(DataRegularSeason20242025!$AA$3:$AA$1315,DataRegularSeason20242025!$B$3:$B$1315, "&lt;=" &amp; FG$1, DataRegularSeason20242025!$D$3:$D$1315, $A54)+SUMIFS(DataRegularSeason20242025!$AB$3:$AB$1315,DataRegularSeason20242025!$B$3:$B$1315, "&lt;=" &amp; FG$1, DataRegularSeason20242025!$E$3:$E$1315, $A54)</f>
        <v>90</v>
      </c>
      <c r="FH54">
        <f>SUMIFS(DataRegularSeason20242025!$AA$3:$AA$1315,DataRegularSeason20242025!$B$3:$B$1315, "&lt;=" &amp; FH$1, DataRegularSeason20242025!$D$3:$D$1315, $A54)+SUMIFS(DataRegularSeason20242025!$AB$3:$AB$1315,DataRegularSeason20242025!$B$3:$B$1315, "&lt;=" &amp; FH$1, DataRegularSeason20242025!$E$3:$E$1315, $A54)</f>
        <v>90</v>
      </c>
      <c r="FI54">
        <f>SUMIFS(DataRegularSeason20242025!$AA$3:$AA$1315,DataRegularSeason20242025!$B$3:$B$1315, "&lt;=" &amp; FI$1, DataRegularSeason20242025!$D$3:$D$1315, $A54)+SUMIFS(DataRegularSeason20242025!$AB$3:$AB$1315,DataRegularSeason20242025!$B$3:$B$1315, "&lt;=" &amp; FI$1, DataRegularSeason20242025!$E$3:$E$1315, $A54)</f>
        <v>90</v>
      </c>
      <c r="FJ54">
        <f>SUMIFS(DataRegularSeason20242025!$AA$3:$AA$1315,DataRegularSeason20242025!$B$3:$B$1315, "&lt;=" &amp; FJ$1, DataRegularSeason20242025!$D$3:$D$1315, $A54)+SUMIFS(DataRegularSeason20242025!$AB$3:$AB$1315,DataRegularSeason20242025!$B$3:$B$1315, "&lt;=" &amp; FJ$1, DataRegularSeason20242025!$E$3:$E$1315, $A54)</f>
        <v>90</v>
      </c>
      <c r="FK54">
        <f>SUMIFS(DataRegularSeason20242025!$AA$3:$AA$1315,DataRegularSeason20242025!$B$3:$B$1315, "&lt;=" &amp; FK$1, DataRegularSeason20242025!$D$3:$D$1315, $A54)+SUMIFS(DataRegularSeason20242025!$AB$3:$AB$1315,DataRegularSeason20242025!$B$3:$B$1315, "&lt;=" &amp; FK$1, DataRegularSeason20242025!$E$3:$E$1315, $A54)</f>
        <v>90</v>
      </c>
      <c r="FL54">
        <f>SUMIFS(DataRegularSeason20242025!$AA$3:$AA$1315,DataRegularSeason20242025!$B$3:$B$1315, "&lt;=" &amp; FL$1, DataRegularSeason20242025!$D$3:$D$1315, $A54)+SUMIFS(DataRegularSeason20242025!$AB$3:$AB$1315,DataRegularSeason20242025!$B$3:$B$1315, "&lt;=" &amp; FL$1, DataRegularSeason20242025!$E$3:$E$1315, $A54)</f>
        <v>90</v>
      </c>
      <c r="FM54">
        <f>SUMIFS(DataRegularSeason20242025!$AA$3:$AA$1315,DataRegularSeason20242025!$B$3:$B$1315, "&lt;=" &amp; FM$1, DataRegularSeason20242025!$D$3:$D$1315, $A54)+SUMIFS(DataRegularSeason20242025!$AB$3:$AB$1315,DataRegularSeason20242025!$B$3:$B$1315, "&lt;=" &amp; FM$1, DataRegularSeason20242025!$E$3:$E$1315, $A54)</f>
        <v>90</v>
      </c>
      <c r="FN54">
        <f>SUMIFS(DataRegularSeason20242025!$AA$3:$AA$1315,DataRegularSeason20242025!$B$3:$B$1315, "&lt;=" &amp; FN$1, DataRegularSeason20242025!$D$3:$D$1315, $A54)+SUMIFS(DataRegularSeason20242025!$AB$3:$AB$1315,DataRegularSeason20242025!$B$3:$B$1315, "&lt;=" &amp; FN$1, DataRegularSeason20242025!$E$3:$E$1315, $A54)</f>
        <v>90</v>
      </c>
      <c r="FO54">
        <f>SUMIFS(DataRegularSeason20242025!$AA$3:$AA$1315,DataRegularSeason20242025!$B$3:$B$1315, "&lt;=" &amp; FO$1, DataRegularSeason20242025!$D$3:$D$1315, $A54)+SUMIFS(DataRegularSeason20242025!$AB$3:$AB$1315,DataRegularSeason20242025!$B$3:$B$1315, "&lt;=" &amp; FO$1, DataRegularSeason20242025!$E$3:$E$1315, $A54)</f>
        <v>90</v>
      </c>
      <c r="FP54">
        <f>SUMIFS(DataRegularSeason20242025!$AA$3:$AA$1315,DataRegularSeason20242025!$B$3:$B$1315, "&lt;=" &amp; FP$1, DataRegularSeason20242025!$D$3:$D$1315, $A54)+SUMIFS(DataRegularSeason20242025!$AB$3:$AB$1315,DataRegularSeason20242025!$B$3:$B$1315, "&lt;=" &amp; FP$1, DataRegularSeason20242025!$E$3:$E$1315, $A54)</f>
        <v>90</v>
      </c>
      <c r="FQ54">
        <f>SUMIFS(DataRegularSeason20242025!$AA$3:$AA$1315,DataRegularSeason20242025!$B$3:$B$1315, "&lt;=" &amp; FQ$1, DataRegularSeason20242025!$D$3:$D$1315, $A54)+SUMIFS(DataRegularSeason20242025!$AB$3:$AB$1315,DataRegularSeason20242025!$B$3:$B$1315, "&lt;=" &amp; FQ$1, DataRegularSeason20242025!$E$3:$E$1315, $A54)</f>
        <v>90</v>
      </c>
      <c r="FR54">
        <f>SUMIFS(DataRegularSeason20242025!$AA$3:$AA$1315,DataRegularSeason20242025!$B$3:$B$1315, "&lt;=" &amp; FR$1, DataRegularSeason20242025!$D$3:$D$1315, $A54)+SUMIFS(DataRegularSeason20242025!$AB$3:$AB$1315,DataRegularSeason20242025!$B$3:$B$1315, "&lt;=" &amp; FR$1, DataRegularSeason20242025!$E$3:$E$1315, $A54)</f>
        <v>90</v>
      </c>
      <c r="FS54">
        <f>SUMIFS(DataRegularSeason20242025!$AA$3:$AA$1315,DataRegularSeason20242025!$B$3:$B$1315, "&lt;=" &amp; FS$1, DataRegularSeason20242025!$D$3:$D$1315, $A54)+SUMIFS(DataRegularSeason20242025!$AB$3:$AB$1315,DataRegularSeason20242025!$B$3:$B$1315, "&lt;=" &amp; FS$1, DataRegularSeason20242025!$E$3:$E$1315, $A54)</f>
        <v>90</v>
      </c>
      <c r="FT54">
        <f>SUMIFS(DataRegularSeason20242025!$AA$3:$AA$1315,DataRegularSeason20242025!$B$3:$B$1315, "&lt;=" &amp; FT$1, DataRegularSeason20242025!$D$3:$D$1315, $A54)+SUMIFS(DataRegularSeason20242025!$AB$3:$AB$1315,DataRegularSeason20242025!$B$3:$B$1315, "&lt;=" &amp; FT$1, DataRegularSeason20242025!$E$3:$E$1315, $A54)</f>
        <v>90</v>
      </c>
      <c r="FU54">
        <f>SUMIFS(DataRegularSeason20242025!$AA$3:$AA$1315,DataRegularSeason20242025!$B$3:$B$1315, "&lt;=" &amp; FU$1, DataRegularSeason20242025!$D$3:$D$1315, $A54)+SUMIFS(DataRegularSeason20242025!$AB$3:$AB$1315,DataRegularSeason20242025!$B$3:$B$1315, "&lt;=" &amp; FU$1, DataRegularSeason20242025!$E$3:$E$1315, $A54)</f>
        <v>90</v>
      </c>
      <c r="FV54">
        <f>SUMIFS(DataRegularSeason20242025!$AA$3:$AA$1315,DataRegularSeason20242025!$B$3:$B$1315, "&lt;=" &amp; FV$1, DataRegularSeason20242025!$D$3:$D$1315, $A54)+SUMIFS(DataRegularSeason20242025!$AB$3:$AB$1315,DataRegularSeason20242025!$B$3:$B$1315, "&lt;=" &amp; FV$1, DataRegularSeason20242025!$E$3:$E$1315, $A54)</f>
        <v>90</v>
      </c>
      <c r="FW54">
        <f>SUMIFS(DataRegularSeason20242025!$AA$3:$AA$1315,DataRegularSeason20242025!$B$3:$B$1315, "&lt;=" &amp; FW$1, DataRegularSeason20242025!$D$3:$D$1315, $A54)+SUMIFS(DataRegularSeason20242025!$AB$3:$AB$1315,DataRegularSeason20242025!$B$3:$B$1315, "&lt;=" &amp; FW$1, DataRegularSeason20242025!$E$3:$E$1315, $A54)</f>
        <v>90</v>
      </c>
      <c r="FX54">
        <f>SUMIFS(DataRegularSeason20242025!$AA$3:$AA$1315,DataRegularSeason20242025!$B$3:$B$1315, "&lt;=" &amp; FX$1, DataRegularSeason20242025!$D$3:$D$1315, $A54)+SUMIFS(DataRegularSeason20242025!$AB$3:$AB$1315,DataRegularSeason20242025!$B$3:$B$1315, "&lt;=" &amp; FX$1, DataRegularSeason20242025!$E$3:$E$1315, $A54)</f>
        <v>90</v>
      </c>
      <c r="FY54">
        <f>SUMIFS(DataRegularSeason20242025!$AA$3:$AA$1315,DataRegularSeason20242025!$B$3:$B$1315, "&lt;=" &amp; FY$1, DataRegularSeason20242025!$D$3:$D$1315, $A54)+SUMIFS(DataRegularSeason20242025!$AB$3:$AB$1315,DataRegularSeason20242025!$B$3:$B$1315, "&lt;=" &amp; FY$1, DataRegularSeason20242025!$E$3:$E$1315, $A54)</f>
        <v>90</v>
      </c>
      <c r="FZ54">
        <f>SUMIFS(DataRegularSeason20242025!$AA$3:$AA$1315,DataRegularSeason20242025!$B$3:$B$1315, "&lt;=" &amp; FZ$1, DataRegularSeason20242025!$D$3:$D$1315, $A54)+SUMIFS(DataRegularSeason20242025!$AB$3:$AB$1315,DataRegularSeason20242025!$B$3:$B$1315, "&lt;=" &amp; FZ$1, DataRegularSeason20242025!$E$3:$E$1315, $A54)</f>
        <v>90</v>
      </c>
      <c r="GA54">
        <f>SUMIFS(DataRegularSeason20242025!$AA$3:$AA$1315,DataRegularSeason20242025!$B$3:$B$1315, "&lt;=" &amp; GA$1, DataRegularSeason20242025!$D$3:$D$1315, $A54)+SUMIFS(DataRegularSeason20242025!$AB$3:$AB$1315,DataRegularSeason20242025!$B$3:$B$1315, "&lt;=" &amp; GA$1, DataRegularSeason20242025!$E$3:$E$1315, $A54)</f>
        <v>90</v>
      </c>
      <c r="GB54">
        <f>SUMIFS(DataRegularSeason20242025!$AA$3:$AA$1315,DataRegularSeason20242025!$B$3:$B$1315, "&lt;=" &amp; GB$1, DataRegularSeason20242025!$D$3:$D$1315, $A54)+SUMIFS(DataRegularSeason20242025!$AB$3:$AB$1315,DataRegularSeason20242025!$B$3:$B$1315, "&lt;=" &amp; GB$1, DataRegularSeason20242025!$E$3:$E$1315, $A54)</f>
        <v>90</v>
      </c>
      <c r="GC54">
        <f>SUMIFS(DataRegularSeason20242025!$AA$3:$AA$1315,DataRegularSeason20242025!$B$3:$B$1315, "&lt;=" &amp; GC$1, DataRegularSeason20242025!$D$3:$D$1315, $A54)+SUMIFS(DataRegularSeason20242025!$AB$3:$AB$1315,DataRegularSeason20242025!$B$3:$B$1315, "&lt;=" &amp; GC$1, DataRegularSeason20242025!$E$3:$E$1315, $A54)</f>
        <v>90</v>
      </c>
      <c r="GD54">
        <f>SUMIFS(DataRegularSeason20242025!$AA$3:$AA$1315,DataRegularSeason20242025!$B$3:$B$1315, "&lt;=" &amp; GD$1, DataRegularSeason20242025!$D$3:$D$1315, $A54)+SUMIFS(DataRegularSeason20242025!$AB$3:$AB$1315,DataRegularSeason20242025!$B$3:$B$1315, "&lt;=" &amp; GD$1, DataRegularSeason20242025!$E$3:$E$1315, $A54)</f>
        <v>90</v>
      </c>
      <c r="GE54">
        <f>SUMIFS(DataRegularSeason20242025!$AA$3:$AA$1315,DataRegularSeason20242025!$B$3:$B$1315, "&lt;=" &amp; GE$1, DataRegularSeason20242025!$D$3:$D$1315, $A54)+SUMIFS(DataRegularSeason20242025!$AB$3:$AB$1315,DataRegularSeason20242025!$B$3:$B$1315, "&lt;=" &amp; GE$1, DataRegularSeason20242025!$E$3:$E$1315, $A54)</f>
        <v>90</v>
      </c>
      <c r="GF54">
        <f>SUMIFS(DataRegularSeason20242025!$AA$3:$AA$1315,DataRegularSeason20242025!$B$3:$B$1315, "&lt;=" &amp; GF$1, DataRegularSeason20242025!$D$3:$D$1315, $A54)+SUMIFS(DataRegularSeason20242025!$AB$3:$AB$1315,DataRegularSeason20242025!$B$3:$B$1315, "&lt;=" &amp; GF$1, DataRegularSeason20242025!$E$3:$E$1315, $A54)</f>
        <v>90</v>
      </c>
      <c r="GG54">
        <f>SUMIFS(DataRegularSeason20242025!$AA$3:$AA$1315,DataRegularSeason20242025!$B$3:$B$1315, "&lt;=" &amp; GG$1, DataRegularSeason20242025!$D$3:$D$1315, $A54)+SUMIFS(DataRegularSeason20242025!$AB$3:$AB$1315,DataRegularSeason20242025!$B$3:$B$1315, "&lt;=" &amp; GG$1, DataRegularSeason20242025!$E$3:$E$1315, $A54)</f>
        <v>90</v>
      </c>
      <c r="GH54">
        <f>SUMIFS(DataRegularSeason20242025!$AA$3:$AA$1315,DataRegularSeason20242025!$B$3:$B$1315, "&lt;=" &amp; GH$1, DataRegularSeason20242025!$D$3:$D$1315, $A54)+SUMIFS(DataRegularSeason20242025!$AB$3:$AB$1315,DataRegularSeason20242025!$B$3:$B$1315, "&lt;=" &amp; GH$1, DataRegularSeason20242025!$E$3:$E$1315, $A54)</f>
        <v>90</v>
      </c>
      <c r="GI54">
        <f>SUMIFS(DataRegularSeason20242025!$AA$3:$AA$1315,DataRegularSeason20242025!$B$3:$B$1315, "&lt;=" &amp; GI$1, DataRegularSeason20242025!$D$3:$D$1315, $A54)+SUMIFS(DataRegularSeason20242025!$AB$3:$AB$1315,DataRegularSeason20242025!$B$3:$B$1315, "&lt;=" &amp; GI$1, DataRegularSeason20242025!$E$3:$E$1315, $A54)</f>
        <v>90</v>
      </c>
      <c r="GJ54">
        <f>SUMIFS(DataRegularSeason20242025!$AA$3:$AA$1315,DataRegularSeason20242025!$B$3:$B$1315, "&lt;=" &amp; GJ$1, DataRegularSeason20242025!$D$3:$D$1315, $A54)+SUMIFS(DataRegularSeason20242025!$AB$3:$AB$1315,DataRegularSeason20242025!$B$3:$B$1315, "&lt;=" &amp; GJ$1, DataRegularSeason20242025!$E$3:$E$1315, $A54)</f>
        <v>90</v>
      </c>
      <c r="GK54">
        <f>SUMIFS(DataRegularSeason20242025!$AA$3:$AA$1315,DataRegularSeason20242025!$B$3:$B$1315, "&lt;=" &amp; GK$1, DataRegularSeason20242025!$D$3:$D$1315, $A54)+SUMIFS(DataRegularSeason20242025!$AB$3:$AB$1315,DataRegularSeason20242025!$B$3:$B$1315, "&lt;=" &amp; GK$1, DataRegularSeason20242025!$E$3:$E$1315, $A54)</f>
        <v>90</v>
      </c>
      <c r="GL54">
        <f>SUMIFS(DataRegularSeason20242025!$AA$3:$AA$1315,DataRegularSeason20242025!$B$3:$B$1315, "&lt;=" &amp; GL$1, DataRegularSeason20242025!$D$3:$D$1315, $A54)+SUMIFS(DataRegularSeason20242025!$AB$3:$AB$1315,DataRegularSeason20242025!$B$3:$B$1315, "&lt;=" &amp; GL$1, DataRegularSeason20242025!$E$3:$E$1315, $A54)</f>
        <v>90</v>
      </c>
      <c r="GM54">
        <f>SUMIFS(DataRegularSeason20242025!$AA$3:$AA$1315,DataRegularSeason20242025!$B$3:$B$1315, "&lt;=" &amp; GM$1, DataRegularSeason20242025!$D$3:$D$1315, $A54)+SUMIFS(DataRegularSeason20242025!$AB$3:$AB$1315,DataRegularSeason20242025!$B$3:$B$1315, "&lt;=" &amp; GM$1, DataRegularSeason20242025!$E$3:$E$1315, $A54)</f>
        <v>90</v>
      </c>
      <c r="GN54">
        <f>SUMIFS(DataRegularSeason20242025!$AA$3:$AA$1315,DataRegularSeason20242025!$B$3:$B$1315, "&lt;=" &amp; GN$1, DataRegularSeason20242025!$D$3:$D$1315, $A54)+SUMIFS(DataRegularSeason20242025!$AB$3:$AB$1315,DataRegularSeason20242025!$B$3:$B$1315, "&lt;=" &amp; GN$1, DataRegularSeason20242025!$E$3:$E$1315, $A54)</f>
        <v>90</v>
      </c>
      <c r="GO54">
        <f>SUMIFS(DataRegularSeason20242025!$AA$3:$AA$1315,DataRegularSeason20242025!$B$3:$B$1315, "&lt;=" &amp; GO$1, DataRegularSeason20242025!$D$3:$D$1315, $A54)+SUMIFS(DataRegularSeason20242025!$AB$3:$AB$1315,DataRegularSeason20242025!$B$3:$B$1315, "&lt;=" &amp; GO$1, DataRegularSeason20242025!$E$3:$E$1315, $A54)</f>
        <v>90</v>
      </c>
      <c r="GP54">
        <f>SUMIFS(DataRegularSeason20242025!$AA$3:$AA$1315,DataRegularSeason20242025!$B$3:$B$1315, "&lt;=" &amp; GP$1, DataRegularSeason20242025!$D$3:$D$1315, $A54)+SUMIFS(DataRegularSeason20242025!$AB$3:$AB$1315,DataRegularSeason20242025!$B$3:$B$1315, "&lt;=" &amp; GP$1, DataRegularSeason20242025!$E$3:$E$1315, $A54)</f>
        <v>90</v>
      </c>
      <c r="GQ54">
        <f>SUMIFS(DataRegularSeason20242025!$AA$3:$AA$1315,DataRegularSeason20242025!$B$3:$B$1315, "&lt;=" &amp; GQ$1, DataRegularSeason20242025!$D$3:$D$1315, $A54)+SUMIFS(DataRegularSeason20242025!$AB$3:$AB$1315,DataRegularSeason20242025!$B$3:$B$1315, "&lt;=" &amp; GQ$1, DataRegularSeason20242025!$E$3:$E$1315, $A54)</f>
        <v>90</v>
      </c>
      <c r="GR54">
        <f>SUMIFS(DataRegularSeason20242025!$AA$3:$AA$1315,DataRegularSeason20242025!$B$3:$B$1315, "&lt;=" &amp; GR$1, DataRegularSeason20242025!$D$3:$D$1315, $A54)+SUMIFS(DataRegularSeason20242025!$AB$3:$AB$1315,DataRegularSeason20242025!$B$3:$B$1315, "&lt;=" &amp; GR$1, DataRegularSeason20242025!$E$3:$E$1315, $A54)</f>
        <v>90</v>
      </c>
      <c r="GS54">
        <f>SUMIFS(DataRegularSeason20242025!$AA$3:$AA$1315,DataRegularSeason20242025!$B$3:$B$1315, "&lt;=" &amp; GS$1, DataRegularSeason20242025!$D$3:$D$1315, $A54)+SUMIFS(DataRegularSeason20242025!$AB$3:$AB$1315,DataRegularSeason20242025!$B$3:$B$1315, "&lt;=" &amp; GS$1, DataRegularSeason20242025!$E$3:$E$1315, $A54)</f>
        <v>90</v>
      </c>
      <c r="GT54">
        <f>SUMIFS(DataRegularSeason20242025!$AA$3:$AA$1315,DataRegularSeason20242025!$B$3:$B$1315, "&lt;=" &amp; GT$1, DataRegularSeason20242025!$D$3:$D$1315, $A54)+SUMIFS(DataRegularSeason20242025!$AB$3:$AB$1315,DataRegularSeason20242025!$B$3:$B$1315, "&lt;=" &amp; GT$1, DataRegularSeason20242025!$E$3:$E$1315, $A54)</f>
        <v>90</v>
      </c>
      <c r="GU54">
        <f>SUMIFS(DataRegularSeason20242025!$AA$3:$AA$1315,DataRegularSeason20242025!$B$3:$B$1315, "&lt;=" &amp; GU$1, DataRegularSeason20242025!$D$3:$D$1315, $A54)+SUMIFS(DataRegularSeason20242025!$AB$3:$AB$1315,DataRegularSeason20242025!$B$3:$B$1315, "&lt;=" &amp; GU$1, DataRegularSeason20242025!$E$3:$E$1315, $A54)</f>
        <v>90</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82</v>
      </c>
      <c r="FC55">
        <f>SUMIFS(DataRegularSeason20242025!$AA$3:$AA$1315,DataRegularSeason20242025!$B$3:$B$1315, "&lt;=" &amp; FC$1, DataRegularSeason20242025!$D$3:$D$1315, $A55)+SUMIFS(DataRegularSeason20242025!$AB$3:$AB$1315,DataRegularSeason20242025!$B$3:$B$1315, "&lt;=" &amp; FC$1, DataRegularSeason20242025!$E$3:$E$1315, $A55)</f>
        <v>82</v>
      </c>
      <c r="FD55">
        <f>SUMIFS(DataRegularSeason20242025!$AA$3:$AA$1315,DataRegularSeason20242025!$B$3:$B$1315, "&lt;=" &amp; FD$1, DataRegularSeason20242025!$D$3:$D$1315, $A55)+SUMIFS(DataRegularSeason20242025!$AB$3:$AB$1315,DataRegularSeason20242025!$B$3:$B$1315, "&lt;=" &amp; FD$1, DataRegularSeason20242025!$E$3:$E$1315, $A55)</f>
        <v>82</v>
      </c>
      <c r="FE55">
        <f>SUMIFS(DataRegularSeason20242025!$AA$3:$AA$1315,DataRegularSeason20242025!$B$3:$B$1315, "&lt;=" &amp; FE$1, DataRegularSeason20242025!$D$3:$D$1315, $A55)+SUMIFS(DataRegularSeason20242025!$AB$3:$AB$1315,DataRegularSeason20242025!$B$3:$B$1315, "&lt;=" &amp; FE$1, DataRegularSeason20242025!$E$3:$E$1315, $A55)</f>
        <v>82</v>
      </c>
      <c r="FF55">
        <f>SUMIFS(DataRegularSeason20242025!$AA$3:$AA$1315,DataRegularSeason20242025!$B$3:$B$1315, "&lt;=" &amp; FF$1, DataRegularSeason20242025!$D$3:$D$1315, $A55)+SUMIFS(DataRegularSeason20242025!$AB$3:$AB$1315,DataRegularSeason20242025!$B$3:$B$1315, "&lt;=" &amp; FF$1, DataRegularSeason20242025!$E$3:$E$1315, $A55)</f>
        <v>82</v>
      </c>
      <c r="FG55">
        <f>SUMIFS(DataRegularSeason20242025!$AA$3:$AA$1315,DataRegularSeason20242025!$B$3:$B$1315, "&lt;=" &amp; FG$1, DataRegularSeason20242025!$D$3:$D$1315, $A55)+SUMIFS(DataRegularSeason20242025!$AB$3:$AB$1315,DataRegularSeason20242025!$B$3:$B$1315, "&lt;=" &amp; FG$1, DataRegularSeason20242025!$E$3:$E$1315, $A55)</f>
        <v>82</v>
      </c>
      <c r="FH55">
        <f>SUMIFS(DataRegularSeason20242025!$AA$3:$AA$1315,DataRegularSeason20242025!$B$3:$B$1315, "&lt;=" &amp; FH$1, DataRegularSeason20242025!$D$3:$D$1315, $A55)+SUMIFS(DataRegularSeason20242025!$AB$3:$AB$1315,DataRegularSeason20242025!$B$3:$B$1315, "&lt;=" &amp; FH$1, DataRegularSeason20242025!$E$3:$E$1315, $A55)</f>
        <v>82</v>
      </c>
      <c r="FI55">
        <f>SUMIFS(DataRegularSeason20242025!$AA$3:$AA$1315,DataRegularSeason20242025!$B$3:$B$1315, "&lt;=" &amp; FI$1, DataRegularSeason20242025!$D$3:$D$1315, $A55)+SUMIFS(DataRegularSeason20242025!$AB$3:$AB$1315,DataRegularSeason20242025!$B$3:$B$1315, "&lt;=" &amp; FI$1, DataRegularSeason20242025!$E$3:$E$1315, $A55)</f>
        <v>82</v>
      </c>
      <c r="FJ55">
        <f>SUMIFS(DataRegularSeason20242025!$AA$3:$AA$1315,DataRegularSeason20242025!$B$3:$B$1315, "&lt;=" &amp; FJ$1, DataRegularSeason20242025!$D$3:$D$1315, $A55)+SUMIFS(DataRegularSeason20242025!$AB$3:$AB$1315,DataRegularSeason20242025!$B$3:$B$1315, "&lt;=" &amp; FJ$1, DataRegularSeason20242025!$E$3:$E$1315, $A55)</f>
        <v>82</v>
      </c>
      <c r="FK55">
        <f>SUMIFS(DataRegularSeason20242025!$AA$3:$AA$1315,DataRegularSeason20242025!$B$3:$B$1315, "&lt;=" &amp; FK$1, DataRegularSeason20242025!$D$3:$D$1315, $A55)+SUMIFS(DataRegularSeason20242025!$AB$3:$AB$1315,DataRegularSeason20242025!$B$3:$B$1315, "&lt;=" &amp; FK$1, DataRegularSeason20242025!$E$3:$E$1315, $A55)</f>
        <v>82</v>
      </c>
      <c r="FL55">
        <f>SUMIFS(DataRegularSeason20242025!$AA$3:$AA$1315,DataRegularSeason20242025!$B$3:$B$1315, "&lt;=" &amp; FL$1, DataRegularSeason20242025!$D$3:$D$1315, $A55)+SUMIFS(DataRegularSeason20242025!$AB$3:$AB$1315,DataRegularSeason20242025!$B$3:$B$1315, "&lt;=" &amp; FL$1, DataRegularSeason20242025!$E$3:$E$1315, $A55)</f>
        <v>82</v>
      </c>
      <c r="FM55">
        <f>SUMIFS(DataRegularSeason20242025!$AA$3:$AA$1315,DataRegularSeason20242025!$B$3:$B$1315, "&lt;=" &amp; FM$1, DataRegularSeason20242025!$D$3:$D$1315, $A55)+SUMIFS(DataRegularSeason20242025!$AB$3:$AB$1315,DataRegularSeason20242025!$B$3:$B$1315, "&lt;=" &amp; FM$1, DataRegularSeason20242025!$E$3:$E$1315, $A55)</f>
        <v>82</v>
      </c>
      <c r="FN55">
        <f>SUMIFS(DataRegularSeason20242025!$AA$3:$AA$1315,DataRegularSeason20242025!$B$3:$B$1315, "&lt;=" &amp; FN$1, DataRegularSeason20242025!$D$3:$D$1315, $A55)+SUMIFS(DataRegularSeason20242025!$AB$3:$AB$1315,DataRegularSeason20242025!$B$3:$B$1315, "&lt;=" &amp; FN$1, DataRegularSeason20242025!$E$3:$E$1315, $A55)</f>
        <v>82</v>
      </c>
      <c r="FO55">
        <f>SUMIFS(DataRegularSeason20242025!$AA$3:$AA$1315,DataRegularSeason20242025!$B$3:$B$1315, "&lt;=" &amp; FO$1, DataRegularSeason20242025!$D$3:$D$1315, $A55)+SUMIFS(DataRegularSeason20242025!$AB$3:$AB$1315,DataRegularSeason20242025!$B$3:$B$1315, "&lt;=" &amp; FO$1, DataRegularSeason20242025!$E$3:$E$1315, $A55)</f>
        <v>82</v>
      </c>
      <c r="FP55">
        <f>SUMIFS(DataRegularSeason20242025!$AA$3:$AA$1315,DataRegularSeason20242025!$B$3:$B$1315, "&lt;=" &amp; FP$1, DataRegularSeason20242025!$D$3:$D$1315, $A55)+SUMIFS(DataRegularSeason20242025!$AB$3:$AB$1315,DataRegularSeason20242025!$B$3:$B$1315, "&lt;=" &amp; FP$1, DataRegularSeason20242025!$E$3:$E$1315, $A55)</f>
        <v>82</v>
      </c>
      <c r="FQ55">
        <f>SUMIFS(DataRegularSeason20242025!$AA$3:$AA$1315,DataRegularSeason20242025!$B$3:$B$1315, "&lt;=" &amp; FQ$1, DataRegularSeason20242025!$D$3:$D$1315, $A55)+SUMIFS(DataRegularSeason20242025!$AB$3:$AB$1315,DataRegularSeason20242025!$B$3:$B$1315, "&lt;=" &amp; FQ$1, DataRegularSeason20242025!$E$3:$E$1315, $A55)</f>
        <v>82</v>
      </c>
      <c r="FR55">
        <f>SUMIFS(DataRegularSeason20242025!$AA$3:$AA$1315,DataRegularSeason20242025!$B$3:$B$1315, "&lt;=" &amp; FR$1, DataRegularSeason20242025!$D$3:$D$1315, $A55)+SUMIFS(DataRegularSeason20242025!$AB$3:$AB$1315,DataRegularSeason20242025!$B$3:$B$1315, "&lt;=" &amp; FR$1, DataRegularSeason20242025!$E$3:$E$1315, $A55)</f>
        <v>82</v>
      </c>
      <c r="FS55">
        <f>SUMIFS(DataRegularSeason20242025!$AA$3:$AA$1315,DataRegularSeason20242025!$B$3:$B$1315, "&lt;=" &amp; FS$1, DataRegularSeason20242025!$D$3:$D$1315, $A55)+SUMIFS(DataRegularSeason20242025!$AB$3:$AB$1315,DataRegularSeason20242025!$B$3:$B$1315, "&lt;=" &amp; FS$1, DataRegularSeason20242025!$E$3:$E$1315, $A55)</f>
        <v>82</v>
      </c>
      <c r="FT55">
        <f>SUMIFS(DataRegularSeason20242025!$AA$3:$AA$1315,DataRegularSeason20242025!$B$3:$B$1315, "&lt;=" &amp; FT$1, DataRegularSeason20242025!$D$3:$D$1315, $A55)+SUMIFS(DataRegularSeason20242025!$AB$3:$AB$1315,DataRegularSeason20242025!$B$3:$B$1315, "&lt;=" &amp; FT$1, DataRegularSeason20242025!$E$3:$E$1315, $A55)</f>
        <v>82</v>
      </c>
      <c r="FU55">
        <f>SUMIFS(DataRegularSeason20242025!$AA$3:$AA$1315,DataRegularSeason20242025!$B$3:$B$1315, "&lt;=" &amp; FU$1, DataRegularSeason20242025!$D$3:$D$1315, $A55)+SUMIFS(DataRegularSeason20242025!$AB$3:$AB$1315,DataRegularSeason20242025!$B$3:$B$1315, "&lt;=" &amp; FU$1, DataRegularSeason20242025!$E$3:$E$1315, $A55)</f>
        <v>82</v>
      </c>
      <c r="FV55">
        <f>SUMIFS(DataRegularSeason20242025!$AA$3:$AA$1315,DataRegularSeason20242025!$B$3:$B$1315, "&lt;=" &amp; FV$1, DataRegularSeason20242025!$D$3:$D$1315, $A55)+SUMIFS(DataRegularSeason20242025!$AB$3:$AB$1315,DataRegularSeason20242025!$B$3:$B$1315, "&lt;=" &amp; FV$1, DataRegularSeason20242025!$E$3:$E$1315, $A55)</f>
        <v>82</v>
      </c>
      <c r="FW55">
        <f>SUMIFS(DataRegularSeason20242025!$AA$3:$AA$1315,DataRegularSeason20242025!$B$3:$B$1315, "&lt;=" &amp; FW$1, DataRegularSeason20242025!$D$3:$D$1315, $A55)+SUMIFS(DataRegularSeason20242025!$AB$3:$AB$1315,DataRegularSeason20242025!$B$3:$B$1315, "&lt;=" &amp; FW$1, DataRegularSeason20242025!$E$3:$E$1315, $A55)</f>
        <v>82</v>
      </c>
      <c r="FX55">
        <f>SUMIFS(DataRegularSeason20242025!$AA$3:$AA$1315,DataRegularSeason20242025!$B$3:$B$1315, "&lt;=" &amp; FX$1, DataRegularSeason20242025!$D$3:$D$1315, $A55)+SUMIFS(DataRegularSeason20242025!$AB$3:$AB$1315,DataRegularSeason20242025!$B$3:$B$1315, "&lt;=" &amp; FX$1, DataRegularSeason20242025!$E$3:$E$1315, $A55)</f>
        <v>82</v>
      </c>
      <c r="FY55">
        <f>SUMIFS(DataRegularSeason20242025!$AA$3:$AA$1315,DataRegularSeason20242025!$B$3:$B$1315, "&lt;=" &amp; FY$1, DataRegularSeason20242025!$D$3:$D$1315, $A55)+SUMIFS(DataRegularSeason20242025!$AB$3:$AB$1315,DataRegularSeason20242025!$B$3:$B$1315, "&lt;=" &amp; FY$1, DataRegularSeason20242025!$E$3:$E$1315, $A55)</f>
        <v>82</v>
      </c>
      <c r="FZ55">
        <f>SUMIFS(DataRegularSeason20242025!$AA$3:$AA$1315,DataRegularSeason20242025!$B$3:$B$1315, "&lt;=" &amp; FZ$1, DataRegularSeason20242025!$D$3:$D$1315, $A55)+SUMIFS(DataRegularSeason20242025!$AB$3:$AB$1315,DataRegularSeason20242025!$B$3:$B$1315, "&lt;=" &amp; FZ$1, DataRegularSeason20242025!$E$3:$E$1315, $A55)</f>
        <v>82</v>
      </c>
      <c r="GA55">
        <f>SUMIFS(DataRegularSeason20242025!$AA$3:$AA$1315,DataRegularSeason20242025!$B$3:$B$1315, "&lt;=" &amp; GA$1, DataRegularSeason20242025!$D$3:$D$1315, $A55)+SUMIFS(DataRegularSeason20242025!$AB$3:$AB$1315,DataRegularSeason20242025!$B$3:$B$1315, "&lt;=" &amp; GA$1, DataRegularSeason20242025!$E$3:$E$1315, $A55)</f>
        <v>82</v>
      </c>
      <c r="GB55">
        <f>SUMIFS(DataRegularSeason20242025!$AA$3:$AA$1315,DataRegularSeason20242025!$B$3:$B$1315, "&lt;=" &amp; GB$1, DataRegularSeason20242025!$D$3:$D$1315, $A55)+SUMIFS(DataRegularSeason20242025!$AB$3:$AB$1315,DataRegularSeason20242025!$B$3:$B$1315, "&lt;=" &amp; GB$1, DataRegularSeason20242025!$E$3:$E$1315, $A55)</f>
        <v>82</v>
      </c>
      <c r="GC55">
        <f>SUMIFS(DataRegularSeason20242025!$AA$3:$AA$1315,DataRegularSeason20242025!$B$3:$B$1315, "&lt;=" &amp; GC$1, DataRegularSeason20242025!$D$3:$D$1315, $A55)+SUMIFS(DataRegularSeason20242025!$AB$3:$AB$1315,DataRegularSeason20242025!$B$3:$B$1315, "&lt;=" &amp; GC$1, DataRegularSeason20242025!$E$3:$E$1315, $A55)</f>
        <v>82</v>
      </c>
      <c r="GD55">
        <f>SUMIFS(DataRegularSeason20242025!$AA$3:$AA$1315,DataRegularSeason20242025!$B$3:$B$1315, "&lt;=" &amp; GD$1, DataRegularSeason20242025!$D$3:$D$1315, $A55)+SUMIFS(DataRegularSeason20242025!$AB$3:$AB$1315,DataRegularSeason20242025!$B$3:$B$1315, "&lt;=" &amp; GD$1, DataRegularSeason20242025!$E$3:$E$1315, $A55)</f>
        <v>82</v>
      </c>
      <c r="GE55">
        <f>SUMIFS(DataRegularSeason20242025!$AA$3:$AA$1315,DataRegularSeason20242025!$B$3:$B$1315, "&lt;=" &amp; GE$1, DataRegularSeason20242025!$D$3:$D$1315, $A55)+SUMIFS(DataRegularSeason20242025!$AB$3:$AB$1315,DataRegularSeason20242025!$B$3:$B$1315, "&lt;=" &amp; GE$1, DataRegularSeason20242025!$E$3:$E$1315, $A55)</f>
        <v>82</v>
      </c>
      <c r="GF55">
        <f>SUMIFS(DataRegularSeason20242025!$AA$3:$AA$1315,DataRegularSeason20242025!$B$3:$B$1315, "&lt;=" &amp; GF$1, DataRegularSeason20242025!$D$3:$D$1315, $A55)+SUMIFS(DataRegularSeason20242025!$AB$3:$AB$1315,DataRegularSeason20242025!$B$3:$B$1315, "&lt;=" &amp; GF$1, DataRegularSeason20242025!$E$3:$E$1315, $A55)</f>
        <v>82</v>
      </c>
      <c r="GG55">
        <f>SUMIFS(DataRegularSeason20242025!$AA$3:$AA$1315,DataRegularSeason20242025!$B$3:$B$1315, "&lt;=" &amp; GG$1, DataRegularSeason20242025!$D$3:$D$1315, $A55)+SUMIFS(DataRegularSeason20242025!$AB$3:$AB$1315,DataRegularSeason20242025!$B$3:$B$1315, "&lt;=" &amp; GG$1, DataRegularSeason20242025!$E$3:$E$1315, $A55)</f>
        <v>82</v>
      </c>
      <c r="GH55">
        <f>SUMIFS(DataRegularSeason20242025!$AA$3:$AA$1315,DataRegularSeason20242025!$B$3:$B$1315, "&lt;=" &amp; GH$1, DataRegularSeason20242025!$D$3:$D$1315, $A55)+SUMIFS(DataRegularSeason20242025!$AB$3:$AB$1315,DataRegularSeason20242025!$B$3:$B$1315, "&lt;=" &amp; GH$1, DataRegularSeason20242025!$E$3:$E$1315, $A55)</f>
        <v>82</v>
      </c>
      <c r="GI55">
        <f>SUMIFS(DataRegularSeason20242025!$AA$3:$AA$1315,DataRegularSeason20242025!$B$3:$B$1315, "&lt;=" &amp; GI$1, DataRegularSeason20242025!$D$3:$D$1315, $A55)+SUMIFS(DataRegularSeason20242025!$AB$3:$AB$1315,DataRegularSeason20242025!$B$3:$B$1315, "&lt;=" &amp; GI$1, DataRegularSeason20242025!$E$3:$E$1315, $A55)</f>
        <v>82</v>
      </c>
      <c r="GJ55">
        <f>SUMIFS(DataRegularSeason20242025!$AA$3:$AA$1315,DataRegularSeason20242025!$B$3:$B$1315, "&lt;=" &amp; GJ$1, DataRegularSeason20242025!$D$3:$D$1315, $A55)+SUMIFS(DataRegularSeason20242025!$AB$3:$AB$1315,DataRegularSeason20242025!$B$3:$B$1315, "&lt;=" &amp; GJ$1, DataRegularSeason20242025!$E$3:$E$1315, $A55)</f>
        <v>82</v>
      </c>
      <c r="GK55">
        <f>SUMIFS(DataRegularSeason20242025!$AA$3:$AA$1315,DataRegularSeason20242025!$B$3:$B$1315, "&lt;=" &amp; GK$1, DataRegularSeason20242025!$D$3:$D$1315, $A55)+SUMIFS(DataRegularSeason20242025!$AB$3:$AB$1315,DataRegularSeason20242025!$B$3:$B$1315, "&lt;=" &amp; GK$1, DataRegularSeason20242025!$E$3:$E$1315, $A55)</f>
        <v>82</v>
      </c>
      <c r="GL55">
        <f>SUMIFS(DataRegularSeason20242025!$AA$3:$AA$1315,DataRegularSeason20242025!$B$3:$B$1315, "&lt;=" &amp; GL$1, DataRegularSeason20242025!$D$3:$D$1315, $A55)+SUMIFS(DataRegularSeason20242025!$AB$3:$AB$1315,DataRegularSeason20242025!$B$3:$B$1315, "&lt;=" &amp; GL$1, DataRegularSeason20242025!$E$3:$E$1315, $A55)</f>
        <v>82</v>
      </c>
      <c r="GM55">
        <f>SUMIFS(DataRegularSeason20242025!$AA$3:$AA$1315,DataRegularSeason20242025!$B$3:$B$1315, "&lt;=" &amp; GM$1, DataRegularSeason20242025!$D$3:$D$1315, $A55)+SUMIFS(DataRegularSeason20242025!$AB$3:$AB$1315,DataRegularSeason20242025!$B$3:$B$1315, "&lt;=" &amp; GM$1, DataRegularSeason20242025!$E$3:$E$1315, $A55)</f>
        <v>82</v>
      </c>
      <c r="GN55">
        <f>SUMIFS(DataRegularSeason20242025!$AA$3:$AA$1315,DataRegularSeason20242025!$B$3:$B$1315, "&lt;=" &amp; GN$1, DataRegularSeason20242025!$D$3:$D$1315, $A55)+SUMIFS(DataRegularSeason20242025!$AB$3:$AB$1315,DataRegularSeason20242025!$B$3:$B$1315, "&lt;=" &amp; GN$1, DataRegularSeason20242025!$E$3:$E$1315, $A55)</f>
        <v>82</v>
      </c>
      <c r="GO55">
        <f>SUMIFS(DataRegularSeason20242025!$AA$3:$AA$1315,DataRegularSeason20242025!$B$3:$B$1315, "&lt;=" &amp; GO$1, DataRegularSeason20242025!$D$3:$D$1315, $A55)+SUMIFS(DataRegularSeason20242025!$AB$3:$AB$1315,DataRegularSeason20242025!$B$3:$B$1315, "&lt;=" &amp; GO$1, DataRegularSeason20242025!$E$3:$E$1315, $A55)</f>
        <v>82</v>
      </c>
      <c r="GP55">
        <f>SUMIFS(DataRegularSeason20242025!$AA$3:$AA$1315,DataRegularSeason20242025!$B$3:$B$1315, "&lt;=" &amp; GP$1, DataRegularSeason20242025!$D$3:$D$1315, $A55)+SUMIFS(DataRegularSeason20242025!$AB$3:$AB$1315,DataRegularSeason20242025!$B$3:$B$1315, "&lt;=" &amp; GP$1, DataRegularSeason20242025!$E$3:$E$1315, $A55)</f>
        <v>82</v>
      </c>
      <c r="GQ55">
        <f>SUMIFS(DataRegularSeason20242025!$AA$3:$AA$1315,DataRegularSeason20242025!$B$3:$B$1315, "&lt;=" &amp; GQ$1, DataRegularSeason20242025!$D$3:$D$1315, $A55)+SUMIFS(DataRegularSeason20242025!$AB$3:$AB$1315,DataRegularSeason20242025!$B$3:$B$1315, "&lt;=" &amp; GQ$1, DataRegularSeason20242025!$E$3:$E$1315, $A55)</f>
        <v>82</v>
      </c>
      <c r="GR55">
        <f>SUMIFS(DataRegularSeason20242025!$AA$3:$AA$1315,DataRegularSeason20242025!$B$3:$B$1315, "&lt;=" &amp; GR$1, DataRegularSeason20242025!$D$3:$D$1315, $A55)+SUMIFS(DataRegularSeason20242025!$AB$3:$AB$1315,DataRegularSeason20242025!$B$3:$B$1315, "&lt;=" &amp; GR$1, DataRegularSeason20242025!$E$3:$E$1315, $A55)</f>
        <v>82</v>
      </c>
      <c r="GS55">
        <f>SUMIFS(DataRegularSeason20242025!$AA$3:$AA$1315,DataRegularSeason20242025!$B$3:$B$1315, "&lt;=" &amp; GS$1, DataRegularSeason20242025!$D$3:$D$1315, $A55)+SUMIFS(DataRegularSeason20242025!$AB$3:$AB$1315,DataRegularSeason20242025!$B$3:$B$1315, "&lt;=" &amp; GS$1, DataRegularSeason20242025!$E$3:$E$1315, $A55)</f>
        <v>82</v>
      </c>
      <c r="GT55">
        <f>SUMIFS(DataRegularSeason20242025!$AA$3:$AA$1315,DataRegularSeason20242025!$B$3:$B$1315, "&lt;=" &amp; GT$1, DataRegularSeason20242025!$D$3:$D$1315, $A55)+SUMIFS(DataRegularSeason20242025!$AB$3:$AB$1315,DataRegularSeason20242025!$B$3:$B$1315, "&lt;=" &amp; GT$1, DataRegularSeason20242025!$E$3:$E$1315, $A55)</f>
        <v>82</v>
      </c>
      <c r="GU55">
        <f>SUMIFS(DataRegularSeason20242025!$AA$3:$AA$1315,DataRegularSeason20242025!$B$3:$B$1315, "&lt;=" &amp; GU$1, DataRegularSeason20242025!$D$3:$D$1315, $A55)+SUMIFS(DataRegularSeason20242025!$AB$3:$AB$1315,DataRegularSeason20242025!$B$3:$B$1315, "&lt;=" &amp; GU$1, DataRegularSeason20242025!$E$3:$E$1315, $A55)</f>
        <v>82</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74</v>
      </c>
      <c r="EY56">
        <f>SUMIFS(DataRegularSeason20242025!$AA$3:$AA$1315,DataRegularSeason20242025!$B$3:$B$1315, "&lt;=" &amp; EY$1, DataRegularSeason20242025!$D$3:$D$1315, $A56)+SUMIFS(DataRegularSeason20242025!$AB$3:$AB$1315,DataRegularSeason20242025!$B$3:$B$1315, "&lt;=" &amp; EY$1, DataRegularSeason20242025!$E$3:$E$1315, $A56)</f>
        <v>74</v>
      </c>
      <c r="EZ56">
        <f>SUMIFS(DataRegularSeason20242025!$AA$3:$AA$1315,DataRegularSeason20242025!$B$3:$B$1315, "&lt;=" &amp; EZ$1, DataRegularSeason20242025!$D$3:$D$1315, $A56)+SUMIFS(DataRegularSeason20242025!$AB$3:$AB$1315,DataRegularSeason20242025!$B$3:$B$1315, "&lt;=" &amp; EZ$1, DataRegularSeason20242025!$E$3:$E$1315, $A56)</f>
        <v>76</v>
      </c>
      <c r="FA56">
        <f>SUMIFS(DataRegularSeason20242025!$AA$3:$AA$1315,DataRegularSeason20242025!$B$3:$B$1315, "&lt;=" &amp; FA$1, DataRegularSeason20242025!$D$3:$D$1315, $A56)+SUMIFS(DataRegularSeason20242025!$AB$3:$AB$1315,DataRegularSeason20242025!$B$3:$B$1315, "&lt;=" &amp; FA$1, DataRegularSeason20242025!$E$3:$E$1315, $A56)</f>
        <v>76</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76</v>
      </c>
      <c r="FE56">
        <f>SUMIFS(DataRegularSeason20242025!$AA$3:$AA$1315,DataRegularSeason20242025!$B$3:$B$1315, "&lt;=" &amp; FE$1, DataRegularSeason20242025!$D$3:$D$1315, $A56)+SUMIFS(DataRegularSeason20242025!$AB$3:$AB$1315,DataRegularSeason20242025!$B$3:$B$1315, "&lt;=" &amp; FE$1, DataRegularSeason20242025!$E$3:$E$1315, $A56)</f>
        <v>76</v>
      </c>
      <c r="FF56">
        <f>SUMIFS(DataRegularSeason20242025!$AA$3:$AA$1315,DataRegularSeason20242025!$B$3:$B$1315, "&lt;=" &amp; FF$1, DataRegularSeason20242025!$D$3:$D$1315, $A56)+SUMIFS(DataRegularSeason20242025!$AB$3:$AB$1315,DataRegularSeason20242025!$B$3:$B$1315, "&lt;=" &amp; FF$1, DataRegularSeason20242025!$E$3:$E$1315, $A56)</f>
        <v>76</v>
      </c>
      <c r="FG56">
        <f>SUMIFS(DataRegularSeason20242025!$AA$3:$AA$1315,DataRegularSeason20242025!$B$3:$B$1315, "&lt;=" &amp; FG$1, DataRegularSeason20242025!$D$3:$D$1315, $A56)+SUMIFS(DataRegularSeason20242025!$AB$3:$AB$1315,DataRegularSeason20242025!$B$3:$B$1315, "&lt;=" &amp; FG$1, DataRegularSeason20242025!$E$3:$E$1315, $A56)</f>
        <v>76</v>
      </c>
      <c r="FH56">
        <f>SUMIFS(DataRegularSeason20242025!$AA$3:$AA$1315,DataRegularSeason20242025!$B$3:$B$1315, "&lt;=" &amp; FH$1, DataRegularSeason20242025!$D$3:$D$1315, $A56)+SUMIFS(DataRegularSeason20242025!$AB$3:$AB$1315,DataRegularSeason20242025!$B$3:$B$1315, "&lt;=" &amp; FH$1, DataRegularSeason20242025!$E$3:$E$1315, $A56)</f>
        <v>76</v>
      </c>
      <c r="FI56">
        <f>SUMIFS(DataRegularSeason20242025!$AA$3:$AA$1315,DataRegularSeason20242025!$B$3:$B$1315, "&lt;=" &amp; FI$1, DataRegularSeason20242025!$D$3:$D$1315, $A56)+SUMIFS(DataRegularSeason20242025!$AB$3:$AB$1315,DataRegularSeason20242025!$B$3:$B$1315, "&lt;=" &amp; FI$1, DataRegularSeason20242025!$E$3:$E$1315, $A56)</f>
        <v>76</v>
      </c>
      <c r="FJ56">
        <f>SUMIFS(DataRegularSeason20242025!$AA$3:$AA$1315,DataRegularSeason20242025!$B$3:$B$1315, "&lt;=" &amp; FJ$1, DataRegularSeason20242025!$D$3:$D$1315, $A56)+SUMIFS(DataRegularSeason20242025!$AB$3:$AB$1315,DataRegularSeason20242025!$B$3:$B$1315, "&lt;=" &amp; FJ$1, DataRegularSeason20242025!$E$3:$E$1315, $A56)</f>
        <v>76</v>
      </c>
      <c r="FK56">
        <f>SUMIFS(DataRegularSeason20242025!$AA$3:$AA$1315,DataRegularSeason20242025!$B$3:$B$1315, "&lt;=" &amp; FK$1, DataRegularSeason20242025!$D$3:$D$1315, $A56)+SUMIFS(DataRegularSeason20242025!$AB$3:$AB$1315,DataRegularSeason20242025!$B$3:$B$1315, "&lt;=" &amp; FK$1, DataRegularSeason20242025!$E$3:$E$1315, $A56)</f>
        <v>76</v>
      </c>
      <c r="FL56">
        <f>SUMIFS(DataRegularSeason20242025!$AA$3:$AA$1315,DataRegularSeason20242025!$B$3:$B$1315, "&lt;=" &amp; FL$1, DataRegularSeason20242025!$D$3:$D$1315, $A56)+SUMIFS(DataRegularSeason20242025!$AB$3:$AB$1315,DataRegularSeason20242025!$B$3:$B$1315, "&lt;=" &amp; FL$1, DataRegularSeason20242025!$E$3:$E$1315, $A56)</f>
        <v>76</v>
      </c>
      <c r="FM56">
        <f>SUMIFS(DataRegularSeason20242025!$AA$3:$AA$1315,DataRegularSeason20242025!$B$3:$B$1315, "&lt;=" &amp; FM$1, DataRegularSeason20242025!$D$3:$D$1315, $A56)+SUMIFS(DataRegularSeason20242025!$AB$3:$AB$1315,DataRegularSeason20242025!$B$3:$B$1315, "&lt;=" &amp; FM$1, DataRegularSeason20242025!$E$3:$E$1315, $A56)</f>
        <v>76</v>
      </c>
      <c r="FN56">
        <f>SUMIFS(DataRegularSeason20242025!$AA$3:$AA$1315,DataRegularSeason20242025!$B$3:$B$1315, "&lt;=" &amp; FN$1, DataRegularSeason20242025!$D$3:$D$1315, $A56)+SUMIFS(DataRegularSeason20242025!$AB$3:$AB$1315,DataRegularSeason20242025!$B$3:$B$1315, "&lt;=" &amp; FN$1, DataRegularSeason20242025!$E$3:$E$1315, $A56)</f>
        <v>76</v>
      </c>
      <c r="FO56">
        <f>SUMIFS(DataRegularSeason20242025!$AA$3:$AA$1315,DataRegularSeason20242025!$B$3:$B$1315, "&lt;=" &amp; FO$1, DataRegularSeason20242025!$D$3:$D$1315, $A56)+SUMIFS(DataRegularSeason20242025!$AB$3:$AB$1315,DataRegularSeason20242025!$B$3:$B$1315, "&lt;=" &amp; FO$1, DataRegularSeason20242025!$E$3:$E$1315, $A56)</f>
        <v>76</v>
      </c>
      <c r="FP56">
        <f>SUMIFS(DataRegularSeason20242025!$AA$3:$AA$1315,DataRegularSeason20242025!$B$3:$B$1315, "&lt;=" &amp; FP$1, DataRegularSeason20242025!$D$3:$D$1315, $A56)+SUMIFS(DataRegularSeason20242025!$AB$3:$AB$1315,DataRegularSeason20242025!$B$3:$B$1315, "&lt;=" &amp; FP$1, DataRegularSeason20242025!$E$3:$E$1315, $A56)</f>
        <v>76</v>
      </c>
      <c r="FQ56">
        <f>SUMIFS(DataRegularSeason20242025!$AA$3:$AA$1315,DataRegularSeason20242025!$B$3:$B$1315, "&lt;=" &amp; FQ$1, DataRegularSeason20242025!$D$3:$D$1315, $A56)+SUMIFS(DataRegularSeason20242025!$AB$3:$AB$1315,DataRegularSeason20242025!$B$3:$B$1315, "&lt;=" &amp; FQ$1, DataRegularSeason20242025!$E$3:$E$1315, $A56)</f>
        <v>76</v>
      </c>
      <c r="FR56">
        <f>SUMIFS(DataRegularSeason20242025!$AA$3:$AA$1315,DataRegularSeason20242025!$B$3:$B$1315, "&lt;=" &amp; FR$1, DataRegularSeason20242025!$D$3:$D$1315, $A56)+SUMIFS(DataRegularSeason20242025!$AB$3:$AB$1315,DataRegularSeason20242025!$B$3:$B$1315, "&lt;=" &amp; FR$1, DataRegularSeason20242025!$E$3:$E$1315, $A56)</f>
        <v>76</v>
      </c>
      <c r="FS56">
        <f>SUMIFS(DataRegularSeason20242025!$AA$3:$AA$1315,DataRegularSeason20242025!$B$3:$B$1315, "&lt;=" &amp; FS$1, DataRegularSeason20242025!$D$3:$D$1315, $A56)+SUMIFS(DataRegularSeason20242025!$AB$3:$AB$1315,DataRegularSeason20242025!$B$3:$B$1315, "&lt;=" &amp; FS$1, DataRegularSeason20242025!$E$3:$E$1315, $A56)</f>
        <v>76</v>
      </c>
      <c r="FT56">
        <f>SUMIFS(DataRegularSeason20242025!$AA$3:$AA$1315,DataRegularSeason20242025!$B$3:$B$1315, "&lt;=" &amp; FT$1, DataRegularSeason20242025!$D$3:$D$1315, $A56)+SUMIFS(DataRegularSeason20242025!$AB$3:$AB$1315,DataRegularSeason20242025!$B$3:$B$1315, "&lt;=" &amp; FT$1, DataRegularSeason20242025!$E$3:$E$1315, $A56)</f>
        <v>76</v>
      </c>
      <c r="FU56">
        <f>SUMIFS(DataRegularSeason20242025!$AA$3:$AA$1315,DataRegularSeason20242025!$B$3:$B$1315, "&lt;=" &amp; FU$1, DataRegularSeason20242025!$D$3:$D$1315, $A56)+SUMIFS(DataRegularSeason20242025!$AB$3:$AB$1315,DataRegularSeason20242025!$B$3:$B$1315, "&lt;=" &amp; FU$1, DataRegularSeason20242025!$E$3:$E$1315, $A56)</f>
        <v>76</v>
      </c>
      <c r="FV56">
        <f>SUMIFS(DataRegularSeason20242025!$AA$3:$AA$1315,DataRegularSeason20242025!$B$3:$B$1315, "&lt;=" &amp; FV$1, DataRegularSeason20242025!$D$3:$D$1315, $A56)+SUMIFS(DataRegularSeason20242025!$AB$3:$AB$1315,DataRegularSeason20242025!$B$3:$B$1315, "&lt;=" &amp; FV$1, DataRegularSeason20242025!$E$3:$E$1315, $A56)</f>
        <v>76</v>
      </c>
      <c r="FW56">
        <f>SUMIFS(DataRegularSeason20242025!$AA$3:$AA$1315,DataRegularSeason20242025!$B$3:$B$1315, "&lt;=" &amp; FW$1, DataRegularSeason20242025!$D$3:$D$1315, $A56)+SUMIFS(DataRegularSeason20242025!$AB$3:$AB$1315,DataRegularSeason20242025!$B$3:$B$1315, "&lt;=" &amp; FW$1, DataRegularSeason20242025!$E$3:$E$1315, $A56)</f>
        <v>76</v>
      </c>
      <c r="FX56">
        <f>SUMIFS(DataRegularSeason20242025!$AA$3:$AA$1315,DataRegularSeason20242025!$B$3:$B$1315, "&lt;=" &amp; FX$1, DataRegularSeason20242025!$D$3:$D$1315, $A56)+SUMIFS(DataRegularSeason20242025!$AB$3:$AB$1315,DataRegularSeason20242025!$B$3:$B$1315, "&lt;=" &amp; FX$1, DataRegularSeason20242025!$E$3:$E$1315, $A56)</f>
        <v>76</v>
      </c>
      <c r="FY56">
        <f>SUMIFS(DataRegularSeason20242025!$AA$3:$AA$1315,DataRegularSeason20242025!$B$3:$B$1315, "&lt;=" &amp; FY$1, DataRegularSeason20242025!$D$3:$D$1315, $A56)+SUMIFS(DataRegularSeason20242025!$AB$3:$AB$1315,DataRegularSeason20242025!$B$3:$B$1315, "&lt;=" &amp; FY$1, DataRegularSeason20242025!$E$3:$E$1315, $A56)</f>
        <v>76</v>
      </c>
      <c r="FZ56">
        <f>SUMIFS(DataRegularSeason20242025!$AA$3:$AA$1315,DataRegularSeason20242025!$B$3:$B$1315, "&lt;=" &amp; FZ$1, DataRegularSeason20242025!$D$3:$D$1315, $A56)+SUMIFS(DataRegularSeason20242025!$AB$3:$AB$1315,DataRegularSeason20242025!$B$3:$B$1315, "&lt;=" &amp; FZ$1, DataRegularSeason20242025!$E$3:$E$1315, $A56)</f>
        <v>76</v>
      </c>
      <c r="GA56">
        <f>SUMIFS(DataRegularSeason20242025!$AA$3:$AA$1315,DataRegularSeason20242025!$B$3:$B$1315, "&lt;=" &amp; GA$1, DataRegularSeason20242025!$D$3:$D$1315, $A56)+SUMIFS(DataRegularSeason20242025!$AB$3:$AB$1315,DataRegularSeason20242025!$B$3:$B$1315, "&lt;=" &amp; GA$1, DataRegularSeason20242025!$E$3:$E$1315, $A56)</f>
        <v>76</v>
      </c>
      <c r="GB56">
        <f>SUMIFS(DataRegularSeason20242025!$AA$3:$AA$1315,DataRegularSeason20242025!$B$3:$B$1315, "&lt;=" &amp; GB$1, DataRegularSeason20242025!$D$3:$D$1315, $A56)+SUMIFS(DataRegularSeason20242025!$AB$3:$AB$1315,DataRegularSeason20242025!$B$3:$B$1315, "&lt;=" &amp; GB$1, DataRegularSeason20242025!$E$3:$E$1315, $A56)</f>
        <v>76</v>
      </c>
      <c r="GC56">
        <f>SUMIFS(DataRegularSeason20242025!$AA$3:$AA$1315,DataRegularSeason20242025!$B$3:$B$1315, "&lt;=" &amp; GC$1, DataRegularSeason20242025!$D$3:$D$1315, $A56)+SUMIFS(DataRegularSeason20242025!$AB$3:$AB$1315,DataRegularSeason20242025!$B$3:$B$1315, "&lt;=" &amp; GC$1, DataRegularSeason20242025!$E$3:$E$1315, $A56)</f>
        <v>76</v>
      </c>
      <c r="GD56">
        <f>SUMIFS(DataRegularSeason20242025!$AA$3:$AA$1315,DataRegularSeason20242025!$B$3:$B$1315, "&lt;=" &amp; GD$1, DataRegularSeason20242025!$D$3:$D$1315, $A56)+SUMIFS(DataRegularSeason20242025!$AB$3:$AB$1315,DataRegularSeason20242025!$B$3:$B$1315, "&lt;=" &amp; GD$1, DataRegularSeason20242025!$E$3:$E$1315, $A56)</f>
        <v>76</v>
      </c>
      <c r="GE56">
        <f>SUMIFS(DataRegularSeason20242025!$AA$3:$AA$1315,DataRegularSeason20242025!$B$3:$B$1315, "&lt;=" &amp; GE$1, DataRegularSeason20242025!$D$3:$D$1315, $A56)+SUMIFS(DataRegularSeason20242025!$AB$3:$AB$1315,DataRegularSeason20242025!$B$3:$B$1315, "&lt;=" &amp; GE$1, DataRegularSeason20242025!$E$3:$E$1315, $A56)</f>
        <v>76</v>
      </c>
      <c r="GF56">
        <f>SUMIFS(DataRegularSeason20242025!$AA$3:$AA$1315,DataRegularSeason20242025!$B$3:$B$1315, "&lt;=" &amp; GF$1, DataRegularSeason20242025!$D$3:$D$1315, $A56)+SUMIFS(DataRegularSeason20242025!$AB$3:$AB$1315,DataRegularSeason20242025!$B$3:$B$1315, "&lt;=" &amp; GF$1, DataRegularSeason20242025!$E$3:$E$1315, $A56)</f>
        <v>76</v>
      </c>
      <c r="GG56">
        <f>SUMIFS(DataRegularSeason20242025!$AA$3:$AA$1315,DataRegularSeason20242025!$B$3:$B$1315, "&lt;=" &amp; GG$1, DataRegularSeason20242025!$D$3:$D$1315, $A56)+SUMIFS(DataRegularSeason20242025!$AB$3:$AB$1315,DataRegularSeason20242025!$B$3:$B$1315, "&lt;=" &amp; GG$1, DataRegularSeason20242025!$E$3:$E$1315, $A56)</f>
        <v>76</v>
      </c>
      <c r="GH56">
        <f>SUMIFS(DataRegularSeason20242025!$AA$3:$AA$1315,DataRegularSeason20242025!$B$3:$B$1315, "&lt;=" &amp; GH$1, DataRegularSeason20242025!$D$3:$D$1315, $A56)+SUMIFS(DataRegularSeason20242025!$AB$3:$AB$1315,DataRegularSeason20242025!$B$3:$B$1315, "&lt;=" &amp; GH$1, DataRegularSeason20242025!$E$3:$E$1315, $A56)</f>
        <v>76</v>
      </c>
      <c r="GI56">
        <f>SUMIFS(DataRegularSeason20242025!$AA$3:$AA$1315,DataRegularSeason20242025!$B$3:$B$1315, "&lt;=" &amp; GI$1, DataRegularSeason20242025!$D$3:$D$1315, $A56)+SUMIFS(DataRegularSeason20242025!$AB$3:$AB$1315,DataRegularSeason20242025!$B$3:$B$1315, "&lt;=" &amp; GI$1, DataRegularSeason20242025!$E$3:$E$1315, $A56)</f>
        <v>76</v>
      </c>
      <c r="GJ56">
        <f>SUMIFS(DataRegularSeason20242025!$AA$3:$AA$1315,DataRegularSeason20242025!$B$3:$B$1315, "&lt;=" &amp; GJ$1, DataRegularSeason20242025!$D$3:$D$1315, $A56)+SUMIFS(DataRegularSeason20242025!$AB$3:$AB$1315,DataRegularSeason20242025!$B$3:$B$1315, "&lt;=" &amp; GJ$1, DataRegularSeason20242025!$E$3:$E$1315, $A56)</f>
        <v>76</v>
      </c>
      <c r="GK56">
        <f>SUMIFS(DataRegularSeason20242025!$AA$3:$AA$1315,DataRegularSeason20242025!$B$3:$B$1315, "&lt;=" &amp; GK$1, DataRegularSeason20242025!$D$3:$D$1315, $A56)+SUMIFS(DataRegularSeason20242025!$AB$3:$AB$1315,DataRegularSeason20242025!$B$3:$B$1315, "&lt;=" &amp; GK$1, DataRegularSeason20242025!$E$3:$E$1315, $A56)</f>
        <v>76</v>
      </c>
      <c r="GL56">
        <f>SUMIFS(DataRegularSeason20242025!$AA$3:$AA$1315,DataRegularSeason20242025!$B$3:$B$1315, "&lt;=" &amp; GL$1, DataRegularSeason20242025!$D$3:$D$1315, $A56)+SUMIFS(DataRegularSeason20242025!$AB$3:$AB$1315,DataRegularSeason20242025!$B$3:$B$1315, "&lt;=" &amp; GL$1, DataRegularSeason20242025!$E$3:$E$1315, $A56)</f>
        <v>76</v>
      </c>
      <c r="GM56">
        <f>SUMIFS(DataRegularSeason20242025!$AA$3:$AA$1315,DataRegularSeason20242025!$B$3:$B$1315, "&lt;=" &amp; GM$1, DataRegularSeason20242025!$D$3:$D$1315, $A56)+SUMIFS(DataRegularSeason20242025!$AB$3:$AB$1315,DataRegularSeason20242025!$B$3:$B$1315, "&lt;=" &amp; GM$1, DataRegularSeason20242025!$E$3:$E$1315, $A56)</f>
        <v>76</v>
      </c>
      <c r="GN56">
        <f>SUMIFS(DataRegularSeason20242025!$AA$3:$AA$1315,DataRegularSeason20242025!$B$3:$B$1315, "&lt;=" &amp; GN$1, DataRegularSeason20242025!$D$3:$D$1315, $A56)+SUMIFS(DataRegularSeason20242025!$AB$3:$AB$1315,DataRegularSeason20242025!$B$3:$B$1315, "&lt;=" &amp; GN$1, DataRegularSeason20242025!$E$3:$E$1315, $A56)</f>
        <v>76</v>
      </c>
      <c r="GO56">
        <f>SUMIFS(DataRegularSeason20242025!$AA$3:$AA$1315,DataRegularSeason20242025!$B$3:$B$1315, "&lt;=" &amp; GO$1, DataRegularSeason20242025!$D$3:$D$1315, $A56)+SUMIFS(DataRegularSeason20242025!$AB$3:$AB$1315,DataRegularSeason20242025!$B$3:$B$1315, "&lt;=" &amp; GO$1, DataRegularSeason20242025!$E$3:$E$1315, $A56)</f>
        <v>76</v>
      </c>
      <c r="GP56">
        <f>SUMIFS(DataRegularSeason20242025!$AA$3:$AA$1315,DataRegularSeason20242025!$B$3:$B$1315, "&lt;=" &amp; GP$1, DataRegularSeason20242025!$D$3:$D$1315, $A56)+SUMIFS(DataRegularSeason20242025!$AB$3:$AB$1315,DataRegularSeason20242025!$B$3:$B$1315, "&lt;=" &amp; GP$1, DataRegularSeason20242025!$E$3:$E$1315, $A56)</f>
        <v>76</v>
      </c>
      <c r="GQ56">
        <f>SUMIFS(DataRegularSeason20242025!$AA$3:$AA$1315,DataRegularSeason20242025!$B$3:$B$1315, "&lt;=" &amp; GQ$1, DataRegularSeason20242025!$D$3:$D$1315, $A56)+SUMIFS(DataRegularSeason20242025!$AB$3:$AB$1315,DataRegularSeason20242025!$B$3:$B$1315, "&lt;=" &amp; GQ$1, DataRegularSeason20242025!$E$3:$E$1315, $A56)</f>
        <v>76</v>
      </c>
      <c r="GR56">
        <f>SUMIFS(DataRegularSeason20242025!$AA$3:$AA$1315,DataRegularSeason20242025!$B$3:$B$1315, "&lt;=" &amp; GR$1, DataRegularSeason20242025!$D$3:$D$1315, $A56)+SUMIFS(DataRegularSeason20242025!$AB$3:$AB$1315,DataRegularSeason20242025!$B$3:$B$1315, "&lt;=" &amp; GR$1, DataRegularSeason20242025!$E$3:$E$1315, $A56)</f>
        <v>76</v>
      </c>
      <c r="GS56">
        <f>SUMIFS(DataRegularSeason20242025!$AA$3:$AA$1315,DataRegularSeason20242025!$B$3:$B$1315, "&lt;=" &amp; GS$1, DataRegularSeason20242025!$D$3:$D$1315, $A56)+SUMIFS(DataRegularSeason20242025!$AB$3:$AB$1315,DataRegularSeason20242025!$B$3:$B$1315, "&lt;=" &amp; GS$1, DataRegularSeason20242025!$E$3:$E$1315, $A56)</f>
        <v>76</v>
      </c>
      <c r="GT56">
        <f>SUMIFS(DataRegularSeason20242025!$AA$3:$AA$1315,DataRegularSeason20242025!$B$3:$B$1315, "&lt;=" &amp; GT$1, DataRegularSeason20242025!$D$3:$D$1315, $A56)+SUMIFS(DataRegularSeason20242025!$AB$3:$AB$1315,DataRegularSeason20242025!$B$3:$B$1315, "&lt;=" &amp; GT$1, DataRegularSeason20242025!$E$3:$E$1315, $A56)</f>
        <v>76</v>
      </c>
      <c r="GU56">
        <f>SUMIFS(DataRegularSeason20242025!$AA$3:$AA$1315,DataRegularSeason20242025!$B$3:$B$1315, "&lt;=" &amp; GU$1, DataRegularSeason20242025!$D$3:$D$1315, $A56)+SUMIFS(DataRegularSeason20242025!$AB$3:$AB$1315,DataRegularSeason20242025!$B$3:$B$1315, "&lt;=" &amp; GU$1, DataRegularSeason20242025!$E$3:$E$1315, $A56)</f>
        <v>76</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74</v>
      </c>
      <c r="FA57">
        <f>SUMIFS(DataRegularSeason20242025!$AA$3:$AA$1315,DataRegularSeason20242025!$B$3:$B$1315, "&lt;=" &amp; FA$1, DataRegularSeason20242025!$D$3:$D$1315, $A57)+SUMIFS(DataRegularSeason20242025!$AB$3:$AB$1315,DataRegularSeason20242025!$B$3:$B$1315, "&lt;=" &amp; FA$1, DataRegularSeason20242025!$E$3:$E$1315, $A57)</f>
        <v>74</v>
      </c>
      <c r="FB57">
        <f>SUMIFS(DataRegularSeason20242025!$AA$3:$AA$1315,DataRegularSeason20242025!$B$3:$B$1315, "&lt;=" &amp; FB$1, DataRegularSeason20242025!$D$3:$D$1315, $A57)+SUMIFS(DataRegularSeason20242025!$AB$3:$AB$1315,DataRegularSeason20242025!$B$3:$B$1315, "&lt;=" &amp; FB$1, DataRegularSeason20242025!$E$3:$E$1315, $A57)</f>
        <v>74</v>
      </c>
      <c r="FC57">
        <f>SUMIFS(DataRegularSeason20242025!$AA$3:$AA$1315,DataRegularSeason20242025!$B$3:$B$1315, "&lt;=" &amp; FC$1, DataRegularSeason20242025!$D$3:$D$1315, $A57)+SUMIFS(DataRegularSeason20242025!$AB$3:$AB$1315,DataRegularSeason20242025!$B$3:$B$1315, "&lt;=" &amp; FC$1, DataRegularSeason20242025!$E$3:$E$1315, $A57)</f>
        <v>74</v>
      </c>
      <c r="FD57">
        <f>SUMIFS(DataRegularSeason20242025!$AA$3:$AA$1315,DataRegularSeason20242025!$B$3:$B$1315, "&lt;=" &amp; FD$1, DataRegularSeason20242025!$D$3:$D$1315, $A57)+SUMIFS(DataRegularSeason20242025!$AB$3:$AB$1315,DataRegularSeason20242025!$B$3:$B$1315, "&lt;=" &amp; FD$1, DataRegularSeason20242025!$E$3:$E$1315, $A57)</f>
        <v>74</v>
      </c>
      <c r="FE57">
        <f>SUMIFS(DataRegularSeason20242025!$AA$3:$AA$1315,DataRegularSeason20242025!$B$3:$B$1315, "&lt;=" &amp; FE$1, DataRegularSeason20242025!$D$3:$D$1315, $A57)+SUMIFS(DataRegularSeason20242025!$AB$3:$AB$1315,DataRegularSeason20242025!$B$3:$B$1315, "&lt;=" &amp; FE$1, DataRegularSeason20242025!$E$3:$E$1315, $A57)</f>
        <v>74</v>
      </c>
      <c r="FF57">
        <f>SUMIFS(DataRegularSeason20242025!$AA$3:$AA$1315,DataRegularSeason20242025!$B$3:$B$1315, "&lt;=" &amp; FF$1, DataRegularSeason20242025!$D$3:$D$1315, $A57)+SUMIFS(DataRegularSeason20242025!$AB$3:$AB$1315,DataRegularSeason20242025!$B$3:$B$1315, "&lt;=" &amp; FF$1, DataRegularSeason20242025!$E$3:$E$1315, $A57)</f>
        <v>74</v>
      </c>
      <c r="FG57">
        <f>SUMIFS(DataRegularSeason20242025!$AA$3:$AA$1315,DataRegularSeason20242025!$B$3:$B$1315, "&lt;=" &amp; FG$1, DataRegularSeason20242025!$D$3:$D$1315, $A57)+SUMIFS(DataRegularSeason20242025!$AB$3:$AB$1315,DataRegularSeason20242025!$B$3:$B$1315, "&lt;=" &amp; FG$1, DataRegularSeason20242025!$E$3:$E$1315, $A57)</f>
        <v>74</v>
      </c>
      <c r="FH57">
        <f>SUMIFS(DataRegularSeason20242025!$AA$3:$AA$1315,DataRegularSeason20242025!$B$3:$B$1315, "&lt;=" &amp; FH$1, DataRegularSeason20242025!$D$3:$D$1315, $A57)+SUMIFS(DataRegularSeason20242025!$AB$3:$AB$1315,DataRegularSeason20242025!$B$3:$B$1315, "&lt;=" &amp; FH$1, DataRegularSeason20242025!$E$3:$E$1315, $A57)</f>
        <v>74</v>
      </c>
      <c r="FI57">
        <f>SUMIFS(DataRegularSeason20242025!$AA$3:$AA$1315,DataRegularSeason20242025!$B$3:$B$1315, "&lt;=" &amp; FI$1, DataRegularSeason20242025!$D$3:$D$1315, $A57)+SUMIFS(DataRegularSeason20242025!$AB$3:$AB$1315,DataRegularSeason20242025!$B$3:$B$1315, "&lt;=" &amp; FI$1, DataRegularSeason20242025!$E$3:$E$1315, $A57)</f>
        <v>74</v>
      </c>
      <c r="FJ57">
        <f>SUMIFS(DataRegularSeason20242025!$AA$3:$AA$1315,DataRegularSeason20242025!$B$3:$B$1315, "&lt;=" &amp; FJ$1, DataRegularSeason20242025!$D$3:$D$1315, $A57)+SUMIFS(DataRegularSeason20242025!$AB$3:$AB$1315,DataRegularSeason20242025!$B$3:$B$1315, "&lt;=" &amp; FJ$1, DataRegularSeason20242025!$E$3:$E$1315, $A57)</f>
        <v>74</v>
      </c>
      <c r="FK57">
        <f>SUMIFS(DataRegularSeason20242025!$AA$3:$AA$1315,DataRegularSeason20242025!$B$3:$B$1315, "&lt;=" &amp; FK$1, DataRegularSeason20242025!$D$3:$D$1315, $A57)+SUMIFS(DataRegularSeason20242025!$AB$3:$AB$1315,DataRegularSeason20242025!$B$3:$B$1315, "&lt;=" &amp; FK$1, DataRegularSeason20242025!$E$3:$E$1315, $A57)</f>
        <v>74</v>
      </c>
      <c r="FL57">
        <f>SUMIFS(DataRegularSeason20242025!$AA$3:$AA$1315,DataRegularSeason20242025!$B$3:$B$1315, "&lt;=" &amp; FL$1, DataRegularSeason20242025!$D$3:$D$1315, $A57)+SUMIFS(DataRegularSeason20242025!$AB$3:$AB$1315,DataRegularSeason20242025!$B$3:$B$1315, "&lt;=" &amp; FL$1, DataRegularSeason20242025!$E$3:$E$1315, $A57)</f>
        <v>74</v>
      </c>
      <c r="FM57">
        <f>SUMIFS(DataRegularSeason20242025!$AA$3:$AA$1315,DataRegularSeason20242025!$B$3:$B$1315, "&lt;=" &amp; FM$1, DataRegularSeason20242025!$D$3:$D$1315, $A57)+SUMIFS(DataRegularSeason20242025!$AB$3:$AB$1315,DataRegularSeason20242025!$B$3:$B$1315, "&lt;=" &amp; FM$1, DataRegularSeason20242025!$E$3:$E$1315, $A57)</f>
        <v>74</v>
      </c>
      <c r="FN57">
        <f>SUMIFS(DataRegularSeason20242025!$AA$3:$AA$1315,DataRegularSeason20242025!$B$3:$B$1315, "&lt;=" &amp; FN$1, DataRegularSeason20242025!$D$3:$D$1315, $A57)+SUMIFS(DataRegularSeason20242025!$AB$3:$AB$1315,DataRegularSeason20242025!$B$3:$B$1315, "&lt;=" &amp; FN$1, DataRegularSeason20242025!$E$3:$E$1315, $A57)</f>
        <v>74</v>
      </c>
      <c r="FO57">
        <f>SUMIFS(DataRegularSeason20242025!$AA$3:$AA$1315,DataRegularSeason20242025!$B$3:$B$1315, "&lt;=" &amp; FO$1, DataRegularSeason20242025!$D$3:$D$1315, $A57)+SUMIFS(DataRegularSeason20242025!$AB$3:$AB$1315,DataRegularSeason20242025!$B$3:$B$1315, "&lt;=" &amp; FO$1, DataRegularSeason20242025!$E$3:$E$1315, $A57)</f>
        <v>74</v>
      </c>
      <c r="FP57">
        <f>SUMIFS(DataRegularSeason20242025!$AA$3:$AA$1315,DataRegularSeason20242025!$B$3:$B$1315, "&lt;=" &amp; FP$1, DataRegularSeason20242025!$D$3:$D$1315, $A57)+SUMIFS(DataRegularSeason20242025!$AB$3:$AB$1315,DataRegularSeason20242025!$B$3:$B$1315, "&lt;=" &amp; FP$1, DataRegularSeason20242025!$E$3:$E$1315, $A57)</f>
        <v>74</v>
      </c>
      <c r="FQ57">
        <f>SUMIFS(DataRegularSeason20242025!$AA$3:$AA$1315,DataRegularSeason20242025!$B$3:$B$1315, "&lt;=" &amp; FQ$1, DataRegularSeason20242025!$D$3:$D$1315, $A57)+SUMIFS(DataRegularSeason20242025!$AB$3:$AB$1315,DataRegularSeason20242025!$B$3:$B$1315, "&lt;=" &amp; FQ$1, DataRegularSeason20242025!$E$3:$E$1315, $A57)</f>
        <v>74</v>
      </c>
      <c r="FR57">
        <f>SUMIFS(DataRegularSeason20242025!$AA$3:$AA$1315,DataRegularSeason20242025!$B$3:$B$1315, "&lt;=" &amp; FR$1, DataRegularSeason20242025!$D$3:$D$1315, $A57)+SUMIFS(DataRegularSeason20242025!$AB$3:$AB$1315,DataRegularSeason20242025!$B$3:$B$1315, "&lt;=" &amp; FR$1, DataRegularSeason20242025!$E$3:$E$1315, $A57)</f>
        <v>74</v>
      </c>
      <c r="FS57">
        <f>SUMIFS(DataRegularSeason20242025!$AA$3:$AA$1315,DataRegularSeason20242025!$B$3:$B$1315, "&lt;=" &amp; FS$1, DataRegularSeason20242025!$D$3:$D$1315, $A57)+SUMIFS(DataRegularSeason20242025!$AB$3:$AB$1315,DataRegularSeason20242025!$B$3:$B$1315, "&lt;=" &amp; FS$1, DataRegularSeason20242025!$E$3:$E$1315, $A57)</f>
        <v>74</v>
      </c>
      <c r="FT57">
        <f>SUMIFS(DataRegularSeason20242025!$AA$3:$AA$1315,DataRegularSeason20242025!$B$3:$B$1315, "&lt;=" &amp; FT$1, DataRegularSeason20242025!$D$3:$D$1315, $A57)+SUMIFS(DataRegularSeason20242025!$AB$3:$AB$1315,DataRegularSeason20242025!$B$3:$B$1315, "&lt;=" &amp; FT$1, DataRegularSeason20242025!$E$3:$E$1315, $A57)</f>
        <v>74</v>
      </c>
      <c r="FU57">
        <f>SUMIFS(DataRegularSeason20242025!$AA$3:$AA$1315,DataRegularSeason20242025!$B$3:$B$1315, "&lt;=" &amp; FU$1, DataRegularSeason20242025!$D$3:$D$1315, $A57)+SUMIFS(DataRegularSeason20242025!$AB$3:$AB$1315,DataRegularSeason20242025!$B$3:$B$1315, "&lt;=" &amp; FU$1, DataRegularSeason20242025!$E$3:$E$1315, $A57)</f>
        <v>74</v>
      </c>
      <c r="FV57">
        <f>SUMIFS(DataRegularSeason20242025!$AA$3:$AA$1315,DataRegularSeason20242025!$B$3:$B$1315, "&lt;=" &amp; FV$1, DataRegularSeason20242025!$D$3:$D$1315, $A57)+SUMIFS(DataRegularSeason20242025!$AB$3:$AB$1315,DataRegularSeason20242025!$B$3:$B$1315, "&lt;=" &amp; FV$1, DataRegularSeason20242025!$E$3:$E$1315, $A57)</f>
        <v>74</v>
      </c>
      <c r="FW57">
        <f>SUMIFS(DataRegularSeason20242025!$AA$3:$AA$1315,DataRegularSeason20242025!$B$3:$B$1315, "&lt;=" &amp; FW$1, DataRegularSeason20242025!$D$3:$D$1315, $A57)+SUMIFS(DataRegularSeason20242025!$AB$3:$AB$1315,DataRegularSeason20242025!$B$3:$B$1315, "&lt;=" &amp; FW$1, DataRegularSeason20242025!$E$3:$E$1315, $A57)</f>
        <v>74</v>
      </c>
      <c r="FX57">
        <f>SUMIFS(DataRegularSeason20242025!$AA$3:$AA$1315,DataRegularSeason20242025!$B$3:$B$1315, "&lt;=" &amp; FX$1, DataRegularSeason20242025!$D$3:$D$1315, $A57)+SUMIFS(DataRegularSeason20242025!$AB$3:$AB$1315,DataRegularSeason20242025!$B$3:$B$1315, "&lt;=" &amp; FX$1, DataRegularSeason20242025!$E$3:$E$1315, $A57)</f>
        <v>74</v>
      </c>
      <c r="FY57">
        <f>SUMIFS(DataRegularSeason20242025!$AA$3:$AA$1315,DataRegularSeason20242025!$B$3:$B$1315, "&lt;=" &amp; FY$1, DataRegularSeason20242025!$D$3:$D$1315, $A57)+SUMIFS(DataRegularSeason20242025!$AB$3:$AB$1315,DataRegularSeason20242025!$B$3:$B$1315, "&lt;=" &amp; FY$1, DataRegularSeason20242025!$E$3:$E$1315, $A57)</f>
        <v>74</v>
      </c>
      <c r="FZ57">
        <f>SUMIFS(DataRegularSeason20242025!$AA$3:$AA$1315,DataRegularSeason20242025!$B$3:$B$1315, "&lt;=" &amp; FZ$1, DataRegularSeason20242025!$D$3:$D$1315, $A57)+SUMIFS(DataRegularSeason20242025!$AB$3:$AB$1315,DataRegularSeason20242025!$B$3:$B$1315, "&lt;=" &amp; FZ$1, DataRegularSeason20242025!$E$3:$E$1315, $A57)</f>
        <v>74</v>
      </c>
      <c r="GA57">
        <f>SUMIFS(DataRegularSeason20242025!$AA$3:$AA$1315,DataRegularSeason20242025!$B$3:$B$1315, "&lt;=" &amp; GA$1, DataRegularSeason20242025!$D$3:$D$1315, $A57)+SUMIFS(DataRegularSeason20242025!$AB$3:$AB$1315,DataRegularSeason20242025!$B$3:$B$1315, "&lt;=" &amp; GA$1, DataRegularSeason20242025!$E$3:$E$1315, $A57)</f>
        <v>74</v>
      </c>
      <c r="GB57">
        <f>SUMIFS(DataRegularSeason20242025!$AA$3:$AA$1315,DataRegularSeason20242025!$B$3:$B$1315, "&lt;=" &amp; GB$1, DataRegularSeason20242025!$D$3:$D$1315, $A57)+SUMIFS(DataRegularSeason20242025!$AB$3:$AB$1315,DataRegularSeason20242025!$B$3:$B$1315, "&lt;=" &amp; GB$1, DataRegularSeason20242025!$E$3:$E$1315, $A57)</f>
        <v>74</v>
      </c>
      <c r="GC57">
        <f>SUMIFS(DataRegularSeason20242025!$AA$3:$AA$1315,DataRegularSeason20242025!$B$3:$B$1315, "&lt;=" &amp; GC$1, DataRegularSeason20242025!$D$3:$D$1315, $A57)+SUMIFS(DataRegularSeason20242025!$AB$3:$AB$1315,DataRegularSeason20242025!$B$3:$B$1315, "&lt;=" &amp; GC$1, DataRegularSeason20242025!$E$3:$E$1315, $A57)</f>
        <v>74</v>
      </c>
      <c r="GD57">
        <f>SUMIFS(DataRegularSeason20242025!$AA$3:$AA$1315,DataRegularSeason20242025!$B$3:$B$1315, "&lt;=" &amp; GD$1, DataRegularSeason20242025!$D$3:$D$1315, $A57)+SUMIFS(DataRegularSeason20242025!$AB$3:$AB$1315,DataRegularSeason20242025!$B$3:$B$1315, "&lt;=" &amp; GD$1, DataRegularSeason20242025!$E$3:$E$1315, $A57)</f>
        <v>74</v>
      </c>
      <c r="GE57">
        <f>SUMIFS(DataRegularSeason20242025!$AA$3:$AA$1315,DataRegularSeason20242025!$B$3:$B$1315, "&lt;=" &amp; GE$1, DataRegularSeason20242025!$D$3:$D$1315, $A57)+SUMIFS(DataRegularSeason20242025!$AB$3:$AB$1315,DataRegularSeason20242025!$B$3:$B$1315, "&lt;=" &amp; GE$1, DataRegularSeason20242025!$E$3:$E$1315, $A57)</f>
        <v>74</v>
      </c>
      <c r="GF57">
        <f>SUMIFS(DataRegularSeason20242025!$AA$3:$AA$1315,DataRegularSeason20242025!$B$3:$B$1315, "&lt;=" &amp; GF$1, DataRegularSeason20242025!$D$3:$D$1315, $A57)+SUMIFS(DataRegularSeason20242025!$AB$3:$AB$1315,DataRegularSeason20242025!$B$3:$B$1315, "&lt;=" &amp; GF$1, DataRegularSeason20242025!$E$3:$E$1315, $A57)</f>
        <v>74</v>
      </c>
      <c r="GG57">
        <f>SUMIFS(DataRegularSeason20242025!$AA$3:$AA$1315,DataRegularSeason20242025!$B$3:$B$1315, "&lt;=" &amp; GG$1, DataRegularSeason20242025!$D$3:$D$1315, $A57)+SUMIFS(DataRegularSeason20242025!$AB$3:$AB$1315,DataRegularSeason20242025!$B$3:$B$1315, "&lt;=" &amp; GG$1, DataRegularSeason20242025!$E$3:$E$1315, $A57)</f>
        <v>74</v>
      </c>
      <c r="GH57">
        <f>SUMIFS(DataRegularSeason20242025!$AA$3:$AA$1315,DataRegularSeason20242025!$B$3:$B$1315, "&lt;=" &amp; GH$1, DataRegularSeason20242025!$D$3:$D$1315, $A57)+SUMIFS(DataRegularSeason20242025!$AB$3:$AB$1315,DataRegularSeason20242025!$B$3:$B$1315, "&lt;=" &amp; GH$1, DataRegularSeason20242025!$E$3:$E$1315, $A57)</f>
        <v>74</v>
      </c>
      <c r="GI57">
        <f>SUMIFS(DataRegularSeason20242025!$AA$3:$AA$1315,DataRegularSeason20242025!$B$3:$B$1315, "&lt;=" &amp; GI$1, DataRegularSeason20242025!$D$3:$D$1315, $A57)+SUMIFS(DataRegularSeason20242025!$AB$3:$AB$1315,DataRegularSeason20242025!$B$3:$B$1315, "&lt;=" &amp; GI$1, DataRegularSeason20242025!$E$3:$E$1315, $A57)</f>
        <v>74</v>
      </c>
      <c r="GJ57">
        <f>SUMIFS(DataRegularSeason20242025!$AA$3:$AA$1315,DataRegularSeason20242025!$B$3:$B$1315, "&lt;=" &amp; GJ$1, DataRegularSeason20242025!$D$3:$D$1315, $A57)+SUMIFS(DataRegularSeason20242025!$AB$3:$AB$1315,DataRegularSeason20242025!$B$3:$B$1315, "&lt;=" &amp; GJ$1, DataRegularSeason20242025!$E$3:$E$1315, $A57)</f>
        <v>74</v>
      </c>
      <c r="GK57">
        <f>SUMIFS(DataRegularSeason20242025!$AA$3:$AA$1315,DataRegularSeason20242025!$B$3:$B$1315, "&lt;=" &amp; GK$1, DataRegularSeason20242025!$D$3:$D$1315, $A57)+SUMIFS(DataRegularSeason20242025!$AB$3:$AB$1315,DataRegularSeason20242025!$B$3:$B$1315, "&lt;=" &amp; GK$1, DataRegularSeason20242025!$E$3:$E$1315, $A57)</f>
        <v>74</v>
      </c>
      <c r="GL57">
        <f>SUMIFS(DataRegularSeason20242025!$AA$3:$AA$1315,DataRegularSeason20242025!$B$3:$B$1315, "&lt;=" &amp; GL$1, DataRegularSeason20242025!$D$3:$D$1315, $A57)+SUMIFS(DataRegularSeason20242025!$AB$3:$AB$1315,DataRegularSeason20242025!$B$3:$B$1315, "&lt;=" &amp; GL$1, DataRegularSeason20242025!$E$3:$E$1315, $A57)</f>
        <v>74</v>
      </c>
      <c r="GM57">
        <f>SUMIFS(DataRegularSeason20242025!$AA$3:$AA$1315,DataRegularSeason20242025!$B$3:$B$1315, "&lt;=" &amp; GM$1, DataRegularSeason20242025!$D$3:$D$1315, $A57)+SUMIFS(DataRegularSeason20242025!$AB$3:$AB$1315,DataRegularSeason20242025!$B$3:$B$1315, "&lt;=" &amp; GM$1, DataRegularSeason20242025!$E$3:$E$1315, $A57)</f>
        <v>74</v>
      </c>
      <c r="GN57">
        <f>SUMIFS(DataRegularSeason20242025!$AA$3:$AA$1315,DataRegularSeason20242025!$B$3:$B$1315, "&lt;=" &amp; GN$1, DataRegularSeason20242025!$D$3:$D$1315, $A57)+SUMIFS(DataRegularSeason20242025!$AB$3:$AB$1315,DataRegularSeason20242025!$B$3:$B$1315, "&lt;=" &amp; GN$1, DataRegularSeason20242025!$E$3:$E$1315, $A57)</f>
        <v>74</v>
      </c>
      <c r="GO57">
        <f>SUMIFS(DataRegularSeason20242025!$AA$3:$AA$1315,DataRegularSeason20242025!$B$3:$B$1315, "&lt;=" &amp; GO$1, DataRegularSeason20242025!$D$3:$D$1315, $A57)+SUMIFS(DataRegularSeason20242025!$AB$3:$AB$1315,DataRegularSeason20242025!$B$3:$B$1315, "&lt;=" &amp; GO$1, DataRegularSeason20242025!$E$3:$E$1315, $A57)</f>
        <v>74</v>
      </c>
      <c r="GP57">
        <f>SUMIFS(DataRegularSeason20242025!$AA$3:$AA$1315,DataRegularSeason20242025!$B$3:$B$1315, "&lt;=" &amp; GP$1, DataRegularSeason20242025!$D$3:$D$1315, $A57)+SUMIFS(DataRegularSeason20242025!$AB$3:$AB$1315,DataRegularSeason20242025!$B$3:$B$1315, "&lt;=" &amp; GP$1, DataRegularSeason20242025!$E$3:$E$1315, $A57)</f>
        <v>74</v>
      </c>
      <c r="GQ57">
        <f>SUMIFS(DataRegularSeason20242025!$AA$3:$AA$1315,DataRegularSeason20242025!$B$3:$B$1315, "&lt;=" &amp; GQ$1, DataRegularSeason20242025!$D$3:$D$1315, $A57)+SUMIFS(DataRegularSeason20242025!$AB$3:$AB$1315,DataRegularSeason20242025!$B$3:$B$1315, "&lt;=" &amp; GQ$1, DataRegularSeason20242025!$E$3:$E$1315, $A57)</f>
        <v>74</v>
      </c>
      <c r="GR57">
        <f>SUMIFS(DataRegularSeason20242025!$AA$3:$AA$1315,DataRegularSeason20242025!$B$3:$B$1315, "&lt;=" &amp; GR$1, DataRegularSeason20242025!$D$3:$D$1315, $A57)+SUMIFS(DataRegularSeason20242025!$AB$3:$AB$1315,DataRegularSeason20242025!$B$3:$B$1315, "&lt;=" &amp; GR$1, DataRegularSeason20242025!$E$3:$E$1315, $A57)</f>
        <v>74</v>
      </c>
      <c r="GS57">
        <f>SUMIFS(DataRegularSeason20242025!$AA$3:$AA$1315,DataRegularSeason20242025!$B$3:$B$1315, "&lt;=" &amp; GS$1, DataRegularSeason20242025!$D$3:$D$1315, $A57)+SUMIFS(DataRegularSeason20242025!$AB$3:$AB$1315,DataRegularSeason20242025!$B$3:$B$1315, "&lt;=" &amp; GS$1, DataRegularSeason20242025!$E$3:$E$1315, $A57)</f>
        <v>74</v>
      </c>
      <c r="GT57">
        <f>SUMIFS(DataRegularSeason20242025!$AA$3:$AA$1315,DataRegularSeason20242025!$B$3:$B$1315, "&lt;=" &amp; GT$1, DataRegularSeason20242025!$D$3:$D$1315, $A57)+SUMIFS(DataRegularSeason20242025!$AB$3:$AB$1315,DataRegularSeason20242025!$B$3:$B$1315, "&lt;=" &amp; GT$1, DataRegularSeason20242025!$E$3:$E$1315, $A57)</f>
        <v>74</v>
      </c>
      <c r="GU57">
        <f>SUMIFS(DataRegularSeason20242025!$AA$3:$AA$1315,DataRegularSeason20242025!$B$3:$B$1315, "&lt;=" &amp; GU$1, DataRegularSeason20242025!$D$3:$D$1315, $A57)+SUMIFS(DataRegularSeason20242025!$AB$3:$AB$1315,DataRegularSeason20242025!$B$3:$B$1315, "&lt;=" &amp; GU$1, DataRegularSeason20242025!$E$3:$E$1315, $A57)</f>
        <v>74</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66</v>
      </c>
      <c r="FD58">
        <f>SUMIFS(DataRegularSeason20242025!$AA$3:$AA$1315,DataRegularSeason20242025!$B$3:$B$1315, "&lt;=" &amp; FD$1, DataRegularSeason20242025!$D$3:$D$1315, $A58)+SUMIFS(DataRegularSeason20242025!$AB$3:$AB$1315,DataRegularSeason20242025!$B$3:$B$1315, "&lt;=" &amp; FD$1, DataRegularSeason20242025!$E$3:$E$1315, $A58)</f>
        <v>66</v>
      </c>
      <c r="FE58">
        <f>SUMIFS(DataRegularSeason20242025!$AA$3:$AA$1315,DataRegularSeason20242025!$B$3:$B$1315, "&lt;=" &amp; FE$1, DataRegularSeason20242025!$D$3:$D$1315, $A58)+SUMIFS(DataRegularSeason20242025!$AB$3:$AB$1315,DataRegularSeason20242025!$B$3:$B$1315, "&lt;=" &amp; FE$1, DataRegularSeason20242025!$E$3:$E$1315, $A58)</f>
        <v>66</v>
      </c>
      <c r="FF58">
        <f>SUMIFS(DataRegularSeason20242025!$AA$3:$AA$1315,DataRegularSeason20242025!$B$3:$B$1315, "&lt;=" &amp; FF$1, DataRegularSeason20242025!$D$3:$D$1315, $A58)+SUMIFS(DataRegularSeason20242025!$AB$3:$AB$1315,DataRegularSeason20242025!$B$3:$B$1315, "&lt;=" &amp; FF$1, DataRegularSeason20242025!$E$3:$E$1315, $A58)</f>
        <v>66</v>
      </c>
      <c r="FG58">
        <f>SUMIFS(DataRegularSeason20242025!$AA$3:$AA$1315,DataRegularSeason20242025!$B$3:$B$1315, "&lt;=" &amp; FG$1, DataRegularSeason20242025!$D$3:$D$1315, $A58)+SUMIFS(DataRegularSeason20242025!$AB$3:$AB$1315,DataRegularSeason20242025!$B$3:$B$1315, "&lt;=" &amp; FG$1, DataRegularSeason20242025!$E$3:$E$1315, $A58)</f>
        <v>66</v>
      </c>
      <c r="FH58">
        <f>SUMIFS(DataRegularSeason20242025!$AA$3:$AA$1315,DataRegularSeason20242025!$B$3:$B$1315, "&lt;=" &amp; FH$1, DataRegularSeason20242025!$D$3:$D$1315, $A58)+SUMIFS(DataRegularSeason20242025!$AB$3:$AB$1315,DataRegularSeason20242025!$B$3:$B$1315, "&lt;=" &amp; FH$1, DataRegularSeason20242025!$E$3:$E$1315, $A58)</f>
        <v>66</v>
      </c>
      <c r="FI58">
        <f>SUMIFS(DataRegularSeason20242025!$AA$3:$AA$1315,DataRegularSeason20242025!$B$3:$B$1315, "&lt;=" &amp; FI$1, DataRegularSeason20242025!$D$3:$D$1315, $A58)+SUMIFS(DataRegularSeason20242025!$AB$3:$AB$1315,DataRegularSeason20242025!$B$3:$B$1315, "&lt;=" &amp; FI$1, DataRegularSeason20242025!$E$3:$E$1315, $A58)</f>
        <v>66</v>
      </c>
      <c r="FJ58">
        <f>SUMIFS(DataRegularSeason20242025!$AA$3:$AA$1315,DataRegularSeason20242025!$B$3:$B$1315, "&lt;=" &amp; FJ$1, DataRegularSeason20242025!$D$3:$D$1315, $A58)+SUMIFS(DataRegularSeason20242025!$AB$3:$AB$1315,DataRegularSeason20242025!$B$3:$B$1315, "&lt;=" &amp; FJ$1, DataRegularSeason20242025!$E$3:$E$1315, $A58)</f>
        <v>66</v>
      </c>
      <c r="FK58">
        <f>SUMIFS(DataRegularSeason20242025!$AA$3:$AA$1315,DataRegularSeason20242025!$B$3:$B$1315, "&lt;=" &amp; FK$1, DataRegularSeason20242025!$D$3:$D$1315, $A58)+SUMIFS(DataRegularSeason20242025!$AB$3:$AB$1315,DataRegularSeason20242025!$B$3:$B$1315, "&lt;=" &amp; FK$1, DataRegularSeason20242025!$E$3:$E$1315, $A58)</f>
        <v>66</v>
      </c>
      <c r="FL58">
        <f>SUMIFS(DataRegularSeason20242025!$AA$3:$AA$1315,DataRegularSeason20242025!$B$3:$B$1315, "&lt;=" &amp; FL$1, DataRegularSeason20242025!$D$3:$D$1315, $A58)+SUMIFS(DataRegularSeason20242025!$AB$3:$AB$1315,DataRegularSeason20242025!$B$3:$B$1315, "&lt;=" &amp; FL$1, DataRegularSeason20242025!$E$3:$E$1315, $A58)</f>
        <v>66</v>
      </c>
      <c r="FM58">
        <f>SUMIFS(DataRegularSeason20242025!$AA$3:$AA$1315,DataRegularSeason20242025!$B$3:$B$1315, "&lt;=" &amp; FM$1, DataRegularSeason20242025!$D$3:$D$1315, $A58)+SUMIFS(DataRegularSeason20242025!$AB$3:$AB$1315,DataRegularSeason20242025!$B$3:$B$1315, "&lt;=" &amp; FM$1, DataRegularSeason20242025!$E$3:$E$1315, $A58)</f>
        <v>66</v>
      </c>
      <c r="FN58">
        <f>SUMIFS(DataRegularSeason20242025!$AA$3:$AA$1315,DataRegularSeason20242025!$B$3:$B$1315, "&lt;=" &amp; FN$1, DataRegularSeason20242025!$D$3:$D$1315, $A58)+SUMIFS(DataRegularSeason20242025!$AB$3:$AB$1315,DataRegularSeason20242025!$B$3:$B$1315, "&lt;=" &amp; FN$1, DataRegularSeason20242025!$E$3:$E$1315, $A58)</f>
        <v>66</v>
      </c>
      <c r="FO58">
        <f>SUMIFS(DataRegularSeason20242025!$AA$3:$AA$1315,DataRegularSeason20242025!$B$3:$B$1315, "&lt;=" &amp; FO$1, DataRegularSeason20242025!$D$3:$D$1315, $A58)+SUMIFS(DataRegularSeason20242025!$AB$3:$AB$1315,DataRegularSeason20242025!$B$3:$B$1315, "&lt;=" &amp; FO$1, DataRegularSeason20242025!$E$3:$E$1315, $A58)</f>
        <v>66</v>
      </c>
      <c r="FP58">
        <f>SUMIFS(DataRegularSeason20242025!$AA$3:$AA$1315,DataRegularSeason20242025!$B$3:$B$1315, "&lt;=" &amp; FP$1, DataRegularSeason20242025!$D$3:$D$1315, $A58)+SUMIFS(DataRegularSeason20242025!$AB$3:$AB$1315,DataRegularSeason20242025!$B$3:$B$1315, "&lt;=" &amp; FP$1, DataRegularSeason20242025!$E$3:$E$1315, $A58)</f>
        <v>66</v>
      </c>
      <c r="FQ58">
        <f>SUMIFS(DataRegularSeason20242025!$AA$3:$AA$1315,DataRegularSeason20242025!$B$3:$B$1315, "&lt;=" &amp; FQ$1, DataRegularSeason20242025!$D$3:$D$1315, $A58)+SUMIFS(DataRegularSeason20242025!$AB$3:$AB$1315,DataRegularSeason20242025!$B$3:$B$1315, "&lt;=" &amp; FQ$1, DataRegularSeason20242025!$E$3:$E$1315, $A58)</f>
        <v>66</v>
      </c>
      <c r="FR58">
        <f>SUMIFS(DataRegularSeason20242025!$AA$3:$AA$1315,DataRegularSeason20242025!$B$3:$B$1315, "&lt;=" &amp; FR$1, DataRegularSeason20242025!$D$3:$D$1315, $A58)+SUMIFS(DataRegularSeason20242025!$AB$3:$AB$1315,DataRegularSeason20242025!$B$3:$B$1315, "&lt;=" &amp; FR$1, DataRegularSeason20242025!$E$3:$E$1315, $A58)</f>
        <v>66</v>
      </c>
      <c r="FS58">
        <f>SUMIFS(DataRegularSeason20242025!$AA$3:$AA$1315,DataRegularSeason20242025!$B$3:$B$1315, "&lt;=" &amp; FS$1, DataRegularSeason20242025!$D$3:$D$1315, $A58)+SUMIFS(DataRegularSeason20242025!$AB$3:$AB$1315,DataRegularSeason20242025!$B$3:$B$1315, "&lt;=" &amp; FS$1, DataRegularSeason20242025!$E$3:$E$1315, $A58)</f>
        <v>66</v>
      </c>
      <c r="FT58">
        <f>SUMIFS(DataRegularSeason20242025!$AA$3:$AA$1315,DataRegularSeason20242025!$B$3:$B$1315, "&lt;=" &amp; FT$1, DataRegularSeason20242025!$D$3:$D$1315, $A58)+SUMIFS(DataRegularSeason20242025!$AB$3:$AB$1315,DataRegularSeason20242025!$B$3:$B$1315, "&lt;=" &amp; FT$1, DataRegularSeason20242025!$E$3:$E$1315, $A58)</f>
        <v>66</v>
      </c>
      <c r="FU58">
        <f>SUMIFS(DataRegularSeason20242025!$AA$3:$AA$1315,DataRegularSeason20242025!$B$3:$B$1315, "&lt;=" &amp; FU$1, DataRegularSeason20242025!$D$3:$D$1315, $A58)+SUMIFS(DataRegularSeason20242025!$AB$3:$AB$1315,DataRegularSeason20242025!$B$3:$B$1315, "&lt;=" &amp; FU$1, DataRegularSeason20242025!$E$3:$E$1315, $A58)</f>
        <v>66</v>
      </c>
      <c r="FV58">
        <f>SUMIFS(DataRegularSeason20242025!$AA$3:$AA$1315,DataRegularSeason20242025!$B$3:$B$1315, "&lt;=" &amp; FV$1, DataRegularSeason20242025!$D$3:$D$1315, $A58)+SUMIFS(DataRegularSeason20242025!$AB$3:$AB$1315,DataRegularSeason20242025!$B$3:$B$1315, "&lt;=" &amp; FV$1, DataRegularSeason20242025!$E$3:$E$1315, $A58)</f>
        <v>66</v>
      </c>
      <c r="FW58">
        <f>SUMIFS(DataRegularSeason20242025!$AA$3:$AA$1315,DataRegularSeason20242025!$B$3:$B$1315, "&lt;=" &amp; FW$1, DataRegularSeason20242025!$D$3:$D$1315, $A58)+SUMIFS(DataRegularSeason20242025!$AB$3:$AB$1315,DataRegularSeason20242025!$B$3:$B$1315, "&lt;=" &amp; FW$1, DataRegularSeason20242025!$E$3:$E$1315, $A58)</f>
        <v>66</v>
      </c>
      <c r="FX58">
        <f>SUMIFS(DataRegularSeason20242025!$AA$3:$AA$1315,DataRegularSeason20242025!$B$3:$B$1315, "&lt;=" &amp; FX$1, DataRegularSeason20242025!$D$3:$D$1315, $A58)+SUMIFS(DataRegularSeason20242025!$AB$3:$AB$1315,DataRegularSeason20242025!$B$3:$B$1315, "&lt;=" &amp; FX$1, DataRegularSeason20242025!$E$3:$E$1315, $A58)</f>
        <v>66</v>
      </c>
      <c r="FY58">
        <f>SUMIFS(DataRegularSeason20242025!$AA$3:$AA$1315,DataRegularSeason20242025!$B$3:$B$1315, "&lt;=" &amp; FY$1, DataRegularSeason20242025!$D$3:$D$1315, $A58)+SUMIFS(DataRegularSeason20242025!$AB$3:$AB$1315,DataRegularSeason20242025!$B$3:$B$1315, "&lt;=" &amp; FY$1, DataRegularSeason20242025!$E$3:$E$1315, $A58)</f>
        <v>66</v>
      </c>
      <c r="FZ58">
        <f>SUMIFS(DataRegularSeason20242025!$AA$3:$AA$1315,DataRegularSeason20242025!$B$3:$B$1315, "&lt;=" &amp; FZ$1, DataRegularSeason20242025!$D$3:$D$1315, $A58)+SUMIFS(DataRegularSeason20242025!$AB$3:$AB$1315,DataRegularSeason20242025!$B$3:$B$1315, "&lt;=" &amp; FZ$1, DataRegularSeason20242025!$E$3:$E$1315, $A58)</f>
        <v>66</v>
      </c>
      <c r="GA58">
        <f>SUMIFS(DataRegularSeason20242025!$AA$3:$AA$1315,DataRegularSeason20242025!$B$3:$B$1315, "&lt;=" &amp; GA$1, DataRegularSeason20242025!$D$3:$D$1315, $A58)+SUMIFS(DataRegularSeason20242025!$AB$3:$AB$1315,DataRegularSeason20242025!$B$3:$B$1315, "&lt;=" &amp; GA$1, DataRegularSeason20242025!$E$3:$E$1315, $A58)</f>
        <v>66</v>
      </c>
      <c r="GB58">
        <f>SUMIFS(DataRegularSeason20242025!$AA$3:$AA$1315,DataRegularSeason20242025!$B$3:$B$1315, "&lt;=" &amp; GB$1, DataRegularSeason20242025!$D$3:$D$1315, $A58)+SUMIFS(DataRegularSeason20242025!$AB$3:$AB$1315,DataRegularSeason20242025!$B$3:$B$1315, "&lt;=" &amp; GB$1, DataRegularSeason20242025!$E$3:$E$1315, $A58)</f>
        <v>66</v>
      </c>
      <c r="GC58">
        <f>SUMIFS(DataRegularSeason20242025!$AA$3:$AA$1315,DataRegularSeason20242025!$B$3:$B$1315, "&lt;=" &amp; GC$1, DataRegularSeason20242025!$D$3:$D$1315, $A58)+SUMIFS(DataRegularSeason20242025!$AB$3:$AB$1315,DataRegularSeason20242025!$B$3:$B$1315, "&lt;=" &amp; GC$1, DataRegularSeason20242025!$E$3:$E$1315, $A58)</f>
        <v>66</v>
      </c>
      <c r="GD58">
        <f>SUMIFS(DataRegularSeason20242025!$AA$3:$AA$1315,DataRegularSeason20242025!$B$3:$B$1315, "&lt;=" &amp; GD$1, DataRegularSeason20242025!$D$3:$D$1315, $A58)+SUMIFS(DataRegularSeason20242025!$AB$3:$AB$1315,DataRegularSeason20242025!$B$3:$B$1315, "&lt;=" &amp; GD$1, DataRegularSeason20242025!$E$3:$E$1315, $A58)</f>
        <v>66</v>
      </c>
      <c r="GE58">
        <f>SUMIFS(DataRegularSeason20242025!$AA$3:$AA$1315,DataRegularSeason20242025!$B$3:$B$1315, "&lt;=" &amp; GE$1, DataRegularSeason20242025!$D$3:$D$1315, $A58)+SUMIFS(DataRegularSeason20242025!$AB$3:$AB$1315,DataRegularSeason20242025!$B$3:$B$1315, "&lt;=" &amp; GE$1, DataRegularSeason20242025!$E$3:$E$1315, $A58)</f>
        <v>66</v>
      </c>
      <c r="GF58">
        <f>SUMIFS(DataRegularSeason20242025!$AA$3:$AA$1315,DataRegularSeason20242025!$B$3:$B$1315, "&lt;=" &amp; GF$1, DataRegularSeason20242025!$D$3:$D$1315, $A58)+SUMIFS(DataRegularSeason20242025!$AB$3:$AB$1315,DataRegularSeason20242025!$B$3:$B$1315, "&lt;=" &amp; GF$1, DataRegularSeason20242025!$E$3:$E$1315, $A58)</f>
        <v>66</v>
      </c>
      <c r="GG58">
        <f>SUMIFS(DataRegularSeason20242025!$AA$3:$AA$1315,DataRegularSeason20242025!$B$3:$B$1315, "&lt;=" &amp; GG$1, DataRegularSeason20242025!$D$3:$D$1315, $A58)+SUMIFS(DataRegularSeason20242025!$AB$3:$AB$1315,DataRegularSeason20242025!$B$3:$B$1315, "&lt;=" &amp; GG$1, DataRegularSeason20242025!$E$3:$E$1315, $A58)</f>
        <v>66</v>
      </c>
      <c r="GH58">
        <f>SUMIFS(DataRegularSeason20242025!$AA$3:$AA$1315,DataRegularSeason20242025!$B$3:$B$1315, "&lt;=" &amp; GH$1, DataRegularSeason20242025!$D$3:$D$1315, $A58)+SUMIFS(DataRegularSeason20242025!$AB$3:$AB$1315,DataRegularSeason20242025!$B$3:$B$1315, "&lt;=" &amp; GH$1, DataRegularSeason20242025!$E$3:$E$1315, $A58)</f>
        <v>66</v>
      </c>
      <c r="GI58">
        <f>SUMIFS(DataRegularSeason20242025!$AA$3:$AA$1315,DataRegularSeason20242025!$B$3:$B$1315, "&lt;=" &amp; GI$1, DataRegularSeason20242025!$D$3:$D$1315, $A58)+SUMIFS(DataRegularSeason20242025!$AB$3:$AB$1315,DataRegularSeason20242025!$B$3:$B$1315, "&lt;=" &amp; GI$1, DataRegularSeason20242025!$E$3:$E$1315, $A58)</f>
        <v>66</v>
      </c>
      <c r="GJ58">
        <f>SUMIFS(DataRegularSeason20242025!$AA$3:$AA$1315,DataRegularSeason20242025!$B$3:$B$1315, "&lt;=" &amp; GJ$1, DataRegularSeason20242025!$D$3:$D$1315, $A58)+SUMIFS(DataRegularSeason20242025!$AB$3:$AB$1315,DataRegularSeason20242025!$B$3:$B$1315, "&lt;=" &amp; GJ$1, DataRegularSeason20242025!$E$3:$E$1315, $A58)</f>
        <v>66</v>
      </c>
      <c r="GK58">
        <f>SUMIFS(DataRegularSeason20242025!$AA$3:$AA$1315,DataRegularSeason20242025!$B$3:$B$1315, "&lt;=" &amp; GK$1, DataRegularSeason20242025!$D$3:$D$1315, $A58)+SUMIFS(DataRegularSeason20242025!$AB$3:$AB$1315,DataRegularSeason20242025!$B$3:$B$1315, "&lt;=" &amp; GK$1, DataRegularSeason20242025!$E$3:$E$1315, $A58)</f>
        <v>66</v>
      </c>
      <c r="GL58">
        <f>SUMIFS(DataRegularSeason20242025!$AA$3:$AA$1315,DataRegularSeason20242025!$B$3:$B$1315, "&lt;=" &amp; GL$1, DataRegularSeason20242025!$D$3:$D$1315, $A58)+SUMIFS(DataRegularSeason20242025!$AB$3:$AB$1315,DataRegularSeason20242025!$B$3:$B$1315, "&lt;=" &amp; GL$1, DataRegularSeason20242025!$E$3:$E$1315, $A58)</f>
        <v>66</v>
      </c>
      <c r="GM58">
        <f>SUMIFS(DataRegularSeason20242025!$AA$3:$AA$1315,DataRegularSeason20242025!$B$3:$B$1315, "&lt;=" &amp; GM$1, DataRegularSeason20242025!$D$3:$D$1315, $A58)+SUMIFS(DataRegularSeason20242025!$AB$3:$AB$1315,DataRegularSeason20242025!$B$3:$B$1315, "&lt;=" &amp; GM$1, DataRegularSeason20242025!$E$3:$E$1315, $A58)</f>
        <v>66</v>
      </c>
      <c r="GN58">
        <f>SUMIFS(DataRegularSeason20242025!$AA$3:$AA$1315,DataRegularSeason20242025!$B$3:$B$1315, "&lt;=" &amp; GN$1, DataRegularSeason20242025!$D$3:$D$1315, $A58)+SUMIFS(DataRegularSeason20242025!$AB$3:$AB$1315,DataRegularSeason20242025!$B$3:$B$1315, "&lt;=" &amp; GN$1, DataRegularSeason20242025!$E$3:$E$1315, $A58)</f>
        <v>66</v>
      </c>
      <c r="GO58">
        <f>SUMIFS(DataRegularSeason20242025!$AA$3:$AA$1315,DataRegularSeason20242025!$B$3:$B$1315, "&lt;=" &amp; GO$1, DataRegularSeason20242025!$D$3:$D$1315, $A58)+SUMIFS(DataRegularSeason20242025!$AB$3:$AB$1315,DataRegularSeason20242025!$B$3:$B$1315, "&lt;=" &amp; GO$1, DataRegularSeason20242025!$E$3:$E$1315, $A58)</f>
        <v>66</v>
      </c>
      <c r="GP58">
        <f>SUMIFS(DataRegularSeason20242025!$AA$3:$AA$1315,DataRegularSeason20242025!$B$3:$B$1315, "&lt;=" &amp; GP$1, DataRegularSeason20242025!$D$3:$D$1315, $A58)+SUMIFS(DataRegularSeason20242025!$AB$3:$AB$1315,DataRegularSeason20242025!$B$3:$B$1315, "&lt;=" &amp; GP$1, DataRegularSeason20242025!$E$3:$E$1315, $A58)</f>
        <v>66</v>
      </c>
      <c r="GQ58">
        <f>SUMIFS(DataRegularSeason20242025!$AA$3:$AA$1315,DataRegularSeason20242025!$B$3:$B$1315, "&lt;=" &amp; GQ$1, DataRegularSeason20242025!$D$3:$D$1315, $A58)+SUMIFS(DataRegularSeason20242025!$AB$3:$AB$1315,DataRegularSeason20242025!$B$3:$B$1315, "&lt;=" &amp; GQ$1, DataRegularSeason20242025!$E$3:$E$1315, $A58)</f>
        <v>66</v>
      </c>
      <c r="GR58">
        <f>SUMIFS(DataRegularSeason20242025!$AA$3:$AA$1315,DataRegularSeason20242025!$B$3:$B$1315, "&lt;=" &amp; GR$1, DataRegularSeason20242025!$D$3:$D$1315, $A58)+SUMIFS(DataRegularSeason20242025!$AB$3:$AB$1315,DataRegularSeason20242025!$B$3:$B$1315, "&lt;=" &amp; GR$1, DataRegularSeason20242025!$E$3:$E$1315, $A58)</f>
        <v>66</v>
      </c>
      <c r="GS58">
        <f>SUMIFS(DataRegularSeason20242025!$AA$3:$AA$1315,DataRegularSeason20242025!$B$3:$B$1315, "&lt;=" &amp; GS$1, DataRegularSeason20242025!$D$3:$D$1315, $A58)+SUMIFS(DataRegularSeason20242025!$AB$3:$AB$1315,DataRegularSeason20242025!$B$3:$B$1315, "&lt;=" &amp; GS$1, DataRegularSeason20242025!$E$3:$E$1315, $A58)</f>
        <v>66</v>
      </c>
      <c r="GT58">
        <f>SUMIFS(DataRegularSeason20242025!$AA$3:$AA$1315,DataRegularSeason20242025!$B$3:$B$1315, "&lt;=" &amp; GT$1, DataRegularSeason20242025!$D$3:$D$1315, $A58)+SUMIFS(DataRegularSeason20242025!$AB$3:$AB$1315,DataRegularSeason20242025!$B$3:$B$1315, "&lt;=" &amp; GT$1, DataRegularSeason20242025!$E$3:$E$1315, $A58)</f>
        <v>66</v>
      </c>
      <c r="GU58">
        <f>SUMIFS(DataRegularSeason20242025!$AA$3:$AA$1315,DataRegularSeason20242025!$B$3:$B$1315, "&lt;=" &amp; GU$1, DataRegularSeason20242025!$D$3:$D$1315, $A58)+SUMIFS(DataRegularSeason20242025!$AB$3:$AB$1315,DataRegularSeason20242025!$B$3:$B$1315, "&lt;=" &amp; GU$1, DataRegularSeason20242025!$E$3:$E$1315, $A58)</f>
        <v>66</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65</v>
      </c>
      <c r="FD59">
        <f>SUMIFS(DataRegularSeason20242025!$AA$3:$AA$1315,DataRegularSeason20242025!$B$3:$B$1315, "&lt;=" &amp; FD$1, DataRegularSeason20242025!$D$3:$D$1315, $A59)+SUMIFS(DataRegularSeason20242025!$AB$3:$AB$1315,DataRegularSeason20242025!$B$3:$B$1315, "&lt;=" &amp; FD$1, DataRegularSeason20242025!$E$3:$E$1315, $A59)</f>
        <v>65</v>
      </c>
      <c r="FE59">
        <f>SUMIFS(DataRegularSeason20242025!$AA$3:$AA$1315,DataRegularSeason20242025!$B$3:$B$1315, "&lt;=" &amp; FE$1, DataRegularSeason20242025!$D$3:$D$1315, $A59)+SUMIFS(DataRegularSeason20242025!$AB$3:$AB$1315,DataRegularSeason20242025!$B$3:$B$1315, "&lt;=" &amp; FE$1, DataRegularSeason20242025!$E$3:$E$1315, $A59)</f>
        <v>65</v>
      </c>
      <c r="FF59">
        <f>SUMIFS(DataRegularSeason20242025!$AA$3:$AA$1315,DataRegularSeason20242025!$B$3:$B$1315, "&lt;=" &amp; FF$1, DataRegularSeason20242025!$D$3:$D$1315, $A59)+SUMIFS(DataRegularSeason20242025!$AB$3:$AB$1315,DataRegularSeason20242025!$B$3:$B$1315, "&lt;=" &amp; FF$1, DataRegularSeason20242025!$E$3:$E$1315, $A59)</f>
        <v>65</v>
      </c>
      <c r="FG59">
        <f>SUMIFS(DataRegularSeason20242025!$AA$3:$AA$1315,DataRegularSeason20242025!$B$3:$B$1315, "&lt;=" &amp; FG$1, DataRegularSeason20242025!$D$3:$D$1315, $A59)+SUMIFS(DataRegularSeason20242025!$AB$3:$AB$1315,DataRegularSeason20242025!$B$3:$B$1315, "&lt;=" &amp; FG$1, DataRegularSeason20242025!$E$3:$E$1315, $A59)</f>
        <v>65</v>
      </c>
      <c r="FH59">
        <f>SUMIFS(DataRegularSeason20242025!$AA$3:$AA$1315,DataRegularSeason20242025!$B$3:$B$1315, "&lt;=" &amp; FH$1, DataRegularSeason20242025!$D$3:$D$1315, $A59)+SUMIFS(DataRegularSeason20242025!$AB$3:$AB$1315,DataRegularSeason20242025!$B$3:$B$1315, "&lt;=" &amp; FH$1, DataRegularSeason20242025!$E$3:$E$1315, $A59)</f>
        <v>65</v>
      </c>
      <c r="FI59">
        <f>SUMIFS(DataRegularSeason20242025!$AA$3:$AA$1315,DataRegularSeason20242025!$B$3:$B$1315, "&lt;=" &amp; FI$1, DataRegularSeason20242025!$D$3:$D$1315, $A59)+SUMIFS(DataRegularSeason20242025!$AB$3:$AB$1315,DataRegularSeason20242025!$B$3:$B$1315, "&lt;=" &amp; FI$1, DataRegularSeason20242025!$E$3:$E$1315, $A59)</f>
        <v>65</v>
      </c>
      <c r="FJ59">
        <f>SUMIFS(DataRegularSeason20242025!$AA$3:$AA$1315,DataRegularSeason20242025!$B$3:$B$1315, "&lt;=" &amp; FJ$1, DataRegularSeason20242025!$D$3:$D$1315, $A59)+SUMIFS(DataRegularSeason20242025!$AB$3:$AB$1315,DataRegularSeason20242025!$B$3:$B$1315, "&lt;=" &amp; FJ$1, DataRegularSeason20242025!$E$3:$E$1315, $A59)</f>
        <v>65</v>
      </c>
      <c r="FK59">
        <f>SUMIFS(DataRegularSeason20242025!$AA$3:$AA$1315,DataRegularSeason20242025!$B$3:$B$1315, "&lt;=" &amp; FK$1, DataRegularSeason20242025!$D$3:$D$1315, $A59)+SUMIFS(DataRegularSeason20242025!$AB$3:$AB$1315,DataRegularSeason20242025!$B$3:$B$1315, "&lt;=" &amp; FK$1, DataRegularSeason20242025!$E$3:$E$1315, $A59)</f>
        <v>65</v>
      </c>
      <c r="FL59">
        <f>SUMIFS(DataRegularSeason20242025!$AA$3:$AA$1315,DataRegularSeason20242025!$B$3:$B$1315, "&lt;=" &amp; FL$1, DataRegularSeason20242025!$D$3:$D$1315, $A59)+SUMIFS(DataRegularSeason20242025!$AB$3:$AB$1315,DataRegularSeason20242025!$B$3:$B$1315, "&lt;=" &amp; FL$1, DataRegularSeason20242025!$E$3:$E$1315, $A59)</f>
        <v>65</v>
      </c>
      <c r="FM59">
        <f>SUMIFS(DataRegularSeason20242025!$AA$3:$AA$1315,DataRegularSeason20242025!$B$3:$B$1315, "&lt;=" &amp; FM$1, DataRegularSeason20242025!$D$3:$D$1315, $A59)+SUMIFS(DataRegularSeason20242025!$AB$3:$AB$1315,DataRegularSeason20242025!$B$3:$B$1315, "&lt;=" &amp; FM$1, DataRegularSeason20242025!$E$3:$E$1315, $A59)</f>
        <v>65</v>
      </c>
      <c r="FN59">
        <f>SUMIFS(DataRegularSeason20242025!$AA$3:$AA$1315,DataRegularSeason20242025!$B$3:$B$1315, "&lt;=" &amp; FN$1, DataRegularSeason20242025!$D$3:$D$1315, $A59)+SUMIFS(DataRegularSeason20242025!$AB$3:$AB$1315,DataRegularSeason20242025!$B$3:$B$1315, "&lt;=" &amp; FN$1, DataRegularSeason20242025!$E$3:$E$1315, $A59)</f>
        <v>65</v>
      </c>
      <c r="FO59">
        <f>SUMIFS(DataRegularSeason20242025!$AA$3:$AA$1315,DataRegularSeason20242025!$B$3:$B$1315, "&lt;=" &amp; FO$1, DataRegularSeason20242025!$D$3:$D$1315, $A59)+SUMIFS(DataRegularSeason20242025!$AB$3:$AB$1315,DataRegularSeason20242025!$B$3:$B$1315, "&lt;=" &amp; FO$1, DataRegularSeason20242025!$E$3:$E$1315, $A59)</f>
        <v>65</v>
      </c>
      <c r="FP59">
        <f>SUMIFS(DataRegularSeason20242025!$AA$3:$AA$1315,DataRegularSeason20242025!$B$3:$B$1315, "&lt;=" &amp; FP$1, DataRegularSeason20242025!$D$3:$D$1315, $A59)+SUMIFS(DataRegularSeason20242025!$AB$3:$AB$1315,DataRegularSeason20242025!$B$3:$B$1315, "&lt;=" &amp; FP$1, DataRegularSeason20242025!$E$3:$E$1315, $A59)</f>
        <v>65</v>
      </c>
      <c r="FQ59">
        <f>SUMIFS(DataRegularSeason20242025!$AA$3:$AA$1315,DataRegularSeason20242025!$B$3:$B$1315, "&lt;=" &amp; FQ$1, DataRegularSeason20242025!$D$3:$D$1315, $A59)+SUMIFS(DataRegularSeason20242025!$AB$3:$AB$1315,DataRegularSeason20242025!$B$3:$B$1315, "&lt;=" &amp; FQ$1, DataRegularSeason20242025!$E$3:$E$1315, $A59)</f>
        <v>65</v>
      </c>
      <c r="FR59">
        <f>SUMIFS(DataRegularSeason20242025!$AA$3:$AA$1315,DataRegularSeason20242025!$B$3:$B$1315, "&lt;=" &amp; FR$1, DataRegularSeason20242025!$D$3:$D$1315, $A59)+SUMIFS(DataRegularSeason20242025!$AB$3:$AB$1315,DataRegularSeason20242025!$B$3:$B$1315, "&lt;=" &amp; FR$1, DataRegularSeason20242025!$E$3:$E$1315, $A59)</f>
        <v>65</v>
      </c>
      <c r="FS59">
        <f>SUMIFS(DataRegularSeason20242025!$AA$3:$AA$1315,DataRegularSeason20242025!$B$3:$B$1315, "&lt;=" &amp; FS$1, DataRegularSeason20242025!$D$3:$D$1315, $A59)+SUMIFS(DataRegularSeason20242025!$AB$3:$AB$1315,DataRegularSeason20242025!$B$3:$B$1315, "&lt;=" &amp; FS$1, DataRegularSeason20242025!$E$3:$E$1315, $A59)</f>
        <v>65</v>
      </c>
      <c r="FT59">
        <f>SUMIFS(DataRegularSeason20242025!$AA$3:$AA$1315,DataRegularSeason20242025!$B$3:$B$1315, "&lt;=" &amp; FT$1, DataRegularSeason20242025!$D$3:$D$1315, $A59)+SUMIFS(DataRegularSeason20242025!$AB$3:$AB$1315,DataRegularSeason20242025!$B$3:$B$1315, "&lt;=" &amp; FT$1, DataRegularSeason20242025!$E$3:$E$1315, $A59)</f>
        <v>65</v>
      </c>
      <c r="FU59">
        <f>SUMIFS(DataRegularSeason20242025!$AA$3:$AA$1315,DataRegularSeason20242025!$B$3:$B$1315, "&lt;=" &amp; FU$1, DataRegularSeason20242025!$D$3:$D$1315, $A59)+SUMIFS(DataRegularSeason20242025!$AB$3:$AB$1315,DataRegularSeason20242025!$B$3:$B$1315, "&lt;=" &amp; FU$1, DataRegularSeason20242025!$E$3:$E$1315, $A59)</f>
        <v>65</v>
      </c>
      <c r="FV59">
        <f>SUMIFS(DataRegularSeason20242025!$AA$3:$AA$1315,DataRegularSeason20242025!$B$3:$B$1315, "&lt;=" &amp; FV$1, DataRegularSeason20242025!$D$3:$D$1315, $A59)+SUMIFS(DataRegularSeason20242025!$AB$3:$AB$1315,DataRegularSeason20242025!$B$3:$B$1315, "&lt;=" &amp; FV$1, DataRegularSeason20242025!$E$3:$E$1315, $A59)</f>
        <v>65</v>
      </c>
      <c r="FW59">
        <f>SUMIFS(DataRegularSeason20242025!$AA$3:$AA$1315,DataRegularSeason20242025!$B$3:$B$1315, "&lt;=" &amp; FW$1, DataRegularSeason20242025!$D$3:$D$1315, $A59)+SUMIFS(DataRegularSeason20242025!$AB$3:$AB$1315,DataRegularSeason20242025!$B$3:$B$1315, "&lt;=" &amp; FW$1, DataRegularSeason20242025!$E$3:$E$1315, $A59)</f>
        <v>65</v>
      </c>
      <c r="FX59">
        <f>SUMIFS(DataRegularSeason20242025!$AA$3:$AA$1315,DataRegularSeason20242025!$B$3:$B$1315, "&lt;=" &amp; FX$1, DataRegularSeason20242025!$D$3:$D$1315, $A59)+SUMIFS(DataRegularSeason20242025!$AB$3:$AB$1315,DataRegularSeason20242025!$B$3:$B$1315, "&lt;=" &amp; FX$1, DataRegularSeason20242025!$E$3:$E$1315, $A59)</f>
        <v>65</v>
      </c>
      <c r="FY59">
        <f>SUMIFS(DataRegularSeason20242025!$AA$3:$AA$1315,DataRegularSeason20242025!$B$3:$B$1315, "&lt;=" &amp; FY$1, DataRegularSeason20242025!$D$3:$D$1315, $A59)+SUMIFS(DataRegularSeason20242025!$AB$3:$AB$1315,DataRegularSeason20242025!$B$3:$B$1315, "&lt;=" &amp; FY$1, DataRegularSeason20242025!$E$3:$E$1315, $A59)</f>
        <v>65</v>
      </c>
      <c r="FZ59">
        <f>SUMIFS(DataRegularSeason20242025!$AA$3:$AA$1315,DataRegularSeason20242025!$B$3:$B$1315, "&lt;=" &amp; FZ$1, DataRegularSeason20242025!$D$3:$D$1315, $A59)+SUMIFS(DataRegularSeason20242025!$AB$3:$AB$1315,DataRegularSeason20242025!$B$3:$B$1315, "&lt;=" &amp; FZ$1, DataRegularSeason20242025!$E$3:$E$1315, $A59)</f>
        <v>65</v>
      </c>
      <c r="GA59">
        <f>SUMIFS(DataRegularSeason20242025!$AA$3:$AA$1315,DataRegularSeason20242025!$B$3:$B$1315, "&lt;=" &amp; GA$1, DataRegularSeason20242025!$D$3:$D$1315, $A59)+SUMIFS(DataRegularSeason20242025!$AB$3:$AB$1315,DataRegularSeason20242025!$B$3:$B$1315, "&lt;=" &amp; GA$1, DataRegularSeason20242025!$E$3:$E$1315, $A59)</f>
        <v>65</v>
      </c>
      <c r="GB59">
        <f>SUMIFS(DataRegularSeason20242025!$AA$3:$AA$1315,DataRegularSeason20242025!$B$3:$B$1315, "&lt;=" &amp; GB$1, DataRegularSeason20242025!$D$3:$D$1315, $A59)+SUMIFS(DataRegularSeason20242025!$AB$3:$AB$1315,DataRegularSeason20242025!$B$3:$B$1315, "&lt;=" &amp; GB$1, DataRegularSeason20242025!$E$3:$E$1315, $A59)</f>
        <v>65</v>
      </c>
      <c r="GC59">
        <f>SUMIFS(DataRegularSeason20242025!$AA$3:$AA$1315,DataRegularSeason20242025!$B$3:$B$1315, "&lt;=" &amp; GC$1, DataRegularSeason20242025!$D$3:$D$1315, $A59)+SUMIFS(DataRegularSeason20242025!$AB$3:$AB$1315,DataRegularSeason20242025!$B$3:$B$1315, "&lt;=" &amp; GC$1, DataRegularSeason20242025!$E$3:$E$1315, $A59)</f>
        <v>65</v>
      </c>
      <c r="GD59">
        <f>SUMIFS(DataRegularSeason20242025!$AA$3:$AA$1315,DataRegularSeason20242025!$B$3:$B$1315, "&lt;=" &amp; GD$1, DataRegularSeason20242025!$D$3:$D$1315, $A59)+SUMIFS(DataRegularSeason20242025!$AB$3:$AB$1315,DataRegularSeason20242025!$B$3:$B$1315, "&lt;=" &amp; GD$1, DataRegularSeason20242025!$E$3:$E$1315, $A59)</f>
        <v>65</v>
      </c>
      <c r="GE59">
        <f>SUMIFS(DataRegularSeason20242025!$AA$3:$AA$1315,DataRegularSeason20242025!$B$3:$B$1315, "&lt;=" &amp; GE$1, DataRegularSeason20242025!$D$3:$D$1315, $A59)+SUMIFS(DataRegularSeason20242025!$AB$3:$AB$1315,DataRegularSeason20242025!$B$3:$B$1315, "&lt;=" &amp; GE$1, DataRegularSeason20242025!$E$3:$E$1315, $A59)</f>
        <v>65</v>
      </c>
      <c r="GF59">
        <f>SUMIFS(DataRegularSeason20242025!$AA$3:$AA$1315,DataRegularSeason20242025!$B$3:$B$1315, "&lt;=" &amp; GF$1, DataRegularSeason20242025!$D$3:$D$1315, $A59)+SUMIFS(DataRegularSeason20242025!$AB$3:$AB$1315,DataRegularSeason20242025!$B$3:$B$1315, "&lt;=" &amp; GF$1, DataRegularSeason20242025!$E$3:$E$1315, $A59)</f>
        <v>65</v>
      </c>
      <c r="GG59">
        <f>SUMIFS(DataRegularSeason20242025!$AA$3:$AA$1315,DataRegularSeason20242025!$B$3:$B$1315, "&lt;=" &amp; GG$1, DataRegularSeason20242025!$D$3:$D$1315, $A59)+SUMIFS(DataRegularSeason20242025!$AB$3:$AB$1315,DataRegularSeason20242025!$B$3:$B$1315, "&lt;=" &amp; GG$1, DataRegularSeason20242025!$E$3:$E$1315, $A59)</f>
        <v>65</v>
      </c>
      <c r="GH59">
        <f>SUMIFS(DataRegularSeason20242025!$AA$3:$AA$1315,DataRegularSeason20242025!$B$3:$B$1315, "&lt;=" &amp; GH$1, DataRegularSeason20242025!$D$3:$D$1315, $A59)+SUMIFS(DataRegularSeason20242025!$AB$3:$AB$1315,DataRegularSeason20242025!$B$3:$B$1315, "&lt;=" &amp; GH$1, DataRegularSeason20242025!$E$3:$E$1315, $A59)</f>
        <v>65</v>
      </c>
      <c r="GI59">
        <f>SUMIFS(DataRegularSeason20242025!$AA$3:$AA$1315,DataRegularSeason20242025!$B$3:$B$1315, "&lt;=" &amp; GI$1, DataRegularSeason20242025!$D$3:$D$1315, $A59)+SUMIFS(DataRegularSeason20242025!$AB$3:$AB$1315,DataRegularSeason20242025!$B$3:$B$1315, "&lt;=" &amp; GI$1, DataRegularSeason20242025!$E$3:$E$1315, $A59)</f>
        <v>65</v>
      </c>
      <c r="GJ59">
        <f>SUMIFS(DataRegularSeason20242025!$AA$3:$AA$1315,DataRegularSeason20242025!$B$3:$B$1315, "&lt;=" &amp; GJ$1, DataRegularSeason20242025!$D$3:$D$1315, $A59)+SUMIFS(DataRegularSeason20242025!$AB$3:$AB$1315,DataRegularSeason20242025!$B$3:$B$1315, "&lt;=" &amp; GJ$1, DataRegularSeason20242025!$E$3:$E$1315, $A59)</f>
        <v>65</v>
      </c>
      <c r="GK59">
        <f>SUMIFS(DataRegularSeason20242025!$AA$3:$AA$1315,DataRegularSeason20242025!$B$3:$B$1315, "&lt;=" &amp; GK$1, DataRegularSeason20242025!$D$3:$D$1315, $A59)+SUMIFS(DataRegularSeason20242025!$AB$3:$AB$1315,DataRegularSeason20242025!$B$3:$B$1315, "&lt;=" &amp; GK$1, DataRegularSeason20242025!$E$3:$E$1315, $A59)</f>
        <v>65</v>
      </c>
      <c r="GL59">
        <f>SUMIFS(DataRegularSeason20242025!$AA$3:$AA$1315,DataRegularSeason20242025!$B$3:$B$1315, "&lt;=" &amp; GL$1, DataRegularSeason20242025!$D$3:$D$1315, $A59)+SUMIFS(DataRegularSeason20242025!$AB$3:$AB$1315,DataRegularSeason20242025!$B$3:$B$1315, "&lt;=" &amp; GL$1, DataRegularSeason20242025!$E$3:$E$1315, $A59)</f>
        <v>65</v>
      </c>
      <c r="GM59">
        <f>SUMIFS(DataRegularSeason20242025!$AA$3:$AA$1315,DataRegularSeason20242025!$B$3:$B$1315, "&lt;=" &amp; GM$1, DataRegularSeason20242025!$D$3:$D$1315, $A59)+SUMIFS(DataRegularSeason20242025!$AB$3:$AB$1315,DataRegularSeason20242025!$B$3:$B$1315, "&lt;=" &amp; GM$1, DataRegularSeason20242025!$E$3:$E$1315, $A59)</f>
        <v>65</v>
      </c>
      <c r="GN59">
        <f>SUMIFS(DataRegularSeason20242025!$AA$3:$AA$1315,DataRegularSeason20242025!$B$3:$B$1315, "&lt;=" &amp; GN$1, DataRegularSeason20242025!$D$3:$D$1315, $A59)+SUMIFS(DataRegularSeason20242025!$AB$3:$AB$1315,DataRegularSeason20242025!$B$3:$B$1315, "&lt;=" &amp; GN$1, DataRegularSeason20242025!$E$3:$E$1315, $A59)</f>
        <v>65</v>
      </c>
      <c r="GO59">
        <f>SUMIFS(DataRegularSeason20242025!$AA$3:$AA$1315,DataRegularSeason20242025!$B$3:$B$1315, "&lt;=" &amp; GO$1, DataRegularSeason20242025!$D$3:$D$1315, $A59)+SUMIFS(DataRegularSeason20242025!$AB$3:$AB$1315,DataRegularSeason20242025!$B$3:$B$1315, "&lt;=" &amp; GO$1, DataRegularSeason20242025!$E$3:$E$1315, $A59)</f>
        <v>65</v>
      </c>
      <c r="GP59">
        <f>SUMIFS(DataRegularSeason20242025!$AA$3:$AA$1315,DataRegularSeason20242025!$B$3:$B$1315, "&lt;=" &amp; GP$1, DataRegularSeason20242025!$D$3:$D$1315, $A59)+SUMIFS(DataRegularSeason20242025!$AB$3:$AB$1315,DataRegularSeason20242025!$B$3:$B$1315, "&lt;=" &amp; GP$1, DataRegularSeason20242025!$E$3:$E$1315, $A59)</f>
        <v>65</v>
      </c>
      <c r="GQ59">
        <f>SUMIFS(DataRegularSeason20242025!$AA$3:$AA$1315,DataRegularSeason20242025!$B$3:$B$1315, "&lt;=" &amp; GQ$1, DataRegularSeason20242025!$D$3:$D$1315, $A59)+SUMIFS(DataRegularSeason20242025!$AB$3:$AB$1315,DataRegularSeason20242025!$B$3:$B$1315, "&lt;=" &amp; GQ$1, DataRegularSeason20242025!$E$3:$E$1315, $A59)</f>
        <v>65</v>
      </c>
      <c r="GR59">
        <f>SUMIFS(DataRegularSeason20242025!$AA$3:$AA$1315,DataRegularSeason20242025!$B$3:$B$1315, "&lt;=" &amp; GR$1, DataRegularSeason20242025!$D$3:$D$1315, $A59)+SUMIFS(DataRegularSeason20242025!$AB$3:$AB$1315,DataRegularSeason20242025!$B$3:$B$1315, "&lt;=" &amp; GR$1, DataRegularSeason20242025!$E$3:$E$1315, $A59)</f>
        <v>65</v>
      </c>
      <c r="GS59">
        <f>SUMIFS(DataRegularSeason20242025!$AA$3:$AA$1315,DataRegularSeason20242025!$B$3:$B$1315, "&lt;=" &amp; GS$1, DataRegularSeason20242025!$D$3:$D$1315, $A59)+SUMIFS(DataRegularSeason20242025!$AB$3:$AB$1315,DataRegularSeason20242025!$B$3:$B$1315, "&lt;=" &amp; GS$1, DataRegularSeason20242025!$E$3:$E$1315, $A59)</f>
        <v>65</v>
      </c>
      <c r="GT59">
        <f>SUMIFS(DataRegularSeason20242025!$AA$3:$AA$1315,DataRegularSeason20242025!$B$3:$B$1315, "&lt;=" &amp; GT$1, DataRegularSeason20242025!$D$3:$D$1315, $A59)+SUMIFS(DataRegularSeason20242025!$AB$3:$AB$1315,DataRegularSeason20242025!$B$3:$B$1315, "&lt;=" &amp; GT$1, DataRegularSeason20242025!$E$3:$E$1315, $A59)</f>
        <v>65</v>
      </c>
      <c r="GU59">
        <f>SUMIFS(DataRegularSeason20242025!$AA$3:$AA$1315,DataRegularSeason20242025!$B$3:$B$1315, "&lt;=" &amp; GU$1, DataRegularSeason20242025!$D$3:$D$1315, $A59)+SUMIFS(DataRegularSeason20242025!$AB$3:$AB$1315,DataRegularSeason20242025!$B$3:$B$1315, "&lt;=" &amp; GU$1, DataRegularSeason20242025!$E$3:$E$1315, $A59)</f>
        <v>65</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51</v>
      </c>
      <c r="FC60">
        <f>SUMIFS(DataRegularSeason20242025!$AA$3:$AA$1315,DataRegularSeason20242025!$B$3:$B$1315, "&lt;=" &amp; FC$1, DataRegularSeason20242025!$D$3:$D$1315, $A60)+SUMIFS(DataRegularSeason20242025!$AB$3:$AB$1315,DataRegularSeason20242025!$B$3:$B$1315, "&lt;=" &amp; FC$1, DataRegularSeason20242025!$E$3:$E$1315, $A60)</f>
        <v>51</v>
      </c>
      <c r="FD60">
        <f>SUMIFS(DataRegularSeason20242025!$AA$3:$AA$1315,DataRegularSeason20242025!$B$3:$B$1315, "&lt;=" &amp; FD$1, DataRegularSeason20242025!$D$3:$D$1315, $A60)+SUMIFS(DataRegularSeason20242025!$AB$3:$AB$1315,DataRegularSeason20242025!$B$3:$B$1315, "&lt;=" &amp; FD$1, DataRegularSeason20242025!$E$3:$E$1315, $A60)</f>
        <v>51</v>
      </c>
      <c r="FE60">
        <f>SUMIFS(DataRegularSeason20242025!$AA$3:$AA$1315,DataRegularSeason20242025!$B$3:$B$1315, "&lt;=" &amp; FE$1, DataRegularSeason20242025!$D$3:$D$1315, $A60)+SUMIFS(DataRegularSeason20242025!$AB$3:$AB$1315,DataRegularSeason20242025!$B$3:$B$1315, "&lt;=" &amp; FE$1, DataRegularSeason20242025!$E$3:$E$1315, $A60)</f>
        <v>51</v>
      </c>
      <c r="FF60">
        <f>SUMIFS(DataRegularSeason20242025!$AA$3:$AA$1315,DataRegularSeason20242025!$B$3:$B$1315, "&lt;=" &amp; FF$1, DataRegularSeason20242025!$D$3:$D$1315, $A60)+SUMIFS(DataRegularSeason20242025!$AB$3:$AB$1315,DataRegularSeason20242025!$B$3:$B$1315, "&lt;=" &amp; FF$1, DataRegularSeason20242025!$E$3:$E$1315, $A60)</f>
        <v>51</v>
      </c>
      <c r="FG60">
        <f>SUMIFS(DataRegularSeason20242025!$AA$3:$AA$1315,DataRegularSeason20242025!$B$3:$B$1315, "&lt;=" &amp; FG$1, DataRegularSeason20242025!$D$3:$D$1315, $A60)+SUMIFS(DataRegularSeason20242025!$AB$3:$AB$1315,DataRegularSeason20242025!$B$3:$B$1315, "&lt;=" &amp; FG$1, DataRegularSeason20242025!$E$3:$E$1315, $A60)</f>
        <v>51</v>
      </c>
      <c r="FH60">
        <f>SUMIFS(DataRegularSeason20242025!$AA$3:$AA$1315,DataRegularSeason20242025!$B$3:$B$1315, "&lt;=" &amp; FH$1, DataRegularSeason20242025!$D$3:$D$1315, $A60)+SUMIFS(DataRegularSeason20242025!$AB$3:$AB$1315,DataRegularSeason20242025!$B$3:$B$1315, "&lt;=" &amp; FH$1, DataRegularSeason20242025!$E$3:$E$1315, $A60)</f>
        <v>51</v>
      </c>
      <c r="FI60">
        <f>SUMIFS(DataRegularSeason20242025!$AA$3:$AA$1315,DataRegularSeason20242025!$B$3:$B$1315, "&lt;=" &amp; FI$1, DataRegularSeason20242025!$D$3:$D$1315, $A60)+SUMIFS(DataRegularSeason20242025!$AB$3:$AB$1315,DataRegularSeason20242025!$B$3:$B$1315, "&lt;=" &amp; FI$1, DataRegularSeason20242025!$E$3:$E$1315, $A60)</f>
        <v>51</v>
      </c>
      <c r="FJ60">
        <f>SUMIFS(DataRegularSeason20242025!$AA$3:$AA$1315,DataRegularSeason20242025!$B$3:$B$1315, "&lt;=" &amp; FJ$1, DataRegularSeason20242025!$D$3:$D$1315, $A60)+SUMIFS(DataRegularSeason20242025!$AB$3:$AB$1315,DataRegularSeason20242025!$B$3:$B$1315, "&lt;=" &amp; FJ$1, DataRegularSeason20242025!$E$3:$E$1315, $A60)</f>
        <v>51</v>
      </c>
      <c r="FK60">
        <f>SUMIFS(DataRegularSeason20242025!$AA$3:$AA$1315,DataRegularSeason20242025!$B$3:$B$1315, "&lt;=" &amp; FK$1, DataRegularSeason20242025!$D$3:$D$1315, $A60)+SUMIFS(DataRegularSeason20242025!$AB$3:$AB$1315,DataRegularSeason20242025!$B$3:$B$1315, "&lt;=" &amp; FK$1, DataRegularSeason20242025!$E$3:$E$1315, $A60)</f>
        <v>51</v>
      </c>
      <c r="FL60">
        <f>SUMIFS(DataRegularSeason20242025!$AA$3:$AA$1315,DataRegularSeason20242025!$B$3:$B$1315, "&lt;=" &amp; FL$1, DataRegularSeason20242025!$D$3:$D$1315, $A60)+SUMIFS(DataRegularSeason20242025!$AB$3:$AB$1315,DataRegularSeason20242025!$B$3:$B$1315, "&lt;=" &amp; FL$1, DataRegularSeason20242025!$E$3:$E$1315, $A60)</f>
        <v>51</v>
      </c>
      <c r="FM60">
        <f>SUMIFS(DataRegularSeason20242025!$AA$3:$AA$1315,DataRegularSeason20242025!$B$3:$B$1315, "&lt;=" &amp; FM$1, DataRegularSeason20242025!$D$3:$D$1315, $A60)+SUMIFS(DataRegularSeason20242025!$AB$3:$AB$1315,DataRegularSeason20242025!$B$3:$B$1315, "&lt;=" &amp; FM$1, DataRegularSeason20242025!$E$3:$E$1315, $A60)</f>
        <v>51</v>
      </c>
      <c r="FN60">
        <f>SUMIFS(DataRegularSeason20242025!$AA$3:$AA$1315,DataRegularSeason20242025!$B$3:$B$1315, "&lt;=" &amp; FN$1, DataRegularSeason20242025!$D$3:$D$1315, $A60)+SUMIFS(DataRegularSeason20242025!$AB$3:$AB$1315,DataRegularSeason20242025!$B$3:$B$1315, "&lt;=" &amp; FN$1, DataRegularSeason20242025!$E$3:$E$1315, $A60)</f>
        <v>51</v>
      </c>
      <c r="FO60">
        <f>SUMIFS(DataRegularSeason20242025!$AA$3:$AA$1315,DataRegularSeason20242025!$B$3:$B$1315, "&lt;=" &amp; FO$1, DataRegularSeason20242025!$D$3:$D$1315, $A60)+SUMIFS(DataRegularSeason20242025!$AB$3:$AB$1315,DataRegularSeason20242025!$B$3:$B$1315, "&lt;=" &amp; FO$1, DataRegularSeason20242025!$E$3:$E$1315, $A60)</f>
        <v>51</v>
      </c>
      <c r="FP60">
        <f>SUMIFS(DataRegularSeason20242025!$AA$3:$AA$1315,DataRegularSeason20242025!$B$3:$B$1315, "&lt;=" &amp; FP$1, DataRegularSeason20242025!$D$3:$D$1315, $A60)+SUMIFS(DataRegularSeason20242025!$AB$3:$AB$1315,DataRegularSeason20242025!$B$3:$B$1315, "&lt;=" &amp; FP$1, DataRegularSeason20242025!$E$3:$E$1315, $A60)</f>
        <v>51</v>
      </c>
      <c r="FQ60">
        <f>SUMIFS(DataRegularSeason20242025!$AA$3:$AA$1315,DataRegularSeason20242025!$B$3:$B$1315, "&lt;=" &amp; FQ$1, DataRegularSeason20242025!$D$3:$D$1315, $A60)+SUMIFS(DataRegularSeason20242025!$AB$3:$AB$1315,DataRegularSeason20242025!$B$3:$B$1315, "&lt;=" &amp; FQ$1, DataRegularSeason20242025!$E$3:$E$1315, $A60)</f>
        <v>51</v>
      </c>
      <c r="FR60">
        <f>SUMIFS(DataRegularSeason20242025!$AA$3:$AA$1315,DataRegularSeason20242025!$B$3:$B$1315, "&lt;=" &amp; FR$1, DataRegularSeason20242025!$D$3:$D$1315, $A60)+SUMIFS(DataRegularSeason20242025!$AB$3:$AB$1315,DataRegularSeason20242025!$B$3:$B$1315, "&lt;=" &amp; FR$1, DataRegularSeason20242025!$E$3:$E$1315, $A60)</f>
        <v>51</v>
      </c>
      <c r="FS60">
        <f>SUMIFS(DataRegularSeason20242025!$AA$3:$AA$1315,DataRegularSeason20242025!$B$3:$B$1315, "&lt;=" &amp; FS$1, DataRegularSeason20242025!$D$3:$D$1315, $A60)+SUMIFS(DataRegularSeason20242025!$AB$3:$AB$1315,DataRegularSeason20242025!$B$3:$B$1315, "&lt;=" &amp; FS$1, DataRegularSeason20242025!$E$3:$E$1315, $A60)</f>
        <v>51</v>
      </c>
      <c r="FT60">
        <f>SUMIFS(DataRegularSeason20242025!$AA$3:$AA$1315,DataRegularSeason20242025!$B$3:$B$1315, "&lt;=" &amp; FT$1, DataRegularSeason20242025!$D$3:$D$1315, $A60)+SUMIFS(DataRegularSeason20242025!$AB$3:$AB$1315,DataRegularSeason20242025!$B$3:$B$1315, "&lt;=" &amp; FT$1, DataRegularSeason20242025!$E$3:$E$1315, $A60)</f>
        <v>51</v>
      </c>
      <c r="FU60">
        <f>SUMIFS(DataRegularSeason20242025!$AA$3:$AA$1315,DataRegularSeason20242025!$B$3:$B$1315, "&lt;=" &amp; FU$1, DataRegularSeason20242025!$D$3:$D$1315, $A60)+SUMIFS(DataRegularSeason20242025!$AB$3:$AB$1315,DataRegularSeason20242025!$B$3:$B$1315, "&lt;=" &amp; FU$1, DataRegularSeason20242025!$E$3:$E$1315, $A60)</f>
        <v>51</v>
      </c>
      <c r="FV60">
        <f>SUMIFS(DataRegularSeason20242025!$AA$3:$AA$1315,DataRegularSeason20242025!$B$3:$B$1315, "&lt;=" &amp; FV$1, DataRegularSeason20242025!$D$3:$D$1315, $A60)+SUMIFS(DataRegularSeason20242025!$AB$3:$AB$1315,DataRegularSeason20242025!$B$3:$B$1315, "&lt;=" &amp; FV$1, DataRegularSeason20242025!$E$3:$E$1315, $A60)</f>
        <v>51</v>
      </c>
      <c r="FW60">
        <f>SUMIFS(DataRegularSeason20242025!$AA$3:$AA$1315,DataRegularSeason20242025!$B$3:$B$1315, "&lt;=" &amp; FW$1, DataRegularSeason20242025!$D$3:$D$1315, $A60)+SUMIFS(DataRegularSeason20242025!$AB$3:$AB$1315,DataRegularSeason20242025!$B$3:$B$1315, "&lt;=" &amp; FW$1, DataRegularSeason20242025!$E$3:$E$1315, $A60)</f>
        <v>51</v>
      </c>
      <c r="FX60">
        <f>SUMIFS(DataRegularSeason20242025!$AA$3:$AA$1315,DataRegularSeason20242025!$B$3:$B$1315, "&lt;=" &amp; FX$1, DataRegularSeason20242025!$D$3:$D$1315, $A60)+SUMIFS(DataRegularSeason20242025!$AB$3:$AB$1315,DataRegularSeason20242025!$B$3:$B$1315, "&lt;=" &amp; FX$1, DataRegularSeason20242025!$E$3:$E$1315, $A60)</f>
        <v>51</v>
      </c>
      <c r="FY60">
        <f>SUMIFS(DataRegularSeason20242025!$AA$3:$AA$1315,DataRegularSeason20242025!$B$3:$B$1315, "&lt;=" &amp; FY$1, DataRegularSeason20242025!$D$3:$D$1315, $A60)+SUMIFS(DataRegularSeason20242025!$AB$3:$AB$1315,DataRegularSeason20242025!$B$3:$B$1315, "&lt;=" &amp; FY$1, DataRegularSeason20242025!$E$3:$E$1315, $A60)</f>
        <v>51</v>
      </c>
      <c r="FZ60">
        <f>SUMIFS(DataRegularSeason20242025!$AA$3:$AA$1315,DataRegularSeason20242025!$B$3:$B$1315, "&lt;=" &amp; FZ$1, DataRegularSeason20242025!$D$3:$D$1315, $A60)+SUMIFS(DataRegularSeason20242025!$AB$3:$AB$1315,DataRegularSeason20242025!$B$3:$B$1315, "&lt;=" &amp; FZ$1, DataRegularSeason20242025!$E$3:$E$1315, $A60)</f>
        <v>51</v>
      </c>
      <c r="GA60">
        <f>SUMIFS(DataRegularSeason20242025!$AA$3:$AA$1315,DataRegularSeason20242025!$B$3:$B$1315, "&lt;=" &amp; GA$1, DataRegularSeason20242025!$D$3:$D$1315, $A60)+SUMIFS(DataRegularSeason20242025!$AB$3:$AB$1315,DataRegularSeason20242025!$B$3:$B$1315, "&lt;=" &amp; GA$1, DataRegularSeason20242025!$E$3:$E$1315, $A60)</f>
        <v>51</v>
      </c>
      <c r="GB60">
        <f>SUMIFS(DataRegularSeason20242025!$AA$3:$AA$1315,DataRegularSeason20242025!$B$3:$B$1315, "&lt;=" &amp; GB$1, DataRegularSeason20242025!$D$3:$D$1315, $A60)+SUMIFS(DataRegularSeason20242025!$AB$3:$AB$1315,DataRegularSeason20242025!$B$3:$B$1315, "&lt;=" &amp; GB$1, DataRegularSeason20242025!$E$3:$E$1315, $A60)</f>
        <v>51</v>
      </c>
      <c r="GC60">
        <f>SUMIFS(DataRegularSeason20242025!$AA$3:$AA$1315,DataRegularSeason20242025!$B$3:$B$1315, "&lt;=" &amp; GC$1, DataRegularSeason20242025!$D$3:$D$1315, $A60)+SUMIFS(DataRegularSeason20242025!$AB$3:$AB$1315,DataRegularSeason20242025!$B$3:$B$1315, "&lt;=" &amp; GC$1, DataRegularSeason20242025!$E$3:$E$1315, $A60)</f>
        <v>51</v>
      </c>
      <c r="GD60">
        <f>SUMIFS(DataRegularSeason20242025!$AA$3:$AA$1315,DataRegularSeason20242025!$B$3:$B$1315, "&lt;=" &amp; GD$1, DataRegularSeason20242025!$D$3:$D$1315, $A60)+SUMIFS(DataRegularSeason20242025!$AB$3:$AB$1315,DataRegularSeason20242025!$B$3:$B$1315, "&lt;=" &amp; GD$1, DataRegularSeason20242025!$E$3:$E$1315, $A60)</f>
        <v>51</v>
      </c>
      <c r="GE60">
        <f>SUMIFS(DataRegularSeason20242025!$AA$3:$AA$1315,DataRegularSeason20242025!$B$3:$B$1315, "&lt;=" &amp; GE$1, DataRegularSeason20242025!$D$3:$D$1315, $A60)+SUMIFS(DataRegularSeason20242025!$AB$3:$AB$1315,DataRegularSeason20242025!$B$3:$B$1315, "&lt;=" &amp; GE$1, DataRegularSeason20242025!$E$3:$E$1315, $A60)</f>
        <v>51</v>
      </c>
      <c r="GF60">
        <f>SUMIFS(DataRegularSeason20242025!$AA$3:$AA$1315,DataRegularSeason20242025!$B$3:$B$1315, "&lt;=" &amp; GF$1, DataRegularSeason20242025!$D$3:$D$1315, $A60)+SUMIFS(DataRegularSeason20242025!$AB$3:$AB$1315,DataRegularSeason20242025!$B$3:$B$1315, "&lt;=" &amp; GF$1, DataRegularSeason20242025!$E$3:$E$1315, $A60)</f>
        <v>51</v>
      </c>
      <c r="GG60">
        <f>SUMIFS(DataRegularSeason20242025!$AA$3:$AA$1315,DataRegularSeason20242025!$B$3:$B$1315, "&lt;=" &amp; GG$1, DataRegularSeason20242025!$D$3:$D$1315, $A60)+SUMIFS(DataRegularSeason20242025!$AB$3:$AB$1315,DataRegularSeason20242025!$B$3:$B$1315, "&lt;=" &amp; GG$1, DataRegularSeason20242025!$E$3:$E$1315, $A60)</f>
        <v>51</v>
      </c>
      <c r="GH60">
        <f>SUMIFS(DataRegularSeason20242025!$AA$3:$AA$1315,DataRegularSeason20242025!$B$3:$B$1315, "&lt;=" &amp; GH$1, DataRegularSeason20242025!$D$3:$D$1315, $A60)+SUMIFS(DataRegularSeason20242025!$AB$3:$AB$1315,DataRegularSeason20242025!$B$3:$B$1315, "&lt;=" &amp; GH$1, DataRegularSeason20242025!$E$3:$E$1315, $A60)</f>
        <v>51</v>
      </c>
      <c r="GI60">
        <f>SUMIFS(DataRegularSeason20242025!$AA$3:$AA$1315,DataRegularSeason20242025!$B$3:$B$1315, "&lt;=" &amp; GI$1, DataRegularSeason20242025!$D$3:$D$1315, $A60)+SUMIFS(DataRegularSeason20242025!$AB$3:$AB$1315,DataRegularSeason20242025!$B$3:$B$1315, "&lt;=" &amp; GI$1, DataRegularSeason20242025!$E$3:$E$1315, $A60)</f>
        <v>51</v>
      </c>
      <c r="GJ60">
        <f>SUMIFS(DataRegularSeason20242025!$AA$3:$AA$1315,DataRegularSeason20242025!$B$3:$B$1315, "&lt;=" &amp; GJ$1, DataRegularSeason20242025!$D$3:$D$1315, $A60)+SUMIFS(DataRegularSeason20242025!$AB$3:$AB$1315,DataRegularSeason20242025!$B$3:$B$1315, "&lt;=" &amp; GJ$1, DataRegularSeason20242025!$E$3:$E$1315, $A60)</f>
        <v>51</v>
      </c>
      <c r="GK60">
        <f>SUMIFS(DataRegularSeason20242025!$AA$3:$AA$1315,DataRegularSeason20242025!$B$3:$B$1315, "&lt;=" &amp; GK$1, DataRegularSeason20242025!$D$3:$D$1315, $A60)+SUMIFS(DataRegularSeason20242025!$AB$3:$AB$1315,DataRegularSeason20242025!$B$3:$B$1315, "&lt;=" &amp; GK$1, DataRegularSeason20242025!$E$3:$E$1315, $A60)</f>
        <v>51</v>
      </c>
      <c r="GL60">
        <f>SUMIFS(DataRegularSeason20242025!$AA$3:$AA$1315,DataRegularSeason20242025!$B$3:$B$1315, "&lt;=" &amp; GL$1, DataRegularSeason20242025!$D$3:$D$1315, $A60)+SUMIFS(DataRegularSeason20242025!$AB$3:$AB$1315,DataRegularSeason20242025!$B$3:$B$1315, "&lt;=" &amp; GL$1, DataRegularSeason20242025!$E$3:$E$1315, $A60)</f>
        <v>51</v>
      </c>
      <c r="GM60">
        <f>SUMIFS(DataRegularSeason20242025!$AA$3:$AA$1315,DataRegularSeason20242025!$B$3:$B$1315, "&lt;=" &amp; GM$1, DataRegularSeason20242025!$D$3:$D$1315, $A60)+SUMIFS(DataRegularSeason20242025!$AB$3:$AB$1315,DataRegularSeason20242025!$B$3:$B$1315, "&lt;=" &amp; GM$1, DataRegularSeason20242025!$E$3:$E$1315, $A60)</f>
        <v>51</v>
      </c>
      <c r="GN60">
        <f>SUMIFS(DataRegularSeason20242025!$AA$3:$AA$1315,DataRegularSeason20242025!$B$3:$B$1315, "&lt;=" &amp; GN$1, DataRegularSeason20242025!$D$3:$D$1315, $A60)+SUMIFS(DataRegularSeason20242025!$AB$3:$AB$1315,DataRegularSeason20242025!$B$3:$B$1315, "&lt;=" &amp; GN$1, DataRegularSeason20242025!$E$3:$E$1315, $A60)</f>
        <v>51</v>
      </c>
      <c r="GO60">
        <f>SUMIFS(DataRegularSeason20242025!$AA$3:$AA$1315,DataRegularSeason20242025!$B$3:$B$1315, "&lt;=" &amp; GO$1, DataRegularSeason20242025!$D$3:$D$1315, $A60)+SUMIFS(DataRegularSeason20242025!$AB$3:$AB$1315,DataRegularSeason20242025!$B$3:$B$1315, "&lt;=" &amp; GO$1, DataRegularSeason20242025!$E$3:$E$1315, $A60)</f>
        <v>51</v>
      </c>
      <c r="GP60">
        <f>SUMIFS(DataRegularSeason20242025!$AA$3:$AA$1315,DataRegularSeason20242025!$B$3:$B$1315, "&lt;=" &amp; GP$1, DataRegularSeason20242025!$D$3:$D$1315, $A60)+SUMIFS(DataRegularSeason20242025!$AB$3:$AB$1315,DataRegularSeason20242025!$B$3:$B$1315, "&lt;=" &amp; GP$1, DataRegularSeason20242025!$E$3:$E$1315, $A60)</f>
        <v>51</v>
      </c>
      <c r="GQ60">
        <f>SUMIFS(DataRegularSeason20242025!$AA$3:$AA$1315,DataRegularSeason20242025!$B$3:$B$1315, "&lt;=" &amp; GQ$1, DataRegularSeason20242025!$D$3:$D$1315, $A60)+SUMIFS(DataRegularSeason20242025!$AB$3:$AB$1315,DataRegularSeason20242025!$B$3:$B$1315, "&lt;=" &amp; GQ$1, DataRegularSeason20242025!$E$3:$E$1315, $A60)</f>
        <v>51</v>
      </c>
      <c r="GR60">
        <f>SUMIFS(DataRegularSeason20242025!$AA$3:$AA$1315,DataRegularSeason20242025!$B$3:$B$1315, "&lt;=" &amp; GR$1, DataRegularSeason20242025!$D$3:$D$1315, $A60)+SUMIFS(DataRegularSeason20242025!$AB$3:$AB$1315,DataRegularSeason20242025!$B$3:$B$1315, "&lt;=" &amp; GR$1, DataRegularSeason20242025!$E$3:$E$1315, $A60)</f>
        <v>51</v>
      </c>
      <c r="GS60">
        <f>SUMIFS(DataRegularSeason20242025!$AA$3:$AA$1315,DataRegularSeason20242025!$B$3:$B$1315, "&lt;=" &amp; GS$1, DataRegularSeason20242025!$D$3:$D$1315, $A60)+SUMIFS(DataRegularSeason20242025!$AB$3:$AB$1315,DataRegularSeason20242025!$B$3:$B$1315, "&lt;=" &amp; GS$1, DataRegularSeason20242025!$E$3:$E$1315, $A60)</f>
        <v>51</v>
      </c>
      <c r="GT60">
        <f>SUMIFS(DataRegularSeason20242025!$AA$3:$AA$1315,DataRegularSeason20242025!$B$3:$B$1315, "&lt;=" &amp; GT$1, DataRegularSeason20242025!$D$3:$D$1315, $A60)+SUMIFS(DataRegularSeason20242025!$AB$3:$AB$1315,DataRegularSeason20242025!$B$3:$B$1315, "&lt;=" &amp; GT$1, DataRegularSeason20242025!$E$3:$E$1315, $A60)</f>
        <v>51</v>
      </c>
      <c r="GU60">
        <f>SUMIFS(DataRegularSeason20242025!$AA$3:$AA$1315,DataRegularSeason20242025!$B$3:$B$1315, "&lt;=" &amp; GU$1, DataRegularSeason20242025!$D$3:$D$1315, $A60)+SUMIFS(DataRegularSeason20242025!$AB$3:$AB$1315,DataRegularSeason20242025!$B$3:$B$1315, "&lt;=" &amp; GU$1, DataRegularSeason20242025!$E$3:$E$1315, $A60)</f>
        <v>51</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46</v>
      </c>
      <c r="FD61">
        <f>SUMIFS(DataRegularSeason20242025!$AA$3:$AA$1315,DataRegularSeason20242025!$B$3:$B$1315, "&lt;=" &amp; FD$1, DataRegularSeason20242025!$D$3:$D$1315, $A61)+SUMIFS(DataRegularSeason20242025!$AB$3:$AB$1315,DataRegularSeason20242025!$B$3:$B$1315, "&lt;=" &amp; FD$1, DataRegularSeason20242025!$E$3:$E$1315, $A61)</f>
        <v>46</v>
      </c>
      <c r="FE61">
        <f>SUMIFS(DataRegularSeason20242025!$AA$3:$AA$1315,DataRegularSeason20242025!$B$3:$B$1315, "&lt;=" &amp; FE$1, DataRegularSeason20242025!$D$3:$D$1315, $A61)+SUMIFS(DataRegularSeason20242025!$AB$3:$AB$1315,DataRegularSeason20242025!$B$3:$B$1315, "&lt;=" &amp; FE$1, DataRegularSeason20242025!$E$3:$E$1315, $A61)</f>
        <v>46</v>
      </c>
      <c r="FF61">
        <f>SUMIFS(DataRegularSeason20242025!$AA$3:$AA$1315,DataRegularSeason20242025!$B$3:$B$1315, "&lt;=" &amp; FF$1, DataRegularSeason20242025!$D$3:$D$1315, $A61)+SUMIFS(DataRegularSeason20242025!$AB$3:$AB$1315,DataRegularSeason20242025!$B$3:$B$1315, "&lt;=" &amp; FF$1, DataRegularSeason20242025!$E$3:$E$1315, $A61)</f>
        <v>46</v>
      </c>
      <c r="FG61">
        <f>SUMIFS(DataRegularSeason20242025!$AA$3:$AA$1315,DataRegularSeason20242025!$B$3:$B$1315, "&lt;=" &amp; FG$1, DataRegularSeason20242025!$D$3:$D$1315, $A61)+SUMIFS(DataRegularSeason20242025!$AB$3:$AB$1315,DataRegularSeason20242025!$B$3:$B$1315, "&lt;=" &amp; FG$1, DataRegularSeason20242025!$E$3:$E$1315, $A61)</f>
        <v>46</v>
      </c>
      <c r="FH61">
        <f>SUMIFS(DataRegularSeason20242025!$AA$3:$AA$1315,DataRegularSeason20242025!$B$3:$B$1315, "&lt;=" &amp; FH$1, DataRegularSeason20242025!$D$3:$D$1315, $A61)+SUMIFS(DataRegularSeason20242025!$AB$3:$AB$1315,DataRegularSeason20242025!$B$3:$B$1315, "&lt;=" &amp; FH$1, DataRegularSeason20242025!$E$3:$E$1315, $A61)</f>
        <v>46</v>
      </c>
      <c r="FI61">
        <f>SUMIFS(DataRegularSeason20242025!$AA$3:$AA$1315,DataRegularSeason20242025!$B$3:$B$1315, "&lt;=" &amp; FI$1, DataRegularSeason20242025!$D$3:$D$1315, $A61)+SUMIFS(DataRegularSeason20242025!$AB$3:$AB$1315,DataRegularSeason20242025!$B$3:$B$1315, "&lt;=" &amp; FI$1, DataRegularSeason20242025!$E$3:$E$1315, $A61)</f>
        <v>46</v>
      </c>
      <c r="FJ61">
        <f>SUMIFS(DataRegularSeason20242025!$AA$3:$AA$1315,DataRegularSeason20242025!$B$3:$B$1315, "&lt;=" &amp; FJ$1, DataRegularSeason20242025!$D$3:$D$1315, $A61)+SUMIFS(DataRegularSeason20242025!$AB$3:$AB$1315,DataRegularSeason20242025!$B$3:$B$1315, "&lt;=" &amp; FJ$1, DataRegularSeason20242025!$E$3:$E$1315, $A61)</f>
        <v>46</v>
      </c>
      <c r="FK61">
        <f>SUMIFS(DataRegularSeason20242025!$AA$3:$AA$1315,DataRegularSeason20242025!$B$3:$B$1315, "&lt;=" &amp; FK$1, DataRegularSeason20242025!$D$3:$D$1315, $A61)+SUMIFS(DataRegularSeason20242025!$AB$3:$AB$1315,DataRegularSeason20242025!$B$3:$B$1315, "&lt;=" &amp; FK$1, DataRegularSeason20242025!$E$3:$E$1315, $A61)</f>
        <v>46</v>
      </c>
      <c r="FL61">
        <f>SUMIFS(DataRegularSeason20242025!$AA$3:$AA$1315,DataRegularSeason20242025!$B$3:$B$1315, "&lt;=" &amp; FL$1, DataRegularSeason20242025!$D$3:$D$1315, $A61)+SUMIFS(DataRegularSeason20242025!$AB$3:$AB$1315,DataRegularSeason20242025!$B$3:$B$1315, "&lt;=" &amp; FL$1, DataRegularSeason20242025!$E$3:$E$1315, $A61)</f>
        <v>46</v>
      </c>
      <c r="FM61">
        <f>SUMIFS(DataRegularSeason20242025!$AA$3:$AA$1315,DataRegularSeason20242025!$B$3:$B$1315, "&lt;=" &amp; FM$1, DataRegularSeason20242025!$D$3:$D$1315, $A61)+SUMIFS(DataRegularSeason20242025!$AB$3:$AB$1315,DataRegularSeason20242025!$B$3:$B$1315, "&lt;=" &amp; FM$1, DataRegularSeason20242025!$E$3:$E$1315, $A61)</f>
        <v>46</v>
      </c>
      <c r="FN61">
        <f>SUMIFS(DataRegularSeason20242025!$AA$3:$AA$1315,DataRegularSeason20242025!$B$3:$B$1315, "&lt;=" &amp; FN$1, DataRegularSeason20242025!$D$3:$D$1315, $A61)+SUMIFS(DataRegularSeason20242025!$AB$3:$AB$1315,DataRegularSeason20242025!$B$3:$B$1315, "&lt;=" &amp; FN$1, DataRegularSeason20242025!$E$3:$E$1315, $A61)</f>
        <v>46</v>
      </c>
      <c r="FO61">
        <f>SUMIFS(DataRegularSeason20242025!$AA$3:$AA$1315,DataRegularSeason20242025!$B$3:$B$1315, "&lt;=" &amp; FO$1, DataRegularSeason20242025!$D$3:$D$1315, $A61)+SUMIFS(DataRegularSeason20242025!$AB$3:$AB$1315,DataRegularSeason20242025!$B$3:$B$1315, "&lt;=" &amp; FO$1, DataRegularSeason20242025!$E$3:$E$1315, $A61)</f>
        <v>46</v>
      </c>
      <c r="FP61">
        <f>SUMIFS(DataRegularSeason20242025!$AA$3:$AA$1315,DataRegularSeason20242025!$B$3:$B$1315, "&lt;=" &amp; FP$1, DataRegularSeason20242025!$D$3:$D$1315, $A61)+SUMIFS(DataRegularSeason20242025!$AB$3:$AB$1315,DataRegularSeason20242025!$B$3:$B$1315, "&lt;=" &amp; FP$1, DataRegularSeason20242025!$E$3:$E$1315, $A61)</f>
        <v>46</v>
      </c>
      <c r="FQ61">
        <f>SUMIFS(DataRegularSeason20242025!$AA$3:$AA$1315,DataRegularSeason20242025!$B$3:$B$1315, "&lt;=" &amp; FQ$1, DataRegularSeason20242025!$D$3:$D$1315, $A61)+SUMIFS(DataRegularSeason20242025!$AB$3:$AB$1315,DataRegularSeason20242025!$B$3:$B$1315, "&lt;=" &amp; FQ$1, DataRegularSeason20242025!$E$3:$E$1315, $A61)</f>
        <v>46</v>
      </c>
      <c r="FR61">
        <f>SUMIFS(DataRegularSeason20242025!$AA$3:$AA$1315,DataRegularSeason20242025!$B$3:$B$1315, "&lt;=" &amp; FR$1, DataRegularSeason20242025!$D$3:$D$1315, $A61)+SUMIFS(DataRegularSeason20242025!$AB$3:$AB$1315,DataRegularSeason20242025!$B$3:$B$1315, "&lt;=" &amp; FR$1, DataRegularSeason20242025!$E$3:$E$1315, $A61)</f>
        <v>46</v>
      </c>
      <c r="FS61">
        <f>SUMIFS(DataRegularSeason20242025!$AA$3:$AA$1315,DataRegularSeason20242025!$B$3:$B$1315, "&lt;=" &amp; FS$1, DataRegularSeason20242025!$D$3:$D$1315, $A61)+SUMIFS(DataRegularSeason20242025!$AB$3:$AB$1315,DataRegularSeason20242025!$B$3:$B$1315, "&lt;=" &amp; FS$1, DataRegularSeason20242025!$E$3:$E$1315, $A61)</f>
        <v>46</v>
      </c>
      <c r="FT61">
        <f>SUMIFS(DataRegularSeason20242025!$AA$3:$AA$1315,DataRegularSeason20242025!$B$3:$B$1315, "&lt;=" &amp; FT$1, DataRegularSeason20242025!$D$3:$D$1315, $A61)+SUMIFS(DataRegularSeason20242025!$AB$3:$AB$1315,DataRegularSeason20242025!$B$3:$B$1315, "&lt;=" &amp; FT$1, DataRegularSeason20242025!$E$3:$E$1315, $A61)</f>
        <v>46</v>
      </c>
      <c r="FU61">
        <f>SUMIFS(DataRegularSeason20242025!$AA$3:$AA$1315,DataRegularSeason20242025!$B$3:$B$1315, "&lt;=" &amp; FU$1, DataRegularSeason20242025!$D$3:$D$1315, $A61)+SUMIFS(DataRegularSeason20242025!$AB$3:$AB$1315,DataRegularSeason20242025!$B$3:$B$1315, "&lt;=" &amp; FU$1, DataRegularSeason20242025!$E$3:$E$1315, $A61)</f>
        <v>46</v>
      </c>
      <c r="FV61">
        <f>SUMIFS(DataRegularSeason20242025!$AA$3:$AA$1315,DataRegularSeason20242025!$B$3:$B$1315, "&lt;=" &amp; FV$1, DataRegularSeason20242025!$D$3:$D$1315, $A61)+SUMIFS(DataRegularSeason20242025!$AB$3:$AB$1315,DataRegularSeason20242025!$B$3:$B$1315, "&lt;=" &amp; FV$1, DataRegularSeason20242025!$E$3:$E$1315, $A61)</f>
        <v>46</v>
      </c>
      <c r="FW61">
        <f>SUMIFS(DataRegularSeason20242025!$AA$3:$AA$1315,DataRegularSeason20242025!$B$3:$B$1315, "&lt;=" &amp; FW$1, DataRegularSeason20242025!$D$3:$D$1315, $A61)+SUMIFS(DataRegularSeason20242025!$AB$3:$AB$1315,DataRegularSeason20242025!$B$3:$B$1315, "&lt;=" &amp; FW$1, DataRegularSeason20242025!$E$3:$E$1315, $A61)</f>
        <v>46</v>
      </c>
      <c r="FX61">
        <f>SUMIFS(DataRegularSeason20242025!$AA$3:$AA$1315,DataRegularSeason20242025!$B$3:$B$1315, "&lt;=" &amp; FX$1, DataRegularSeason20242025!$D$3:$D$1315, $A61)+SUMIFS(DataRegularSeason20242025!$AB$3:$AB$1315,DataRegularSeason20242025!$B$3:$B$1315, "&lt;=" &amp; FX$1, DataRegularSeason20242025!$E$3:$E$1315, $A61)</f>
        <v>46</v>
      </c>
      <c r="FY61">
        <f>SUMIFS(DataRegularSeason20242025!$AA$3:$AA$1315,DataRegularSeason20242025!$B$3:$B$1315, "&lt;=" &amp; FY$1, DataRegularSeason20242025!$D$3:$D$1315, $A61)+SUMIFS(DataRegularSeason20242025!$AB$3:$AB$1315,DataRegularSeason20242025!$B$3:$B$1315, "&lt;=" &amp; FY$1, DataRegularSeason20242025!$E$3:$E$1315, $A61)</f>
        <v>46</v>
      </c>
      <c r="FZ61">
        <f>SUMIFS(DataRegularSeason20242025!$AA$3:$AA$1315,DataRegularSeason20242025!$B$3:$B$1315, "&lt;=" &amp; FZ$1, DataRegularSeason20242025!$D$3:$D$1315, $A61)+SUMIFS(DataRegularSeason20242025!$AB$3:$AB$1315,DataRegularSeason20242025!$B$3:$B$1315, "&lt;=" &amp; FZ$1, DataRegularSeason20242025!$E$3:$E$1315, $A61)</f>
        <v>46</v>
      </c>
      <c r="GA61">
        <f>SUMIFS(DataRegularSeason20242025!$AA$3:$AA$1315,DataRegularSeason20242025!$B$3:$B$1315, "&lt;=" &amp; GA$1, DataRegularSeason20242025!$D$3:$D$1315, $A61)+SUMIFS(DataRegularSeason20242025!$AB$3:$AB$1315,DataRegularSeason20242025!$B$3:$B$1315, "&lt;=" &amp; GA$1, DataRegularSeason20242025!$E$3:$E$1315, $A61)</f>
        <v>46</v>
      </c>
      <c r="GB61">
        <f>SUMIFS(DataRegularSeason20242025!$AA$3:$AA$1315,DataRegularSeason20242025!$B$3:$B$1315, "&lt;=" &amp; GB$1, DataRegularSeason20242025!$D$3:$D$1315, $A61)+SUMIFS(DataRegularSeason20242025!$AB$3:$AB$1315,DataRegularSeason20242025!$B$3:$B$1315, "&lt;=" &amp; GB$1, DataRegularSeason20242025!$E$3:$E$1315, $A61)</f>
        <v>46</v>
      </c>
      <c r="GC61">
        <f>SUMIFS(DataRegularSeason20242025!$AA$3:$AA$1315,DataRegularSeason20242025!$B$3:$B$1315, "&lt;=" &amp; GC$1, DataRegularSeason20242025!$D$3:$D$1315, $A61)+SUMIFS(DataRegularSeason20242025!$AB$3:$AB$1315,DataRegularSeason20242025!$B$3:$B$1315, "&lt;=" &amp; GC$1, DataRegularSeason20242025!$E$3:$E$1315, $A61)</f>
        <v>46</v>
      </c>
      <c r="GD61">
        <f>SUMIFS(DataRegularSeason20242025!$AA$3:$AA$1315,DataRegularSeason20242025!$B$3:$B$1315, "&lt;=" &amp; GD$1, DataRegularSeason20242025!$D$3:$D$1315, $A61)+SUMIFS(DataRegularSeason20242025!$AB$3:$AB$1315,DataRegularSeason20242025!$B$3:$B$1315, "&lt;=" &amp; GD$1, DataRegularSeason20242025!$E$3:$E$1315, $A61)</f>
        <v>46</v>
      </c>
      <c r="GE61">
        <f>SUMIFS(DataRegularSeason20242025!$AA$3:$AA$1315,DataRegularSeason20242025!$B$3:$B$1315, "&lt;=" &amp; GE$1, DataRegularSeason20242025!$D$3:$D$1315, $A61)+SUMIFS(DataRegularSeason20242025!$AB$3:$AB$1315,DataRegularSeason20242025!$B$3:$B$1315, "&lt;=" &amp; GE$1, DataRegularSeason20242025!$E$3:$E$1315, $A61)</f>
        <v>46</v>
      </c>
      <c r="GF61">
        <f>SUMIFS(DataRegularSeason20242025!$AA$3:$AA$1315,DataRegularSeason20242025!$B$3:$B$1315, "&lt;=" &amp; GF$1, DataRegularSeason20242025!$D$3:$D$1315, $A61)+SUMIFS(DataRegularSeason20242025!$AB$3:$AB$1315,DataRegularSeason20242025!$B$3:$B$1315, "&lt;=" &amp; GF$1, DataRegularSeason20242025!$E$3:$E$1315, $A61)</f>
        <v>46</v>
      </c>
      <c r="GG61">
        <f>SUMIFS(DataRegularSeason20242025!$AA$3:$AA$1315,DataRegularSeason20242025!$B$3:$B$1315, "&lt;=" &amp; GG$1, DataRegularSeason20242025!$D$3:$D$1315, $A61)+SUMIFS(DataRegularSeason20242025!$AB$3:$AB$1315,DataRegularSeason20242025!$B$3:$B$1315, "&lt;=" &amp; GG$1, DataRegularSeason20242025!$E$3:$E$1315, $A61)</f>
        <v>46</v>
      </c>
      <c r="GH61">
        <f>SUMIFS(DataRegularSeason20242025!$AA$3:$AA$1315,DataRegularSeason20242025!$B$3:$B$1315, "&lt;=" &amp; GH$1, DataRegularSeason20242025!$D$3:$D$1315, $A61)+SUMIFS(DataRegularSeason20242025!$AB$3:$AB$1315,DataRegularSeason20242025!$B$3:$B$1315, "&lt;=" &amp; GH$1, DataRegularSeason20242025!$E$3:$E$1315, $A61)</f>
        <v>46</v>
      </c>
      <c r="GI61">
        <f>SUMIFS(DataRegularSeason20242025!$AA$3:$AA$1315,DataRegularSeason20242025!$B$3:$B$1315, "&lt;=" &amp; GI$1, DataRegularSeason20242025!$D$3:$D$1315, $A61)+SUMIFS(DataRegularSeason20242025!$AB$3:$AB$1315,DataRegularSeason20242025!$B$3:$B$1315, "&lt;=" &amp; GI$1, DataRegularSeason20242025!$E$3:$E$1315, $A61)</f>
        <v>46</v>
      </c>
      <c r="GJ61">
        <f>SUMIFS(DataRegularSeason20242025!$AA$3:$AA$1315,DataRegularSeason20242025!$B$3:$B$1315, "&lt;=" &amp; GJ$1, DataRegularSeason20242025!$D$3:$D$1315, $A61)+SUMIFS(DataRegularSeason20242025!$AB$3:$AB$1315,DataRegularSeason20242025!$B$3:$B$1315, "&lt;=" &amp; GJ$1, DataRegularSeason20242025!$E$3:$E$1315, $A61)</f>
        <v>46</v>
      </c>
      <c r="GK61">
        <f>SUMIFS(DataRegularSeason20242025!$AA$3:$AA$1315,DataRegularSeason20242025!$B$3:$B$1315, "&lt;=" &amp; GK$1, DataRegularSeason20242025!$D$3:$D$1315, $A61)+SUMIFS(DataRegularSeason20242025!$AB$3:$AB$1315,DataRegularSeason20242025!$B$3:$B$1315, "&lt;=" &amp; GK$1, DataRegularSeason20242025!$E$3:$E$1315, $A61)</f>
        <v>46</v>
      </c>
      <c r="GL61">
        <f>SUMIFS(DataRegularSeason20242025!$AA$3:$AA$1315,DataRegularSeason20242025!$B$3:$B$1315, "&lt;=" &amp; GL$1, DataRegularSeason20242025!$D$3:$D$1315, $A61)+SUMIFS(DataRegularSeason20242025!$AB$3:$AB$1315,DataRegularSeason20242025!$B$3:$B$1315, "&lt;=" &amp; GL$1, DataRegularSeason20242025!$E$3:$E$1315, $A61)</f>
        <v>46</v>
      </c>
      <c r="GM61">
        <f>SUMIFS(DataRegularSeason20242025!$AA$3:$AA$1315,DataRegularSeason20242025!$B$3:$B$1315, "&lt;=" &amp; GM$1, DataRegularSeason20242025!$D$3:$D$1315, $A61)+SUMIFS(DataRegularSeason20242025!$AB$3:$AB$1315,DataRegularSeason20242025!$B$3:$B$1315, "&lt;=" &amp; GM$1, DataRegularSeason20242025!$E$3:$E$1315, $A61)</f>
        <v>46</v>
      </c>
      <c r="GN61">
        <f>SUMIFS(DataRegularSeason20242025!$AA$3:$AA$1315,DataRegularSeason20242025!$B$3:$B$1315, "&lt;=" &amp; GN$1, DataRegularSeason20242025!$D$3:$D$1315, $A61)+SUMIFS(DataRegularSeason20242025!$AB$3:$AB$1315,DataRegularSeason20242025!$B$3:$B$1315, "&lt;=" &amp; GN$1, DataRegularSeason20242025!$E$3:$E$1315, $A61)</f>
        <v>46</v>
      </c>
      <c r="GO61">
        <f>SUMIFS(DataRegularSeason20242025!$AA$3:$AA$1315,DataRegularSeason20242025!$B$3:$B$1315, "&lt;=" &amp; GO$1, DataRegularSeason20242025!$D$3:$D$1315, $A61)+SUMIFS(DataRegularSeason20242025!$AB$3:$AB$1315,DataRegularSeason20242025!$B$3:$B$1315, "&lt;=" &amp; GO$1, DataRegularSeason20242025!$E$3:$E$1315, $A61)</f>
        <v>46</v>
      </c>
      <c r="GP61">
        <f>SUMIFS(DataRegularSeason20242025!$AA$3:$AA$1315,DataRegularSeason20242025!$B$3:$B$1315, "&lt;=" &amp; GP$1, DataRegularSeason20242025!$D$3:$D$1315, $A61)+SUMIFS(DataRegularSeason20242025!$AB$3:$AB$1315,DataRegularSeason20242025!$B$3:$B$1315, "&lt;=" &amp; GP$1, DataRegularSeason20242025!$E$3:$E$1315, $A61)</f>
        <v>46</v>
      </c>
      <c r="GQ61">
        <f>SUMIFS(DataRegularSeason20242025!$AA$3:$AA$1315,DataRegularSeason20242025!$B$3:$B$1315, "&lt;=" &amp; GQ$1, DataRegularSeason20242025!$D$3:$D$1315, $A61)+SUMIFS(DataRegularSeason20242025!$AB$3:$AB$1315,DataRegularSeason20242025!$B$3:$B$1315, "&lt;=" &amp; GQ$1, DataRegularSeason20242025!$E$3:$E$1315, $A61)</f>
        <v>46</v>
      </c>
      <c r="GR61">
        <f>SUMIFS(DataRegularSeason20242025!$AA$3:$AA$1315,DataRegularSeason20242025!$B$3:$B$1315, "&lt;=" &amp; GR$1, DataRegularSeason20242025!$D$3:$D$1315, $A61)+SUMIFS(DataRegularSeason20242025!$AB$3:$AB$1315,DataRegularSeason20242025!$B$3:$B$1315, "&lt;=" &amp; GR$1, DataRegularSeason20242025!$E$3:$E$1315, $A61)</f>
        <v>46</v>
      </c>
      <c r="GS61">
        <f>SUMIFS(DataRegularSeason20242025!$AA$3:$AA$1315,DataRegularSeason20242025!$B$3:$B$1315, "&lt;=" &amp; GS$1, DataRegularSeason20242025!$D$3:$D$1315, $A61)+SUMIFS(DataRegularSeason20242025!$AB$3:$AB$1315,DataRegularSeason20242025!$B$3:$B$1315, "&lt;=" &amp; GS$1, DataRegularSeason20242025!$E$3:$E$1315, $A61)</f>
        <v>46</v>
      </c>
      <c r="GT61">
        <f>SUMIFS(DataRegularSeason20242025!$AA$3:$AA$1315,DataRegularSeason20242025!$B$3:$B$1315, "&lt;=" &amp; GT$1, DataRegularSeason20242025!$D$3:$D$1315, $A61)+SUMIFS(DataRegularSeason20242025!$AB$3:$AB$1315,DataRegularSeason20242025!$B$3:$B$1315, "&lt;=" &amp; GT$1, DataRegularSeason20242025!$E$3:$E$1315, $A61)</f>
        <v>46</v>
      </c>
      <c r="GU61">
        <f>SUMIFS(DataRegularSeason20242025!$AA$3:$AA$1315,DataRegularSeason20242025!$B$3:$B$1315, "&lt;=" &amp; GU$1, DataRegularSeason20242025!$D$3:$D$1315, $A61)+SUMIFS(DataRegularSeason20242025!$AB$3:$AB$1315,DataRegularSeason20242025!$B$3:$B$1315, "&lt;=" &amp; GU$1, DataRegularSeason20242025!$E$3:$E$1315, $A61)</f>
        <v>46</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74</v>
      </c>
      <c r="EX62">
        <f>SUMIFS(DataRegularSeason20242025!$AA$3:$AA$1315,DataRegularSeason20242025!$B$3:$B$1315, "&lt;=" &amp; EX$1, DataRegularSeason20242025!$D$3:$D$1315, $A62)+SUMIFS(DataRegularSeason20242025!$AB$3:$AB$1315,DataRegularSeason20242025!$B$3:$B$1315, "&lt;=" &amp; EX$1, DataRegularSeason20242025!$E$3:$E$1315, $A62)</f>
        <v>74</v>
      </c>
      <c r="EY62">
        <f>SUMIFS(DataRegularSeason20242025!$AA$3:$AA$1315,DataRegularSeason20242025!$B$3:$B$1315, "&lt;=" &amp; EY$1, DataRegularSeason20242025!$D$3:$D$1315, $A62)+SUMIFS(DataRegularSeason20242025!$AB$3:$AB$1315,DataRegularSeason20242025!$B$3:$B$1315, "&lt;=" &amp; EY$1, DataRegularSeason20242025!$E$3:$E$1315, $A62)</f>
        <v>74</v>
      </c>
      <c r="EZ62">
        <f>SUMIFS(DataRegularSeason20242025!$AA$3:$AA$1315,DataRegularSeason20242025!$B$3:$B$1315, "&lt;=" &amp; EZ$1, DataRegularSeason20242025!$D$3:$D$1315, $A62)+SUMIFS(DataRegularSeason20242025!$AB$3:$AB$1315,DataRegularSeason20242025!$B$3:$B$1315, "&lt;=" &amp; EZ$1, DataRegularSeason20242025!$E$3:$E$1315, $A62)</f>
        <v>74</v>
      </c>
      <c r="FA62">
        <f>SUMIFS(DataRegularSeason20242025!$AA$3:$AA$1315,DataRegularSeason20242025!$B$3:$B$1315, "&lt;=" &amp; FA$1, DataRegularSeason20242025!$D$3:$D$1315, $A62)+SUMIFS(DataRegularSeason20242025!$AB$3:$AB$1315,DataRegularSeason20242025!$B$3:$B$1315, "&lt;=" &amp; FA$1, DataRegularSeason20242025!$E$3:$E$1315, $A62)</f>
        <v>74</v>
      </c>
      <c r="FB62">
        <f>SUMIFS(DataRegularSeason20242025!$AA$3:$AA$1315,DataRegularSeason20242025!$B$3:$B$1315, "&lt;=" &amp; FB$1, DataRegularSeason20242025!$D$3:$D$1315, $A62)+SUMIFS(DataRegularSeason20242025!$AB$3:$AB$1315,DataRegularSeason20242025!$B$3:$B$1315, "&lt;=" &amp; FB$1, DataRegularSeason20242025!$E$3:$E$1315, $A62)</f>
        <v>74</v>
      </c>
      <c r="FC62">
        <f>SUMIFS(DataRegularSeason20242025!$AA$3:$AA$1315,DataRegularSeason20242025!$B$3:$B$1315, "&lt;=" &amp; FC$1, DataRegularSeason20242025!$D$3:$D$1315, $A62)+SUMIFS(DataRegularSeason20242025!$AB$3:$AB$1315,DataRegularSeason20242025!$B$3:$B$1315, "&lt;=" &amp; FC$1, DataRegularSeason20242025!$E$3:$E$1315, $A62)</f>
        <v>74</v>
      </c>
      <c r="FD62">
        <f>SUMIFS(DataRegularSeason20242025!$AA$3:$AA$1315,DataRegularSeason20242025!$B$3:$B$1315, "&lt;=" &amp; FD$1, DataRegularSeason20242025!$D$3:$D$1315, $A62)+SUMIFS(DataRegularSeason20242025!$AB$3:$AB$1315,DataRegularSeason20242025!$B$3:$B$1315, "&lt;=" &amp; FD$1, DataRegularSeason20242025!$E$3:$E$1315, $A62)</f>
        <v>74</v>
      </c>
      <c r="FE62">
        <f>SUMIFS(DataRegularSeason20242025!$AA$3:$AA$1315,DataRegularSeason20242025!$B$3:$B$1315, "&lt;=" &amp; FE$1, DataRegularSeason20242025!$D$3:$D$1315, $A62)+SUMIFS(DataRegularSeason20242025!$AB$3:$AB$1315,DataRegularSeason20242025!$B$3:$B$1315, "&lt;=" &amp; FE$1, DataRegularSeason20242025!$E$3:$E$1315, $A62)</f>
        <v>74</v>
      </c>
      <c r="FF62">
        <f>SUMIFS(DataRegularSeason20242025!$AA$3:$AA$1315,DataRegularSeason20242025!$B$3:$B$1315, "&lt;=" &amp; FF$1, DataRegularSeason20242025!$D$3:$D$1315, $A62)+SUMIFS(DataRegularSeason20242025!$AB$3:$AB$1315,DataRegularSeason20242025!$B$3:$B$1315, "&lt;=" &amp; FF$1, DataRegularSeason20242025!$E$3:$E$1315, $A62)</f>
        <v>74</v>
      </c>
      <c r="FG62">
        <f>SUMIFS(DataRegularSeason20242025!$AA$3:$AA$1315,DataRegularSeason20242025!$B$3:$B$1315, "&lt;=" &amp; FG$1, DataRegularSeason20242025!$D$3:$D$1315, $A62)+SUMIFS(DataRegularSeason20242025!$AB$3:$AB$1315,DataRegularSeason20242025!$B$3:$B$1315, "&lt;=" &amp; FG$1, DataRegularSeason20242025!$E$3:$E$1315, $A62)</f>
        <v>74</v>
      </c>
      <c r="FH62">
        <f>SUMIFS(DataRegularSeason20242025!$AA$3:$AA$1315,DataRegularSeason20242025!$B$3:$B$1315, "&lt;=" &amp; FH$1, DataRegularSeason20242025!$D$3:$D$1315, $A62)+SUMIFS(DataRegularSeason20242025!$AB$3:$AB$1315,DataRegularSeason20242025!$B$3:$B$1315, "&lt;=" &amp; FH$1, DataRegularSeason20242025!$E$3:$E$1315, $A62)</f>
        <v>74</v>
      </c>
      <c r="FI62">
        <f>SUMIFS(DataRegularSeason20242025!$AA$3:$AA$1315,DataRegularSeason20242025!$B$3:$B$1315, "&lt;=" &amp; FI$1, DataRegularSeason20242025!$D$3:$D$1315, $A62)+SUMIFS(DataRegularSeason20242025!$AB$3:$AB$1315,DataRegularSeason20242025!$B$3:$B$1315, "&lt;=" &amp; FI$1, DataRegularSeason20242025!$E$3:$E$1315, $A62)</f>
        <v>74</v>
      </c>
      <c r="FJ62">
        <f>SUMIFS(DataRegularSeason20242025!$AA$3:$AA$1315,DataRegularSeason20242025!$B$3:$B$1315, "&lt;=" &amp; FJ$1, DataRegularSeason20242025!$D$3:$D$1315, $A62)+SUMIFS(DataRegularSeason20242025!$AB$3:$AB$1315,DataRegularSeason20242025!$B$3:$B$1315, "&lt;=" &amp; FJ$1, DataRegularSeason20242025!$E$3:$E$1315, $A62)</f>
        <v>74</v>
      </c>
      <c r="FK62">
        <f>SUMIFS(DataRegularSeason20242025!$AA$3:$AA$1315,DataRegularSeason20242025!$B$3:$B$1315, "&lt;=" &amp; FK$1, DataRegularSeason20242025!$D$3:$D$1315, $A62)+SUMIFS(DataRegularSeason20242025!$AB$3:$AB$1315,DataRegularSeason20242025!$B$3:$B$1315, "&lt;=" &amp; FK$1, DataRegularSeason20242025!$E$3:$E$1315, $A62)</f>
        <v>74</v>
      </c>
      <c r="FL62">
        <f>SUMIFS(DataRegularSeason20242025!$AA$3:$AA$1315,DataRegularSeason20242025!$B$3:$B$1315, "&lt;=" &amp; FL$1, DataRegularSeason20242025!$D$3:$D$1315, $A62)+SUMIFS(DataRegularSeason20242025!$AB$3:$AB$1315,DataRegularSeason20242025!$B$3:$B$1315, "&lt;=" &amp; FL$1, DataRegularSeason20242025!$E$3:$E$1315, $A62)</f>
        <v>74</v>
      </c>
      <c r="FM62">
        <f>SUMIFS(DataRegularSeason20242025!$AA$3:$AA$1315,DataRegularSeason20242025!$B$3:$B$1315, "&lt;=" &amp; FM$1, DataRegularSeason20242025!$D$3:$D$1315, $A62)+SUMIFS(DataRegularSeason20242025!$AB$3:$AB$1315,DataRegularSeason20242025!$B$3:$B$1315, "&lt;=" &amp; FM$1, DataRegularSeason20242025!$E$3:$E$1315, $A62)</f>
        <v>74</v>
      </c>
      <c r="FN62">
        <f>SUMIFS(DataRegularSeason20242025!$AA$3:$AA$1315,DataRegularSeason20242025!$B$3:$B$1315, "&lt;=" &amp; FN$1, DataRegularSeason20242025!$D$3:$D$1315, $A62)+SUMIFS(DataRegularSeason20242025!$AB$3:$AB$1315,DataRegularSeason20242025!$B$3:$B$1315, "&lt;=" &amp; FN$1, DataRegularSeason20242025!$E$3:$E$1315, $A62)</f>
        <v>74</v>
      </c>
      <c r="FO62">
        <f>SUMIFS(DataRegularSeason20242025!$AA$3:$AA$1315,DataRegularSeason20242025!$B$3:$B$1315, "&lt;=" &amp; FO$1, DataRegularSeason20242025!$D$3:$D$1315, $A62)+SUMIFS(DataRegularSeason20242025!$AB$3:$AB$1315,DataRegularSeason20242025!$B$3:$B$1315, "&lt;=" &amp; FO$1, DataRegularSeason20242025!$E$3:$E$1315, $A62)</f>
        <v>74</v>
      </c>
      <c r="FP62">
        <f>SUMIFS(DataRegularSeason20242025!$AA$3:$AA$1315,DataRegularSeason20242025!$B$3:$B$1315, "&lt;=" &amp; FP$1, DataRegularSeason20242025!$D$3:$D$1315, $A62)+SUMIFS(DataRegularSeason20242025!$AB$3:$AB$1315,DataRegularSeason20242025!$B$3:$B$1315, "&lt;=" &amp; FP$1, DataRegularSeason20242025!$E$3:$E$1315, $A62)</f>
        <v>74</v>
      </c>
      <c r="FQ62">
        <f>SUMIFS(DataRegularSeason20242025!$AA$3:$AA$1315,DataRegularSeason20242025!$B$3:$B$1315, "&lt;=" &amp; FQ$1, DataRegularSeason20242025!$D$3:$D$1315, $A62)+SUMIFS(DataRegularSeason20242025!$AB$3:$AB$1315,DataRegularSeason20242025!$B$3:$B$1315, "&lt;=" &amp; FQ$1, DataRegularSeason20242025!$E$3:$E$1315, $A62)</f>
        <v>74</v>
      </c>
      <c r="FR62">
        <f>SUMIFS(DataRegularSeason20242025!$AA$3:$AA$1315,DataRegularSeason20242025!$B$3:$B$1315, "&lt;=" &amp; FR$1, DataRegularSeason20242025!$D$3:$D$1315, $A62)+SUMIFS(DataRegularSeason20242025!$AB$3:$AB$1315,DataRegularSeason20242025!$B$3:$B$1315, "&lt;=" &amp; FR$1, DataRegularSeason20242025!$E$3:$E$1315, $A62)</f>
        <v>74</v>
      </c>
      <c r="FS62">
        <f>SUMIFS(DataRegularSeason20242025!$AA$3:$AA$1315,DataRegularSeason20242025!$B$3:$B$1315, "&lt;=" &amp; FS$1, DataRegularSeason20242025!$D$3:$D$1315, $A62)+SUMIFS(DataRegularSeason20242025!$AB$3:$AB$1315,DataRegularSeason20242025!$B$3:$B$1315, "&lt;=" &amp; FS$1, DataRegularSeason20242025!$E$3:$E$1315, $A62)</f>
        <v>74</v>
      </c>
      <c r="FT62">
        <f>SUMIFS(DataRegularSeason20242025!$AA$3:$AA$1315,DataRegularSeason20242025!$B$3:$B$1315, "&lt;=" &amp; FT$1, DataRegularSeason20242025!$D$3:$D$1315, $A62)+SUMIFS(DataRegularSeason20242025!$AB$3:$AB$1315,DataRegularSeason20242025!$B$3:$B$1315, "&lt;=" &amp; FT$1, DataRegularSeason20242025!$E$3:$E$1315, $A62)</f>
        <v>74</v>
      </c>
      <c r="FU62">
        <f>SUMIFS(DataRegularSeason20242025!$AA$3:$AA$1315,DataRegularSeason20242025!$B$3:$B$1315, "&lt;=" &amp; FU$1, DataRegularSeason20242025!$D$3:$D$1315, $A62)+SUMIFS(DataRegularSeason20242025!$AB$3:$AB$1315,DataRegularSeason20242025!$B$3:$B$1315, "&lt;=" &amp; FU$1, DataRegularSeason20242025!$E$3:$E$1315, $A62)</f>
        <v>74</v>
      </c>
      <c r="FV62">
        <f>SUMIFS(DataRegularSeason20242025!$AA$3:$AA$1315,DataRegularSeason20242025!$B$3:$B$1315, "&lt;=" &amp; FV$1, DataRegularSeason20242025!$D$3:$D$1315, $A62)+SUMIFS(DataRegularSeason20242025!$AB$3:$AB$1315,DataRegularSeason20242025!$B$3:$B$1315, "&lt;=" &amp; FV$1, DataRegularSeason20242025!$E$3:$E$1315, $A62)</f>
        <v>74</v>
      </c>
      <c r="FW62">
        <f>SUMIFS(DataRegularSeason20242025!$AA$3:$AA$1315,DataRegularSeason20242025!$B$3:$B$1315, "&lt;=" &amp; FW$1, DataRegularSeason20242025!$D$3:$D$1315, $A62)+SUMIFS(DataRegularSeason20242025!$AB$3:$AB$1315,DataRegularSeason20242025!$B$3:$B$1315, "&lt;=" &amp; FW$1, DataRegularSeason20242025!$E$3:$E$1315, $A62)</f>
        <v>74</v>
      </c>
      <c r="FX62">
        <f>SUMIFS(DataRegularSeason20242025!$AA$3:$AA$1315,DataRegularSeason20242025!$B$3:$B$1315, "&lt;=" &amp; FX$1, DataRegularSeason20242025!$D$3:$D$1315, $A62)+SUMIFS(DataRegularSeason20242025!$AB$3:$AB$1315,DataRegularSeason20242025!$B$3:$B$1315, "&lt;=" &amp; FX$1, DataRegularSeason20242025!$E$3:$E$1315, $A62)</f>
        <v>74</v>
      </c>
      <c r="FY62">
        <f>SUMIFS(DataRegularSeason20242025!$AA$3:$AA$1315,DataRegularSeason20242025!$B$3:$B$1315, "&lt;=" &amp; FY$1, DataRegularSeason20242025!$D$3:$D$1315, $A62)+SUMIFS(DataRegularSeason20242025!$AB$3:$AB$1315,DataRegularSeason20242025!$B$3:$B$1315, "&lt;=" &amp; FY$1, DataRegularSeason20242025!$E$3:$E$1315, $A62)</f>
        <v>74</v>
      </c>
      <c r="FZ62">
        <f>SUMIFS(DataRegularSeason20242025!$AA$3:$AA$1315,DataRegularSeason20242025!$B$3:$B$1315, "&lt;=" &amp; FZ$1, DataRegularSeason20242025!$D$3:$D$1315, $A62)+SUMIFS(DataRegularSeason20242025!$AB$3:$AB$1315,DataRegularSeason20242025!$B$3:$B$1315, "&lt;=" &amp; FZ$1, DataRegularSeason20242025!$E$3:$E$1315, $A62)</f>
        <v>74</v>
      </c>
      <c r="GA62">
        <f>SUMIFS(DataRegularSeason20242025!$AA$3:$AA$1315,DataRegularSeason20242025!$B$3:$B$1315, "&lt;=" &amp; GA$1, DataRegularSeason20242025!$D$3:$D$1315, $A62)+SUMIFS(DataRegularSeason20242025!$AB$3:$AB$1315,DataRegularSeason20242025!$B$3:$B$1315, "&lt;=" &amp; GA$1, DataRegularSeason20242025!$E$3:$E$1315, $A62)</f>
        <v>74</v>
      </c>
      <c r="GB62">
        <f>SUMIFS(DataRegularSeason20242025!$AA$3:$AA$1315,DataRegularSeason20242025!$B$3:$B$1315, "&lt;=" &amp; GB$1, DataRegularSeason20242025!$D$3:$D$1315, $A62)+SUMIFS(DataRegularSeason20242025!$AB$3:$AB$1315,DataRegularSeason20242025!$B$3:$B$1315, "&lt;=" &amp; GB$1, DataRegularSeason20242025!$E$3:$E$1315, $A62)</f>
        <v>74</v>
      </c>
      <c r="GC62">
        <f>SUMIFS(DataRegularSeason20242025!$AA$3:$AA$1315,DataRegularSeason20242025!$B$3:$B$1315, "&lt;=" &amp; GC$1, DataRegularSeason20242025!$D$3:$D$1315, $A62)+SUMIFS(DataRegularSeason20242025!$AB$3:$AB$1315,DataRegularSeason20242025!$B$3:$B$1315, "&lt;=" &amp; GC$1, DataRegularSeason20242025!$E$3:$E$1315, $A62)</f>
        <v>74</v>
      </c>
      <c r="GD62">
        <f>SUMIFS(DataRegularSeason20242025!$AA$3:$AA$1315,DataRegularSeason20242025!$B$3:$B$1315, "&lt;=" &amp; GD$1, DataRegularSeason20242025!$D$3:$D$1315, $A62)+SUMIFS(DataRegularSeason20242025!$AB$3:$AB$1315,DataRegularSeason20242025!$B$3:$B$1315, "&lt;=" &amp; GD$1, DataRegularSeason20242025!$E$3:$E$1315, $A62)</f>
        <v>74</v>
      </c>
      <c r="GE62">
        <f>SUMIFS(DataRegularSeason20242025!$AA$3:$AA$1315,DataRegularSeason20242025!$B$3:$B$1315, "&lt;=" &amp; GE$1, DataRegularSeason20242025!$D$3:$D$1315, $A62)+SUMIFS(DataRegularSeason20242025!$AB$3:$AB$1315,DataRegularSeason20242025!$B$3:$B$1315, "&lt;=" &amp; GE$1, DataRegularSeason20242025!$E$3:$E$1315, $A62)</f>
        <v>74</v>
      </c>
      <c r="GF62">
        <f>SUMIFS(DataRegularSeason20242025!$AA$3:$AA$1315,DataRegularSeason20242025!$B$3:$B$1315, "&lt;=" &amp; GF$1, DataRegularSeason20242025!$D$3:$D$1315, $A62)+SUMIFS(DataRegularSeason20242025!$AB$3:$AB$1315,DataRegularSeason20242025!$B$3:$B$1315, "&lt;=" &amp; GF$1, DataRegularSeason20242025!$E$3:$E$1315, $A62)</f>
        <v>74</v>
      </c>
      <c r="GG62">
        <f>SUMIFS(DataRegularSeason20242025!$AA$3:$AA$1315,DataRegularSeason20242025!$B$3:$B$1315, "&lt;=" &amp; GG$1, DataRegularSeason20242025!$D$3:$D$1315, $A62)+SUMIFS(DataRegularSeason20242025!$AB$3:$AB$1315,DataRegularSeason20242025!$B$3:$B$1315, "&lt;=" &amp; GG$1, DataRegularSeason20242025!$E$3:$E$1315, $A62)</f>
        <v>74</v>
      </c>
      <c r="GH62">
        <f>SUMIFS(DataRegularSeason20242025!$AA$3:$AA$1315,DataRegularSeason20242025!$B$3:$B$1315, "&lt;=" &amp; GH$1, DataRegularSeason20242025!$D$3:$D$1315, $A62)+SUMIFS(DataRegularSeason20242025!$AB$3:$AB$1315,DataRegularSeason20242025!$B$3:$B$1315, "&lt;=" &amp; GH$1, DataRegularSeason20242025!$E$3:$E$1315, $A62)</f>
        <v>74</v>
      </c>
      <c r="GI62">
        <f>SUMIFS(DataRegularSeason20242025!$AA$3:$AA$1315,DataRegularSeason20242025!$B$3:$B$1315, "&lt;=" &amp; GI$1, DataRegularSeason20242025!$D$3:$D$1315, $A62)+SUMIFS(DataRegularSeason20242025!$AB$3:$AB$1315,DataRegularSeason20242025!$B$3:$B$1315, "&lt;=" &amp; GI$1, DataRegularSeason20242025!$E$3:$E$1315, $A62)</f>
        <v>74</v>
      </c>
      <c r="GJ62">
        <f>SUMIFS(DataRegularSeason20242025!$AA$3:$AA$1315,DataRegularSeason20242025!$B$3:$B$1315, "&lt;=" &amp; GJ$1, DataRegularSeason20242025!$D$3:$D$1315, $A62)+SUMIFS(DataRegularSeason20242025!$AB$3:$AB$1315,DataRegularSeason20242025!$B$3:$B$1315, "&lt;=" &amp; GJ$1, DataRegularSeason20242025!$E$3:$E$1315, $A62)</f>
        <v>74</v>
      </c>
      <c r="GK62">
        <f>SUMIFS(DataRegularSeason20242025!$AA$3:$AA$1315,DataRegularSeason20242025!$B$3:$B$1315, "&lt;=" &amp; GK$1, DataRegularSeason20242025!$D$3:$D$1315, $A62)+SUMIFS(DataRegularSeason20242025!$AB$3:$AB$1315,DataRegularSeason20242025!$B$3:$B$1315, "&lt;=" &amp; GK$1, DataRegularSeason20242025!$E$3:$E$1315, $A62)</f>
        <v>74</v>
      </c>
      <c r="GL62">
        <f>SUMIFS(DataRegularSeason20242025!$AA$3:$AA$1315,DataRegularSeason20242025!$B$3:$B$1315, "&lt;=" &amp; GL$1, DataRegularSeason20242025!$D$3:$D$1315, $A62)+SUMIFS(DataRegularSeason20242025!$AB$3:$AB$1315,DataRegularSeason20242025!$B$3:$B$1315, "&lt;=" &amp; GL$1, DataRegularSeason20242025!$E$3:$E$1315, $A62)</f>
        <v>74</v>
      </c>
      <c r="GM62">
        <f>SUMIFS(DataRegularSeason20242025!$AA$3:$AA$1315,DataRegularSeason20242025!$B$3:$B$1315, "&lt;=" &amp; GM$1, DataRegularSeason20242025!$D$3:$D$1315, $A62)+SUMIFS(DataRegularSeason20242025!$AB$3:$AB$1315,DataRegularSeason20242025!$B$3:$B$1315, "&lt;=" &amp; GM$1, DataRegularSeason20242025!$E$3:$E$1315, $A62)</f>
        <v>74</v>
      </c>
      <c r="GN62">
        <f>SUMIFS(DataRegularSeason20242025!$AA$3:$AA$1315,DataRegularSeason20242025!$B$3:$B$1315, "&lt;=" &amp; GN$1, DataRegularSeason20242025!$D$3:$D$1315, $A62)+SUMIFS(DataRegularSeason20242025!$AB$3:$AB$1315,DataRegularSeason20242025!$B$3:$B$1315, "&lt;=" &amp; GN$1, DataRegularSeason20242025!$E$3:$E$1315, $A62)</f>
        <v>74</v>
      </c>
      <c r="GO62">
        <f>SUMIFS(DataRegularSeason20242025!$AA$3:$AA$1315,DataRegularSeason20242025!$B$3:$B$1315, "&lt;=" &amp; GO$1, DataRegularSeason20242025!$D$3:$D$1315, $A62)+SUMIFS(DataRegularSeason20242025!$AB$3:$AB$1315,DataRegularSeason20242025!$B$3:$B$1315, "&lt;=" &amp; GO$1, DataRegularSeason20242025!$E$3:$E$1315, $A62)</f>
        <v>74</v>
      </c>
      <c r="GP62">
        <f>SUMIFS(DataRegularSeason20242025!$AA$3:$AA$1315,DataRegularSeason20242025!$B$3:$B$1315, "&lt;=" &amp; GP$1, DataRegularSeason20242025!$D$3:$D$1315, $A62)+SUMIFS(DataRegularSeason20242025!$AB$3:$AB$1315,DataRegularSeason20242025!$B$3:$B$1315, "&lt;=" &amp; GP$1, DataRegularSeason20242025!$E$3:$E$1315, $A62)</f>
        <v>74</v>
      </c>
      <c r="GQ62">
        <f>SUMIFS(DataRegularSeason20242025!$AA$3:$AA$1315,DataRegularSeason20242025!$B$3:$B$1315, "&lt;=" &amp; GQ$1, DataRegularSeason20242025!$D$3:$D$1315, $A62)+SUMIFS(DataRegularSeason20242025!$AB$3:$AB$1315,DataRegularSeason20242025!$B$3:$B$1315, "&lt;=" &amp; GQ$1, DataRegularSeason20242025!$E$3:$E$1315, $A62)</f>
        <v>74</v>
      </c>
      <c r="GR62">
        <f>SUMIFS(DataRegularSeason20242025!$AA$3:$AA$1315,DataRegularSeason20242025!$B$3:$B$1315, "&lt;=" &amp; GR$1, DataRegularSeason20242025!$D$3:$D$1315, $A62)+SUMIFS(DataRegularSeason20242025!$AB$3:$AB$1315,DataRegularSeason20242025!$B$3:$B$1315, "&lt;=" &amp; GR$1, DataRegularSeason20242025!$E$3:$E$1315, $A62)</f>
        <v>74</v>
      </c>
      <c r="GS62">
        <f>SUMIFS(DataRegularSeason20242025!$AA$3:$AA$1315,DataRegularSeason20242025!$B$3:$B$1315, "&lt;=" &amp; GS$1, DataRegularSeason20242025!$D$3:$D$1315, $A62)+SUMIFS(DataRegularSeason20242025!$AB$3:$AB$1315,DataRegularSeason20242025!$B$3:$B$1315, "&lt;=" &amp; GS$1, DataRegularSeason20242025!$E$3:$E$1315, $A62)</f>
        <v>74</v>
      </c>
      <c r="GT62">
        <f>SUMIFS(DataRegularSeason20242025!$AA$3:$AA$1315,DataRegularSeason20242025!$B$3:$B$1315, "&lt;=" &amp; GT$1, DataRegularSeason20242025!$D$3:$D$1315, $A62)+SUMIFS(DataRegularSeason20242025!$AB$3:$AB$1315,DataRegularSeason20242025!$B$3:$B$1315, "&lt;=" &amp; GT$1, DataRegularSeason20242025!$E$3:$E$1315, $A62)</f>
        <v>74</v>
      </c>
      <c r="GU62">
        <f>SUMIFS(DataRegularSeason20242025!$AA$3:$AA$1315,DataRegularSeason20242025!$B$3:$B$1315, "&lt;=" &amp; GU$1, DataRegularSeason20242025!$D$3:$D$1315, $A62)+SUMIFS(DataRegularSeason20242025!$AB$3:$AB$1315,DataRegularSeason20242025!$B$3:$B$1315, "&lt;=" &amp; GU$1, DataRegularSeason20242025!$E$3:$E$1315, $A62)</f>
        <v>74</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78</v>
      </c>
      <c r="EY63">
        <f>SUMIFS(DataRegularSeason20242025!$AA$3:$AA$1315,DataRegularSeason20242025!$B$3:$B$1315, "&lt;=" &amp; EY$1, DataRegularSeason20242025!$D$3:$D$1315, $A63)+SUMIFS(DataRegularSeason20242025!$AB$3:$AB$1315,DataRegularSeason20242025!$B$3:$B$1315, "&lt;=" &amp; EY$1, DataRegularSeason20242025!$E$3:$E$1315, $A63)</f>
        <v>78</v>
      </c>
      <c r="EZ63">
        <f>SUMIFS(DataRegularSeason20242025!$AA$3:$AA$1315,DataRegularSeason20242025!$B$3:$B$1315, "&lt;=" &amp; EZ$1, DataRegularSeason20242025!$D$3:$D$1315, $A63)+SUMIFS(DataRegularSeason20242025!$AB$3:$AB$1315,DataRegularSeason20242025!$B$3:$B$1315, "&lt;=" &amp; EZ$1, DataRegularSeason20242025!$E$3:$E$1315, $A63)</f>
        <v>78</v>
      </c>
      <c r="FA63">
        <f>SUMIFS(DataRegularSeason20242025!$AA$3:$AA$1315,DataRegularSeason20242025!$B$3:$B$1315, "&lt;=" &amp; FA$1, DataRegularSeason20242025!$D$3:$D$1315, $A63)+SUMIFS(DataRegularSeason20242025!$AB$3:$AB$1315,DataRegularSeason20242025!$B$3:$B$1315, "&lt;=" &amp; FA$1, DataRegularSeason20242025!$E$3:$E$1315, $A63)</f>
        <v>80</v>
      </c>
      <c r="FB63">
        <f>SUMIFS(DataRegularSeason20242025!$AA$3:$AA$1315,DataRegularSeason20242025!$B$3:$B$1315, "&lt;=" &amp; FB$1, DataRegularSeason20242025!$D$3:$D$1315, $A63)+SUMIFS(DataRegularSeason20242025!$AB$3:$AB$1315,DataRegularSeason20242025!$B$3:$B$1315, "&lt;=" &amp; FB$1, DataRegularSeason20242025!$E$3:$E$1315, $A63)</f>
        <v>80</v>
      </c>
      <c r="FC63">
        <f>SUMIFS(DataRegularSeason20242025!$AA$3:$AA$1315,DataRegularSeason20242025!$B$3:$B$1315, "&lt;=" &amp; FC$1, DataRegularSeason20242025!$D$3:$D$1315, $A63)+SUMIFS(DataRegularSeason20242025!$AB$3:$AB$1315,DataRegularSeason20242025!$B$3:$B$1315, "&lt;=" &amp; FC$1, DataRegularSeason20242025!$E$3:$E$1315, $A63)</f>
        <v>80</v>
      </c>
      <c r="FD63">
        <f>SUMIFS(DataRegularSeason20242025!$AA$3:$AA$1315,DataRegularSeason20242025!$B$3:$B$1315, "&lt;=" &amp; FD$1, DataRegularSeason20242025!$D$3:$D$1315, $A63)+SUMIFS(DataRegularSeason20242025!$AB$3:$AB$1315,DataRegularSeason20242025!$B$3:$B$1315, "&lt;=" &amp; FD$1, DataRegularSeason20242025!$E$3:$E$1315, $A63)</f>
        <v>80</v>
      </c>
      <c r="FE63">
        <f>SUMIFS(DataRegularSeason20242025!$AA$3:$AA$1315,DataRegularSeason20242025!$B$3:$B$1315, "&lt;=" &amp; FE$1, DataRegularSeason20242025!$D$3:$D$1315, $A63)+SUMIFS(DataRegularSeason20242025!$AB$3:$AB$1315,DataRegularSeason20242025!$B$3:$B$1315, "&lt;=" &amp; FE$1, DataRegularSeason20242025!$E$3:$E$1315, $A63)</f>
        <v>80</v>
      </c>
      <c r="FF63">
        <f>SUMIFS(DataRegularSeason20242025!$AA$3:$AA$1315,DataRegularSeason20242025!$B$3:$B$1315, "&lt;=" &amp; FF$1, DataRegularSeason20242025!$D$3:$D$1315, $A63)+SUMIFS(DataRegularSeason20242025!$AB$3:$AB$1315,DataRegularSeason20242025!$B$3:$B$1315, "&lt;=" &amp; FF$1, DataRegularSeason20242025!$E$3:$E$1315, $A63)</f>
        <v>80</v>
      </c>
      <c r="FG63">
        <f>SUMIFS(DataRegularSeason20242025!$AA$3:$AA$1315,DataRegularSeason20242025!$B$3:$B$1315, "&lt;=" &amp; FG$1, DataRegularSeason20242025!$D$3:$D$1315, $A63)+SUMIFS(DataRegularSeason20242025!$AB$3:$AB$1315,DataRegularSeason20242025!$B$3:$B$1315, "&lt;=" &amp; FG$1, DataRegularSeason20242025!$E$3:$E$1315, $A63)</f>
        <v>80</v>
      </c>
      <c r="FH63">
        <f>SUMIFS(DataRegularSeason20242025!$AA$3:$AA$1315,DataRegularSeason20242025!$B$3:$B$1315, "&lt;=" &amp; FH$1, DataRegularSeason20242025!$D$3:$D$1315, $A63)+SUMIFS(DataRegularSeason20242025!$AB$3:$AB$1315,DataRegularSeason20242025!$B$3:$B$1315, "&lt;=" &amp; FH$1, DataRegularSeason20242025!$E$3:$E$1315, $A63)</f>
        <v>80</v>
      </c>
      <c r="FI63">
        <f>SUMIFS(DataRegularSeason20242025!$AA$3:$AA$1315,DataRegularSeason20242025!$B$3:$B$1315, "&lt;=" &amp; FI$1, DataRegularSeason20242025!$D$3:$D$1315, $A63)+SUMIFS(DataRegularSeason20242025!$AB$3:$AB$1315,DataRegularSeason20242025!$B$3:$B$1315, "&lt;=" &amp; FI$1, DataRegularSeason20242025!$E$3:$E$1315, $A63)</f>
        <v>80</v>
      </c>
      <c r="FJ63">
        <f>SUMIFS(DataRegularSeason20242025!$AA$3:$AA$1315,DataRegularSeason20242025!$B$3:$B$1315, "&lt;=" &amp; FJ$1, DataRegularSeason20242025!$D$3:$D$1315, $A63)+SUMIFS(DataRegularSeason20242025!$AB$3:$AB$1315,DataRegularSeason20242025!$B$3:$B$1315, "&lt;=" &amp; FJ$1, DataRegularSeason20242025!$E$3:$E$1315, $A63)</f>
        <v>80</v>
      </c>
      <c r="FK63">
        <f>SUMIFS(DataRegularSeason20242025!$AA$3:$AA$1315,DataRegularSeason20242025!$B$3:$B$1315, "&lt;=" &amp; FK$1, DataRegularSeason20242025!$D$3:$D$1315, $A63)+SUMIFS(DataRegularSeason20242025!$AB$3:$AB$1315,DataRegularSeason20242025!$B$3:$B$1315, "&lt;=" &amp; FK$1, DataRegularSeason20242025!$E$3:$E$1315, $A63)</f>
        <v>80</v>
      </c>
      <c r="FL63">
        <f>SUMIFS(DataRegularSeason20242025!$AA$3:$AA$1315,DataRegularSeason20242025!$B$3:$B$1315, "&lt;=" &amp; FL$1, DataRegularSeason20242025!$D$3:$D$1315, $A63)+SUMIFS(DataRegularSeason20242025!$AB$3:$AB$1315,DataRegularSeason20242025!$B$3:$B$1315, "&lt;=" &amp; FL$1, DataRegularSeason20242025!$E$3:$E$1315, $A63)</f>
        <v>80</v>
      </c>
      <c r="FM63">
        <f>SUMIFS(DataRegularSeason20242025!$AA$3:$AA$1315,DataRegularSeason20242025!$B$3:$B$1315, "&lt;=" &amp; FM$1, DataRegularSeason20242025!$D$3:$D$1315, $A63)+SUMIFS(DataRegularSeason20242025!$AB$3:$AB$1315,DataRegularSeason20242025!$B$3:$B$1315, "&lt;=" &amp; FM$1, DataRegularSeason20242025!$E$3:$E$1315, $A63)</f>
        <v>80</v>
      </c>
      <c r="FN63">
        <f>SUMIFS(DataRegularSeason20242025!$AA$3:$AA$1315,DataRegularSeason20242025!$B$3:$B$1315, "&lt;=" &amp; FN$1, DataRegularSeason20242025!$D$3:$D$1315, $A63)+SUMIFS(DataRegularSeason20242025!$AB$3:$AB$1315,DataRegularSeason20242025!$B$3:$B$1315, "&lt;=" &amp; FN$1, DataRegularSeason20242025!$E$3:$E$1315, $A63)</f>
        <v>80</v>
      </c>
      <c r="FO63">
        <f>SUMIFS(DataRegularSeason20242025!$AA$3:$AA$1315,DataRegularSeason20242025!$B$3:$B$1315, "&lt;=" &amp; FO$1, DataRegularSeason20242025!$D$3:$D$1315, $A63)+SUMIFS(DataRegularSeason20242025!$AB$3:$AB$1315,DataRegularSeason20242025!$B$3:$B$1315, "&lt;=" &amp; FO$1, DataRegularSeason20242025!$E$3:$E$1315, $A63)</f>
        <v>80</v>
      </c>
      <c r="FP63">
        <f>SUMIFS(DataRegularSeason20242025!$AA$3:$AA$1315,DataRegularSeason20242025!$B$3:$B$1315, "&lt;=" &amp; FP$1, DataRegularSeason20242025!$D$3:$D$1315, $A63)+SUMIFS(DataRegularSeason20242025!$AB$3:$AB$1315,DataRegularSeason20242025!$B$3:$B$1315, "&lt;=" &amp; FP$1, DataRegularSeason20242025!$E$3:$E$1315, $A63)</f>
        <v>80</v>
      </c>
      <c r="FQ63">
        <f>SUMIFS(DataRegularSeason20242025!$AA$3:$AA$1315,DataRegularSeason20242025!$B$3:$B$1315, "&lt;=" &amp; FQ$1, DataRegularSeason20242025!$D$3:$D$1315, $A63)+SUMIFS(DataRegularSeason20242025!$AB$3:$AB$1315,DataRegularSeason20242025!$B$3:$B$1315, "&lt;=" &amp; FQ$1, DataRegularSeason20242025!$E$3:$E$1315, $A63)</f>
        <v>80</v>
      </c>
      <c r="FR63">
        <f>SUMIFS(DataRegularSeason20242025!$AA$3:$AA$1315,DataRegularSeason20242025!$B$3:$B$1315, "&lt;=" &amp; FR$1, DataRegularSeason20242025!$D$3:$D$1315, $A63)+SUMIFS(DataRegularSeason20242025!$AB$3:$AB$1315,DataRegularSeason20242025!$B$3:$B$1315, "&lt;=" &amp; FR$1, DataRegularSeason20242025!$E$3:$E$1315, $A63)</f>
        <v>80</v>
      </c>
      <c r="FS63">
        <f>SUMIFS(DataRegularSeason20242025!$AA$3:$AA$1315,DataRegularSeason20242025!$B$3:$B$1315, "&lt;=" &amp; FS$1, DataRegularSeason20242025!$D$3:$D$1315, $A63)+SUMIFS(DataRegularSeason20242025!$AB$3:$AB$1315,DataRegularSeason20242025!$B$3:$B$1315, "&lt;=" &amp; FS$1, DataRegularSeason20242025!$E$3:$E$1315, $A63)</f>
        <v>80</v>
      </c>
      <c r="FT63">
        <f>SUMIFS(DataRegularSeason20242025!$AA$3:$AA$1315,DataRegularSeason20242025!$B$3:$B$1315, "&lt;=" &amp; FT$1, DataRegularSeason20242025!$D$3:$D$1315, $A63)+SUMIFS(DataRegularSeason20242025!$AB$3:$AB$1315,DataRegularSeason20242025!$B$3:$B$1315, "&lt;=" &amp; FT$1, DataRegularSeason20242025!$E$3:$E$1315, $A63)</f>
        <v>80</v>
      </c>
      <c r="FU63">
        <f>SUMIFS(DataRegularSeason20242025!$AA$3:$AA$1315,DataRegularSeason20242025!$B$3:$B$1315, "&lt;=" &amp; FU$1, DataRegularSeason20242025!$D$3:$D$1315, $A63)+SUMIFS(DataRegularSeason20242025!$AB$3:$AB$1315,DataRegularSeason20242025!$B$3:$B$1315, "&lt;=" &amp; FU$1, DataRegularSeason20242025!$E$3:$E$1315, $A63)</f>
        <v>80</v>
      </c>
      <c r="FV63">
        <f>SUMIFS(DataRegularSeason20242025!$AA$3:$AA$1315,DataRegularSeason20242025!$B$3:$B$1315, "&lt;=" &amp; FV$1, DataRegularSeason20242025!$D$3:$D$1315, $A63)+SUMIFS(DataRegularSeason20242025!$AB$3:$AB$1315,DataRegularSeason20242025!$B$3:$B$1315, "&lt;=" &amp; FV$1, DataRegularSeason20242025!$E$3:$E$1315, $A63)</f>
        <v>80</v>
      </c>
      <c r="FW63">
        <f>SUMIFS(DataRegularSeason20242025!$AA$3:$AA$1315,DataRegularSeason20242025!$B$3:$B$1315, "&lt;=" &amp; FW$1, DataRegularSeason20242025!$D$3:$D$1315, $A63)+SUMIFS(DataRegularSeason20242025!$AB$3:$AB$1315,DataRegularSeason20242025!$B$3:$B$1315, "&lt;=" &amp; FW$1, DataRegularSeason20242025!$E$3:$E$1315, $A63)</f>
        <v>80</v>
      </c>
      <c r="FX63">
        <f>SUMIFS(DataRegularSeason20242025!$AA$3:$AA$1315,DataRegularSeason20242025!$B$3:$B$1315, "&lt;=" &amp; FX$1, DataRegularSeason20242025!$D$3:$D$1315, $A63)+SUMIFS(DataRegularSeason20242025!$AB$3:$AB$1315,DataRegularSeason20242025!$B$3:$B$1315, "&lt;=" &amp; FX$1, DataRegularSeason20242025!$E$3:$E$1315, $A63)</f>
        <v>80</v>
      </c>
      <c r="FY63">
        <f>SUMIFS(DataRegularSeason20242025!$AA$3:$AA$1315,DataRegularSeason20242025!$B$3:$B$1315, "&lt;=" &amp; FY$1, DataRegularSeason20242025!$D$3:$D$1315, $A63)+SUMIFS(DataRegularSeason20242025!$AB$3:$AB$1315,DataRegularSeason20242025!$B$3:$B$1315, "&lt;=" &amp; FY$1, DataRegularSeason20242025!$E$3:$E$1315, $A63)</f>
        <v>80</v>
      </c>
      <c r="FZ63">
        <f>SUMIFS(DataRegularSeason20242025!$AA$3:$AA$1315,DataRegularSeason20242025!$B$3:$B$1315, "&lt;=" &amp; FZ$1, DataRegularSeason20242025!$D$3:$D$1315, $A63)+SUMIFS(DataRegularSeason20242025!$AB$3:$AB$1315,DataRegularSeason20242025!$B$3:$B$1315, "&lt;=" &amp; FZ$1, DataRegularSeason20242025!$E$3:$E$1315, $A63)</f>
        <v>80</v>
      </c>
      <c r="GA63">
        <f>SUMIFS(DataRegularSeason20242025!$AA$3:$AA$1315,DataRegularSeason20242025!$B$3:$B$1315, "&lt;=" &amp; GA$1, DataRegularSeason20242025!$D$3:$D$1315, $A63)+SUMIFS(DataRegularSeason20242025!$AB$3:$AB$1315,DataRegularSeason20242025!$B$3:$B$1315, "&lt;=" &amp; GA$1, DataRegularSeason20242025!$E$3:$E$1315, $A63)</f>
        <v>80</v>
      </c>
      <c r="GB63">
        <f>SUMIFS(DataRegularSeason20242025!$AA$3:$AA$1315,DataRegularSeason20242025!$B$3:$B$1315, "&lt;=" &amp; GB$1, DataRegularSeason20242025!$D$3:$D$1315, $A63)+SUMIFS(DataRegularSeason20242025!$AB$3:$AB$1315,DataRegularSeason20242025!$B$3:$B$1315, "&lt;=" &amp; GB$1, DataRegularSeason20242025!$E$3:$E$1315, $A63)</f>
        <v>80</v>
      </c>
      <c r="GC63">
        <f>SUMIFS(DataRegularSeason20242025!$AA$3:$AA$1315,DataRegularSeason20242025!$B$3:$B$1315, "&lt;=" &amp; GC$1, DataRegularSeason20242025!$D$3:$D$1315, $A63)+SUMIFS(DataRegularSeason20242025!$AB$3:$AB$1315,DataRegularSeason20242025!$B$3:$B$1315, "&lt;=" &amp; GC$1, DataRegularSeason20242025!$E$3:$E$1315, $A63)</f>
        <v>80</v>
      </c>
      <c r="GD63">
        <f>SUMIFS(DataRegularSeason20242025!$AA$3:$AA$1315,DataRegularSeason20242025!$B$3:$B$1315, "&lt;=" &amp; GD$1, DataRegularSeason20242025!$D$3:$D$1315, $A63)+SUMIFS(DataRegularSeason20242025!$AB$3:$AB$1315,DataRegularSeason20242025!$B$3:$B$1315, "&lt;=" &amp; GD$1, DataRegularSeason20242025!$E$3:$E$1315, $A63)</f>
        <v>80</v>
      </c>
      <c r="GE63">
        <f>SUMIFS(DataRegularSeason20242025!$AA$3:$AA$1315,DataRegularSeason20242025!$B$3:$B$1315, "&lt;=" &amp; GE$1, DataRegularSeason20242025!$D$3:$D$1315, $A63)+SUMIFS(DataRegularSeason20242025!$AB$3:$AB$1315,DataRegularSeason20242025!$B$3:$B$1315, "&lt;=" &amp; GE$1, DataRegularSeason20242025!$E$3:$E$1315, $A63)</f>
        <v>80</v>
      </c>
      <c r="GF63">
        <f>SUMIFS(DataRegularSeason20242025!$AA$3:$AA$1315,DataRegularSeason20242025!$B$3:$B$1315, "&lt;=" &amp; GF$1, DataRegularSeason20242025!$D$3:$D$1315, $A63)+SUMIFS(DataRegularSeason20242025!$AB$3:$AB$1315,DataRegularSeason20242025!$B$3:$B$1315, "&lt;=" &amp; GF$1, DataRegularSeason20242025!$E$3:$E$1315, $A63)</f>
        <v>80</v>
      </c>
      <c r="GG63">
        <f>SUMIFS(DataRegularSeason20242025!$AA$3:$AA$1315,DataRegularSeason20242025!$B$3:$B$1315, "&lt;=" &amp; GG$1, DataRegularSeason20242025!$D$3:$D$1315, $A63)+SUMIFS(DataRegularSeason20242025!$AB$3:$AB$1315,DataRegularSeason20242025!$B$3:$B$1315, "&lt;=" &amp; GG$1, DataRegularSeason20242025!$E$3:$E$1315, $A63)</f>
        <v>80</v>
      </c>
      <c r="GH63">
        <f>SUMIFS(DataRegularSeason20242025!$AA$3:$AA$1315,DataRegularSeason20242025!$B$3:$B$1315, "&lt;=" &amp; GH$1, DataRegularSeason20242025!$D$3:$D$1315, $A63)+SUMIFS(DataRegularSeason20242025!$AB$3:$AB$1315,DataRegularSeason20242025!$B$3:$B$1315, "&lt;=" &amp; GH$1, DataRegularSeason20242025!$E$3:$E$1315, $A63)</f>
        <v>80</v>
      </c>
      <c r="GI63">
        <f>SUMIFS(DataRegularSeason20242025!$AA$3:$AA$1315,DataRegularSeason20242025!$B$3:$B$1315, "&lt;=" &amp; GI$1, DataRegularSeason20242025!$D$3:$D$1315, $A63)+SUMIFS(DataRegularSeason20242025!$AB$3:$AB$1315,DataRegularSeason20242025!$B$3:$B$1315, "&lt;=" &amp; GI$1, DataRegularSeason20242025!$E$3:$E$1315, $A63)</f>
        <v>80</v>
      </c>
      <c r="GJ63">
        <f>SUMIFS(DataRegularSeason20242025!$AA$3:$AA$1315,DataRegularSeason20242025!$B$3:$B$1315, "&lt;=" &amp; GJ$1, DataRegularSeason20242025!$D$3:$D$1315, $A63)+SUMIFS(DataRegularSeason20242025!$AB$3:$AB$1315,DataRegularSeason20242025!$B$3:$B$1315, "&lt;=" &amp; GJ$1, DataRegularSeason20242025!$E$3:$E$1315, $A63)</f>
        <v>80</v>
      </c>
      <c r="GK63">
        <f>SUMIFS(DataRegularSeason20242025!$AA$3:$AA$1315,DataRegularSeason20242025!$B$3:$B$1315, "&lt;=" &amp; GK$1, DataRegularSeason20242025!$D$3:$D$1315, $A63)+SUMIFS(DataRegularSeason20242025!$AB$3:$AB$1315,DataRegularSeason20242025!$B$3:$B$1315, "&lt;=" &amp; GK$1, DataRegularSeason20242025!$E$3:$E$1315, $A63)</f>
        <v>80</v>
      </c>
      <c r="GL63">
        <f>SUMIFS(DataRegularSeason20242025!$AA$3:$AA$1315,DataRegularSeason20242025!$B$3:$B$1315, "&lt;=" &amp; GL$1, DataRegularSeason20242025!$D$3:$D$1315, $A63)+SUMIFS(DataRegularSeason20242025!$AB$3:$AB$1315,DataRegularSeason20242025!$B$3:$B$1315, "&lt;=" &amp; GL$1, DataRegularSeason20242025!$E$3:$E$1315, $A63)</f>
        <v>80</v>
      </c>
      <c r="GM63">
        <f>SUMIFS(DataRegularSeason20242025!$AA$3:$AA$1315,DataRegularSeason20242025!$B$3:$B$1315, "&lt;=" &amp; GM$1, DataRegularSeason20242025!$D$3:$D$1315, $A63)+SUMIFS(DataRegularSeason20242025!$AB$3:$AB$1315,DataRegularSeason20242025!$B$3:$B$1315, "&lt;=" &amp; GM$1, DataRegularSeason20242025!$E$3:$E$1315, $A63)</f>
        <v>80</v>
      </c>
      <c r="GN63">
        <f>SUMIFS(DataRegularSeason20242025!$AA$3:$AA$1315,DataRegularSeason20242025!$B$3:$B$1315, "&lt;=" &amp; GN$1, DataRegularSeason20242025!$D$3:$D$1315, $A63)+SUMIFS(DataRegularSeason20242025!$AB$3:$AB$1315,DataRegularSeason20242025!$B$3:$B$1315, "&lt;=" &amp; GN$1, DataRegularSeason20242025!$E$3:$E$1315, $A63)</f>
        <v>80</v>
      </c>
      <c r="GO63">
        <f>SUMIFS(DataRegularSeason20242025!$AA$3:$AA$1315,DataRegularSeason20242025!$B$3:$B$1315, "&lt;=" &amp; GO$1, DataRegularSeason20242025!$D$3:$D$1315, $A63)+SUMIFS(DataRegularSeason20242025!$AB$3:$AB$1315,DataRegularSeason20242025!$B$3:$B$1315, "&lt;=" &amp; GO$1, DataRegularSeason20242025!$E$3:$E$1315, $A63)</f>
        <v>80</v>
      </c>
      <c r="GP63">
        <f>SUMIFS(DataRegularSeason20242025!$AA$3:$AA$1315,DataRegularSeason20242025!$B$3:$B$1315, "&lt;=" &amp; GP$1, DataRegularSeason20242025!$D$3:$D$1315, $A63)+SUMIFS(DataRegularSeason20242025!$AB$3:$AB$1315,DataRegularSeason20242025!$B$3:$B$1315, "&lt;=" &amp; GP$1, DataRegularSeason20242025!$E$3:$E$1315, $A63)</f>
        <v>80</v>
      </c>
      <c r="GQ63">
        <f>SUMIFS(DataRegularSeason20242025!$AA$3:$AA$1315,DataRegularSeason20242025!$B$3:$B$1315, "&lt;=" &amp; GQ$1, DataRegularSeason20242025!$D$3:$D$1315, $A63)+SUMIFS(DataRegularSeason20242025!$AB$3:$AB$1315,DataRegularSeason20242025!$B$3:$B$1315, "&lt;=" &amp; GQ$1, DataRegularSeason20242025!$E$3:$E$1315, $A63)</f>
        <v>80</v>
      </c>
      <c r="GR63">
        <f>SUMIFS(DataRegularSeason20242025!$AA$3:$AA$1315,DataRegularSeason20242025!$B$3:$B$1315, "&lt;=" &amp; GR$1, DataRegularSeason20242025!$D$3:$D$1315, $A63)+SUMIFS(DataRegularSeason20242025!$AB$3:$AB$1315,DataRegularSeason20242025!$B$3:$B$1315, "&lt;=" &amp; GR$1, DataRegularSeason20242025!$E$3:$E$1315, $A63)</f>
        <v>80</v>
      </c>
      <c r="GS63">
        <f>SUMIFS(DataRegularSeason20242025!$AA$3:$AA$1315,DataRegularSeason20242025!$B$3:$B$1315, "&lt;=" &amp; GS$1, DataRegularSeason20242025!$D$3:$D$1315, $A63)+SUMIFS(DataRegularSeason20242025!$AB$3:$AB$1315,DataRegularSeason20242025!$B$3:$B$1315, "&lt;=" &amp; GS$1, DataRegularSeason20242025!$E$3:$E$1315, $A63)</f>
        <v>80</v>
      </c>
      <c r="GT63">
        <f>SUMIFS(DataRegularSeason20242025!$AA$3:$AA$1315,DataRegularSeason20242025!$B$3:$B$1315, "&lt;=" &amp; GT$1, DataRegularSeason20242025!$D$3:$D$1315, $A63)+SUMIFS(DataRegularSeason20242025!$AB$3:$AB$1315,DataRegularSeason20242025!$B$3:$B$1315, "&lt;=" &amp; GT$1, DataRegularSeason20242025!$E$3:$E$1315, $A63)</f>
        <v>80</v>
      </c>
      <c r="GU63">
        <f>SUMIFS(DataRegularSeason20242025!$AA$3:$AA$1315,DataRegularSeason20242025!$B$3:$B$1315, "&lt;=" &amp; GU$1, DataRegularSeason20242025!$D$3:$D$1315, $A63)+SUMIFS(DataRegularSeason20242025!$AB$3:$AB$1315,DataRegularSeason20242025!$B$3:$B$1315, "&lt;=" &amp; GU$1, DataRegularSeason20242025!$E$3:$E$1315, $A63)</f>
        <v>80</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71</v>
      </c>
      <c r="FE64">
        <f>SUMIFS(DataRegularSeason20242025!$AA$3:$AA$1315,DataRegularSeason20242025!$B$3:$B$1315, "&lt;=" &amp; FE$1, DataRegularSeason20242025!$D$3:$D$1315, $A64)+SUMIFS(DataRegularSeason20242025!$AB$3:$AB$1315,DataRegularSeason20242025!$B$3:$B$1315, "&lt;=" &amp; FE$1, DataRegularSeason20242025!$E$3:$E$1315, $A64)</f>
        <v>71</v>
      </c>
      <c r="FF64">
        <f>SUMIFS(DataRegularSeason20242025!$AA$3:$AA$1315,DataRegularSeason20242025!$B$3:$B$1315, "&lt;=" &amp; FF$1, DataRegularSeason20242025!$D$3:$D$1315, $A64)+SUMIFS(DataRegularSeason20242025!$AB$3:$AB$1315,DataRegularSeason20242025!$B$3:$B$1315, "&lt;=" &amp; FF$1, DataRegularSeason20242025!$E$3:$E$1315, $A64)</f>
        <v>71</v>
      </c>
      <c r="FG64">
        <f>SUMIFS(DataRegularSeason20242025!$AA$3:$AA$1315,DataRegularSeason20242025!$B$3:$B$1315, "&lt;=" &amp; FG$1, DataRegularSeason20242025!$D$3:$D$1315, $A64)+SUMIFS(DataRegularSeason20242025!$AB$3:$AB$1315,DataRegularSeason20242025!$B$3:$B$1315, "&lt;=" &amp; FG$1, DataRegularSeason20242025!$E$3:$E$1315, $A64)</f>
        <v>71</v>
      </c>
      <c r="FH64">
        <f>SUMIFS(DataRegularSeason20242025!$AA$3:$AA$1315,DataRegularSeason20242025!$B$3:$B$1315, "&lt;=" &amp; FH$1, DataRegularSeason20242025!$D$3:$D$1315, $A64)+SUMIFS(DataRegularSeason20242025!$AB$3:$AB$1315,DataRegularSeason20242025!$B$3:$B$1315, "&lt;=" &amp; FH$1, DataRegularSeason20242025!$E$3:$E$1315, $A64)</f>
        <v>71</v>
      </c>
      <c r="FI64">
        <f>SUMIFS(DataRegularSeason20242025!$AA$3:$AA$1315,DataRegularSeason20242025!$B$3:$B$1315, "&lt;=" &amp; FI$1, DataRegularSeason20242025!$D$3:$D$1315, $A64)+SUMIFS(DataRegularSeason20242025!$AB$3:$AB$1315,DataRegularSeason20242025!$B$3:$B$1315, "&lt;=" &amp; FI$1, DataRegularSeason20242025!$E$3:$E$1315, $A64)</f>
        <v>71</v>
      </c>
      <c r="FJ64">
        <f>SUMIFS(DataRegularSeason20242025!$AA$3:$AA$1315,DataRegularSeason20242025!$B$3:$B$1315, "&lt;=" &amp; FJ$1, DataRegularSeason20242025!$D$3:$D$1315, $A64)+SUMIFS(DataRegularSeason20242025!$AB$3:$AB$1315,DataRegularSeason20242025!$B$3:$B$1315, "&lt;=" &amp; FJ$1, DataRegularSeason20242025!$E$3:$E$1315, $A64)</f>
        <v>71</v>
      </c>
      <c r="FK64">
        <f>SUMIFS(DataRegularSeason20242025!$AA$3:$AA$1315,DataRegularSeason20242025!$B$3:$B$1315, "&lt;=" &amp; FK$1, DataRegularSeason20242025!$D$3:$D$1315, $A64)+SUMIFS(DataRegularSeason20242025!$AB$3:$AB$1315,DataRegularSeason20242025!$B$3:$B$1315, "&lt;=" &amp; FK$1, DataRegularSeason20242025!$E$3:$E$1315, $A64)</f>
        <v>71</v>
      </c>
      <c r="FL64">
        <f>SUMIFS(DataRegularSeason20242025!$AA$3:$AA$1315,DataRegularSeason20242025!$B$3:$B$1315, "&lt;=" &amp; FL$1, DataRegularSeason20242025!$D$3:$D$1315, $A64)+SUMIFS(DataRegularSeason20242025!$AB$3:$AB$1315,DataRegularSeason20242025!$B$3:$B$1315, "&lt;=" &amp; FL$1, DataRegularSeason20242025!$E$3:$E$1315, $A64)</f>
        <v>71</v>
      </c>
      <c r="FM64">
        <f>SUMIFS(DataRegularSeason20242025!$AA$3:$AA$1315,DataRegularSeason20242025!$B$3:$B$1315, "&lt;=" &amp; FM$1, DataRegularSeason20242025!$D$3:$D$1315, $A64)+SUMIFS(DataRegularSeason20242025!$AB$3:$AB$1315,DataRegularSeason20242025!$B$3:$B$1315, "&lt;=" &amp; FM$1, DataRegularSeason20242025!$E$3:$E$1315, $A64)</f>
        <v>71</v>
      </c>
      <c r="FN64">
        <f>SUMIFS(DataRegularSeason20242025!$AA$3:$AA$1315,DataRegularSeason20242025!$B$3:$B$1315, "&lt;=" &amp; FN$1, DataRegularSeason20242025!$D$3:$D$1315, $A64)+SUMIFS(DataRegularSeason20242025!$AB$3:$AB$1315,DataRegularSeason20242025!$B$3:$B$1315, "&lt;=" &amp; FN$1, DataRegularSeason20242025!$E$3:$E$1315, $A64)</f>
        <v>71</v>
      </c>
      <c r="FO64">
        <f>SUMIFS(DataRegularSeason20242025!$AA$3:$AA$1315,DataRegularSeason20242025!$B$3:$B$1315, "&lt;=" &amp; FO$1, DataRegularSeason20242025!$D$3:$D$1315, $A64)+SUMIFS(DataRegularSeason20242025!$AB$3:$AB$1315,DataRegularSeason20242025!$B$3:$B$1315, "&lt;=" &amp; FO$1, DataRegularSeason20242025!$E$3:$E$1315, $A64)</f>
        <v>71</v>
      </c>
      <c r="FP64">
        <f>SUMIFS(DataRegularSeason20242025!$AA$3:$AA$1315,DataRegularSeason20242025!$B$3:$B$1315, "&lt;=" &amp; FP$1, DataRegularSeason20242025!$D$3:$D$1315, $A64)+SUMIFS(DataRegularSeason20242025!$AB$3:$AB$1315,DataRegularSeason20242025!$B$3:$B$1315, "&lt;=" &amp; FP$1, DataRegularSeason20242025!$E$3:$E$1315, $A64)</f>
        <v>71</v>
      </c>
      <c r="FQ64">
        <f>SUMIFS(DataRegularSeason20242025!$AA$3:$AA$1315,DataRegularSeason20242025!$B$3:$B$1315, "&lt;=" &amp; FQ$1, DataRegularSeason20242025!$D$3:$D$1315, $A64)+SUMIFS(DataRegularSeason20242025!$AB$3:$AB$1315,DataRegularSeason20242025!$B$3:$B$1315, "&lt;=" &amp; FQ$1, DataRegularSeason20242025!$E$3:$E$1315, $A64)</f>
        <v>71</v>
      </c>
      <c r="FR64">
        <f>SUMIFS(DataRegularSeason20242025!$AA$3:$AA$1315,DataRegularSeason20242025!$B$3:$B$1315, "&lt;=" &amp; FR$1, DataRegularSeason20242025!$D$3:$D$1315, $A64)+SUMIFS(DataRegularSeason20242025!$AB$3:$AB$1315,DataRegularSeason20242025!$B$3:$B$1315, "&lt;=" &amp; FR$1, DataRegularSeason20242025!$E$3:$E$1315, $A64)</f>
        <v>71</v>
      </c>
      <c r="FS64">
        <f>SUMIFS(DataRegularSeason20242025!$AA$3:$AA$1315,DataRegularSeason20242025!$B$3:$B$1315, "&lt;=" &amp; FS$1, DataRegularSeason20242025!$D$3:$D$1315, $A64)+SUMIFS(DataRegularSeason20242025!$AB$3:$AB$1315,DataRegularSeason20242025!$B$3:$B$1315, "&lt;=" &amp; FS$1, DataRegularSeason20242025!$E$3:$E$1315, $A64)</f>
        <v>71</v>
      </c>
      <c r="FT64">
        <f>SUMIFS(DataRegularSeason20242025!$AA$3:$AA$1315,DataRegularSeason20242025!$B$3:$B$1315, "&lt;=" &amp; FT$1, DataRegularSeason20242025!$D$3:$D$1315, $A64)+SUMIFS(DataRegularSeason20242025!$AB$3:$AB$1315,DataRegularSeason20242025!$B$3:$B$1315, "&lt;=" &amp; FT$1, DataRegularSeason20242025!$E$3:$E$1315, $A64)</f>
        <v>71</v>
      </c>
      <c r="FU64">
        <f>SUMIFS(DataRegularSeason20242025!$AA$3:$AA$1315,DataRegularSeason20242025!$B$3:$B$1315, "&lt;=" &amp; FU$1, DataRegularSeason20242025!$D$3:$D$1315, $A64)+SUMIFS(DataRegularSeason20242025!$AB$3:$AB$1315,DataRegularSeason20242025!$B$3:$B$1315, "&lt;=" &amp; FU$1, DataRegularSeason20242025!$E$3:$E$1315, $A64)</f>
        <v>71</v>
      </c>
      <c r="FV64">
        <f>SUMIFS(DataRegularSeason20242025!$AA$3:$AA$1315,DataRegularSeason20242025!$B$3:$B$1315, "&lt;=" &amp; FV$1, DataRegularSeason20242025!$D$3:$D$1315, $A64)+SUMIFS(DataRegularSeason20242025!$AB$3:$AB$1315,DataRegularSeason20242025!$B$3:$B$1315, "&lt;=" &amp; FV$1, DataRegularSeason20242025!$E$3:$E$1315, $A64)</f>
        <v>71</v>
      </c>
      <c r="FW64">
        <f>SUMIFS(DataRegularSeason20242025!$AA$3:$AA$1315,DataRegularSeason20242025!$B$3:$B$1315, "&lt;=" &amp; FW$1, DataRegularSeason20242025!$D$3:$D$1315, $A64)+SUMIFS(DataRegularSeason20242025!$AB$3:$AB$1315,DataRegularSeason20242025!$B$3:$B$1315, "&lt;=" &amp; FW$1, DataRegularSeason20242025!$E$3:$E$1315, $A64)</f>
        <v>71</v>
      </c>
      <c r="FX64">
        <f>SUMIFS(DataRegularSeason20242025!$AA$3:$AA$1315,DataRegularSeason20242025!$B$3:$B$1315, "&lt;=" &amp; FX$1, DataRegularSeason20242025!$D$3:$D$1315, $A64)+SUMIFS(DataRegularSeason20242025!$AB$3:$AB$1315,DataRegularSeason20242025!$B$3:$B$1315, "&lt;=" &amp; FX$1, DataRegularSeason20242025!$E$3:$E$1315, $A64)</f>
        <v>71</v>
      </c>
      <c r="FY64">
        <f>SUMIFS(DataRegularSeason20242025!$AA$3:$AA$1315,DataRegularSeason20242025!$B$3:$B$1315, "&lt;=" &amp; FY$1, DataRegularSeason20242025!$D$3:$D$1315, $A64)+SUMIFS(DataRegularSeason20242025!$AB$3:$AB$1315,DataRegularSeason20242025!$B$3:$B$1315, "&lt;=" &amp; FY$1, DataRegularSeason20242025!$E$3:$E$1315, $A64)</f>
        <v>71</v>
      </c>
      <c r="FZ64">
        <f>SUMIFS(DataRegularSeason20242025!$AA$3:$AA$1315,DataRegularSeason20242025!$B$3:$B$1315, "&lt;=" &amp; FZ$1, DataRegularSeason20242025!$D$3:$D$1315, $A64)+SUMIFS(DataRegularSeason20242025!$AB$3:$AB$1315,DataRegularSeason20242025!$B$3:$B$1315, "&lt;=" &amp; FZ$1, DataRegularSeason20242025!$E$3:$E$1315, $A64)</f>
        <v>71</v>
      </c>
      <c r="GA64">
        <f>SUMIFS(DataRegularSeason20242025!$AA$3:$AA$1315,DataRegularSeason20242025!$B$3:$B$1315, "&lt;=" &amp; GA$1, DataRegularSeason20242025!$D$3:$D$1315, $A64)+SUMIFS(DataRegularSeason20242025!$AB$3:$AB$1315,DataRegularSeason20242025!$B$3:$B$1315, "&lt;=" &amp; GA$1, DataRegularSeason20242025!$E$3:$E$1315, $A64)</f>
        <v>71</v>
      </c>
      <c r="GB64">
        <f>SUMIFS(DataRegularSeason20242025!$AA$3:$AA$1315,DataRegularSeason20242025!$B$3:$B$1315, "&lt;=" &amp; GB$1, DataRegularSeason20242025!$D$3:$D$1315, $A64)+SUMIFS(DataRegularSeason20242025!$AB$3:$AB$1315,DataRegularSeason20242025!$B$3:$B$1315, "&lt;=" &amp; GB$1, DataRegularSeason20242025!$E$3:$E$1315, $A64)</f>
        <v>71</v>
      </c>
      <c r="GC64">
        <f>SUMIFS(DataRegularSeason20242025!$AA$3:$AA$1315,DataRegularSeason20242025!$B$3:$B$1315, "&lt;=" &amp; GC$1, DataRegularSeason20242025!$D$3:$D$1315, $A64)+SUMIFS(DataRegularSeason20242025!$AB$3:$AB$1315,DataRegularSeason20242025!$B$3:$B$1315, "&lt;=" &amp; GC$1, DataRegularSeason20242025!$E$3:$E$1315, $A64)</f>
        <v>71</v>
      </c>
      <c r="GD64">
        <f>SUMIFS(DataRegularSeason20242025!$AA$3:$AA$1315,DataRegularSeason20242025!$B$3:$B$1315, "&lt;=" &amp; GD$1, DataRegularSeason20242025!$D$3:$D$1315, $A64)+SUMIFS(DataRegularSeason20242025!$AB$3:$AB$1315,DataRegularSeason20242025!$B$3:$B$1315, "&lt;=" &amp; GD$1, DataRegularSeason20242025!$E$3:$E$1315, $A64)</f>
        <v>71</v>
      </c>
      <c r="GE64">
        <f>SUMIFS(DataRegularSeason20242025!$AA$3:$AA$1315,DataRegularSeason20242025!$B$3:$B$1315, "&lt;=" &amp; GE$1, DataRegularSeason20242025!$D$3:$D$1315, $A64)+SUMIFS(DataRegularSeason20242025!$AB$3:$AB$1315,DataRegularSeason20242025!$B$3:$B$1315, "&lt;=" &amp; GE$1, DataRegularSeason20242025!$E$3:$E$1315, $A64)</f>
        <v>71</v>
      </c>
      <c r="GF64">
        <f>SUMIFS(DataRegularSeason20242025!$AA$3:$AA$1315,DataRegularSeason20242025!$B$3:$B$1315, "&lt;=" &amp; GF$1, DataRegularSeason20242025!$D$3:$D$1315, $A64)+SUMIFS(DataRegularSeason20242025!$AB$3:$AB$1315,DataRegularSeason20242025!$B$3:$B$1315, "&lt;=" &amp; GF$1, DataRegularSeason20242025!$E$3:$E$1315, $A64)</f>
        <v>71</v>
      </c>
      <c r="GG64">
        <f>SUMIFS(DataRegularSeason20242025!$AA$3:$AA$1315,DataRegularSeason20242025!$B$3:$B$1315, "&lt;=" &amp; GG$1, DataRegularSeason20242025!$D$3:$D$1315, $A64)+SUMIFS(DataRegularSeason20242025!$AB$3:$AB$1315,DataRegularSeason20242025!$B$3:$B$1315, "&lt;=" &amp; GG$1, DataRegularSeason20242025!$E$3:$E$1315, $A64)</f>
        <v>71</v>
      </c>
      <c r="GH64">
        <f>SUMIFS(DataRegularSeason20242025!$AA$3:$AA$1315,DataRegularSeason20242025!$B$3:$B$1315, "&lt;=" &amp; GH$1, DataRegularSeason20242025!$D$3:$D$1315, $A64)+SUMIFS(DataRegularSeason20242025!$AB$3:$AB$1315,DataRegularSeason20242025!$B$3:$B$1315, "&lt;=" &amp; GH$1, DataRegularSeason20242025!$E$3:$E$1315, $A64)</f>
        <v>71</v>
      </c>
      <c r="GI64">
        <f>SUMIFS(DataRegularSeason20242025!$AA$3:$AA$1315,DataRegularSeason20242025!$B$3:$B$1315, "&lt;=" &amp; GI$1, DataRegularSeason20242025!$D$3:$D$1315, $A64)+SUMIFS(DataRegularSeason20242025!$AB$3:$AB$1315,DataRegularSeason20242025!$B$3:$B$1315, "&lt;=" &amp; GI$1, DataRegularSeason20242025!$E$3:$E$1315, $A64)</f>
        <v>71</v>
      </c>
      <c r="GJ64">
        <f>SUMIFS(DataRegularSeason20242025!$AA$3:$AA$1315,DataRegularSeason20242025!$B$3:$B$1315, "&lt;=" &amp; GJ$1, DataRegularSeason20242025!$D$3:$D$1315, $A64)+SUMIFS(DataRegularSeason20242025!$AB$3:$AB$1315,DataRegularSeason20242025!$B$3:$B$1315, "&lt;=" &amp; GJ$1, DataRegularSeason20242025!$E$3:$E$1315, $A64)</f>
        <v>71</v>
      </c>
      <c r="GK64">
        <f>SUMIFS(DataRegularSeason20242025!$AA$3:$AA$1315,DataRegularSeason20242025!$B$3:$B$1315, "&lt;=" &amp; GK$1, DataRegularSeason20242025!$D$3:$D$1315, $A64)+SUMIFS(DataRegularSeason20242025!$AB$3:$AB$1315,DataRegularSeason20242025!$B$3:$B$1315, "&lt;=" &amp; GK$1, DataRegularSeason20242025!$E$3:$E$1315, $A64)</f>
        <v>71</v>
      </c>
      <c r="GL64">
        <f>SUMIFS(DataRegularSeason20242025!$AA$3:$AA$1315,DataRegularSeason20242025!$B$3:$B$1315, "&lt;=" &amp; GL$1, DataRegularSeason20242025!$D$3:$D$1315, $A64)+SUMIFS(DataRegularSeason20242025!$AB$3:$AB$1315,DataRegularSeason20242025!$B$3:$B$1315, "&lt;=" &amp; GL$1, DataRegularSeason20242025!$E$3:$E$1315, $A64)</f>
        <v>71</v>
      </c>
      <c r="GM64">
        <f>SUMIFS(DataRegularSeason20242025!$AA$3:$AA$1315,DataRegularSeason20242025!$B$3:$B$1315, "&lt;=" &amp; GM$1, DataRegularSeason20242025!$D$3:$D$1315, $A64)+SUMIFS(DataRegularSeason20242025!$AB$3:$AB$1315,DataRegularSeason20242025!$B$3:$B$1315, "&lt;=" &amp; GM$1, DataRegularSeason20242025!$E$3:$E$1315, $A64)</f>
        <v>71</v>
      </c>
      <c r="GN64">
        <f>SUMIFS(DataRegularSeason20242025!$AA$3:$AA$1315,DataRegularSeason20242025!$B$3:$B$1315, "&lt;=" &amp; GN$1, DataRegularSeason20242025!$D$3:$D$1315, $A64)+SUMIFS(DataRegularSeason20242025!$AB$3:$AB$1315,DataRegularSeason20242025!$B$3:$B$1315, "&lt;=" &amp; GN$1, DataRegularSeason20242025!$E$3:$E$1315, $A64)</f>
        <v>71</v>
      </c>
      <c r="GO64">
        <f>SUMIFS(DataRegularSeason20242025!$AA$3:$AA$1315,DataRegularSeason20242025!$B$3:$B$1315, "&lt;=" &amp; GO$1, DataRegularSeason20242025!$D$3:$D$1315, $A64)+SUMIFS(DataRegularSeason20242025!$AB$3:$AB$1315,DataRegularSeason20242025!$B$3:$B$1315, "&lt;=" &amp; GO$1, DataRegularSeason20242025!$E$3:$E$1315, $A64)</f>
        <v>71</v>
      </c>
      <c r="GP64">
        <f>SUMIFS(DataRegularSeason20242025!$AA$3:$AA$1315,DataRegularSeason20242025!$B$3:$B$1315, "&lt;=" &amp; GP$1, DataRegularSeason20242025!$D$3:$D$1315, $A64)+SUMIFS(DataRegularSeason20242025!$AB$3:$AB$1315,DataRegularSeason20242025!$B$3:$B$1315, "&lt;=" &amp; GP$1, DataRegularSeason20242025!$E$3:$E$1315, $A64)</f>
        <v>71</v>
      </c>
      <c r="GQ64">
        <f>SUMIFS(DataRegularSeason20242025!$AA$3:$AA$1315,DataRegularSeason20242025!$B$3:$B$1315, "&lt;=" &amp; GQ$1, DataRegularSeason20242025!$D$3:$D$1315, $A64)+SUMIFS(DataRegularSeason20242025!$AB$3:$AB$1315,DataRegularSeason20242025!$B$3:$B$1315, "&lt;=" &amp; GQ$1, DataRegularSeason20242025!$E$3:$E$1315, $A64)</f>
        <v>71</v>
      </c>
      <c r="GR64">
        <f>SUMIFS(DataRegularSeason20242025!$AA$3:$AA$1315,DataRegularSeason20242025!$B$3:$B$1315, "&lt;=" &amp; GR$1, DataRegularSeason20242025!$D$3:$D$1315, $A64)+SUMIFS(DataRegularSeason20242025!$AB$3:$AB$1315,DataRegularSeason20242025!$B$3:$B$1315, "&lt;=" &amp; GR$1, DataRegularSeason20242025!$E$3:$E$1315, $A64)</f>
        <v>71</v>
      </c>
      <c r="GS64">
        <f>SUMIFS(DataRegularSeason20242025!$AA$3:$AA$1315,DataRegularSeason20242025!$B$3:$B$1315, "&lt;=" &amp; GS$1, DataRegularSeason20242025!$D$3:$D$1315, $A64)+SUMIFS(DataRegularSeason20242025!$AB$3:$AB$1315,DataRegularSeason20242025!$B$3:$B$1315, "&lt;=" &amp; GS$1, DataRegularSeason20242025!$E$3:$E$1315, $A64)</f>
        <v>71</v>
      </c>
      <c r="GT64">
        <f>SUMIFS(DataRegularSeason20242025!$AA$3:$AA$1315,DataRegularSeason20242025!$B$3:$B$1315, "&lt;=" &amp; GT$1, DataRegularSeason20242025!$D$3:$D$1315, $A64)+SUMIFS(DataRegularSeason20242025!$AB$3:$AB$1315,DataRegularSeason20242025!$B$3:$B$1315, "&lt;=" &amp; GT$1, DataRegularSeason20242025!$E$3:$E$1315, $A64)</f>
        <v>71</v>
      </c>
      <c r="GU64">
        <f>SUMIFS(DataRegularSeason20242025!$AA$3:$AA$1315,DataRegularSeason20242025!$B$3:$B$1315, "&lt;=" &amp; GU$1, DataRegularSeason20242025!$D$3:$D$1315, $A64)+SUMIFS(DataRegularSeason20242025!$AB$3:$AB$1315,DataRegularSeason20242025!$B$3:$B$1315, "&lt;=" &amp; GU$1, DataRegularSeason20242025!$E$3:$E$1315, $A64)</f>
        <v>71</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67</v>
      </c>
      <c r="FC65">
        <f>SUMIFS(DataRegularSeason20242025!$AA$3:$AA$1315,DataRegularSeason20242025!$B$3:$B$1315, "&lt;=" &amp; FC$1, DataRegularSeason20242025!$D$3:$D$1315, $A65)+SUMIFS(DataRegularSeason20242025!$AB$3:$AB$1315,DataRegularSeason20242025!$B$3:$B$1315, "&lt;=" &amp; FC$1, DataRegularSeason20242025!$E$3:$E$1315, $A65)</f>
        <v>67</v>
      </c>
      <c r="FD65">
        <f>SUMIFS(DataRegularSeason20242025!$AA$3:$AA$1315,DataRegularSeason20242025!$B$3:$B$1315, "&lt;=" &amp; FD$1, DataRegularSeason20242025!$D$3:$D$1315, $A65)+SUMIFS(DataRegularSeason20242025!$AB$3:$AB$1315,DataRegularSeason20242025!$B$3:$B$1315, "&lt;=" &amp; FD$1, DataRegularSeason20242025!$E$3:$E$1315, $A65)</f>
        <v>67</v>
      </c>
      <c r="FE65">
        <f>SUMIFS(DataRegularSeason20242025!$AA$3:$AA$1315,DataRegularSeason20242025!$B$3:$B$1315, "&lt;=" &amp; FE$1, DataRegularSeason20242025!$D$3:$D$1315, $A65)+SUMIFS(DataRegularSeason20242025!$AB$3:$AB$1315,DataRegularSeason20242025!$B$3:$B$1315, "&lt;=" &amp; FE$1, DataRegularSeason20242025!$E$3:$E$1315, $A65)</f>
        <v>67</v>
      </c>
      <c r="FF65">
        <f>SUMIFS(DataRegularSeason20242025!$AA$3:$AA$1315,DataRegularSeason20242025!$B$3:$B$1315, "&lt;=" &amp; FF$1, DataRegularSeason20242025!$D$3:$D$1315, $A65)+SUMIFS(DataRegularSeason20242025!$AB$3:$AB$1315,DataRegularSeason20242025!$B$3:$B$1315, "&lt;=" &amp; FF$1, DataRegularSeason20242025!$E$3:$E$1315, $A65)</f>
        <v>67</v>
      </c>
      <c r="FG65">
        <f>SUMIFS(DataRegularSeason20242025!$AA$3:$AA$1315,DataRegularSeason20242025!$B$3:$B$1315, "&lt;=" &amp; FG$1, DataRegularSeason20242025!$D$3:$D$1315, $A65)+SUMIFS(DataRegularSeason20242025!$AB$3:$AB$1315,DataRegularSeason20242025!$B$3:$B$1315, "&lt;=" &amp; FG$1, DataRegularSeason20242025!$E$3:$E$1315, $A65)</f>
        <v>67</v>
      </c>
      <c r="FH65">
        <f>SUMIFS(DataRegularSeason20242025!$AA$3:$AA$1315,DataRegularSeason20242025!$B$3:$B$1315, "&lt;=" &amp; FH$1, DataRegularSeason20242025!$D$3:$D$1315, $A65)+SUMIFS(DataRegularSeason20242025!$AB$3:$AB$1315,DataRegularSeason20242025!$B$3:$B$1315, "&lt;=" &amp; FH$1, DataRegularSeason20242025!$E$3:$E$1315, $A65)</f>
        <v>67</v>
      </c>
      <c r="FI65">
        <f>SUMIFS(DataRegularSeason20242025!$AA$3:$AA$1315,DataRegularSeason20242025!$B$3:$B$1315, "&lt;=" &amp; FI$1, DataRegularSeason20242025!$D$3:$D$1315, $A65)+SUMIFS(DataRegularSeason20242025!$AB$3:$AB$1315,DataRegularSeason20242025!$B$3:$B$1315, "&lt;=" &amp; FI$1, DataRegularSeason20242025!$E$3:$E$1315, $A65)</f>
        <v>67</v>
      </c>
      <c r="FJ65">
        <f>SUMIFS(DataRegularSeason20242025!$AA$3:$AA$1315,DataRegularSeason20242025!$B$3:$B$1315, "&lt;=" &amp; FJ$1, DataRegularSeason20242025!$D$3:$D$1315, $A65)+SUMIFS(DataRegularSeason20242025!$AB$3:$AB$1315,DataRegularSeason20242025!$B$3:$B$1315, "&lt;=" &amp; FJ$1, DataRegularSeason20242025!$E$3:$E$1315, $A65)</f>
        <v>67</v>
      </c>
      <c r="FK65">
        <f>SUMIFS(DataRegularSeason20242025!$AA$3:$AA$1315,DataRegularSeason20242025!$B$3:$B$1315, "&lt;=" &amp; FK$1, DataRegularSeason20242025!$D$3:$D$1315, $A65)+SUMIFS(DataRegularSeason20242025!$AB$3:$AB$1315,DataRegularSeason20242025!$B$3:$B$1315, "&lt;=" &amp; FK$1, DataRegularSeason20242025!$E$3:$E$1315, $A65)</f>
        <v>67</v>
      </c>
      <c r="FL65">
        <f>SUMIFS(DataRegularSeason20242025!$AA$3:$AA$1315,DataRegularSeason20242025!$B$3:$B$1315, "&lt;=" &amp; FL$1, DataRegularSeason20242025!$D$3:$D$1315, $A65)+SUMIFS(DataRegularSeason20242025!$AB$3:$AB$1315,DataRegularSeason20242025!$B$3:$B$1315, "&lt;=" &amp; FL$1, DataRegularSeason20242025!$E$3:$E$1315, $A65)</f>
        <v>67</v>
      </c>
      <c r="FM65">
        <f>SUMIFS(DataRegularSeason20242025!$AA$3:$AA$1315,DataRegularSeason20242025!$B$3:$B$1315, "&lt;=" &amp; FM$1, DataRegularSeason20242025!$D$3:$D$1315, $A65)+SUMIFS(DataRegularSeason20242025!$AB$3:$AB$1315,DataRegularSeason20242025!$B$3:$B$1315, "&lt;=" &amp; FM$1, DataRegularSeason20242025!$E$3:$E$1315, $A65)</f>
        <v>67</v>
      </c>
      <c r="FN65">
        <f>SUMIFS(DataRegularSeason20242025!$AA$3:$AA$1315,DataRegularSeason20242025!$B$3:$B$1315, "&lt;=" &amp; FN$1, DataRegularSeason20242025!$D$3:$D$1315, $A65)+SUMIFS(DataRegularSeason20242025!$AB$3:$AB$1315,DataRegularSeason20242025!$B$3:$B$1315, "&lt;=" &amp; FN$1, DataRegularSeason20242025!$E$3:$E$1315, $A65)</f>
        <v>67</v>
      </c>
      <c r="FO65">
        <f>SUMIFS(DataRegularSeason20242025!$AA$3:$AA$1315,DataRegularSeason20242025!$B$3:$B$1315, "&lt;=" &amp; FO$1, DataRegularSeason20242025!$D$3:$D$1315, $A65)+SUMIFS(DataRegularSeason20242025!$AB$3:$AB$1315,DataRegularSeason20242025!$B$3:$B$1315, "&lt;=" &amp; FO$1, DataRegularSeason20242025!$E$3:$E$1315, $A65)</f>
        <v>67</v>
      </c>
      <c r="FP65">
        <f>SUMIFS(DataRegularSeason20242025!$AA$3:$AA$1315,DataRegularSeason20242025!$B$3:$B$1315, "&lt;=" &amp; FP$1, DataRegularSeason20242025!$D$3:$D$1315, $A65)+SUMIFS(DataRegularSeason20242025!$AB$3:$AB$1315,DataRegularSeason20242025!$B$3:$B$1315, "&lt;=" &amp; FP$1, DataRegularSeason20242025!$E$3:$E$1315, $A65)</f>
        <v>67</v>
      </c>
      <c r="FQ65">
        <f>SUMIFS(DataRegularSeason20242025!$AA$3:$AA$1315,DataRegularSeason20242025!$B$3:$B$1315, "&lt;=" &amp; FQ$1, DataRegularSeason20242025!$D$3:$D$1315, $A65)+SUMIFS(DataRegularSeason20242025!$AB$3:$AB$1315,DataRegularSeason20242025!$B$3:$B$1315, "&lt;=" &amp; FQ$1, DataRegularSeason20242025!$E$3:$E$1315, $A65)</f>
        <v>67</v>
      </c>
      <c r="FR65">
        <f>SUMIFS(DataRegularSeason20242025!$AA$3:$AA$1315,DataRegularSeason20242025!$B$3:$B$1315, "&lt;=" &amp; FR$1, DataRegularSeason20242025!$D$3:$D$1315, $A65)+SUMIFS(DataRegularSeason20242025!$AB$3:$AB$1315,DataRegularSeason20242025!$B$3:$B$1315, "&lt;=" &amp; FR$1, DataRegularSeason20242025!$E$3:$E$1315, $A65)</f>
        <v>67</v>
      </c>
      <c r="FS65">
        <f>SUMIFS(DataRegularSeason20242025!$AA$3:$AA$1315,DataRegularSeason20242025!$B$3:$B$1315, "&lt;=" &amp; FS$1, DataRegularSeason20242025!$D$3:$D$1315, $A65)+SUMIFS(DataRegularSeason20242025!$AB$3:$AB$1315,DataRegularSeason20242025!$B$3:$B$1315, "&lt;=" &amp; FS$1, DataRegularSeason20242025!$E$3:$E$1315, $A65)</f>
        <v>67</v>
      </c>
      <c r="FT65">
        <f>SUMIFS(DataRegularSeason20242025!$AA$3:$AA$1315,DataRegularSeason20242025!$B$3:$B$1315, "&lt;=" &amp; FT$1, DataRegularSeason20242025!$D$3:$D$1315, $A65)+SUMIFS(DataRegularSeason20242025!$AB$3:$AB$1315,DataRegularSeason20242025!$B$3:$B$1315, "&lt;=" &amp; FT$1, DataRegularSeason20242025!$E$3:$E$1315, $A65)</f>
        <v>67</v>
      </c>
      <c r="FU65">
        <f>SUMIFS(DataRegularSeason20242025!$AA$3:$AA$1315,DataRegularSeason20242025!$B$3:$B$1315, "&lt;=" &amp; FU$1, DataRegularSeason20242025!$D$3:$D$1315, $A65)+SUMIFS(DataRegularSeason20242025!$AB$3:$AB$1315,DataRegularSeason20242025!$B$3:$B$1315, "&lt;=" &amp; FU$1, DataRegularSeason20242025!$E$3:$E$1315, $A65)</f>
        <v>67</v>
      </c>
      <c r="FV65">
        <f>SUMIFS(DataRegularSeason20242025!$AA$3:$AA$1315,DataRegularSeason20242025!$B$3:$B$1315, "&lt;=" &amp; FV$1, DataRegularSeason20242025!$D$3:$D$1315, $A65)+SUMIFS(DataRegularSeason20242025!$AB$3:$AB$1315,DataRegularSeason20242025!$B$3:$B$1315, "&lt;=" &amp; FV$1, DataRegularSeason20242025!$E$3:$E$1315, $A65)</f>
        <v>67</v>
      </c>
      <c r="FW65">
        <f>SUMIFS(DataRegularSeason20242025!$AA$3:$AA$1315,DataRegularSeason20242025!$B$3:$B$1315, "&lt;=" &amp; FW$1, DataRegularSeason20242025!$D$3:$D$1315, $A65)+SUMIFS(DataRegularSeason20242025!$AB$3:$AB$1315,DataRegularSeason20242025!$B$3:$B$1315, "&lt;=" &amp; FW$1, DataRegularSeason20242025!$E$3:$E$1315, $A65)</f>
        <v>67</v>
      </c>
      <c r="FX65">
        <f>SUMIFS(DataRegularSeason20242025!$AA$3:$AA$1315,DataRegularSeason20242025!$B$3:$B$1315, "&lt;=" &amp; FX$1, DataRegularSeason20242025!$D$3:$D$1315, $A65)+SUMIFS(DataRegularSeason20242025!$AB$3:$AB$1315,DataRegularSeason20242025!$B$3:$B$1315, "&lt;=" &amp; FX$1, DataRegularSeason20242025!$E$3:$E$1315, $A65)</f>
        <v>67</v>
      </c>
      <c r="FY65">
        <f>SUMIFS(DataRegularSeason20242025!$AA$3:$AA$1315,DataRegularSeason20242025!$B$3:$B$1315, "&lt;=" &amp; FY$1, DataRegularSeason20242025!$D$3:$D$1315, $A65)+SUMIFS(DataRegularSeason20242025!$AB$3:$AB$1315,DataRegularSeason20242025!$B$3:$B$1315, "&lt;=" &amp; FY$1, DataRegularSeason20242025!$E$3:$E$1315, $A65)</f>
        <v>67</v>
      </c>
      <c r="FZ65">
        <f>SUMIFS(DataRegularSeason20242025!$AA$3:$AA$1315,DataRegularSeason20242025!$B$3:$B$1315, "&lt;=" &amp; FZ$1, DataRegularSeason20242025!$D$3:$D$1315, $A65)+SUMIFS(DataRegularSeason20242025!$AB$3:$AB$1315,DataRegularSeason20242025!$B$3:$B$1315, "&lt;=" &amp; FZ$1, DataRegularSeason20242025!$E$3:$E$1315, $A65)</f>
        <v>67</v>
      </c>
      <c r="GA65">
        <f>SUMIFS(DataRegularSeason20242025!$AA$3:$AA$1315,DataRegularSeason20242025!$B$3:$B$1315, "&lt;=" &amp; GA$1, DataRegularSeason20242025!$D$3:$D$1315, $A65)+SUMIFS(DataRegularSeason20242025!$AB$3:$AB$1315,DataRegularSeason20242025!$B$3:$B$1315, "&lt;=" &amp; GA$1, DataRegularSeason20242025!$E$3:$E$1315, $A65)</f>
        <v>67</v>
      </c>
      <c r="GB65">
        <f>SUMIFS(DataRegularSeason20242025!$AA$3:$AA$1315,DataRegularSeason20242025!$B$3:$B$1315, "&lt;=" &amp; GB$1, DataRegularSeason20242025!$D$3:$D$1315, $A65)+SUMIFS(DataRegularSeason20242025!$AB$3:$AB$1315,DataRegularSeason20242025!$B$3:$B$1315, "&lt;=" &amp; GB$1, DataRegularSeason20242025!$E$3:$E$1315, $A65)</f>
        <v>67</v>
      </c>
      <c r="GC65">
        <f>SUMIFS(DataRegularSeason20242025!$AA$3:$AA$1315,DataRegularSeason20242025!$B$3:$B$1315, "&lt;=" &amp; GC$1, DataRegularSeason20242025!$D$3:$D$1315, $A65)+SUMIFS(DataRegularSeason20242025!$AB$3:$AB$1315,DataRegularSeason20242025!$B$3:$B$1315, "&lt;=" &amp; GC$1, DataRegularSeason20242025!$E$3:$E$1315, $A65)</f>
        <v>67</v>
      </c>
      <c r="GD65">
        <f>SUMIFS(DataRegularSeason20242025!$AA$3:$AA$1315,DataRegularSeason20242025!$B$3:$B$1315, "&lt;=" &amp; GD$1, DataRegularSeason20242025!$D$3:$D$1315, $A65)+SUMIFS(DataRegularSeason20242025!$AB$3:$AB$1315,DataRegularSeason20242025!$B$3:$B$1315, "&lt;=" &amp; GD$1, DataRegularSeason20242025!$E$3:$E$1315, $A65)</f>
        <v>67</v>
      </c>
      <c r="GE65">
        <f>SUMIFS(DataRegularSeason20242025!$AA$3:$AA$1315,DataRegularSeason20242025!$B$3:$B$1315, "&lt;=" &amp; GE$1, DataRegularSeason20242025!$D$3:$D$1315, $A65)+SUMIFS(DataRegularSeason20242025!$AB$3:$AB$1315,DataRegularSeason20242025!$B$3:$B$1315, "&lt;=" &amp; GE$1, DataRegularSeason20242025!$E$3:$E$1315, $A65)</f>
        <v>67</v>
      </c>
      <c r="GF65">
        <f>SUMIFS(DataRegularSeason20242025!$AA$3:$AA$1315,DataRegularSeason20242025!$B$3:$B$1315, "&lt;=" &amp; GF$1, DataRegularSeason20242025!$D$3:$D$1315, $A65)+SUMIFS(DataRegularSeason20242025!$AB$3:$AB$1315,DataRegularSeason20242025!$B$3:$B$1315, "&lt;=" &amp; GF$1, DataRegularSeason20242025!$E$3:$E$1315, $A65)</f>
        <v>67</v>
      </c>
      <c r="GG65">
        <f>SUMIFS(DataRegularSeason20242025!$AA$3:$AA$1315,DataRegularSeason20242025!$B$3:$B$1315, "&lt;=" &amp; GG$1, DataRegularSeason20242025!$D$3:$D$1315, $A65)+SUMIFS(DataRegularSeason20242025!$AB$3:$AB$1315,DataRegularSeason20242025!$B$3:$B$1315, "&lt;=" &amp; GG$1, DataRegularSeason20242025!$E$3:$E$1315, $A65)</f>
        <v>67</v>
      </c>
      <c r="GH65">
        <f>SUMIFS(DataRegularSeason20242025!$AA$3:$AA$1315,DataRegularSeason20242025!$B$3:$B$1315, "&lt;=" &amp; GH$1, DataRegularSeason20242025!$D$3:$D$1315, $A65)+SUMIFS(DataRegularSeason20242025!$AB$3:$AB$1315,DataRegularSeason20242025!$B$3:$B$1315, "&lt;=" &amp; GH$1, DataRegularSeason20242025!$E$3:$E$1315, $A65)</f>
        <v>67</v>
      </c>
      <c r="GI65">
        <f>SUMIFS(DataRegularSeason20242025!$AA$3:$AA$1315,DataRegularSeason20242025!$B$3:$B$1315, "&lt;=" &amp; GI$1, DataRegularSeason20242025!$D$3:$D$1315, $A65)+SUMIFS(DataRegularSeason20242025!$AB$3:$AB$1315,DataRegularSeason20242025!$B$3:$B$1315, "&lt;=" &amp; GI$1, DataRegularSeason20242025!$E$3:$E$1315, $A65)</f>
        <v>67</v>
      </c>
      <c r="GJ65">
        <f>SUMIFS(DataRegularSeason20242025!$AA$3:$AA$1315,DataRegularSeason20242025!$B$3:$B$1315, "&lt;=" &amp; GJ$1, DataRegularSeason20242025!$D$3:$D$1315, $A65)+SUMIFS(DataRegularSeason20242025!$AB$3:$AB$1315,DataRegularSeason20242025!$B$3:$B$1315, "&lt;=" &amp; GJ$1, DataRegularSeason20242025!$E$3:$E$1315, $A65)</f>
        <v>67</v>
      </c>
      <c r="GK65">
        <f>SUMIFS(DataRegularSeason20242025!$AA$3:$AA$1315,DataRegularSeason20242025!$B$3:$B$1315, "&lt;=" &amp; GK$1, DataRegularSeason20242025!$D$3:$D$1315, $A65)+SUMIFS(DataRegularSeason20242025!$AB$3:$AB$1315,DataRegularSeason20242025!$B$3:$B$1315, "&lt;=" &amp; GK$1, DataRegularSeason20242025!$E$3:$E$1315, $A65)</f>
        <v>67</v>
      </c>
      <c r="GL65">
        <f>SUMIFS(DataRegularSeason20242025!$AA$3:$AA$1315,DataRegularSeason20242025!$B$3:$B$1315, "&lt;=" &amp; GL$1, DataRegularSeason20242025!$D$3:$D$1315, $A65)+SUMIFS(DataRegularSeason20242025!$AB$3:$AB$1315,DataRegularSeason20242025!$B$3:$B$1315, "&lt;=" &amp; GL$1, DataRegularSeason20242025!$E$3:$E$1315, $A65)</f>
        <v>67</v>
      </c>
      <c r="GM65">
        <f>SUMIFS(DataRegularSeason20242025!$AA$3:$AA$1315,DataRegularSeason20242025!$B$3:$B$1315, "&lt;=" &amp; GM$1, DataRegularSeason20242025!$D$3:$D$1315, $A65)+SUMIFS(DataRegularSeason20242025!$AB$3:$AB$1315,DataRegularSeason20242025!$B$3:$B$1315, "&lt;=" &amp; GM$1, DataRegularSeason20242025!$E$3:$E$1315, $A65)</f>
        <v>67</v>
      </c>
      <c r="GN65">
        <f>SUMIFS(DataRegularSeason20242025!$AA$3:$AA$1315,DataRegularSeason20242025!$B$3:$B$1315, "&lt;=" &amp; GN$1, DataRegularSeason20242025!$D$3:$D$1315, $A65)+SUMIFS(DataRegularSeason20242025!$AB$3:$AB$1315,DataRegularSeason20242025!$B$3:$B$1315, "&lt;=" &amp; GN$1, DataRegularSeason20242025!$E$3:$E$1315, $A65)</f>
        <v>67</v>
      </c>
      <c r="GO65">
        <f>SUMIFS(DataRegularSeason20242025!$AA$3:$AA$1315,DataRegularSeason20242025!$B$3:$B$1315, "&lt;=" &amp; GO$1, DataRegularSeason20242025!$D$3:$D$1315, $A65)+SUMIFS(DataRegularSeason20242025!$AB$3:$AB$1315,DataRegularSeason20242025!$B$3:$B$1315, "&lt;=" &amp; GO$1, DataRegularSeason20242025!$E$3:$E$1315, $A65)</f>
        <v>67</v>
      </c>
      <c r="GP65">
        <f>SUMIFS(DataRegularSeason20242025!$AA$3:$AA$1315,DataRegularSeason20242025!$B$3:$B$1315, "&lt;=" &amp; GP$1, DataRegularSeason20242025!$D$3:$D$1315, $A65)+SUMIFS(DataRegularSeason20242025!$AB$3:$AB$1315,DataRegularSeason20242025!$B$3:$B$1315, "&lt;=" &amp; GP$1, DataRegularSeason20242025!$E$3:$E$1315, $A65)</f>
        <v>67</v>
      </c>
      <c r="GQ65">
        <f>SUMIFS(DataRegularSeason20242025!$AA$3:$AA$1315,DataRegularSeason20242025!$B$3:$B$1315, "&lt;=" &amp; GQ$1, DataRegularSeason20242025!$D$3:$D$1315, $A65)+SUMIFS(DataRegularSeason20242025!$AB$3:$AB$1315,DataRegularSeason20242025!$B$3:$B$1315, "&lt;=" &amp; GQ$1, DataRegularSeason20242025!$E$3:$E$1315, $A65)</f>
        <v>67</v>
      </c>
      <c r="GR65">
        <f>SUMIFS(DataRegularSeason20242025!$AA$3:$AA$1315,DataRegularSeason20242025!$B$3:$B$1315, "&lt;=" &amp; GR$1, DataRegularSeason20242025!$D$3:$D$1315, $A65)+SUMIFS(DataRegularSeason20242025!$AB$3:$AB$1315,DataRegularSeason20242025!$B$3:$B$1315, "&lt;=" &amp; GR$1, DataRegularSeason20242025!$E$3:$E$1315, $A65)</f>
        <v>67</v>
      </c>
      <c r="GS65">
        <f>SUMIFS(DataRegularSeason20242025!$AA$3:$AA$1315,DataRegularSeason20242025!$B$3:$B$1315, "&lt;=" &amp; GS$1, DataRegularSeason20242025!$D$3:$D$1315, $A65)+SUMIFS(DataRegularSeason20242025!$AB$3:$AB$1315,DataRegularSeason20242025!$B$3:$B$1315, "&lt;=" &amp; GS$1, DataRegularSeason20242025!$E$3:$E$1315, $A65)</f>
        <v>67</v>
      </c>
      <c r="GT65">
        <f>SUMIFS(DataRegularSeason20242025!$AA$3:$AA$1315,DataRegularSeason20242025!$B$3:$B$1315, "&lt;=" &amp; GT$1, DataRegularSeason20242025!$D$3:$D$1315, $A65)+SUMIFS(DataRegularSeason20242025!$AB$3:$AB$1315,DataRegularSeason20242025!$B$3:$B$1315, "&lt;=" &amp; GT$1, DataRegularSeason20242025!$E$3:$E$1315, $A65)</f>
        <v>67</v>
      </c>
      <c r="GU65">
        <f>SUMIFS(DataRegularSeason20242025!$AA$3:$AA$1315,DataRegularSeason20242025!$B$3:$B$1315, "&lt;=" &amp; GU$1, DataRegularSeason20242025!$D$3:$D$1315, $A65)+SUMIFS(DataRegularSeason20242025!$AB$3:$AB$1315,DataRegularSeason20242025!$B$3:$B$1315, "&lt;=" &amp; GU$1, DataRegularSeason20242025!$E$3:$E$1315, $A65)</f>
        <v>67</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64</v>
      </c>
      <c r="FD66">
        <f>SUMIFS(DataRegularSeason20242025!$AA$3:$AA$1315,DataRegularSeason20242025!$B$3:$B$1315, "&lt;=" &amp; FD$1, DataRegularSeason20242025!$D$3:$D$1315, $A66)+SUMIFS(DataRegularSeason20242025!$AB$3:$AB$1315,DataRegularSeason20242025!$B$3:$B$1315, "&lt;=" &amp; FD$1, DataRegularSeason20242025!$E$3:$E$1315, $A66)</f>
        <v>64</v>
      </c>
      <c r="FE66">
        <f>SUMIFS(DataRegularSeason20242025!$AA$3:$AA$1315,DataRegularSeason20242025!$B$3:$B$1315, "&lt;=" &amp; FE$1, DataRegularSeason20242025!$D$3:$D$1315, $A66)+SUMIFS(DataRegularSeason20242025!$AB$3:$AB$1315,DataRegularSeason20242025!$B$3:$B$1315, "&lt;=" &amp; FE$1, DataRegularSeason20242025!$E$3:$E$1315, $A66)</f>
        <v>64</v>
      </c>
      <c r="FF66">
        <f>SUMIFS(DataRegularSeason20242025!$AA$3:$AA$1315,DataRegularSeason20242025!$B$3:$B$1315, "&lt;=" &amp; FF$1, DataRegularSeason20242025!$D$3:$D$1315, $A66)+SUMIFS(DataRegularSeason20242025!$AB$3:$AB$1315,DataRegularSeason20242025!$B$3:$B$1315, "&lt;=" &amp; FF$1, DataRegularSeason20242025!$E$3:$E$1315, $A66)</f>
        <v>64</v>
      </c>
      <c r="FG66">
        <f>SUMIFS(DataRegularSeason20242025!$AA$3:$AA$1315,DataRegularSeason20242025!$B$3:$B$1315, "&lt;=" &amp; FG$1, DataRegularSeason20242025!$D$3:$D$1315, $A66)+SUMIFS(DataRegularSeason20242025!$AB$3:$AB$1315,DataRegularSeason20242025!$B$3:$B$1315, "&lt;=" &amp; FG$1, DataRegularSeason20242025!$E$3:$E$1315, $A66)</f>
        <v>64</v>
      </c>
      <c r="FH66">
        <f>SUMIFS(DataRegularSeason20242025!$AA$3:$AA$1315,DataRegularSeason20242025!$B$3:$B$1315, "&lt;=" &amp; FH$1, DataRegularSeason20242025!$D$3:$D$1315, $A66)+SUMIFS(DataRegularSeason20242025!$AB$3:$AB$1315,DataRegularSeason20242025!$B$3:$B$1315, "&lt;=" &amp; FH$1, DataRegularSeason20242025!$E$3:$E$1315, $A66)</f>
        <v>64</v>
      </c>
      <c r="FI66">
        <f>SUMIFS(DataRegularSeason20242025!$AA$3:$AA$1315,DataRegularSeason20242025!$B$3:$B$1315, "&lt;=" &amp; FI$1, DataRegularSeason20242025!$D$3:$D$1315, $A66)+SUMIFS(DataRegularSeason20242025!$AB$3:$AB$1315,DataRegularSeason20242025!$B$3:$B$1315, "&lt;=" &amp; FI$1, DataRegularSeason20242025!$E$3:$E$1315, $A66)</f>
        <v>64</v>
      </c>
      <c r="FJ66">
        <f>SUMIFS(DataRegularSeason20242025!$AA$3:$AA$1315,DataRegularSeason20242025!$B$3:$B$1315, "&lt;=" &amp; FJ$1, DataRegularSeason20242025!$D$3:$D$1315, $A66)+SUMIFS(DataRegularSeason20242025!$AB$3:$AB$1315,DataRegularSeason20242025!$B$3:$B$1315, "&lt;=" &amp; FJ$1, DataRegularSeason20242025!$E$3:$E$1315, $A66)</f>
        <v>64</v>
      </c>
      <c r="FK66">
        <f>SUMIFS(DataRegularSeason20242025!$AA$3:$AA$1315,DataRegularSeason20242025!$B$3:$B$1315, "&lt;=" &amp; FK$1, DataRegularSeason20242025!$D$3:$D$1315, $A66)+SUMIFS(DataRegularSeason20242025!$AB$3:$AB$1315,DataRegularSeason20242025!$B$3:$B$1315, "&lt;=" &amp; FK$1, DataRegularSeason20242025!$E$3:$E$1315, $A66)</f>
        <v>64</v>
      </c>
      <c r="FL66">
        <f>SUMIFS(DataRegularSeason20242025!$AA$3:$AA$1315,DataRegularSeason20242025!$B$3:$B$1315, "&lt;=" &amp; FL$1, DataRegularSeason20242025!$D$3:$D$1315, $A66)+SUMIFS(DataRegularSeason20242025!$AB$3:$AB$1315,DataRegularSeason20242025!$B$3:$B$1315, "&lt;=" &amp; FL$1, DataRegularSeason20242025!$E$3:$E$1315, $A66)</f>
        <v>64</v>
      </c>
      <c r="FM66">
        <f>SUMIFS(DataRegularSeason20242025!$AA$3:$AA$1315,DataRegularSeason20242025!$B$3:$B$1315, "&lt;=" &amp; FM$1, DataRegularSeason20242025!$D$3:$D$1315, $A66)+SUMIFS(DataRegularSeason20242025!$AB$3:$AB$1315,DataRegularSeason20242025!$B$3:$B$1315, "&lt;=" &amp; FM$1, DataRegularSeason20242025!$E$3:$E$1315, $A66)</f>
        <v>64</v>
      </c>
      <c r="FN66">
        <f>SUMIFS(DataRegularSeason20242025!$AA$3:$AA$1315,DataRegularSeason20242025!$B$3:$B$1315, "&lt;=" &amp; FN$1, DataRegularSeason20242025!$D$3:$D$1315, $A66)+SUMIFS(DataRegularSeason20242025!$AB$3:$AB$1315,DataRegularSeason20242025!$B$3:$B$1315, "&lt;=" &amp; FN$1, DataRegularSeason20242025!$E$3:$E$1315, $A66)</f>
        <v>64</v>
      </c>
      <c r="FO66">
        <f>SUMIFS(DataRegularSeason20242025!$AA$3:$AA$1315,DataRegularSeason20242025!$B$3:$B$1315, "&lt;=" &amp; FO$1, DataRegularSeason20242025!$D$3:$D$1315, $A66)+SUMIFS(DataRegularSeason20242025!$AB$3:$AB$1315,DataRegularSeason20242025!$B$3:$B$1315, "&lt;=" &amp; FO$1, DataRegularSeason20242025!$E$3:$E$1315, $A66)</f>
        <v>64</v>
      </c>
      <c r="FP66">
        <f>SUMIFS(DataRegularSeason20242025!$AA$3:$AA$1315,DataRegularSeason20242025!$B$3:$B$1315, "&lt;=" &amp; FP$1, DataRegularSeason20242025!$D$3:$D$1315, $A66)+SUMIFS(DataRegularSeason20242025!$AB$3:$AB$1315,DataRegularSeason20242025!$B$3:$B$1315, "&lt;=" &amp; FP$1, DataRegularSeason20242025!$E$3:$E$1315, $A66)</f>
        <v>64</v>
      </c>
      <c r="FQ66">
        <f>SUMIFS(DataRegularSeason20242025!$AA$3:$AA$1315,DataRegularSeason20242025!$B$3:$B$1315, "&lt;=" &amp; FQ$1, DataRegularSeason20242025!$D$3:$D$1315, $A66)+SUMIFS(DataRegularSeason20242025!$AB$3:$AB$1315,DataRegularSeason20242025!$B$3:$B$1315, "&lt;=" &amp; FQ$1, DataRegularSeason20242025!$E$3:$E$1315, $A66)</f>
        <v>64</v>
      </c>
      <c r="FR66">
        <f>SUMIFS(DataRegularSeason20242025!$AA$3:$AA$1315,DataRegularSeason20242025!$B$3:$B$1315, "&lt;=" &amp; FR$1, DataRegularSeason20242025!$D$3:$D$1315, $A66)+SUMIFS(DataRegularSeason20242025!$AB$3:$AB$1315,DataRegularSeason20242025!$B$3:$B$1315, "&lt;=" &amp; FR$1, DataRegularSeason20242025!$E$3:$E$1315, $A66)</f>
        <v>64</v>
      </c>
      <c r="FS66">
        <f>SUMIFS(DataRegularSeason20242025!$AA$3:$AA$1315,DataRegularSeason20242025!$B$3:$B$1315, "&lt;=" &amp; FS$1, DataRegularSeason20242025!$D$3:$D$1315, $A66)+SUMIFS(DataRegularSeason20242025!$AB$3:$AB$1315,DataRegularSeason20242025!$B$3:$B$1315, "&lt;=" &amp; FS$1, DataRegularSeason20242025!$E$3:$E$1315, $A66)</f>
        <v>64</v>
      </c>
      <c r="FT66">
        <f>SUMIFS(DataRegularSeason20242025!$AA$3:$AA$1315,DataRegularSeason20242025!$B$3:$B$1315, "&lt;=" &amp; FT$1, DataRegularSeason20242025!$D$3:$D$1315, $A66)+SUMIFS(DataRegularSeason20242025!$AB$3:$AB$1315,DataRegularSeason20242025!$B$3:$B$1315, "&lt;=" &amp; FT$1, DataRegularSeason20242025!$E$3:$E$1315, $A66)</f>
        <v>64</v>
      </c>
      <c r="FU66">
        <f>SUMIFS(DataRegularSeason20242025!$AA$3:$AA$1315,DataRegularSeason20242025!$B$3:$B$1315, "&lt;=" &amp; FU$1, DataRegularSeason20242025!$D$3:$D$1315, $A66)+SUMIFS(DataRegularSeason20242025!$AB$3:$AB$1315,DataRegularSeason20242025!$B$3:$B$1315, "&lt;=" &amp; FU$1, DataRegularSeason20242025!$E$3:$E$1315, $A66)</f>
        <v>64</v>
      </c>
      <c r="FV66">
        <f>SUMIFS(DataRegularSeason20242025!$AA$3:$AA$1315,DataRegularSeason20242025!$B$3:$B$1315, "&lt;=" &amp; FV$1, DataRegularSeason20242025!$D$3:$D$1315, $A66)+SUMIFS(DataRegularSeason20242025!$AB$3:$AB$1315,DataRegularSeason20242025!$B$3:$B$1315, "&lt;=" &amp; FV$1, DataRegularSeason20242025!$E$3:$E$1315, $A66)</f>
        <v>64</v>
      </c>
      <c r="FW66">
        <f>SUMIFS(DataRegularSeason20242025!$AA$3:$AA$1315,DataRegularSeason20242025!$B$3:$B$1315, "&lt;=" &amp; FW$1, DataRegularSeason20242025!$D$3:$D$1315, $A66)+SUMIFS(DataRegularSeason20242025!$AB$3:$AB$1315,DataRegularSeason20242025!$B$3:$B$1315, "&lt;=" &amp; FW$1, DataRegularSeason20242025!$E$3:$E$1315, $A66)</f>
        <v>64</v>
      </c>
      <c r="FX66">
        <f>SUMIFS(DataRegularSeason20242025!$AA$3:$AA$1315,DataRegularSeason20242025!$B$3:$B$1315, "&lt;=" &amp; FX$1, DataRegularSeason20242025!$D$3:$D$1315, $A66)+SUMIFS(DataRegularSeason20242025!$AB$3:$AB$1315,DataRegularSeason20242025!$B$3:$B$1315, "&lt;=" &amp; FX$1, DataRegularSeason20242025!$E$3:$E$1315, $A66)</f>
        <v>64</v>
      </c>
      <c r="FY66">
        <f>SUMIFS(DataRegularSeason20242025!$AA$3:$AA$1315,DataRegularSeason20242025!$B$3:$B$1315, "&lt;=" &amp; FY$1, DataRegularSeason20242025!$D$3:$D$1315, $A66)+SUMIFS(DataRegularSeason20242025!$AB$3:$AB$1315,DataRegularSeason20242025!$B$3:$B$1315, "&lt;=" &amp; FY$1, DataRegularSeason20242025!$E$3:$E$1315, $A66)</f>
        <v>64</v>
      </c>
      <c r="FZ66">
        <f>SUMIFS(DataRegularSeason20242025!$AA$3:$AA$1315,DataRegularSeason20242025!$B$3:$B$1315, "&lt;=" &amp; FZ$1, DataRegularSeason20242025!$D$3:$D$1315, $A66)+SUMIFS(DataRegularSeason20242025!$AB$3:$AB$1315,DataRegularSeason20242025!$B$3:$B$1315, "&lt;=" &amp; FZ$1, DataRegularSeason20242025!$E$3:$E$1315, $A66)</f>
        <v>64</v>
      </c>
      <c r="GA66">
        <f>SUMIFS(DataRegularSeason20242025!$AA$3:$AA$1315,DataRegularSeason20242025!$B$3:$B$1315, "&lt;=" &amp; GA$1, DataRegularSeason20242025!$D$3:$D$1315, $A66)+SUMIFS(DataRegularSeason20242025!$AB$3:$AB$1315,DataRegularSeason20242025!$B$3:$B$1315, "&lt;=" &amp; GA$1, DataRegularSeason20242025!$E$3:$E$1315, $A66)</f>
        <v>64</v>
      </c>
      <c r="GB66">
        <f>SUMIFS(DataRegularSeason20242025!$AA$3:$AA$1315,DataRegularSeason20242025!$B$3:$B$1315, "&lt;=" &amp; GB$1, DataRegularSeason20242025!$D$3:$D$1315, $A66)+SUMIFS(DataRegularSeason20242025!$AB$3:$AB$1315,DataRegularSeason20242025!$B$3:$B$1315, "&lt;=" &amp; GB$1, DataRegularSeason20242025!$E$3:$E$1315, $A66)</f>
        <v>64</v>
      </c>
      <c r="GC66">
        <f>SUMIFS(DataRegularSeason20242025!$AA$3:$AA$1315,DataRegularSeason20242025!$B$3:$B$1315, "&lt;=" &amp; GC$1, DataRegularSeason20242025!$D$3:$D$1315, $A66)+SUMIFS(DataRegularSeason20242025!$AB$3:$AB$1315,DataRegularSeason20242025!$B$3:$B$1315, "&lt;=" &amp; GC$1, DataRegularSeason20242025!$E$3:$E$1315, $A66)</f>
        <v>64</v>
      </c>
      <c r="GD66">
        <f>SUMIFS(DataRegularSeason20242025!$AA$3:$AA$1315,DataRegularSeason20242025!$B$3:$B$1315, "&lt;=" &amp; GD$1, DataRegularSeason20242025!$D$3:$D$1315, $A66)+SUMIFS(DataRegularSeason20242025!$AB$3:$AB$1315,DataRegularSeason20242025!$B$3:$B$1315, "&lt;=" &amp; GD$1, DataRegularSeason20242025!$E$3:$E$1315, $A66)</f>
        <v>64</v>
      </c>
      <c r="GE66">
        <f>SUMIFS(DataRegularSeason20242025!$AA$3:$AA$1315,DataRegularSeason20242025!$B$3:$B$1315, "&lt;=" &amp; GE$1, DataRegularSeason20242025!$D$3:$D$1315, $A66)+SUMIFS(DataRegularSeason20242025!$AB$3:$AB$1315,DataRegularSeason20242025!$B$3:$B$1315, "&lt;=" &amp; GE$1, DataRegularSeason20242025!$E$3:$E$1315, $A66)</f>
        <v>64</v>
      </c>
      <c r="GF66">
        <f>SUMIFS(DataRegularSeason20242025!$AA$3:$AA$1315,DataRegularSeason20242025!$B$3:$B$1315, "&lt;=" &amp; GF$1, DataRegularSeason20242025!$D$3:$D$1315, $A66)+SUMIFS(DataRegularSeason20242025!$AB$3:$AB$1315,DataRegularSeason20242025!$B$3:$B$1315, "&lt;=" &amp; GF$1, DataRegularSeason20242025!$E$3:$E$1315, $A66)</f>
        <v>64</v>
      </c>
      <c r="GG66">
        <f>SUMIFS(DataRegularSeason20242025!$AA$3:$AA$1315,DataRegularSeason20242025!$B$3:$B$1315, "&lt;=" &amp; GG$1, DataRegularSeason20242025!$D$3:$D$1315, $A66)+SUMIFS(DataRegularSeason20242025!$AB$3:$AB$1315,DataRegularSeason20242025!$B$3:$B$1315, "&lt;=" &amp; GG$1, DataRegularSeason20242025!$E$3:$E$1315, $A66)</f>
        <v>64</v>
      </c>
      <c r="GH66">
        <f>SUMIFS(DataRegularSeason20242025!$AA$3:$AA$1315,DataRegularSeason20242025!$B$3:$B$1315, "&lt;=" &amp; GH$1, DataRegularSeason20242025!$D$3:$D$1315, $A66)+SUMIFS(DataRegularSeason20242025!$AB$3:$AB$1315,DataRegularSeason20242025!$B$3:$B$1315, "&lt;=" &amp; GH$1, DataRegularSeason20242025!$E$3:$E$1315, $A66)</f>
        <v>64</v>
      </c>
      <c r="GI66">
        <f>SUMIFS(DataRegularSeason20242025!$AA$3:$AA$1315,DataRegularSeason20242025!$B$3:$B$1315, "&lt;=" &amp; GI$1, DataRegularSeason20242025!$D$3:$D$1315, $A66)+SUMIFS(DataRegularSeason20242025!$AB$3:$AB$1315,DataRegularSeason20242025!$B$3:$B$1315, "&lt;=" &amp; GI$1, DataRegularSeason20242025!$E$3:$E$1315, $A66)</f>
        <v>64</v>
      </c>
      <c r="GJ66">
        <f>SUMIFS(DataRegularSeason20242025!$AA$3:$AA$1315,DataRegularSeason20242025!$B$3:$B$1315, "&lt;=" &amp; GJ$1, DataRegularSeason20242025!$D$3:$D$1315, $A66)+SUMIFS(DataRegularSeason20242025!$AB$3:$AB$1315,DataRegularSeason20242025!$B$3:$B$1315, "&lt;=" &amp; GJ$1, DataRegularSeason20242025!$E$3:$E$1315, $A66)</f>
        <v>64</v>
      </c>
      <c r="GK66">
        <f>SUMIFS(DataRegularSeason20242025!$AA$3:$AA$1315,DataRegularSeason20242025!$B$3:$B$1315, "&lt;=" &amp; GK$1, DataRegularSeason20242025!$D$3:$D$1315, $A66)+SUMIFS(DataRegularSeason20242025!$AB$3:$AB$1315,DataRegularSeason20242025!$B$3:$B$1315, "&lt;=" &amp; GK$1, DataRegularSeason20242025!$E$3:$E$1315, $A66)</f>
        <v>64</v>
      </c>
      <c r="GL66">
        <f>SUMIFS(DataRegularSeason20242025!$AA$3:$AA$1315,DataRegularSeason20242025!$B$3:$B$1315, "&lt;=" &amp; GL$1, DataRegularSeason20242025!$D$3:$D$1315, $A66)+SUMIFS(DataRegularSeason20242025!$AB$3:$AB$1315,DataRegularSeason20242025!$B$3:$B$1315, "&lt;=" &amp; GL$1, DataRegularSeason20242025!$E$3:$E$1315, $A66)</f>
        <v>64</v>
      </c>
      <c r="GM66">
        <f>SUMIFS(DataRegularSeason20242025!$AA$3:$AA$1315,DataRegularSeason20242025!$B$3:$B$1315, "&lt;=" &amp; GM$1, DataRegularSeason20242025!$D$3:$D$1315, $A66)+SUMIFS(DataRegularSeason20242025!$AB$3:$AB$1315,DataRegularSeason20242025!$B$3:$B$1315, "&lt;=" &amp; GM$1, DataRegularSeason20242025!$E$3:$E$1315, $A66)</f>
        <v>64</v>
      </c>
      <c r="GN66">
        <f>SUMIFS(DataRegularSeason20242025!$AA$3:$AA$1315,DataRegularSeason20242025!$B$3:$B$1315, "&lt;=" &amp; GN$1, DataRegularSeason20242025!$D$3:$D$1315, $A66)+SUMIFS(DataRegularSeason20242025!$AB$3:$AB$1315,DataRegularSeason20242025!$B$3:$B$1315, "&lt;=" &amp; GN$1, DataRegularSeason20242025!$E$3:$E$1315, $A66)</f>
        <v>64</v>
      </c>
      <c r="GO66">
        <f>SUMIFS(DataRegularSeason20242025!$AA$3:$AA$1315,DataRegularSeason20242025!$B$3:$B$1315, "&lt;=" &amp; GO$1, DataRegularSeason20242025!$D$3:$D$1315, $A66)+SUMIFS(DataRegularSeason20242025!$AB$3:$AB$1315,DataRegularSeason20242025!$B$3:$B$1315, "&lt;=" &amp; GO$1, DataRegularSeason20242025!$E$3:$E$1315, $A66)</f>
        <v>64</v>
      </c>
      <c r="GP66">
        <f>SUMIFS(DataRegularSeason20242025!$AA$3:$AA$1315,DataRegularSeason20242025!$B$3:$B$1315, "&lt;=" &amp; GP$1, DataRegularSeason20242025!$D$3:$D$1315, $A66)+SUMIFS(DataRegularSeason20242025!$AB$3:$AB$1315,DataRegularSeason20242025!$B$3:$B$1315, "&lt;=" &amp; GP$1, DataRegularSeason20242025!$E$3:$E$1315, $A66)</f>
        <v>64</v>
      </c>
      <c r="GQ66">
        <f>SUMIFS(DataRegularSeason20242025!$AA$3:$AA$1315,DataRegularSeason20242025!$B$3:$B$1315, "&lt;=" &amp; GQ$1, DataRegularSeason20242025!$D$3:$D$1315, $A66)+SUMIFS(DataRegularSeason20242025!$AB$3:$AB$1315,DataRegularSeason20242025!$B$3:$B$1315, "&lt;=" &amp; GQ$1, DataRegularSeason20242025!$E$3:$E$1315, $A66)</f>
        <v>64</v>
      </c>
      <c r="GR66">
        <f>SUMIFS(DataRegularSeason20242025!$AA$3:$AA$1315,DataRegularSeason20242025!$B$3:$B$1315, "&lt;=" &amp; GR$1, DataRegularSeason20242025!$D$3:$D$1315, $A66)+SUMIFS(DataRegularSeason20242025!$AB$3:$AB$1315,DataRegularSeason20242025!$B$3:$B$1315, "&lt;=" &amp; GR$1, DataRegularSeason20242025!$E$3:$E$1315, $A66)</f>
        <v>64</v>
      </c>
      <c r="GS66">
        <f>SUMIFS(DataRegularSeason20242025!$AA$3:$AA$1315,DataRegularSeason20242025!$B$3:$B$1315, "&lt;=" &amp; GS$1, DataRegularSeason20242025!$D$3:$D$1315, $A66)+SUMIFS(DataRegularSeason20242025!$AB$3:$AB$1315,DataRegularSeason20242025!$B$3:$B$1315, "&lt;=" &amp; GS$1, DataRegularSeason20242025!$E$3:$E$1315, $A66)</f>
        <v>64</v>
      </c>
      <c r="GT66">
        <f>SUMIFS(DataRegularSeason20242025!$AA$3:$AA$1315,DataRegularSeason20242025!$B$3:$B$1315, "&lt;=" &amp; GT$1, DataRegularSeason20242025!$D$3:$D$1315, $A66)+SUMIFS(DataRegularSeason20242025!$AB$3:$AB$1315,DataRegularSeason20242025!$B$3:$B$1315, "&lt;=" &amp; GT$1, DataRegularSeason20242025!$E$3:$E$1315, $A66)</f>
        <v>64</v>
      </c>
      <c r="GU66">
        <f>SUMIFS(DataRegularSeason20242025!$AA$3:$AA$1315,DataRegularSeason20242025!$B$3:$B$1315, "&lt;=" &amp; GU$1, DataRegularSeason20242025!$D$3:$D$1315, $A66)+SUMIFS(DataRegularSeason20242025!$AB$3:$AB$1315,DataRegularSeason20242025!$B$3:$B$1315, "&lt;=" &amp; GU$1, DataRegularSeason20242025!$E$3:$E$1315, $A66)</f>
        <v>64</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56</v>
      </c>
      <c r="EX67">
        <f>SUMIFS(DataRegularSeason20242025!$AA$3:$AA$1315,DataRegularSeason20242025!$B$3:$B$1315, "&lt;=" &amp; EX$1, DataRegularSeason20242025!$D$3:$D$1315, $A67)+SUMIFS(DataRegularSeason20242025!$AB$3:$AB$1315,DataRegularSeason20242025!$B$3:$B$1315, "&lt;=" &amp; EX$1, DataRegularSeason20242025!$E$3:$E$1315, $A67)</f>
        <v>56</v>
      </c>
      <c r="EY67">
        <f>SUMIFS(DataRegularSeason20242025!$AA$3:$AA$1315,DataRegularSeason20242025!$B$3:$B$1315, "&lt;=" &amp; EY$1, DataRegularSeason20242025!$D$3:$D$1315, $A67)+SUMIFS(DataRegularSeason20242025!$AB$3:$AB$1315,DataRegularSeason20242025!$B$3:$B$1315, "&lt;=" &amp; EY$1, DataRegularSeason20242025!$E$3:$E$1315, $A67)</f>
        <v>56</v>
      </c>
      <c r="EZ67">
        <f>SUMIFS(DataRegularSeason20242025!$AA$3:$AA$1315,DataRegularSeason20242025!$B$3:$B$1315, "&lt;=" &amp; EZ$1, DataRegularSeason20242025!$D$3:$D$1315, $A67)+SUMIFS(DataRegularSeason20242025!$AB$3:$AB$1315,DataRegularSeason20242025!$B$3:$B$1315, "&lt;=" &amp; EZ$1, DataRegularSeason20242025!$E$3:$E$1315, $A67)</f>
        <v>56</v>
      </c>
      <c r="FA67">
        <f>SUMIFS(DataRegularSeason20242025!$AA$3:$AA$1315,DataRegularSeason20242025!$B$3:$B$1315, "&lt;=" &amp; FA$1, DataRegularSeason20242025!$D$3:$D$1315, $A67)+SUMIFS(DataRegularSeason20242025!$AB$3:$AB$1315,DataRegularSeason20242025!$B$3:$B$1315, "&lt;=" &amp; FA$1, DataRegularSeason20242025!$E$3:$E$1315, $A67)</f>
        <v>56</v>
      </c>
      <c r="FB67">
        <f>SUMIFS(DataRegularSeason20242025!$AA$3:$AA$1315,DataRegularSeason20242025!$B$3:$B$1315, "&lt;=" &amp; FB$1, DataRegularSeason20242025!$D$3:$D$1315, $A67)+SUMIFS(DataRegularSeason20242025!$AB$3:$AB$1315,DataRegularSeason20242025!$B$3:$B$1315, "&lt;=" &amp; FB$1, DataRegularSeason20242025!$E$3:$E$1315, $A67)</f>
        <v>56</v>
      </c>
      <c r="FC67">
        <f>SUMIFS(DataRegularSeason20242025!$AA$3:$AA$1315,DataRegularSeason20242025!$B$3:$B$1315, "&lt;=" &amp; FC$1, DataRegularSeason20242025!$D$3:$D$1315, $A67)+SUMIFS(DataRegularSeason20242025!$AB$3:$AB$1315,DataRegularSeason20242025!$B$3:$B$1315, "&lt;=" &amp; FC$1, DataRegularSeason20242025!$E$3:$E$1315, $A67)</f>
        <v>56</v>
      </c>
      <c r="FD67">
        <f>SUMIFS(DataRegularSeason20242025!$AA$3:$AA$1315,DataRegularSeason20242025!$B$3:$B$1315, "&lt;=" &amp; FD$1, DataRegularSeason20242025!$D$3:$D$1315, $A67)+SUMIFS(DataRegularSeason20242025!$AB$3:$AB$1315,DataRegularSeason20242025!$B$3:$B$1315, "&lt;=" &amp; FD$1, DataRegularSeason20242025!$E$3:$E$1315, $A67)</f>
        <v>56</v>
      </c>
      <c r="FE67">
        <f>SUMIFS(DataRegularSeason20242025!$AA$3:$AA$1315,DataRegularSeason20242025!$B$3:$B$1315, "&lt;=" &amp; FE$1, DataRegularSeason20242025!$D$3:$D$1315, $A67)+SUMIFS(DataRegularSeason20242025!$AB$3:$AB$1315,DataRegularSeason20242025!$B$3:$B$1315, "&lt;=" &amp; FE$1, DataRegularSeason20242025!$E$3:$E$1315, $A67)</f>
        <v>56</v>
      </c>
      <c r="FF67">
        <f>SUMIFS(DataRegularSeason20242025!$AA$3:$AA$1315,DataRegularSeason20242025!$B$3:$B$1315, "&lt;=" &amp; FF$1, DataRegularSeason20242025!$D$3:$D$1315, $A67)+SUMIFS(DataRegularSeason20242025!$AB$3:$AB$1315,DataRegularSeason20242025!$B$3:$B$1315, "&lt;=" &amp; FF$1, DataRegularSeason20242025!$E$3:$E$1315, $A67)</f>
        <v>56</v>
      </c>
      <c r="FG67">
        <f>SUMIFS(DataRegularSeason20242025!$AA$3:$AA$1315,DataRegularSeason20242025!$B$3:$B$1315, "&lt;=" &amp; FG$1, DataRegularSeason20242025!$D$3:$D$1315, $A67)+SUMIFS(DataRegularSeason20242025!$AB$3:$AB$1315,DataRegularSeason20242025!$B$3:$B$1315, "&lt;=" &amp; FG$1, DataRegularSeason20242025!$E$3:$E$1315, $A67)</f>
        <v>56</v>
      </c>
      <c r="FH67">
        <f>SUMIFS(DataRegularSeason20242025!$AA$3:$AA$1315,DataRegularSeason20242025!$B$3:$B$1315, "&lt;=" &amp; FH$1, DataRegularSeason20242025!$D$3:$D$1315, $A67)+SUMIFS(DataRegularSeason20242025!$AB$3:$AB$1315,DataRegularSeason20242025!$B$3:$B$1315, "&lt;=" &amp; FH$1, DataRegularSeason20242025!$E$3:$E$1315, $A67)</f>
        <v>56</v>
      </c>
      <c r="FI67">
        <f>SUMIFS(DataRegularSeason20242025!$AA$3:$AA$1315,DataRegularSeason20242025!$B$3:$B$1315, "&lt;=" &amp; FI$1, DataRegularSeason20242025!$D$3:$D$1315, $A67)+SUMIFS(DataRegularSeason20242025!$AB$3:$AB$1315,DataRegularSeason20242025!$B$3:$B$1315, "&lt;=" &amp; FI$1, DataRegularSeason20242025!$E$3:$E$1315, $A67)</f>
        <v>56</v>
      </c>
      <c r="FJ67">
        <f>SUMIFS(DataRegularSeason20242025!$AA$3:$AA$1315,DataRegularSeason20242025!$B$3:$B$1315, "&lt;=" &amp; FJ$1, DataRegularSeason20242025!$D$3:$D$1315, $A67)+SUMIFS(DataRegularSeason20242025!$AB$3:$AB$1315,DataRegularSeason20242025!$B$3:$B$1315, "&lt;=" &amp; FJ$1, DataRegularSeason20242025!$E$3:$E$1315, $A67)</f>
        <v>56</v>
      </c>
      <c r="FK67">
        <f>SUMIFS(DataRegularSeason20242025!$AA$3:$AA$1315,DataRegularSeason20242025!$B$3:$B$1315, "&lt;=" &amp; FK$1, DataRegularSeason20242025!$D$3:$D$1315, $A67)+SUMIFS(DataRegularSeason20242025!$AB$3:$AB$1315,DataRegularSeason20242025!$B$3:$B$1315, "&lt;=" &amp; FK$1, DataRegularSeason20242025!$E$3:$E$1315, $A67)</f>
        <v>56</v>
      </c>
      <c r="FL67">
        <f>SUMIFS(DataRegularSeason20242025!$AA$3:$AA$1315,DataRegularSeason20242025!$B$3:$B$1315, "&lt;=" &amp; FL$1, DataRegularSeason20242025!$D$3:$D$1315, $A67)+SUMIFS(DataRegularSeason20242025!$AB$3:$AB$1315,DataRegularSeason20242025!$B$3:$B$1315, "&lt;=" &amp; FL$1, DataRegularSeason20242025!$E$3:$E$1315, $A67)</f>
        <v>56</v>
      </c>
      <c r="FM67">
        <f>SUMIFS(DataRegularSeason20242025!$AA$3:$AA$1315,DataRegularSeason20242025!$B$3:$B$1315, "&lt;=" &amp; FM$1, DataRegularSeason20242025!$D$3:$D$1315, $A67)+SUMIFS(DataRegularSeason20242025!$AB$3:$AB$1315,DataRegularSeason20242025!$B$3:$B$1315, "&lt;=" &amp; FM$1, DataRegularSeason20242025!$E$3:$E$1315, $A67)</f>
        <v>56</v>
      </c>
      <c r="FN67">
        <f>SUMIFS(DataRegularSeason20242025!$AA$3:$AA$1315,DataRegularSeason20242025!$B$3:$B$1315, "&lt;=" &amp; FN$1, DataRegularSeason20242025!$D$3:$D$1315, $A67)+SUMIFS(DataRegularSeason20242025!$AB$3:$AB$1315,DataRegularSeason20242025!$B$3:$B$1315, "&lt;=" &amp; FN$1, DataRegularSeason20242025!$E$3:$E$1315, $A67)</f>
        <v>56</v>
      </c>
      <c r="FO67">
        <f>SUMIFS(DataRegularSeason20242025!$AA$3:$AA$1315,DataRegularSeason20242025!$B$3:$B$1315, "&lt;=" &amp; FO$1, DataRegularSeason20242025!$D$3:$D$1315, $A67)+SUMIFS(DataRegularSeason20242025!$AB$3:$AB$1315,DataRegularSeason20242025!$B$3:$B$1315, "&lt;=" &amp; FO$1, DataRegularSeason20242025!$E$3:$E$1315, $A67)</f>
        <v>56</v>
      </c>
      <c r="FP67">
        <f>SUMIFS(DataRegularSeason20242025!$AA$3:$AA$1315,DataRegularSeason20242025!$B$3:$B$1315, "&lt;=" &amp; FP$1, DataRegularSeason20242025!$D$3:$D$1315, $A67)+SUMIFS(DataRegularSeason20242025!$AB$3:$AB$1315,DataRegularSeason20242025!$B$3:$B$1315, "&lt;=" &amp; FP$1, DataRegularSeason20242025!$E$3:$E$1315, $A67)</f>
        <v>56</v>
      </c>
      <c r="FQ67">
        <f>SUMIFS(DataRegularSeason20242025!$AA$3:$AA$1315,DataRegularSeason20242025!$B$3:$B$1315, "&lt;=" &amp; FQ$1, DataRegularSeason20242025!$D$3:$D$1315, $A67)+SUMIFS(DataRegularSeason20242025!$AB$3:$AB$1315,DataRegularSeason20242025!$B$3:$B$1315, "&lt;=" &amp; FQ$1, DataRegularSeason20242025!$E$3:$E$1315, $A67)</f>
        <v>56</v>
      </c>
      <c r="FR67">
        <f>SUMIFS(DataRegularSeason20242025!$AA$3:$AA$1315,DataRegularSeason20242025!$B$3:$B$1315, "&lt;=" &amp; FR$1, DataRegularSeason20242025!$D$3:$D$1315, $A67)+SUMIFS(DataRegularSeason20242025!$AB$3:$AB$1315,DataRegularSeason20242025!$B$3:$B$1315, "&lt;=" &amp; FR$1, DataRegularSeason20242025!$E$3:$E$1315, $A67)</f>
        <v>56</v>
      </c>
      <c r="FS67">
        <f>SUMIFS(DataRegularSeason20242025!$AA$3:$AA$1315,DataRegularSeason20242025!$B$3:$B$1315, "&lt;=" &amp; FS$1, DataRegularSeason20242025!$D$3:$D$1315, $A67)+SUMIFS(DataRegularSeason20242025!$AB$3:$AB$1315,DataRegularSeason20242025!$B$3:$B$1315, "&lt;=" &amp; FS$1, DataRegularSeason20242025!$E$3:$E$1315, $A67)</f>
        <v>56</v>
      </c>
      <c r="FT67">
        <f>SUMIFS(DataRegularSeason20242025!$AA$3:$AA$1315,DataRegularSeason20242025!$B$3:$B$1315, "&lt;=" &amp; FT$1, DataRegularSeason20242025!$D$3:$D$1315, $A67)+SUMIFS(DataRegularSeason20242025!$AB$3:$AB$1315,DataRegularSeason20242025!$B$3:$B$1315, "&lt;=" &amp; FT$1, DataRegularSeason20242025!$E$3:$E$1315, $A67)</f>
        <v>56</v>
      </c>
      <c r="FU67">
        <f>SUMIFS(DataRegularSeason20242025!$AA$3:$AA$1315,DataRegularSeason20242025!$B$3:$B$1315, "&lt;=" &amp; FU$1, DataRegularSeason20242025!$D$3:$D$1315, $A67)+SUMIFS(DataRegularSeason20242025!$AB$3:$AB$1315,DataRegularSeason20242025!$B$3:$B$1315, "&lt;=" &amp; FU$1, DataRegularSeason20242025!$E$3:$E$1315, $A67)</f>
        <v>56</v>
      </c>
      <c r="FV67">
        <f>SUMIFS(DataRegularSeason20242025!$AA$3:$AA$1315,DataRegularSeason20242025!$B$3:$B$1315, "&lt;=" &amp; FV$1, DataRegularSeason20242025!$D$3:$D$1315, $A67)+SUMIFS(DataRegularSeason20242025!$AB$3:$AB$1315,DataRegularSeason20242025!$B$3:$B$1315, "&lt;=" &amp; FV$1, DataRegularSeason20242025!$E$3:$E$1315, $A67)</f>
        <v>56</v>
      </c>
      <c r="FW67">
        <f>SUMIFS(DataRegularSeason20242025!$AA$3:$AA$1315,DataRegularSeason20242025!$B$3:$B$1315, "&lt;=" &amp; FW$1, DataRegularSeason20242025!$D$3:$D$1315, $A67)+SUMIFS(DataRegularSeason20242025!$AB$3:$AB$1315,DataRegularSeason20242025!$B$3:$B$1315, "&lt;=" &amp; FW$1, DataRegularSeason20242025!$E$3:$E$1315, $A67)</f>
        <v>56</v>
      </c>
      <c r="FX67">
        <f>SUMIFS(DataRegularSeason20242025!$AA$3:$AA$1315,DataRegularSeason20242025!$B$3:$B$1315, "&lt;=" &amp; FX$1, DataRegularSeason20242025!$D$3:$D$1315, $A67)+SUMIFS(DataRegularSeason20242025!$AB$3:$AB$1315,DataRegularSeason20242025!$B$3:$B$1315, "&lt;=" &amp; FX$1, DataRegularSeason20242025!$E$3:$E$1315, $A67)</f>
        <v>56</v>
      </c>
      <c r="FY67">
        <f>SUMIFS(DataRegularSeason20242025!$AA$3:$AA$1315,DataRegularSeason20242025!$B$3:$B$1315, "&lt;=" &amp; FY$1, DataRegularSeason20242025!$D$3:$D$1315, $A67)+SUMIFS(DataRegularSeason20242025!$AB$3:$AB$1315,DataRegularSeason20242025!$B$3:$B$1315, "&lt;=" &amp; FY$1, DataRegularSeason20242025!$E$3:$E$1315, $A67)</f>
        <v>56</v>
      </c>
      <c r="FZ67">
        <f>SUMIFS(DataRegularSeason20242025!$AA$3:$AA$1315,DataRegularSeason20242025!$B$3:$B$1315, "&lt;=" &amp; FZ$1, DataRegularSeason20242025!$D$3:$D$1315, $A67)+SUMIFS(DataRegularSeason20242025!$AB$3:$AB$1315,DataRegularSeason20242025!$B$3:$B$1315, "&lt;=" &amp; FZ$1, DataRegularSeason20242025!$E$3:$E$1315, $A67)</f>
        <v>56</v>
      </c>
      <c r="GA67">
        <f>SUMIFS(DataRegularSeason20242025!$AA$3:$AA$1315,DataRegularSeason20242025!$B$3:$B$1315, "&lt;=" &amp; GA$1, DataRegularSeason20242025!$D$3:$D$1315, $A67)+SUMIFS(DataRegularSeason20242025!$AB$3:$AB$1315,DataRegularSeason20242025!$B$3:$B$1315, "&lt;=" &amp; GA$1, DataRegularSeason20242025!$E$3:$E$1315, $A67)</f>
        <v>56</v>
      </c>
      <c r="GB67">
        <f>SUMIFS(DataRegularSeason20242025!$AA$3:$AA$1315,DataRegularSeason20242025!$B$3:$B$1315, "&lt;=" &amp; GB$1, DataRegularSeason20242025!$D$3:$D$1315, $A67)+SUMIFS(DataRegularSeason20242025!$AB$3:$AB$1315,DataRegularSeason20242025!$B$3:$B$1315, "&lt;=" &amp; GB$1, DataRegularSeason20242025!$E$3:$E$1315, $A67)</f>
        <v>56</v>
      </c>
      <c r="GC67">
        <f>SUMIFS(DataRegularSeason20242025!$AA$3:$AA$1315,DataRegularSeason20242025!$B$3:$B$1315, "&lt;=" &amp; GC$1, DataRegularSeason20242025!$D$3:$D$1315, $A67)+SUMIFS(DataRegularSeason20242025!$AB$3:$AB$1315,DataRegularSeason20242025!$B$3:$B$1315, "&lt;=" &amp; GC$1, DataRegularSeason20242025!$E$3:$E$1315, $A67)</f>
        <v>56</v>
      </c>
      <c r="GD67">
        <f>SUMIFS(DataRegularSeason20242025!$AA$3:$AA$1315,DataRegularSeason20242025!$B$3:$B$1315, "&lt;=" &amp; GD$1, DataRegularSeason20242025!$D$3:$D$1315, $A67)+SUMIFS(DataRegularSeason20242025!$AB$3:$AB$1315,DataRegularSeason20242025!$B$3:$B$1315, "&lt;=" &amp; GD$1, DataRegularSeason20242025!$E$3:$E$1315, $A67)</f>
        <v>56</v>
      </c>
      <c r="GE67">
        <f>SUMIFS(DataRegularSeason20242025!$AA$3:$AA$1315,DataRegularSeason20242025!$B$3:$B$1315, "&lt;=" &amp; GE$1, DataRegularSeason20242025!$D$3:$D$1315, $A67)+SUMIFS(DataRegularSeason20242025!$AB$3:$AB$1315,DataRegularSeason20242025!$B$3:$B$1315, "&lt;=" &amp; GE$1, DataRegularSeason20242025!$E$3:$E$1315, $A67)</f>
        <v>56</v>
      </c>
      <c r="GF67">
        <f>SUMIFS(DataRegularSeason20242025!$AA$3:$AA$1315,DataRegularSeason20242025!$B$3:$B$1315, "&lt;=" &amp; GF$1, DataRegularSeason20242025!$D$3:$D$1315, $A67)+SUMIFS(DataRegularSeason20242025!$AB$3:$AB$1315,DataRegularSeason20242025!$B$3:$B$1315, "&lt;=" &amp; GF$1, DataRegularSeason20242025!$E$3:$E$1315, $A67)</f>
        <v>56</v>
      </c>
      <c r="GG67">
        <f>SUMIFS(DataRegularSeason20242025!$AA$3:$AA$1315,DataRegularSeason20242025!$B$3:$B$1315, "&lt;=" &amp; GG$1, DataRegularSeason20242025!$D$3:$D$1315, $A67)+SUMIFS(DataRegularSeason20242025!$AB$3:$AB$1315,DataRegularSeason20242025!$B$3:$B$1315, "&lt;=" &amp; GG$1, DataRegularSeason20242025!$E$3:$E$1315, $A67)</f>
        <v>56</v>
      </c>
      <c r="GH67">
        <f>SUMIFS(DataRegularSeason20242025!$AA$3:$AA$1315,DataRegularSeason20242025!$B$3:$B$1315, "&lt;=" &amp; GH$1, DataRegularSeason20242025!$D$3:$D$1315, $A67)+SUMIFS(DataRegularSeason20242025!$AB$3:$AB$1315,DataRegularSeason20242025!$B$3:$B$1315, "&lt;=" &amp; GH$1, DataRegularSeason20242025!$E$3:$E$1315, $A67)</f>
        <v>56</v>
      </c>
      <c r="GI67">
        <f>SUMIFS(DataRegularSeason20242025!$AA$3:$AA$1315,DataRegularSeason20242025!$B$3:$B$1315, "&lt;=" &amp; GI$1, DataRegularSeason20242025!$D$3:$D$1315, $A67)+SUMIFS(DataRegularSeason20242025!$AB$3:$AB$1315,DataRegularSeason20242025!$B$3:$B$1315, "&lt;=" &amp; GI$1, DataRegularSeason20242025!$E$3:$E$1315, $A67)</f>
        <v>56</v>
      </c>
      <c r="GJ67">
        <f>SUMIFS(DataRegularSeason20242025!$AA$3:$AA$1315,DataRegularSeason20242025!$B$3:$B$1315, "&lt;=" &amp; GJ$1, DataRegularSeason20242025!$D$3:$D$1315, $A67)+SUMIFS(DataRegularSeason20242025!$AB$3:$AB$1315,DataRegularSeason20242025!$B$3:$B$1315, "&lt;=" &amp; GJ$1, DataRegularSeason20242025!$E$3:$E$1315, $A67)</f>
        <v>56</v>
      </c>
      <c r="GK67">
        <f>SUMIFS(DataRegularSeason20242025!$AA$3:$AA$1315,DataRegularSeason20242025!$B$3:$B$1315, "&lt;=" &amp; GK$1, DataRegularSeason20242025!$D$3:$D$1315, $A67)+SUMIFS(DataRegularSeason20242025!$AB$3:$AB$1315,DataRegularSeason20242025!$B$3:$B$1315, "&lt;=" &amp; GK$1, DataRegularSeason20242025!$E$3:$E$1315, $A67)</f>
        <v>56</v>
      </c>
      <c r="GL67">
        <f>SUMIFS(DataRegularSeason20242025!$AA$3:$AA$1315,DataRegularSeason20242025!$B$3:$B$1315, "&lt;=" &amp; GL$1, DataRegularSeason20242025!$D$3:$D$1315, $A67)+SUMIFS(DataRegularSeason20242025!$AB$3:$AB$1315,DataRegularSeason20242025!$B$3:$B$1315, "&lt;=" &amp; GL$1, DataRegularSeason20242025!$E$3:$E$1315, $A67)</f>
        <v>56</v>
      </c>
      <c r="GM67">
        <f>SUMIFS(DataRegularSeason20242025!$AA$3:$AA$1315,DataRegularSeason20242025!$B$3:$B$1315, "&lt;=" &amp; GM$1, DataRegularSeason20242025!$D$3:$D$1315, $A67)+SUMIFS(DataRegularSeason20242025!$AB$3:$AB$1315,DataRegularSeason20242025!$B$3:$B$1315, "&lt;=" &amp; GM$1, DataRegularSeason20242025!$E$3:$E$1315, $A67)</f>
        <v>56</v>
      </c>
      <c r="GN67">
        <f>SUMIFS(DataRegularSeason20242025!$AA$3:$AA$1315,DataRegularSeason20242025!$B$3:$B$1315, "&lt;=" &amp; GN$1, DataRegularSeason20242025!$D$3:$D$1315, $A67)+SUMIFS(DataRegularSeason20242025!$AB$3:$AB$1315,DataRegularSeason20242025!$B$3:$B$1315, "&lt;=" &amp; GN$1, DataRegularSeason20242025!$E$3:$E$1315, $A67)</f>
        <v>56</v>
      </c>
      <c r="GO67">
        <f>SUMIFS(DataRegularSeason20242025!$AA$3:$AA$1315,DataRegularSeason20242025!$B$3:$B$1315, "&lt;=" &amp; GO$1, DataRegularSeason20242025!$D$3:$D$1315, $A67)+SUMIFS(DataRegularSeason20242025!$AB$3:$AB$1315,DataRegularSeason20242025!$B$3:$B$1315, "&lt;=" &amp; GO$1, DataRegularSeason20242025!$E$3:$E$1315, $A67)</f>
        <v>56</v>
      </c>
      <c r="GP67">
        <f>SUMIFS(DataRegularSeason20242025!$AA$3:$AA$1315,DataRegularSeason20242025!$B$3:$B$1315, "&lt;=" &amp; GP$1, DataRegularSeason20242025!$D$3:$D$1315, $A67)+SUMIFS(DataRegularSeason20242025!$AB$3:$AB$1315,DataRegularSeason20242025!$B$3:$B$1315, "&lt;=" &amp; GP$1, DataRegularSeason20242025!$E$3:$E$1315, $A67)</f>
        <v>56</v>
      </c>
      <c r="GQ67">
        <f>SUMIFS(DataRegularSeason20242025!$AA$3:$AA$1315,DataRegularSeason20242025!$B$3:$B$1315, "&lt;=" &amp; GQ$1, DataRegularSeason20242025!$D$3:$D$1315, $A67)+SUMIFS(DataRegularSeason20242025!$AB$3:$AB$1315,DataRegularSeason20242025!$B$3:$B$1315, "&lt;=" &amp; GQ$1, DataRegularSeason20242025!$E$3:$E$1315, $A67)</f>
        <v>56</v>
      </c>
      <c r="GR67">
        <f>SUMIFS(DataRegularSeason20242025!$AA$3:$AA$1315,DataRegularSeason20242025!$B$3:$B$1315, "&lt;=" &amp; GR$1, DataRegularSeason20242025!$D$3:$D$1315, $A67)+SUMIFS(DataRegularSeason20242025!$AB$3:$AB$1315,DataRegularSeason20242025!$B$3:$B$1315, "&lt;=" &amp; GR$1, DataRegularSeason20242025!$E$3:$E$1315, $A67)</f>
        <v>56</v>
      </c>
      <c r="GS67">
        <f>SUMIFS(DataRegularSeason20242025!$AA$3:$AA$1315,DataRegularSeason20242025!$B$3:$B$1315, "&lt;=" &amp; GS$1, DataRegularSeason20242025!$D$3:$D$1315, $A67)+SUMIFS(DataRegularSeason20242025!$AB$3:$AB$1315,DataRegularSeason20242025!$B$3:$B$1315, "&lt;=" &amp; GS$1, DataRegularSeason20242025!$E$3:$E$1315, $A67)</f>
        <v>56</v>
      </c>
      <c r="GT67">
        <f>SUMIFS(DataRegularSeason20242025!$AA$3:$AA$1315,DataRegularSeason20242025!$B$3:$B$1315, "&lt;=" &amp; GT$1, DataRegularSeason20242025!$D$3:$D$1315, $A67)+SUMIFS(DataRegularSeason20242025!$AB$3:$AB$1315,DataRegularSeason20242025!$B$3:$B$1315, "&lt;=" &amp; GT$1, DataRegularSeason20242025!$E$3:$E$1315, $A67)</f>
        <v>56</v>
      </c>
      <c r="GU67">
        <f>SUMIFS(DataRegularSeason20242025!$AA$3:$AA$1315,DataRegularSeason20242025!$B$3:$B$1315, "&lt;=" &amp; GU$1, DataRegularSeason20242025!$D$3:$D$1315, $A67)+SUMIFS(DataRegularSeason20242025!$AB$3:$AB$1315,DataRegularSeason20242025!$B$3:$B$1315, "&lt;=" &amp; GU$1, DataRegularSeason20242025!$E$3:$E$1315, $A67)</f>
        <v>56</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61</v>
      </c>
      <c r="FA68">
        <f>SUMIFS(DataRegularSeason20242025!$AA$3:$AA$1315,DataRegularSeason20242025!$B$3:$B$1315, "&lt;=" &amp; FA$1, DataRegularSeason20242025!$D$3:$D$1315, $A68)+SUMIFS(DataRegularSeason20242025!$AB$3:$AB$1315,DataRegularSeason20242025!$B$3:$B$1315, "&lt;=" &amp; FA$1, DataRegularSeason20242025!$E$3:$E$1315, $A68)</f>
        <v>61</v>
      </c>
      <c r="FB68">
        <f>SUMIFS(DataRegularSeason20242025!$AA$3:$AA$1315,DataRegularSeason20242025!$B$3:$B$1315, "&lt;=" &amp; FB$1, DataRegularSeason20242025!$D$3:$D$1315, $A68)+SUMIFS(DataRegularSeason20242025!$AB$3:$AB$1315,DataRegularSeason20242025!$B$3:$B$1315, "&lt;=" &amp; FB$1, DataRegularSeason20242025!$E$3:$E$1315, $A68)</f>
        <v>61</v>
      </c>
      <c r="FC68">
        <f>SUMIFS(DataRegularSeason20242025!$AA$3:$AA$1315,DataRegularSeason20242025!$B$3:$B$1315, "&lt;=" &amp; FC$1, DataRegularSeason20242025!$D$3:$D$1315, $A68)+SUMIFS(DataRegularSeason20242025!$AB$3:$AB$1315,DataRegularSeason20242025!$B$3:$B$1315, "&lt;=" &amp; FC$1, DataRegularSeason20242025!$E$3:$E$1315, $A68)</f>
        <v>61</v>
      </c>
      <c r="FD68">
        <f>SUMIFS(DataRegularSeason20242025!$AA$3:$AA$1315,DataRegularSeason20242025!$B$3:$B$1315, "&lt;=" &amp; FD$1, DataRegularSeason20242025!$D$3:$D$1315, $A68)+SUMIFS(DataRegularSeason20242025!$AB$3:$AB$1315,DataRegularSeason20242025!$B$3:$B$1315, "&lt;=" &amp; FD$1, DataRegularSeason20242025!$E$3:$E$1315, $A68)</f>
        <v>61</v>
      </c>
      <c r="FE68">
        <f>SUMIFS(DataRegularSeason20242025!$AA$3:$AA$1315,DataRegularSeason20242025!$B$3:$B$1315, "&lt;=" &amp; FE$1, DataRegularSeason20242025!$D$3:$D$1315, $A68)+SUMIFS(DataRegularSeason20242025!$AB$3:$AB$1315,DataRegularSeason20242025!$B$3:$B$1315, "&lt;=" &amp; FE$1, DataRegularSeason20242025!$E$3:$E$1315, $A68)</f>
        <v>61</v>
      </c>
      <c r="FF68">
        <f>SUMIFS(DataRegularSeason20242025!$AA$3:$AA$1315,DataRegularSeason20242025!$B$3:$B$1315, "&lt;=" &amp; FF$1, DataRegularSeason20242025!$D$3:$D$1315, $A68)+SUMIFS(DataRegularSeason20242025!$AB$3:$AB$1315,DataRegularSeason20242025!$B$3:$B$1315, "&lt;=" &amp; FF$1, DataRegularSeason20242025!$E$3:$E$1315, $A68)</f>
        <v>61</v>
      </c>
      <c r="FG68">
        <f>SUMIFS(DataRegularSeason20242025!$AA$3:$AA$1315,DataRegularSeason20242025!$B$3:$B$1315, "&lt;=" &amp; FG$1, DataRegularSeason20242025!$D$3:$D$1315, $A68)+SUMIFS(DataRegularSeason20242025!$AB$3:$AB$1315,DataRegularSeason20242025!$B$3:$B$1315, "&lt;=" &amp; FG$1, DataRegularSeason20242025!$E$3:$E$1315, $A68)</f>
        <v>61</v>
      </c>
      <c r="FH68">
        <f>SUMIFS(DataRegularSeason20242025!$AA$3:$AA$1315,DataRegularSeason20242025!$B$3:$B$1315, "&lt;=" &amp; FH$1, DataRegularSeason20242025!$D$3:$D$1315, $A68)+SUMIFS(DataRegularSeason20242025!$AB$3:$AB$1315,DataRegularSeason20242025!$B$3:$B$1315, "&lt;=" &amp; FH$1, DataRegularSeason20242025!$E$3:$E$1315, $A68)</f>
        <v>61</v>
      </c>
      <c r="FI68">
        <f>SUMIFS(DataRegularSeason20242025!$AA$3:$AA$1315,DataRegularSeason20242025!$B$3:$B$1315, "&lt;=" &amp; FI$1, DataRegularSeason20242025!$D$3:$D$1315, $A68)+SUMIFS(DataRegularSeason20242025!$AB$3:$AB$1315,DataRegularSeason20242025!$B$3:$B$1315, "&lt;=" &amp; FI$1, DataRegularSeason20242025!$E$3:$E$1315, $A68)</f>
        <v>61</v>
      </c>
      <c r="FJ68">
        <f>SUMIFS(DataRegularSeason20242025!$AA$3:$AA$1315,DataRegularSeason20242025!$B$3:$B$1315, "&lt;=" &amp; FJ$1, DataRegularSeason20242025!$D$3:$D$1315, $A68)+SUMIFS(DataRegularSeason20242025!$AB$3:$AB$1315,DataRegularSeason20242025!$B$3:$B$1315, "&lt;=" &amp; FJ$1, DataRegularSeason20242025!$E$3:$E$1315, $A68)</f>
        <v>61</v>
      </c>
      <c r="FK68">
        <f>SUMIFS(DataRegularSeason20242025!$AA$3:$AA$1315,DataRegularSeason20242025!$B$3:$B$1315, "&lt;=" &amp; FK$1, DataRegularSeason20242025!$D$3:$D$1315, $A68)+SUMIFS(DataRegularSeason20242025!$AB$3:$AB$1315,DataRegularSeason20242025!$B$3:$B$1315, "&lt;=" &amp; FK$1, DataRegularSeason20242025!$E$3:$E$1315, $A68)</f>
        <v>61</v>
      </c>
      <c r="FL68">
        <f>SUMIFS(DataRegularSeason20242025!$AA$3:$AA$1315,DataRegularSeason20242025!$B$3:$B$1315, "&lt;=" &amp; FL$1, DataRegularSeason20242025!$D$3:$D$1315, $A68)+SUMIFS(DataRegularSeason20242025!$AB$3:$AB$1315,DataRegularSeason20242025!$B$3:$B$1315, "&lt;=" &amp; FL$1, DataRegularSeason20242025!$E$3:$E$1315, $A68)</f>
        <v>61</v>
      </c>
      <c r="FM68">
        <f>SUMIFS(DataRegularSeason20242025!$AA$3:$AA$1315,DataRegularSeason20242025!$B$3:$B$1315, "&lt;=" &amp; FM$1, DataRegularSeason20242025!$D$3:$D$1315, $A68)+SUMIFS(DataRegularSeason20242025!$AB$3:$AB$1315,DataRegularSeason20242025!$B$3:$B$1315, "&lt;=" &amp; FM$1, DataRegularSeason20242025!$E$3:$E$1315, $A68)</f>
        <v>61</v>
      </c>
      <c r="FN68">
        <f>SUMIFS(DataRegularSeason20242025!$AA$3:$AA$1315,DataRegularSeason20242025!$B$3:$B$1315, "&lt;=" &amp; FN$1, DataRegularSeason20242025!$D$3:$D$1315, $A68)+SUMIFS(DataRegularSeason20242025!$AB$3:$AB$1315,DataRegularSeason20242025!$B$3:$B$1315, "&lt;=" &amp; FN$1, DataRegularSeason20242025!$E$3:$E$1315, $A68)</f>
        <v>61</v>
      </c>
      <c r="FO68">
        <f>SUMIFS(DataRegularSeason20242025!$AA$3:$AA$1315,DataRegularSeason20242025!$B$3:$B$1315, "&lt;=" &amp; FO$1, DataRegularSeason20242025!$D$3:$D$1315, $A68)+SUMIFS(DataRegularSeason20242025!$AB$3:$AB$1315,DataRegularSeason20242025!$B$3:$B$1315, "&lt;=" &amp; FO$1, DataRegularSeason20242025!$E$3:$E$1315, $A68)</f>
        <v>61</v>
      </c>
      <c r="FP68">
        <f>SUMIFS(DataRegularSeason20242025!$AA$3:$AA$1315,DataRegularSeason20242025!$B$3:$B$1315, "&lt;=" &amp; FP$1, DataRegularSeason20242025!$D$3:$D$1315, $A68)+SUMIFS(DataRegularSeason20242025!$AB$3:$AB$1315,DataRegularSeason20242025!$B$3:$B$1315, "&lt;=" &amp; FP$1, DataRegularSeason20242025!$E$3:$E$1315, $A68)</f>
        <v>61</v>
      </c>
      <c r="FQ68">
        <f>SUMIFS(DataRegularSeason20242025!$AA$3:$AA$1315,DataRegularSeason20242025!$B$3:$B$1315, "&lt;=" &amp; FQ$1, DataRegularSeason20242025!$D$3:$D$1315, $A68)+SUMIFS(DataRegularSeason20242025!$AB$3:$AB$1315,DataRegularSeason20242025!$B$3:$B$1315, "&lt;=" &amp; FQ$1, DataRegularSeason20242025!$E$3:$E$1315, $A68)</f>
        <v>61</v>
      </c>
      <c r="FR68">
        <f>SUMIFS(DataRegularSeason20242025!$AA$3:$AA$1315,DataRegularSeason20242025!$B$3:$B$1315, "&lt;=" &amp; FR$1, DataRegularSeason20242025!$D$3:$D$1315, $A68)+SUMIFS(DataRegularSeason20242025!$AB$3:$AB$1315,DataRegularSeason20242025!$B$3:$B$1315, "&lt;=" &amp; FR$1, DataRegularSeason20242025!$E$3:$E$1315, $A68)</f>
        <v>61</v>
      </c>
      <c r="FS68">
        <f>SUMIFS(DataRegularSeason20242025!$AA$3:$AA$1315,DataRegularSeason20242025!$B$3:$B$1315, "&lt;=" &amp; FS$1, DataRegularSeason20242025!$D$3:$D$1315, $A68)+SUMIFS(DataRegularSeason20242025!$AB$3:$AB$1315,DataRegularSeason20242025!$B$3:$B$1315, "&lt;=" &amp; FS$1, DataRegularSeason20242025!$E$3:$E$1315, $A68)</f>
        <v>61</v>
      </c>
      <c r="FT68">
        <f>SUMIFS(DataRegularSeason20242025!$AA$3:$AA$1315,DataRegularSeason20242025!$B$3:$B$1315, "&lt;=" &amp; FT$1, DataRegularSeason20242025!$D$3:$D$1315, $A68)+SUMIFS(DataRegularSeason20242025!$AB$3:$AB$1315,DataRegularSeason20242025!$B$3:$B$1315, "&lt;=" &amp; FT$1, DataRegularSeason20242025!$E$3:$E$1315, $A68)</f>
        <v>61</v>
      </c>
      <c r="FU68">
        <f>SUMIFS(DataRegularSeason20242025!$AA$3:$AA$1315,DataRegularSeason20242025!$B$3:$B$1315, "&lt;=" &amp; FU$1, DataRegularSeason20242025!$D$3:$D$1315, $A68)+SUMIFS(DataRegularSeason20242025!$AB$3:$AB$1315,DataRegularSeason20242025!$B$3:$B$1315, "&lt;=" &amp; FU$1, DataRegularSeason20242025!$E$3:$E$1315, $A68)</f>
        <v>61</v>
      </c>
      <c r="FV68">
        <f>SUMIFS(DataRegularSeason20242025!$AA$3:$AA$1315,DataRegularSeason20242025!$B$3:$B$1315, "&lt;=" &amp; FV$1, DataRegularSeason20242025!$D$3:$D$1315, $A68)+SUMIFS(DataRegularSeason20242025!$AB$3:$AB$1315,DataRegularSeason20242025!$B$3:$B$1315, "&lt;=" &amp; FV$1, DataRegularSeason20242025!$E$3:$E$1315, $A68)</f>
        <v>61</v>
      </c>
      <c r="FW68">
        <f>SUMIFS(DataRegularSeason20242025!$AA$3:$AA$1315,DataRegularSeason20242025!$B$3:$B$1315, "&lt;=" &amp; FW$1, DataRegularSeason20242025!$D$3:$D$1315, $A68)+SUMIFS(DataRegularSeason20242025!$AB$3:$AB$1315,DataRegularSeason20242025!$B$3:$B$1315, "&lt;=" &amp; FW$1, DataRegularSeason20242025!$E$3:$E$1315, $A68)</f>
        <v>61</v>
      </c>
      <c r="FX68">
        <f>SUMIFS(DataRegularSeason20242025!$AA$3:$AA$1315,DataRegularSeason20242025!$B$3:$B$1315, "&lt;=" &amp; FX$1, DataRegularSeason20242025!$D$3:$D$1315, $A68)+SUMIFS(DataRegularSeason20242025!$AB$3:$AB$1315,DataRegularSeason20242025!$B$3:$B$1315, "&lt;=" &amp; FX$1, DataRegularSeason20242025!$E$3:$E$1315, $A68)</f>
        <v>61</v>
      </c>
      <c r="FY68">
        <f>SUMIFS(DataRegularSeason20242025!$AA$3:$AA$1315,DataRegularSeason20242025!$B$3:$B$1315, "&lt;=" &amp; FY$1, DataRegularSeason20242025!$D$3:$D$1315, $A68)+SUMIFS(DataRegularSeason20242025!$AB$3:$AB$1315,DataRegularSeason20242025!$B$3:$B$1315, "&lt;=" &amp; FY$1, DataRegularSeason20242025!$E$3:$E$1315, $A68)</f>
        <v>61</v>
      </c>
      <c r="FZ68">
        <f>SUMIFS(DataRegularSeason20242025!$AA$3:$AA$1315,DataRegularSeason20242025!$B$3:$B$1315, "&lt;=" &amp; FZ$1, DataRegularSeason20242025!$D$3:$D$1315, $A68)+SUMIFS(DataRegularSeason20242025!$AB$3:$AB$1315,DataRegularSeason20242025!$B$3:$B$1315, "&lt;=" &amp; FZ$1, DataRegularSeason20242025!$E$3:$E$1315, $A68)</f>
        <v>61</v>
      </c>
      <c r="GA68">
        <f>SUMIFS(DataRegularSeason20242025!$AA$3:$AA$1315,DataRegularSeason20242025!$B$3:$B$1315, "&lt;=" &amp; GA$1, DataRegularSeason20242025!$D$3:$D$1315, $A68)+SUMIFS(DataRegularSeason20242025!$AB$3:$AB$1315,DataRegularSeason20242025!$B$3:$B$1315, "&lt;=" &amp; GA$1, DataRegularSeason20242025!$E$3:$E$1315, $A68)</f>
        <v>61</v>
      </c>
      <c r="GB68">
        <f>SUMIFS(DataRegularSeason20242025!$AA$3:$AA$1315,DataRegularSeason20242025!$B$3:$B$1315, "&lt;=" &amp; GB$1, DataRegularSeason20242025!$D$3:$D$1315, $A68)+SUMIFS(DataRegularSeason20242025!$AB$3:$AB$1315,DataRegularSeason20242025!$B$3:$B$1315, "&lt;=" &amp; GB$1, DataRegularSeason20242025!$E$3:$E$1315, $A68)</f>
        <v>61</v>
      </c>
      <c r="GC68">
        <f>SUMIFS(DataRegularSeason20242025!$AA$3:$AA$1315,DataRegularSeason20242025!$B$3:$B$1315, "&lt;=" &amp; GC$1, DataRegularSeason20242025!$D$3:$D$1315, $A68)+SUMIFS(DataRegularSeason20242025!$AB$3:$AB$1315,DataRegularSeason20242025!$B$3:$B$1315, "&lt;=" &amp; GC$1, DataRegularSeason20242025!$E$3:$E$1315, $A68)</f>
        <v>61</v>
      </c>
      <c r="GD68">
        <f>SUMIFS(DataRegularSeason20242025!$AA$3:$AA$1315,DataRegularSeason20242025!$B$3:$B$1315, "&lt;=" &amp; GD$1, DataRegularSeason20242025!$D$3:$D$1315, $A68)+SUMIFS(DataRegularSeason20242025!$AB$3:$AB$1315,DataRegularSeason20242025!$B$3:$B$1315, "&lt;=" &amp; GD$1, DataRegularSeason20242025!$E$3:$E$1315, $A68)</f>
        <v>61</v>
      </c>
      <c r="GE68">
        <f>SUMIFS(DataRegularSeason20242025!$AA$3:$AA$1315,DataRegularSeason20242025!$B$3:$B$1315, "&lt;=" &amp; GE$1, DataRegularSeason20242025!$D$3:$D$1315, $A68)+SUMIFS(DataRegularSeason20242025!$AB$3:$AB$1315,DataRegularSeason20242025!$B$3:$B$1315, "&lt;=" &amp; GE$1, DataRegularSeason20242025!$E$3:$E$1315, $A68)</f>
        <v>61</v>
      </c>
      <c r="GF68">
        <f>SUMIFS(DataRegularSeason20242025!$AA$3:$AA$1315,DataRegularSeason20242025!$B$3:$B$1315, "&lt;=" &amp; GF$1, DataRegularSeason20242025!$D$3:$D$1315, $A68)+SUMIFS(DataRegularSeason20242025!$AB$3:$AB$1315,DataRegularSeason20242025!$B$3:$B$1315, "&lt;=" &amp; GF$1, DataRegularSeason20242025!$E$3:$E$1315, $A68)</f>
        <v>61</v>
      </c>
      <c r="GG68">
        <f>SUMIFS(DataRegularSeason20242025!$AA$3:$AA$1315,DataRegularSeason20242025!$B$3:$B$1315, "&lt;=" &amp; GG$1, DataRegularSeason20242025!$D$3:$D$1315, $A68)+SUMIFS(DataRegularSeason20242025!$AB$3:$AB$1315,DataRegularSeason20242025!$B$3:$B$1315, "&lt;=" &amp; GG$1, DataRegularSeason20242025!$E$3:$E$1315, $A68)</f>
        <v>61</v>
      </c>
      <c r="GH68">
        <f>SUMIFS(DataRegularSeason20242025!$AA$3:$AA$1315,DataRegularSeason20242025!$B$3:$B$1315, "&lt;=" &amp; GH$1, DataRegularSeason20242025!$D$3:$D$1315, $A68)+SUMIFS(DataRegularSeason20242025!$AB$3:$AB$1315,DataRegularSeason20242025!$B$3:$B$1315, "&lt;=" &amp; GH$1, DataRegularSeason20242025!$E$3:$E$1315, $A68)</f>
        <v>61</v>
      </c>
      <c r="GI68">
        <f>SUMIFS(DataRegularSeason20242025!$AA$3:$AA$1315,DataRegularSeason20242025!$B$3:$B$1315, "&lt;=" &amp; GI$1, DataRegularSeason20242025!$D$3:$D$1315, $A68)+SUMIFS(DataRegularSeason20242025!$AB$3:$AB$1315,DataRegularSeason20242025!$B$3:$B$1315, "&lt;=" &amp; GI$1, DataRegularSeason20242025!$E$3:$E$1315, $A68)</f>
        <v>61</v>
      </c>
      <c r="GJ68">
        <f>SUMIFS(DataRegularSeason20242025!$AA$3:$AA$1315,DataRegularSeason20242025!$B$3:$B$1315, "&lt;=" &amp; GJ$1, DataRegularSeason20242025!$D$3:$D$1315, $A68)+SUMIFS(DataRegularSeason20242025!$AB$3:$AB$1315,DataRegularSeason20242025!$B$3:$B$1315, "&lt;=" &amp; GJ$1, DataRegularSeason20242025!$E$3:$E$1315, $A68)</f>
        <v>61</v>
      </c>
      <c r="GK68">
        <f>SUMIFS(DataRegularSeason20242025!$AA$3:$AA$1315,DataRegularSeason20242025!$B$3:$B$1315, "&lt;=" &amp; GK$1, DataRegularSeason20242025!$D$3:$D$1315, $A68)+SUMIFS(DataRegularSeason20242025!$AB$3:$AB$1315,DataRegularSeason20242025!$B$3:$B$1315, "&lt;=" &amp; GK$1, DataRegularSeason20242025!$E$3:$E$1315, $A68)</f>
        <v>61</v>
      </c>
      <c r="GL68">
        <f>SUMIFS(DataRegularSeason20242025!$AA$3:$AA$1315,DataRegularSeason20242025!$B$3:$B$1315, "&lt;=" &amp; GL$1, DataRegularSeason20242025!$D$3:$D$1315, $A68)+SUMIFS(DataRegularSeason20242025!$AB$3:$AB$1315,DataRegularSeason20242025!$B$3:$B$1315, "&lt;=" &amp; GL$1, DataRegularSeason20242025!$E$3:$E$1315, $A68)</f>
        <v>61</v>
      </c>
      <c r="GM68">
        <f>SUMIFS(DataRegularSeason20242025!$AA$3:$AA$1315,DataRegularSeason20242025!$B$3:$B$1315, "&lt;=" &amp; GM$1, DataRegularSeason20242025!$D$3:$D$1315, $A68)+SUMIFS(DataRegularSeason20242025!$AB$3:$AB$1315,DataRegularSeason20242025!$B$3:$B$1315, "&lt;=" &amp; GM$1, DataRegularSeason20242025!$E$3:$E$1315, $A68)</f>
        <v>61</v>
      </c>
      <c r="GN68">
        <f>SUMIFS(DataRegularSeason20242025!$AA$3:$AA$1315,DataRegularSeason20242025!$B$3:$B$1315, "&lt;=" &amp; GN$1, DataRegularSeason20242025!$D$3:$D$1315, $A68)+SUMIFS(DataRegularSeason20242025!$AB$3:$AB$1315,DataRegularSeason20242025!$B$3:$B$1315, "&lt;=" &amp; GN$1, DataRegularSeason20242025!$E$3:$E$1315, $A68)</f>
        <v>61</v>
      </c>
      <c r="GO68">
        <f>SUMIFS(DataRegularSeason20242025!$AA$3:$AA$1315,DataRegularSeason20242025!$B$3:$B$1315, "&lt;=" &amp; GO$1, DataRegularSeason20242025!$D$3:$D$1315, $A68)+SUMIFS(DataRegularSeason20242025!$AB$3:$AB$1315,DataRegularSeason20242025!$B$3:$B$1315, "&lt;=" &amp; GO$1, DataRegularSeason20242025!$E$3:$E$1315, $A68)</f>
        <v>61</v>
      </c>
      <c r="GP68">
        <f>SUMIFS(DataRegularSeason20242025!$AA$3:$AA$1315,DataRegularSeason20242025!$B$3:$B$1315, "&lt;=" &amp; GP$1, DataRegularSeason20242025!$D$3:$D$1315, $A68)+SUMIFS(DataRegularSeason20242025!$AB$3:$AB$1315,DataRegularSeason20242025!$B$3:$B$1315, "&lt;=" &amp; GP$1, DataRegularSeason20242025!$E$3:$E$1315, $A68)</f>
        <v>61</v>
      </c>
      <c r="GQ68">
        <f>SUMIFS(DataRegularSeason20242025!$AA$3:$AA$1315,DataRegularSeason20242025!$B$3:$B$1315, "&lt;=" &amp; GQ$1, DataRegularSeason20242025!$D$3:$D$1315, $A68)+SUMIFS(DataRegularSeason20242025!$AB$3:$AB$1315,DataRegularSeason20242025!$B$3:$B$1315, "&lt;=" &amp; GQ$1, DataRegularSeason20242025!$E$3:$E$1315, $A68)</f>
        <v>61</v>
      </c>
      <c r="GR68">
        <f>SUMIFS(DataRegularSeason20242025!$AA$3:$AA$1315,DataRegularSeason20242025!$B$3:$B$1315, "&lt;=" &amp; GR$1, DataRegularSeason20242025!$D$3:$D$1315, $A68)+SUMIFS(DataRegularSeason20242025!$AB$3:$AB$1315,DataRegularSeason20242025!$B$3:$B$1315, "&lt;=" &amp; GR$1, DataRegularSeason20242025!$E$3:$E$1315, $A68)</f>
        <v>61</v>
      </c>
      <c r="GS68">
        <f>SUMIFS(DataRegularSeason20242025!$AA$3:$AA$1315,DataRegularSeason20242025!$B$3:$B$1315, "&lt;=" &amp; GS$1, DataRegularSeason20242025!$D$3:$D$1315, $A68)+SUMIFS(DataRegularSeason20242025!$AB$3:$AB$1315,DataRegularSeason20242025!$B$3:$B$1315, "&lt;=" &amp; GS$1, DataRegularSeason20242025!$E$3:$E$1315, $A68)</f>
        <v>61</v>
      </c>
      <c r="GT68">
        <f>SUMIFS(DataRegularSeason20242025!$AA$3:$AA$1315,DataRegularSeason20242025!$B$3:$B$1315, "&lt;=" &amp; GT$1, DataRegularSeason20242025!$D$3:$D$1315, $A68)+SUMIFS(DataRegularSeason20242025!$AB$3:$AB$1315,DataRegularSeason20242025!$B$3:$B$1315, "&lt;=" &amp; GT$1, DataRegularSeason20242025!$E$3:$E$1315, $A68)</f>
        <v>61</v>
      </c>
      <c r="GU68">
        <f>SUMIFS(DataRegularSeason20242025!$AA$3:$AA$1315,DataRegularSeason20242025!$B$3:$B$1315, "&lt;=" &amp; GU$1, DataRegularSeason20242025!$D$3:$D$1315, $A68)+SUMIFS(DataRegularSeason20242025!$AB$3:$AB$1315,DataRegularSeason20242025!$B$3:$B$1315, "&lt;=" &amp; GU$1, DataRegularSeason20242025!$E$3:$E$1315, $A68)</f>
        <v>61</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43</v>
      </c>
      <c r="FJ69">
        <f>SUMIFS(DataRegularSeason20242025!$AA$3:$AA$1315,DataRegularSeason20242025!$B$3:$B$1315, "&lt;=" &amp; FJ$1, DataRegularSeason20242025!$D$3:$D$1315, $A69)+SUMIFS(DataRegularSeason20242025!$AB$3:$AB$1315,DataRegularSeason20242025!$B$3:$B$1315, "&lt;=" &amp; FJ$1, DataRegularSeason20242025!$E$3:$E$1315, $A69)</f>
        <v>43</v>
      </c>
      <c r="FK69">
        <f>SUMIFS(DataRegularSeason20242025!$AA$3:$AA$1315,DataRegularSeason20242025!$B$3:$B$1315, "&lt;=" &amp; FK$1, DataRegularSeason20242025!$D$3:$D$1315, $A69)+SUMIFS(DataRegularSeason20242025!$AB$3:$AB$1315,DataRegularSeason20242025!$B$3:$B$1315, "&lt;=" &amp; FK$1, DataRegularSeason20242025!$E$3:$E$1315, $A69)</f>
        <v>43</v>
      </c>
      <c r="FL69">
        <f>SUMIFS(DataRegularSeason20242025!$AA$3:$AA$1315,DataRegularSeason20242025!$B$3:$B$1315, "&lt;=" &amp; FL$1, DataRegularSeason20242025!$D$3:$D$1315, $A69)+SUMIFS(DataRegularSeason20242025!$AB$3:$AB$1315,DataRegularSeason20242025!$B$3:$B$1315, "&lt;=" &amp; FL$1, DataRegularSeason20242025!$E$3:$E$1315, $A69)</f>
        <v>43</v>
      </c>
      <c r="FM69">
        <f>SUMIFS(DataRegularSeason20242025!$AA$3:$AA$1315,DataRegularSeason20242025!$B$3:$B$1315, "&lt;=" &amp; FM$1, DataRegularSeason20242025!$D$3:$D$1315, $A69)+SUMIFS(DataRegularSeason20242025!$AB$3:$AB$1315,DataRegularSeason20242025!$B$3:$B$1315, "&lt;=" &amp; FM$1, DataRegularSeason20242025!$E$3:$E$1315, $A69)</f>
        <v>43</v>
      </c>
      <c r="FN69">
        <f>SUMIFS(DataRegularSeason20242025!$AA$3:$AA$1315,DataRegularSeason20242025!$B$3:$B$1315, "&lt;=" &amp; FN$1, DataRegularSeason20242025!$D$3:$D$1315, $A69)+SUMIFS(DataRegularSeason20242025!$AB$3:$AB$1315,DataRegularSeason20242025!$B$3:$B$1315, "&lt;=" &amp; FN$1, DataRegularSeason20242025!$E$3:$E$1315, $A69)</f>
        <v>43</v>
      </c>
      <c r="FO69">
        <f>SUMIFS(DataRegularSeason20242025!$AA$3:$AA$1315,DataRegularSeason20242025!$B$3:$B$1315, "&lt;=" &amp; FO$1, DataRegularSeason20242025!$D$3:$D$1315, $A69)+SUMIFS(DataRegularSeason20242025!$AB$3:$AB$1315,DataRegularSeason20242025!$B$3:$B$1315, "&lt;=" &amp; FO$1, DataRegularSeason20242025!$E$3:$E$1315, $A69)</f>
        <v>43</v>
      </c>
      <c r="FP69">
        <f>SUMIFS(DataRegularSeason20242025!$AA$3:$AA$1315,DataRegularSeason20242025!$B$3:$B$1315, "&lt;=" &amp; FP$1, DataRegularSeason20242025!$D$3:$D$1315, $A69)+SUMIFS(DataRegularSeason20242025!$AB$3:$AB$1315,DataRegularSeason20242025!$B$3:$B$1315, "&lt;=" &amp; FP$1, DataRegularSeason20242025!$E$3:$E$1315, $A69)</f>
        <v>43</v>
      </c>
      <c r="FQ69">
        <f>SUMIFS(DataRegularSeason20242025!$AA$3:$AA$1315,DataRegularSeason20242025!$B$3:$B$1315, "&lt;=" &amp; FQ$1, DataRegularSeason20242025!$D$3:$D$1315, $A69)+SUMIFS(DataRegularSeason20242025!$AB$3:$AB$1315,DataRegularSeason20242025!$B$3:$B$1315, "&lt;=" &amp; FQ$1, DataRegularSeason20242025!$E$3:$E$1315, $A69)</f>
        <v>43</v>
      </c>
      <c r="FR69">
        <f>SUMIFS(DataRegularSeason20242025!$AA$3:$AA$1315,DataRegularSeason20242025!$B$3:$B$1315, "&lt;=" &amp; FR$1, DataRegularSeason20242025!$D$3:$D$1315, $A69)+SUMIFS(DataRegularSeason20242025!$AB$3:$AB$1315,DataRegularSeason20242025!$B$3:$B$1315, "&lt;=" &amp; FR$1, DataRegularSeason20242025!$E$3:$E$1315, $A69)</f>
        <v>43</v>
      </c>
      <c r="FS69">
        <f>SUMIFS(DataRegularSeason20242025!$AA$3:$AA$1315,DataRegularSeason20242025!$B$3:$B$1315, "&lt;=" &amp; FS$1, DataRegularSeason20242025!$D$3:$D$1315, $A69)+SUMIFS(DataRegularSeason20242025!$AB$3:$AB$1315,DataRegularSeason20242025!$B$3:$B$1315, "&lt;=" &amp; FS$1, DataRegularSeason20242025!$E$3:$E$1315, $A69)</f>
        <v>43</v>
      </c>
      <c r="FT69">
        <f>SUMIFS(DataRegularSeason20242025!$AA$3:$AA$1315,DataRegularSeason20242025!$B$3:$B$1315, "&lt;=" &amp; FT$1, DataRegularSeason20242025!$D$3:$D$1315, $A69)+SUMIFS(DataRegularSeason20242025!$AB$3:$AB$1315,DataRegularSeason20242025!$B$3:$B$1315, "&lt;=" &amp; FT$1, DataRegularSeason20242025!$E$3:$E$1315, $A69)</f>
        <v>43</v>
      </c>
      <c r="FU69">
        <f>SUMIFS(DataRegularSeason20242025!$AA$3:$AA$1315,DataRegularSeason20242025!$B$3:$B$1315, "&lt;=" &amp; FU$1, DataRegularSeason20242025!$D$3:$D$1315, $A69)+SUMIFS(DataRegularSeason20242025!$AB$3:$AB$1315,DataRegularSeason20242025!$B$3:$B$1315, "&lt;=" &amp; FU$1, DataRegularSeason20242025!$E$3:$E$1315, $A69)</f>
        <v>43</v>
      </c>
      <c r="FV69">
        <f>SUMIFS(DataRegularSeason20242025!$AA$3:$AA$1315,DataRegularSeason20242025!$B$3:$B$1315, "&lt;=" &amp; FV$1, DataRegularSeason20242025!$D$3:$D$1315, $A69)+SUMIFS(DataRegularSeason20242025!$AB$3:$AB$1315,DataRegularSeason20242025!$B$3:$B$1315, "&lt;=" &amp; FV$1, DataRegularSeason20242025!$E$3:$E$1315, $A69)</f>
        <v>43</v>
      </c>
      <c r="FW69">
        <f>SUMIFS(DataRegularSeason20242025!$AA$3:$AA$1315,DataRegularSeason20242025!$B$3:$B$1315, "&lt;=" &amp; FW$1, DataRegularSeason20242025!$D$3:$D$1315, $A69)+SUMIFS(DataRegularSeason20242025!$AB$3:$AB$1315,DataRegularSeason20242025!$B$3:$B$1315, "&lt;=" &amp; FW$1, DataRegularSeason20242025!$E$3:$E$1315, $A69)</f>
        <v>43</v>
      </c>
      <c r="FX69">
        <f>SUMIFS(DataRegularSeason20242025!$AA$3:$AA$1315,DataRegularSeason20242025!$B$3:$B$1315, "&lt;=" &amp; FX$1, DataRegularSeason20242025!$D$3:$D$1315, $A69)+SUMIFS(DataRegularSeason20242025!$AB$3:$AB$1315,DataRegularSeason20242025!$B$3:$B$1315, "&lt;=" &amp; FX$1, DataRegularSeason20242025!$E$3:$E$1315, $A69)</f>
        <v>43</v>
      </c>
      <c r="FY69">
        <f>SUMIFS(DataRegularSeason20242025!$AA$3:$AA$1315,DataRegularSeason20242025!$B$3:$B$1315, "&lt;=" &amp; FY$1, DataRegularSeason20242025!$D$3:$D$1315, $A69)+SUMIFS(DataRegularSeason20242025!$AB$3:$AB$1315,DataRegularSeason20242025!$B$3:$B$1315, "&lt;=" &amp; FY$1, DataRegularSeason20242025!$E$3:$E$1315, $A69)</f>
        <v>43</v>
      </c>
      <c r="FZ69">
        <f>SUMIFS(DataRegularSeason20242025!$AA$3:$AA$1315,DataRegularSeason20242025!$B$3:$B$1315, "&lt;=" &amp; FZ$1, DataRegularSeason20242025!$D$3:$D$1315, $A69)+SUMIFS(DataRegularSeason20242025!$AB$3:$AB$1315,DataRegularSeason20242025!$B$3:$B$1315, "&lt;=" &amp; FZ$1, DataRegularSeason20242025!$E$3:$E$1315, $A69)</f>
        <v>43</v>
      </c>
      <c r="GA69">
        <f>SUMIFS(DataRegularSeason20242025!$AA$3:$AA$1315,DataRegularSeason20242025!$B$3:$B$1315, "&lt;=" &amp; GA$1, DataRegularSeason20242025!$D$3:$D$1315, $A69)+SUMIFS(DataRegularSeason20242025!$AB$3:$AB$1315,DataRegularSeason20242025!$B$3:$B$1315, "&lt;=" &amp; GA$1, DataRegularSeason20242025!$E$3:$E$1315, $A69)</f>
        <v>43</v>
      </c>
      <c r="GB69">
        <f>SUMIFS(DataRegularSeason20242025!$AA$3:$AA$1315,DataRegularSeason20242025!$B$3:$B$1315, "&lt;=" &amp; GB$1, DataRegularSeason20242025!$D$3:$D$1315, $A69)+SUMIFS(DataRegularSeason20242025!$AB$3:$AB$1315,DataRegularSeason20242025!$B$3:$B$1315, "&lt;=" &amp; GB$1, DataRegularSeason20242025!$E$3:$E$1315, $A69)</f>
        <v>43</v>
      </c>
      <c r="GC69">
        <f>SUMIFS(DataRegularSeason20242025!$AA$3:$AA$1315,DataRegularSeason20242025!$B$3:$B$1315, "&lt;=" &amp; GC$1, DataRegularSeason20242025!$D$3:$D$1315, $A69)+SUMIFS(DataRegularSeason20242025!$AB$3:$AB$1315,DataRegularSeason20242025!$B$3:$B$1315, "&lt;=" &amp; GC$1, DataRegularSeason20242025!$E$3:$E$1315, $A69)</f>
        <v>43</v>
      </c>
      <c r="GD69">
        <f>SUMIFS(DataRegularSeason20242025!$AA$3:$AA$1315,DataRegularSeason20242025!$B$3:$B$1315, "&lt;=" &amp; GD$1, DataRegularSeason20242025!$D$3:$D$1315, $A69)+SUMIFS(DataRegularSeason20242025!$AB$3:$AB$1315,DataRegularSeason20242025!$B$3:$B$1315, "&lt;=" &amp; GD$1, DataRegularSeason20242025!$E$3:$E$1315, $A69)</f>
        <v>43</v>
      </c>
      <c r="GE69">
        <f>SUMIFS(DataRegularSeason20242025!$AA$3:$AA$1315,DataRegularSeason20242025!$B$3:$B$1315, "&lt;=" &amp; GE$1, DataRegularSeason20242025!$D$3:$D$1315, $A69)+SUMIFS(DataRegularSeason20242025!$AB$3:$AB$1315,DataRegularSeason20242025!$B$3:$B$1315, "&lt;=" &amp; GE$1, DataRegularSeason20242025!$E$3:$E$1315, $A69)</f>
        <v>43</v>
      </c>
      <c r="GF69">
        <f>SUMIFS(DataRegularSeason20242025!$AA$3:$AA$1315,DataRegularSeason20242025!$B$3:$B$1315, "&lt;=" &amp; GF$1, DataRegularSeason20242025!$D$3:$D$1315, $A69)+SUMIFS(DataRegularSeason20242025!$AB$3:$AB$1315,DataRegularSeason20242025!$B$3:$B$1315, "&lt;=" &amp; GF$1, DataRegularSeason20242025!$E$3:$E$1315, $A69)</f>
        <v>43</v>
      </c>
      <c r="GG69">
        <f>SUMIFS(DataRegularSeason20242025!$AA$3:$AA$1315,DataRegularSeason20242025!$B$3:$B$1315, "&lt;=" &amp; GG$1, DataRegularSeason20242025!$D$3:$D$1315, $A69)+SUMIFS(DataRegularSeason20242025!$AB$3:$AB$1315,DataRegularSeason20242025!$B$3:$B$1315, "&lt;=" &amp; GG$1, DataRegularSeason20242025!$E$3:$E$1315, $A69)</f>
        <v>43</v>
      </c>
      <c r="GH69">
        <f>SUMIFS(DataRegularSeason20242025!$AA$3:$AA$1315,DataRegularSeason20242025!$B$3:$B$1315, "&lt;=" &amp; GH$1, DataRegularSeason20242025!$D$3:$D$1315, $A69)+SUMIFS(DataRegularSeason20242025!$AB$3:$AB$1315,DataRegularSeason20242025!$B$3:$B$1315, "&lt;=" &amp; GH$1, DataRegularSeason20242025!$E$3:$E$1315, $A69)</f>
        <v>43</v>
      </c>
      <c r="GI69">
        <f>SUMIFS(DataRegularSeason20242025!$AA$3:$AA$1315,DataRegularSeason20242025!$B$3:$B$1315, "&lt;=" &amp; GI$1, DataRegularSeason20242025!$D$3:$D$1315, $A69)+SUMIFS(DataRegularSeason20242025!$AB$3:$AB$1315,DataRegularSeason20242025!$B$3:$B$1315, "&lt;=" &amp; GI$1, DataRegularSeason20242025!$E$3:$E$1315, $A69)</f>
        <v>43</v>
      </c>
      <c r="GJ69">
        <f>SUMIFS(DataRegularSeason20242025!$AA$3:$AA$1315,DataRegularSeason20242025!$B$3:$B$1315, "&lt;=" &amp; GJ$1, DataRegularSeason20242025!$D$3:$D$1315, $A69)+SUMIFS(DataRegularSeason20242025!$AB$3:$AB$1315,DataRegularSeason20242025!$B$3:$B$1315, "&lt;=" &amp; GJ$1, DataRegularSeason20242025!$E$3:$E$1315, $A69)</f>
        <v>43</v>
      </c>
      <c r="GK69">
        <f>SUMIFS(DataRegularSeason20242025!$AA$3:$AA$1315,DataRegularSeason20242025!$B$3:$B$1315, "&lt;=" &amp; GK$1, DataRegularSeason20242025!$D$3:$D$1315, $A69)+SUMIFS(DataRegularSeason20242025!$AB$3:$AB$1315,DataRegularSeason20242025!$B$3:$B$1315, "&lt;=" &amp; GK$1, DataRegularSeason20242025!$E$3:$E$1315, $A69)</f>
        <v>43</v>
      </c>
      <c r="GL69">
        <f>SUMIFS(DataRegularSeason20242025!$AA$3:$AA$1315,DataRegularSeason20242025!$B$3:$B$1315, "&lt;=" &amp; GL$1, DataRegularSeason20242025!$D$3:$D$1315, $A69)+SUMIFS(DataRegularSeason20242025!$AB$3:$AB$1315,DataRegularSeason20242025!$B$3:$B$1315, "&lt;=" &amp; GL$1, DataRegularSeason20242025!$E$3:$E$1315, $A69)</f>
        <v>43</v>
      </c>
      <c r="GM69">
        <f>SUMIFS(DataRegularSeason20242025!$AA$3:$AA$1315,DataRegularSeason20242025!$B$3:$B$1315, "&lt;=" &amp; GM$1, DataRegularSeason20242025!$D$3:$D$1315, $A69)+SUMIFS(DataRegularSeason20242025!$AB$3:$AB$1315,DataRegularSeason20242025!$B$3:$B$1315, "&lt;=" &amp; GM$1, DataRegularSeason20242025!$E$3:$E$1315, $A69)</f>
        <v>43</v>
      </c>
      <c r="GN69">
        <f>SUMIFS(DataRegularSeason20242025!$AA$3:$AA$1315,DataRegularSeason20242025!$B$3:$B$1315, "&lt;=" &amp; GN$1, DataRegularSeason20242025!$D$3:$D$1315, $A69)+SUMIFS(DataRegularSeason20242025!$AB$3:$AB$1315,DataRegularSeason20242025!$B$3:$B$1315, "&lt;=" &amp; GN$1, DataRegularSeason20242025!$E$3:$E$1315, $A69)</f>
        <v>43</v>
      </c>
      <c r="GO69">
        <f>SUMIFS(DataRegularSeason20242025!$AA$3:$AA$1315,DataRegularSeason20242025!$B$3:$B$1315, "&lt;=" &amp; GO$1, DataRegularSeason20242025!$D$3:$D$1315, $A69)+SUMIFS(DataRegularSeason20242025!$AB$3:$AB$1315,DataRegularSeason20242025!$B$3:$B$1315, "&lt;=" &amp; GO$1, DataRegularSeason20242025!$E$3:$E$1315, $A69)</f>
        <v>43</v>
      </c>
      <c r="GP69">
        <f>SUMIFS(DataRegularSeason20242025!$AA$3:$AA$1315,DataRegularSeason20242025!$B$3:$B$1315, "&lt;=" &amp; GP$1, DataRegularSeason20242025!$D$3:$D$1315, $A69)+SUMIFS(DataRegularSeason20242025!$AB$3:$AB$1315,DataRegularSeason20242025!$B$3:$B$1315, "&lt;=" &amp; GP$1, DataRegularSeason20242025!$E$3:$E$1315, $A69)</f>
        <v>43</v>
      </c>
      <c r="GQ69">
        <f>SUMIFS(DataRegularSeason20242025!$AA$3:$AA$1315,DataRegularSeason20242025!$B$3:$B$1315, "&lt;=" &amp; GQ$1, DataRegularSeason20242025!$D$3:$D$1315, $A69)+SUMIFS(DataRegularSeason20242025!$AB$3:$AB$1315,DataRegularSeason20242025!$B$3:$B$1315, "&lt;=" &amp; GQ$1, DataRegularSeason20242025!$E$3:$E$1315, $A69)</f>
        <v>43</v>
      </c>
      <c r="GR69">
        <f>SUMIFS(DataRegularSeason20242025!$AA$3:$AA$1315,DataRegularSeason20242025!$B$3:$B$1315, "&lt;=" &amp; GR$1, DataRegularSeason20242025!$D$3:$D$1315, $A69)+SUMIFS(DataRegularSeason20242025!$AB$3:$AB$1315,DataRegularSeason20242025!$B$3:$B$1315, "&lt;=" &amp; GR$1, DataRegularSeason20242025!$E$3:$E$1315, $A69)</f>
        <v>43</v>
      </c>
      <c r="GS69">
        <f>SUMIFS(DataRegularSeason20242025!$AA$3:$AA$1315,DataRegularSeason20242025!$B$3:$B$1315, "&lt;=" &amp; GS$1, DataRegularSeason20242025!$D$3:$D$1315, $A69)+SUMIFS(DataRegularSeason20242025!$AB$3:$AB$1315,DataRegularSeason20242025!$B$3:$B$1315, "&lt;=" &amp; GS$1, DataRegularSeason20242025!$E$3:$E$1315, $A69)</f>
        <v>43</v>
      </c>
      <c r="GT69">
        <f>SUMIFS(DataRegularSeason20242025!$AA$3:$AA$1315,DataRegularSeason20242025!$B$3:$B$1315, "&lt;=" &amp; GT$1, DataRegularSeason20242025!$D$3:$D$1315, $A69)+SUMIFS(DataRegularSeason20242025!$AB$3:$AB$1315,DataRegularSeason20242025!$B$3:$B$1315, "&lt;=" &amp; GT$1, DataRegularSeason20242025!$E$3:$E$1315, $A69)</f>
        <v>43</v>
      </c>
      <c r="GU69">
        <f>SUMIFS(DataRegularSeason20242025!$AA$3:$AA$1315,DataRegularSeason20242025!$B$3:$B$1315, "&lt;=" &amp; GU$1, DataRegularSeason20242025!$D$3:$D$1315, $A69)+SUMIFS(DataRegularSeason20242025!$AB$3:$AB$1315,DataRegularSeason20242025!$B$3:$B$1315, "&lt;=" &amp; GU$1, DataRegularSeason20242025!$E$3:$E$1315, $A69)</f>
        <v>43</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v>
      </c>
      <c r="FC70">
        <f>SUBTOTAL(101,Table46[2025-03-07])</f>
        <v>68</v>
      </c>
      <c r="FD70">
        <f>SUBTOTAL(101,Table46[2025-03-08])</f>
        <v>68</v>
      </c>
      <c r="FE70">
        <f>SUBTOTAL(101,Table46[2025-03-09])</f>
        <v>68</v>
      </c>
      <c r="FF70">
        <f>SUBTOTAL(101,Table46[2025-03-10])</f>
        <v>68</v>
      </c>
      <c r="FG70">
        <f>SUBTOTAL(101,Table46[2025-03-11])</f>
        <v>68</v>
      </c>
      <c r="FH70">
        <f>SUBTOTAL(101,Table46[2025-03-12])</f>
        <v>68</v>
      </c>
      <c r="FI70">
        <f>SUBTOTAL(101,Table46[2025-03-13])</f>
        <v>68</v>
      </c>
      <c r="FJ70">
        <f>SUBTOTAL(101,Table46[2025-03-14])</f>
        <v>68</v>
      </c>
      <c r="FK70">
        <f>SUBTOTAL(101,Table46[2025-03-15])</f>
        <v>68</v>
      </c>
      <c r="FL70">
        <f>SUBTOTAL(101,Table46[2025-03-16])</f>
        <v>68</v>
      </c>
      <c r="FM70">
        <f>SUBTOTAL(101,Table46[2025-03-17])</f>
        <v>68</v>
      </c>
      <c r="FN70">
        <f>SUBTOTAL(101,Table46[2025-03-18])</f>
        <v>68</v>
      </c>
      <c r="FO70">
        <f>SUBTOTAL(101,Table46[2025-03-19])</f>
        <v>68</v>
      </c>
      <c r="FP70">
        <f>SUBTOTAL(101,Table46[2025-03-20])</f>
        <v>68</v>
      </c>
      <c r="FQ70">
        <f>SUBTOTAL(101,Table46[2025-03-21])</f>
        <v>68</v>
      </c>
      <c r="FR70">
        <f>SUBTOTAL(101,Table46[2025-03-22])</f>
        <v>68</v>
      </c>
      <c r="FS70">
        <f>SUBTOTAL(101,Table46[2025-03-23])</f>
        <v>68</v>
      </c>
      <c r="FT70">
        <f>SUBTOTAL(101,Table46[2025-03-24])</f>
        <v>68</v>
      </c>
      <c r="FU70">
        <f>SUBTOTAL(101,Table46[2025-03-25])</f>
        <v>68</v>
      </c>
      <c r="FV70">
        <f>SUBTOTAL(101,Table46[2025-03-26])</f>
        <v>68</v>
      </c>
      <c r="FW70">
        <f>SUBTOTAL(101,Table46[2025-03-27])</f>
        <v>68</v>
      </c>
      <c r="FX70">
        <f>SUBTOTAL(101,Table46[2025-03-28])</f>
        <v>68</v>
      </c>
      <c r="FY70">
        <f>SUBTOTAL(101,Table46[2025-03-29])</f>
        <v>68</v>
      </c>
      <c r="FZ70">
        <f>SUBTOTAL(101,Table46[2025-03-30])</f>
        <v>68</v>
      </c>
      <c r="GA70">
        <f>SUBTOTAL(101,Table46[2025-03-31])</f>
        <v>68</v>
      </c>
      <c r="GB70">
        <f>SUBTOTAL(101,Table46[2025-04-01])</f>
        <v>68</v>
      </c>
      <c r="GC70">
        <f>SUBTOTAL(101,Table46[2025-04-02])</f>
        <v>68</v>
      </c>
      <c r="GD70">
        <f>SUBTOTAL(101,Table46[2025-04-03])</f>
        <v>68</v>
      </c>
      <c r="GE70">
        <f>SUBTOTAL(101,Table46[2025-04-04])</f>
        <v>68</v>
      </c>
      <c r="GF70">
        <f>SUBTOTAL(101,Table46[2025-04-05])</f>
        <v>68</v>
      </c>
      <c r="GG70">
        <f>SUBTOTAL(101,Table46[2025-04-06])</f>
        <v>68</v>
      </c>
      <c r="GH70">
        <f>SUBTOTAL(101,Table46[2025-04-07])</f>
        <v>68</v>
      </c>
      <c r="GI70">
        <f>SUBTOTAL(101,Table46[2025-04-08])</f>
        <v>68</v>
      </c>
      <c r="GJ70">
        <f>SUBTOTAL(101,Table46[2025-04-09])</f>
        <v>68</v>
      </c>
      <c r="GK70">
        <f>SUBTOTAL(101,Table46[2025-04-10])</f>
        <v>68</v>
      </c>
      <c r="GL70">
        <f>SUBTOTAL(101,Table46[2025-04-11])</f>
        <v>68</v>
      </c>
      <c r="GM70">
        <f>SUBTOTAL(101,Table46[2025-04-12])</f>
        <v>68</v>
      </c>
      <c r="GN70">
        <f>SUBTOTAL(101,Table46[2025-04-13])</f>
        <v>68</v>
      </c>
      <c r="GO70">
        <f>SUBTOTAL(101,Table46[2025-04-14])</f>
        <v>68</v>
      </c>
      <c r="GP70">
        <f>SUBTOTAL(101,Table46[2025-04-15])</f>
        <v>68</v>
      </c>
      <c r="GQ70">
        <f>SUBTOTAL(101,Table46[2025-04-16])</f>
        <v>68</v>
      </c>
      <c r="GR70">
        <f>SUBTOTAL(101,Table46[2025-04-17])</f>
        <v>68</v>
      </c>
      <c r="GS70">
        <f>SUBTOTAL(101,Table46[2025-04-18])</f>
        <v>68</v>
      </c>
      <c r="GT70">
        <f>SUBTOTAL(101,Table46[2025-04-19])</f>
        <v>68</v>
      </c>
      <c r="GU70">
        <f>SUBTOTAL(101,Table46[2025-04-20])</f>
        <v>68</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4"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3">
        <f>BO3+BO4</f>
        <v>82</v>
      </c>
    </row>
    <row r="4" spans="1:68" ht="9.9499999999999993" customHeight="1" x14ac:dyDescent="0.25">
      <c r="A4" s="165"/>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3"/>
    </row>
    <row r="5" spans="1:68" ht="9.9499999999999993" customHeight="1" x14ac:dyDescent="0.25">
      <c r="A5" s="164"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3">
        <f t="shared" ref="BP5" si="1">BO5+BO6</f>
        <v>82</v>
      </c>
    </row>
    <row r="6" spans="1:68" ht="9.9499999999999993" customHeight="1" x14ac:dyDescent="0.25">
      <c r="A6" s="165"/>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3"/>
    </row>
    <row r="7" spans="1:68" ht="9.9499999999999993" customHeight="1" x14ac:dyDescent="0.25">
      <c r="A7" s="164"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3">
        <f t="shared" ref="BP7" si="2">BO7+BO8</f>
        <v>82</v>
      </c>
    </row>
    <row r="8" spans="1:68" ht="9.9499999999999993" customHeight="1" x14ac:dyDescent="0.25">
      <c r="A8" s="165"/>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3"/>
    </row>
    <row r="9" spans="1:68" ht="9.9499999999999993" customHeight="1" x14ac:dyDescent="0.25">
      <c r="A9" s="164"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3">
        <f t="shared" ref="BP9" si="3">BO9+BO10</f>
        <v>82</v>
      </c>
    </row>
    <row r="10" spans="1:68" ht="9.9499999999999993" customHeight="1" x14ac:dyDescent="0.25">
      <c r="A10" s="165"/>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3"/>
    </row>
    <row r="11" spans="1:68" ht="9.9499999999999993" customHeight="1" x14ac:dyDescent="0.25">
      <c r="A11" s="164"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3">
        <f t="shared" ref="BP11" si="4">BO11+BO12</f>
        <v>82</v>
      </c>
    </row>
    <row r="12" spans="1:68" ht="9.9499999999999993" customHeight="1" x14ac:dyDescent="0.25">
      <c r="A12" s="165"/>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3"/>
    </row>
    <row r="13" spans="1:68" ht="9.9499999999999993" customHeight="1" x14ac:dyDescent="0.25">
      <c r="A13" s="164"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3">
        <f t="shared" ref="BP13" si="5">BO13+BO14</f>
        <v>82</v>
      </c>
    </row>
    <row r="14" spans="1:68" ht="9.9499999999999993" customHeight="1" x14ac:dyDescent="0.25">
      <c r="A14" s="165"/>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3"/>
    </row>
    <row r="15" spans="1:68" ht="9.9499999999999993" customHeight="1" x14ac:dyDescent="0.25">
      <c r="A15" s="164"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3">
        <f t="shared" ref="BP15" si="6">BO15+BO16</f>
        <v>82</v>
      </c>
    </row>
    <row r="16" spans="1:68" ht="9.9499999999999993" customHeight="1" x14ac:dyDescent="0.25">
      <c r="A16" s="165"/>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3"/>
    </row>
    <row r="17" spans="1:68" ht="9.9499999999999993" customHeight="1" x14ac:dyDescent="0.25">
      <c r="A17" s="164"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3">
        <f t="shared" ref="BP17" si="7">BO17+BO18</f>
        <v>82</v>
      </c>
    </row>
    <row r="18" spans="1:68" ht="9.9499999999999993" customHeight="1" x14ac:dyDescent="0.25">
      <c r="A18" s="165"/>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3"/>
    </row>
    <row r="19" spans="1:68" ht="9.9499999999999993" customHeight="1" x14ac:dyDescent="0.25">
      <c r="A19" s="164"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3">
        <f t="shared" ref="BP19" si="8">BO19+BO20</f>
        <v>82</v>
      </c>
    </row>
    <row r="20" spans="1:68" ht="9.9499999999999993" customHeight="1" x14ac:dyDescent="0.25">
      <c r="A20" s="165"/>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3"/>
    </row>
    <row r="21" spans="1:68" ht="9.9499999999999993" customHeight="1" x14ac:dyDescent="0.25">
      <c r="A21" s="164"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3">
        <f t="shared" ref="BP21" si="9">BO21+BO22</f>
        <v>82</v>
      </c>
    </row>
    <row r="22" spans="1:68" ht="9.9499999999999993" customHeight="1" x14ac:dyDescent="0.25">
      <c r="A22" s="165"/>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3"/>
    </row>
    <row r="23" spans="1:68" ht="9.9499999999999993" customHeight="1" x14ac:dyDescent="0.25">
      <c r="A23" s="164"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3">
        <f t="shared" ref="BP23" si="10">BO23+BO24</f>
        <v>82</v>
      </c>
    </row>
    <row r="24" spans="1:68" ht="9.9499999999999993" customHeight="1" x14ac:dyDescent="0.25">
      <c r="A24" s="165"/>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3"/>
    </row>
    <row r="25" spans="1:68" ht="9.9499999999999993" customHeight="1" x14ac:dyDescent="0.25">
      <c r="A25" s="164"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3">
        <f t="shared" ref="BP25" si="11">BO25+BO26</f>
        <v>82</v>
      </c>
    </row>
    <row r="26" spans="1:68" ht="9.9499999999999993" customHeight="1" x14ac:dyDescent="0.25">
      <c r="A26" s="165"/>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3"/>
    </row>
    <row r="27" spans="1:68" ht="9.9499999999999993" customHeight="1" x14ac:dyDescent="0.25">
      <c r="A27" s="164"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3">
        <f t="shared" ref="BP27" si="12">BO27+BO28</f>
        <v>82</v>
      </c>
    </row>
    <row r="28" spans="1:68" ht="9.9499999999999993" customHeight="1" x14ac:dyDescent="0.25">
      <c r="A28" s="165"/>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3"/>
    </row>
    <row r="29" spans="1:68" ht="9.9499999999999993" customHeight="1" x14ac:dyDescent="0.25">
      <c r="A29" s="164"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3">
        <f t="shared" ref="BP29" si="13">BO29+BO30</f>
        <v>82</v>
      </c>
    </row>
    <row r="30" spans="1:68" ht="9.9499999999999993" customHeight="1" x14ac:dyDescent="0.25">
      <c r="A30" s="165"/>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3"/>
    </row>
    <row r="31" spans="1:68" ht="9.9499999999999993" customHeight="1" x14ac:dyDescent="0.25">
      <c r="A31" s="164"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3">
        <f t="shared" ref="BP31" si="14">BO31+BO32</f>
        <v>82</v>
      </c>
    </row>
    <row r="32" spans="1:68" ht="9.9499999999999993" customHeight="1" x14ac:dyDescent="0.25">
      <c r="A32" s="165"/>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3"/>
    </row>
    <row r="33" spans="1:68" ht="9.9499999999999993" customHeight="1" x14ac:dyDescent="0.25">
      <c r="A33" s="164"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3">
        <f t="shared" ref="BP33" si="15">BO33+BO34</f>
        <v>82</v>
      </c>
    </row>
    <row r="34" spans="1:68" ht="9.9499999999999993" customHeight="1" x14ac:dyDescent="0.25">
      <c r="A34" s="165"/>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3"/>
    </row>
    <row r="35" spans="1:68" ht="9.9499999999999993" customHeight="1" x14ac:dyDescent="0.25">
      <c r="A35" s="164"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3">
        <f t="shared" ref="BP35" si="16">BO35+BO36</f>
        <v>82</v>
      </c>
    </row>
    <row r="36" spans="1:68" ht="9.9499999999999993" customHeight="1" x14ac:dyDescent="0.25">
      <c r="A36" s="165"/>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3"/>
    </row>
    <row r="37" spans="1:68" ht="9.9499999999999993" customHeight="1" x14ac:dyDescent="0.25">
      <c r="A37" s="164"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3">
        <f t="shared" ref="BP37" si="17">BO37+BO38</f>
        <v>82</v>
      </c>
    </row>
    <row r="38" spans="1:68" ht="9.9499999999999993" customHeight="1" x14ac:dyDescent="0.25">
      <c r="A38" s="165"/>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3"/>
    </row>
    <row r="39" spans="1:68" ht="9.9499999999999993" customHeight="1" x14ac:dyDescent="0.25">
      <c r="A39" s="164"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3">
        <f t="shared" ref="BP39" si="18">BO39+BO40</f>
        <v>82</v>
      </c>
    </row>
    <row r="40" spans="1:68" ht="9.9499999999999993" customHeight="1" x14ac:dyDescent="0.25">
      <c r="A40" s="165"/>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3"/>
    </row>
    <row r="41" spans="1:68" ht="9.9499999999999993" customHeight="1" x14ac:dyDescent="0.25">
      <c r="A41" s="164"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3">
        <f t="shared" ref="BP41" si="19">BO41+BO42</f>
        <v>82</v>
      </c>
    </row>
    <row r="42" spans="1:68" ht="9.9499999999999993" customHeight="1" x14ac:dyDescent="0.25">
      <c r="A42" s="165"/>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3"/>
    </row>
    <row r="43" spans="1:68" ht="9.9499999999999993" customHeight="1" x14ac:dyDescent="0.25">
      <c r="A43" s="164"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3">
        <f t="shared" ref="BP43" si="20">BO43+BO44</f>
        <v>82</v>
      </c>
    </row>
    <row r="44" spans="1:68" ht="9.9499999999999993" customHeight="1" x14ac:dyDescent="0.25">
      <c r="A44" s="165"/>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3"/>
    </row>
    <row r="45" spans="1:68" ht="9.9499999999999993" customHeight="1" x14ac:dyDescent="0.25">
      <c r="A45" s="164"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3">
        <f t="shared" ref="BP45" si="21">BO45+BO46</f>
        <v>82</v>
      </c>
    </row>
    <row r="46" spans="1:68" ht="9.9499999999999993" customHeight="1" x14ac:dyDescent="0.25">
      <c r="A46" s="165"/>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3"/>
    </row>
    <row r="47" spans="1:68" ht="9.9499999999999993" customHeight="1" x14ac:dyDescent="0.25">
      <c r="A47" s="164"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3">
        <f t="shared" ref="BP47" si="22">BO47+BO48</f>
        <v>82</v>
      </c>
    </row>
    <row r="48" spans="1:68" ht="9.9499999999999993" customHeight="1" x14ac:dyDescent="0.25">
      <c r="A48" s="165"/>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3"/>
    </row>
    <row r="49" spans="1:68" ht="9.9499999999999993" customHeight="1" x14ac:dyDescent="0.25">
      <c r="A49" s="164"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3">
        <f t="shared" ref="BP49" si="23">BO49+BO50</f>
        <v>82</v>
      </c>
    </row>
    <row r="50" spans="1:68" ht="9.9499999999999993" customHeight="1" x14ac:dyDescent="0.25">
      <c r="A50" s="165"/>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3"/>
    </row>
    <row r="51" spans="1:68" ht="9.9499999999999993" customHeight="1" x14ac:dyDescent="0.25">
      <c r="A51" s="164"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3">
        <f t="shared" ref="BP51" si="24">BO51+BO52</f>
        <v>82</v>
      </c>
    </row>
    <row r="52" spans="1:68" ht="9.9499999999999993" customHeight="1" x14ac:dyDescent="0.25">
      <c r="A52" s="165"/>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3"/>
    </row>
    <row r="53" spans="1:68" ht="9.9499999999999993" customHeight="1" x14ac:dyDescent="0.25">
      <c r="A53" s="164"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3">
        <f t="shared" ref="BP53" si="25">BO53+BO54</f>
        <v>82</v>
      </c>
    </row>
    <row r="54" spans="1:68" ht="9.9499999999999993" customHeight="1" x14ac:dyDescent="0.25">
      <c r="A54" s="165"/>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3"/>
    </row>
    <row r="55" spans="1:68" ht="9.9499999999999993" customHeight="1" x14ac:dyDescent="0.25">
      <c r="A55" s="164"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3">
        <f t="shared" ref="BP55" si="26">BO55+BO56</f>
        <v>82</v>
      </c>
    </row>
    <row r="56" spans="1:68" ht="9.9499999999999993" customHeight="1" x14ac:dyDescent="0.25">
      <c r="A56" s="165"/>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3"/>
    </row>
    <row r="57" spans="1:68" ht="9.9499999999999993" customHeight="1" x14ac:dyDescent="0.25">
      <c r="A57" s="164"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3">
        <f t="shared" ref="BP57" si="27">BO57+BO58</f>
        <v>82</v>
      </c>
    </row>
    <row r="58" spans="1:68" ht="9.9499999999999993" customHeight="1" x14ac:dyDescent="0.25">
      <c r="A58" s="165"/>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3"/>
    </row>
    <row r="59" spans="1:68" ht="9.9499999999999993" customHeight="1" x14ac:dyDescent="0.25">
      <c r="A59" s="164"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3">
        <f t="shared" ref="BP59" si="28">BO59+BO60</f>
        <v>82</v>
      </c>
    </row>
    <row r="60" spans="1:68" ht="9.9499999999999993" customHeight="1" x14ac:dyDescent="0.25">
      <c r="A60" s="165"/>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3"/>
    </row>
    <row r="61" spans="1:68" ht="9.9499999999999993" customHeight="1" x14ac:dyDescent="0.25">
      <c r="A61" s="164"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3">
        <f t="shared" ref="BP61" si="29">BO61+BO62</f>
        <v>82</v>
      </c>
    </row>
    <row r="62" spans="1:68" ht="9.9499999999999993" customHeight="1" x14ac:dyDescent="0.25">
      <c r="A62" s="165"/>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3"/>
    </row>
    <row r="63" spans="1:68" ht="9.9499999999999993" customHeight="1" x14ac:dyDescent="0.25">
      <c r="A63" s="164"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3">
        <f t="shared" ref="BP63" si="30">BO63+BO64</f>
        <v>82</v>
      </c>
    </row>
    <row r="64" spans="1:68" ht="9.9499999999999993" customHeight="1" x14ac:dyDescent="0.25">
      <c r="A64" s="165"/>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3"/>
    </row>
    <row r="65" spans="1:68" ht="9.9499999999999993" customHeight="1" x14ac:dyDescent="0.25">
      <c r="A65" s="164"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3">
        <f t="shared" ref="BP65" si="31">BO65+BO66</f>
        <v>82</v>
      </c>
    </row>
    <row r="66" spans="1:68" ht="9.9499999999999993" customHeight="1" x14ac:dyDescent="0.25">
      <c r="A66" s="165"/>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3"/>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32</v>
      </c>
      <c r="BP3" s="163">
        <f>BO3+BO4</f>
        <v>61</v>
      </c>
      <c r="BQ3" s="164">
        <f>82-BP3</f>
        <v>21</v>
      </c>
    </row>
    <row r="4" spans="1:69" ht="9.9499999999999993" customHeight="1" x14ac:dyDescent="0.25">
      <c r="A4" s="165"/>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29</v>
      </c>
      <c r="BP4" s="163"/>
      <c r="BQ4" s="164"/>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29</v>
      </c>
      <c r="BP5" s="163">
        <f t="shared" ref="BP5" si="1">BO5+BO6</f>
        <v>63</v>
      </c>
      <c r="BQ5" s="164">
        <f t="shared" ref="BQ5" si="2">82-BP5</f>
        <v>19</v>
      </c>
    </row>
    <row r="6" spans="1:69" ht="9.9499999999999993" customHeight="1" x14ac:dyDescent="0.25">
      <c r="A6" s="165"/>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34</v>
      </c>
      <c r="BP6" s="163"/>
      <c r="BQ6" s="164"/>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29</v>
      </c>
      <c r="BP7" s="163">
        <f t="shared" ref="BP7" si="3">BO7+BO8</f>
        <v>61</v>
      </c>
      <c r="BQ7" s="164">
        <f t="shared" ref="BQ7" si="4">82-BP7</f>
        <v>21</v>
      </c>
    </row>
    <row r="8" spans="1:69" ht="9.9499999999999993" customHeight="1" x14ac:dyDescent="0.25">
      <c r="A8" s="165"/>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32</v>
      </c>
      <c r="BP8" s="163"/>
      <c r="BQ8" s="164"/>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3">
        <f t="shared" ref="BP9" si="5">BO9+BO10</f>
        <v>62</v>
      </c>
      <c r="BQ9" s="164">
        <f t="shared" ref="BQ9" si="6">82-BP9</f>
        <v>20</v>
      </c>
    </row>
    <row r="10" spans="1:69" ht="9.9499999999999993" customHeight="1" x14ac:dyDescent="0.25">
      <c r="A10" s="165"/>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31</v>
      </c>
      <c r="BP10" s="163"/>
      <c r="BQ10" s="164"/>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32</v>
      </c>
      <c r="BP11" s="163">
        <f t="shared" ref="BP11" si="7">BO11+BO12</f>
        <v>62</v>
      </c>
      <c r="BQ11" s="164">
        <f t="shared" ref="BQ11" si="8">82-BP11</f>
        <v>20</v>
      </c>
    </row>
    <row r="12" spans="1:69" ht="9.9499999999999993" customHeight="1" x14ac:dyDescent="0.25">
      <c r="A12" s="165"/>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63"/>
      <c r="BQ12" s="164"/>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30</v>
      </c>
      <c r="BP13" s="163">
        <f t="shared" ref="BP13" si="9">BO13+BO14</f>
        <v>61</v>
      </c>
      <c r="BQ13" s="164">
        <f t="shared" ref="BQ13" si="10">82-BP13</f>
        <v>21</v>
      </c>
    </row>
    <row r="14" spans="1:69" ht="9.9499999999999993" customHeight="1" x14ac:dyDescent="0.25">
      <c r="A14" s="165"/>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63"/>
      <c r="BQ14" s="164"/>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31</v>
      </c>
      <c r="BP15" s="163">
        <f t="shared" ref="BP15" si="11">BO15+BO16</f>
        <v>62</v>
      </c>
      <c r="BQ15" s="164">
        <f t="shared" ref="BQ15" si="12">82-BP15</f>
        <v>20</v>
      </c>
    </row>
    <row r="16" spans="1:69" ht="9.9499999999999993" customHeight="1" x14ac:dyDescent="0.25">
      <c r="A16" s="165"/>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31</v>
      </c>
      <c r="BP16" s="163"/>
      <c r="BQ16" s="164"/>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63">
        <f t="shared" ref="BP17" si="13">BO17+BO18</f>
        <v>62</v>
      </c>
      <c r="BQ17" s="164">
        <f t="shared" ref="BQ17" si="14">82-BP17</f>
        <v>20</v>
      </c>
    </row>
    <row r="18" spans="1:69" ht="9.9499999999999993" customHeight="1" x14ac:dyDescent="0.25">
      <c r="A18" s="165"/>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31</v>
      </c>
      <c r="BP18" s="163"/>
      <c r="BQ18" s="164"/>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63">
        <f t="shared" ref="BP19" si="15">BO19+BO20</f>
        <v>61</v>
      </c>
      <c r="BQ19" s="164">
        <f t="shared" ref="BQ19" si="16">82-BP19</f>
        <v>21</v>
      </c>
    </row>
    <row r="20" spans="1:69" ht="9.9499999999999993" customHeight="1" x14ac:dyDescent="0.25">
      <c r="A20" s="165"/>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31</v>
      </c>
      <c r="BP20" s="163"/>
      <c r="BQ20" s="164"/>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28</v>
      </c>
      <c r="BP21" s="163">
        <f t="shared" ref="BP21" si="17">BO21+BO22</f>
        <v>62</v>
      </c>
      <c r="BQ21" s="164">
        <f t="shared" ref="BQ21" si="18">82-BP21</f>
        <v>20</v>
      </c>
    </row>
    <row r="22" spans="1:69" ht="9.9499999999999993" customHeight="1" x14ac:dyDescent="0.25">
      <c r="A22" s="165"/>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34</v>
      </c>
      <c r="BP22" s="163"/>
      <c r="BQ22" s="164"/>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30</v>
      </c>
      <c r="BP23" s="163">
        <f t="shared" ref="BP23" si="19">BO23+BO24</f>
        <v>61</v>
      </c>
      <c r="BQ23" s="164">
        <f t="shared" ref="BQ23" si="20">82-BP23</f>
        <v>21</v>
      </c>
    </row>
    <row r="24" spans="1:69" ht="9.9499999999999993" customHeight="1" x14ac:dyDescent="0.25">
      <c r="A24" s="165"/>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31</v>
      </c>
      <c r="BP24" s="163"/>
      <c r="BQ24" s="164"/>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63">
        <f t="shared" ref="BP25" si="21">BO25+BO26</f>
        <v>63</v>
      </c>
      <c r="BQ25" s="164">
        <f t="shared" ref="BQ25" si="22">82-BP25</f>
        <v>19</v>
      </c>
    </row>
    <row r="26" spans="1:69" ht="9.9499999999999993" customHeight="1" x14ac:dyDescent="0.25">
      <c r="A26" s="165"/>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33</v>
      </c>
      <c r="BP26" s="163"/>
      <c r="BQ26" s="164"/>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34</v>
      </c>
      <c r="BP27" s="163">
        <f t="shared" ref="BP27" si="23">BO27+BO28</f>
        <v>60</v>
      </c>
      <c r="BQ27" s="164">
        <f t="shared" ref="BQ27" si="24">82-BP27</f>
        <v>22</v>
      </c>
    </row>
    <row r="28" spans="1:69" ht="9.9499999999999993" customHeight="1" x14ac:dyDescent="0.25">
      <c r="A28" s="165"/>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1</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26</v>
      </c>
      <c r="BP28" s="163"/>
      <c r="BQ28" s="164"/>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34</v>
      </c>
      <c r="BP29" s="163">
        <f t="shared" ref="BP29" si="25">BO29+BO30</f>
        <v>62</v>
      </c>
      <c r="BQ29" s="164">
        <f t="shared" ref="BQ29" si="26">82-BP29</f>
        <v>20</v>
      </c>
    </row>
    <row r="30" spans="1:69" ht="9.9499999999999993" customHeight="1" x14ac:dyDescent="0.25">
      <c r="A30" s="165"/>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28</v>
      </c>
      <c r="BP30" s="163"/>
      <c r="BQ30" s="164"/>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29</v>
      </c>
      <c r="BP31" s="163">
        <f t="shared" ref="BP31" si="27">BO31+BO32</f>
        <v>61</v>
      </c>
      <c r="BQ31" s="164">
        <f t="shared" ref="BQ31" si="28">82-BP31</f>
        <v>21</v>
      </c>
    </row>
    <row r="32" spans="1:69" ht="9.9499999999999993" customHeight="1" x14ac:dyDescent="0.25">
      <c r="A32" s="165"/>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3"/>
      <c r="BQ32" s="164"/>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34</v>
      </c>
      <c r="BP33" s="163">
        <f t="shared" ref="BP33" si="29">BO33+BO34</f>
        <v>63</v>
      </c>
      <c r="BQ33" s="164">
        <f t="shared" ref="BQ33" si="30">82-BP33</f>
        <v>19</v>
      </c>
    </row>
    <row r="34" spans="1:69" ht="9.9499999999999993" customHeight="1" x14ac:dyDescent="0.25">
      <c r="A34" s="165"/>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63"/>
      <c r="BQ34" s="164"/>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31</v>
      </c>
      <c r="BP35" s="163">
        <f t="shared" ref="BP35" si="31">BO35+BO36</f>
        <v>61</v>
      </c>
      <c r="BQ35" s="164">
        <f t="shared" ref="BQ35" si="32">82-BP35</f>
        <v>21</v>
      </c>
    </row>
    <row r="36" spans="1:69" ht="9.9499999999999993" customHeight="1" x14ac:dyDescent="0.25">
      <c r="A36" s="165"/>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30</v>
      </c>
      <c r="BP36" s="163"/>
      <c r="BQ36" s="164"/>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31</v>
      </c>
      <c r="BP37" s="163">
        <f t="shared" ref="BP37" si="33">BO37+BO38</f>
        <v>61</v>
      </c>
      <c r="BQ37" s="164">
        <f t="shared" ref="BQ37" si="34">82-BP37</f>
        <v>21</v>
      </c>
    </row>
    <row r="38" spans="1:69" ht="9.9499999999999993" customHeight="1" x14ac:dyDescent="0.25">
      <c r="A38" s="165"/>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30</v>
      </c>
      <c r="BP38" s="163"/>
      <c r="BQ38" s="164"/>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63">
        <f t="shared" ref="BP39" si="35">BO39+BO40</f>
        <v>62</v>
      </c>
      <c r="BQ39" s="164">
        <f t="shared" ref="BQ39" si="36">82-BP39</f>
        <v>20</v>
      </c>
    </row>
    <row r="40" spans="1:69" ht="9.9499999999999993" customHeight="1" x14ac:dyDescent="0.25">
      <c r="A40" s="165"/>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32</v>
      </c>
      <c r="BP40" s="163"/>
      <c r="BQ40" s="164"/>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33</v>
      </c>
      <c r="BP41" s="163">
        <f t="shared" ref="BP41" si="37">BO41+BO42</f>
        <v>61</v>
      </c>
      <c r="BQ41" s="164">
        <f t="shared" ref="BQ41" si="38">82-BP41</f>
        <v>21</v>
      </c>
    </row>
    <row r="42" spans="1:69" ht="9.9499999999999993" customHeight="1" x14ac:dyDescent="0.25">
      <c r="A42" s="165"/>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28</v>
      </c>
      <c r="BP42" s="163"/>
      <c r="BQ42" s="164"/>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3">
        <f t="shared" ref="BP43" si="39">BO43+BO44</f>
        <v>63</v>
      </c>
      <c r="BQ43" s="164">
        <f t="shared" ref="BQ43" si="40">82-BP43</f>
        <v>19</v>
      </c>
    </row>
    <row r="44" spans="1:69" ht="9.9499999999999993" customHeight="1" x14ac:dyDescent="0.25">
      <c r="A44" s="165"/>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31</v>
      </c>
      <c r="BP44" s="163"/>
      <c r="BQ44" s="164"/>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32</v>
      </c>
      <c r="BP45" s="163">
        <f t="shared" ref="BP45" si="41">BO45+BO46</f>
        <v>64</v>
      </c>
      <c r="BQ45" s="164">
        <f t="shared" ref="BQ45" si="42">82-BP45</f>
        <v>18</v>
      </c>
    </row>
    <row r="46" spans="1:69" ht="9.9499999999999993" customHeight="1" x14ac:dyDescent="0.25">
      <c r="A46" s="165"/>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32</v>
      </c>
      <c r="BP46" s="163"/>
      <c r="BQ46" s="164"/>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29</v>
      </c>
      <c r="BP47" s="163">
        <f t="shared" ref="BP47" si="43">BO47+BO48</f>
        <v>62</v>
      </c>
      <c r="BQ47" s="164">
        <f t="shared" ref="BQ47" si="44">82-BP47</f>
        <v>20</v>
      </c>
    </row>
    <row r="48" spans="1:69" ht="9.9499999999999993" customHeight="1" x14ac:dyDescent="0.25">
      <c r="A48" s="165"/>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33</v>
      </c>
      <c r="BP48" s="163"/>
      <c r="BQ48" s="164"/>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34</v>
      </c>
      <c r="BP49" s="163">
        <f t="shared" ref="BP49" si="45">BO49+BO50</f>
        <v>63</v>
      </c>
      <c r="BQ49" s="164">
        <f t="shared" ref="BQ49" si="46">82-BP49</f>
        <v>19</v>
      </c>
    </row>
    <row r="50" spans="1:69" ht="9.9499999999999993" customHeight="1" x14ac:dyDescent="0.25">
      <c r="A50" s="165"/>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63"/>
      <c r="BQ50" s="164"/>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1</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31</v>
      </c>
      <c r="BP51" s="163">
        <f t="shared" ref="BP51" si="47">BO51+BO52</f>
        <v>63</v>
      </c>
      <c r="BQ51" s="164">
        <f t="shared" ref="BQ51" si="48">82-BP51</f>
        <v>19</v>
      </c>
    </row>
    <row r="52" spans="1:69" ht="9.9499999999999993" customHeight="1" x14ac:dyDescent="0.25">
      <c r="A52" s="165"/>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3"/>
      <c r="BQ52" s="164"/>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30</v>
      </c>
      <c r="BP53" s="163">
        <f t="shared" ref="BP53" si="49">BO53+BO54</f>
        <v>62</v>
      </c>
      <c r="BQ53" s="164">
        <f t="shared" ref="BQ53" si="50">82-BP53</f>
        <v>20</v>
      </c>
    </row>
    <row r="54" spans="1:69" ht="9.9499999999999993" customHeight="1" x14ac:dyDescent="0.25">
      <c r="A54" s="165"/>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32</v>
      </c>
      <c r="BP54" s="163"/>
      <c r="BQ54" s="164"/>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30</v>
      </c>
      <c r="BP55" s="163">
        <f t="shared" ref="BP55" si="51">BO55+BO56</f>
        <v>62</v>
      </c>
      <c r="BQ55" s="164">
        <f t="shared" ref="BQ55" si="52">82-BP55</f>
        <v>20</v>
      </c>
    </row>
    <row r="56" spans="1:69" ht="9.9499999999999993" customHeight="1" x14ac:dyDescent="0.25">
      <c r="A56" s="165"/>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32</v>
      </c>
      <c r="BP56" s="163"/>
      <c r="BQ56" s="164"/>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31</v>
      </c>
      <c r="BP57" s="163">
        <f t="shared" ref="BP57" si="53">BO57+BO58</f>
        <v>62</v>
      </c>
      <c r="BQ57" s="164">
        <f t="shared" ref="BQ57" si="54">82-BP57</f>
        <v>20</v>
      </c>
    </row>
    <row r="58" spans="1:69" ht="9.9499999999999993" customHeight="1" x14ac:dyDescent="0.25">
      <c r="A58" s="165"/>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31</v>
      </c>
      <c r="BP58" s="163"/>
      <c r="BQ58" s="164"/>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32</v>
      </c>
      <c r="BP59" s="163">
        <f t="shared" ref="BP59" si="55">BO59+BO60</f>
        <v>61</v>
      </c>
      <c r="BQ59" s="164">
        <f t="shared" ref="BQ59" si="56">82-BP59</f>
        <v>21</v>
      </c>
    </row>
    <row r="60" spans="1:69" ht="9.9499999999999993" customHeight="1" x14ac:dyDescent="0.25">
      <c r="A60" s="165"/>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29</v>
      </c>
      <c r="BP60" s="163"/>
      <c r="BQ60" s="164"/>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63">
        <f t="shared" ref="BP61" si="57">BO61+BO62</f>
        <v>61</v>
      </c>
      <c r="BQ61" s="164">
        <f t="shared" ref="BQ61" si="58">82-BP61</f>
        <v>21</v>
      </c>
    </row>
    <row r="62" spans="1:69" ht="9.9499999999999993" customHeight="1" x14ac:dyDescent="0.25">
      <c r="A62" s="165"/>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32</v>
      </c>
      <c r="BP62" s="163"/>
      <c r="BQ62" s="164"/>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31</v>
      </c>
      <c r="BP63" s="163">
        <f t="shared" ref="BP63" si="59">BO63+BO64</f>
        <v>63</v>
      </c>
      <c r="BQ63" s="164">
        <f t="shared" ref="BQ63" si="60">82-BP63</f>
        <v>19</v>
      </c>
    </row>
    <row r="64" spans="1:69" ht="9.9499999999999993" customHeight="1" x14ac:dyDescent="0.25">
      <c r="A64" s="165"/>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32</v>
      </c>
      <c r="BP64" s="163"/>
      <c r="BQ64" s="164"/>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30</v>
      </c>
      <c r="BP65" s="163">
        <f t="shared" ref="BP65" si="61">BO65+BO66</f>
        <v>62</v>
      </c>
      <c r="BQ65" s="164">
        <f t="shared" ref="BQ65" si="62">82-BP65</f>
        <v>20</v>
      </c>
    </row>
    <row r="66" spans="1:69" ht="9.9499999999999993" customHeight="1" x14ac:dyDescent="0.25">
      <c r="A66" s="165"/>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32</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990</v>
      </c>
      <c r="BQ67" s="34">
        <f>SUM(BQ3:BQ66)/2</f>
        <v>322</v>
      </c>
    </row>
    <row r="68" spans="1:69" x14ac:dyDescent="0.25">
      <c r="BP68" s="50">
        <f>2*BP67/SUM(BP3:BQ66)</f>
        <v>0.75457317073170727</v>
      </c>
      <c r="BQ68" s="50">
        <f>2*BQ67/SUM(BP3:BQ66)</f>
        <v>0.24542682926829268</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P5" sqref="BP5:BP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3">
        <f>BO3+BO4</f>
        <v>61</v>
      </c>
      <c r="BQ3" s="164">
        <f>82-BP3</f>
        <v>21</v>
      </c>
      <c r="BR3" s="171">
        <f t="shared" ref="BR3" si="0">BP3/(BP3+BQ3)</f>
        <v>0.74390243902439024</v>
      </c>
    </row>
    <row r="4" spans="1:70" ht="9.9499999999999993"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29</v>
      </c>
      <c r="BP4" s="163"/>
      <c r="BQ4" s="164"/>
      <c r="BR4" s="171"/>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30</v>
      </c>
      <c r="BP5" s="163">
        <f t="shared" ref="BP5" si="2">BO5+BO6</f>
        <v>61</v>
      </c>
      <c r="BQ5" s="164">
        <f t="shared" ref="BQ5" si="3">82-BP5</f>
        <v>21</v>
      </c>
      <c r="BR5" s="171">
        <f t="shared" ref="BR5" si="4">BP5/(BP5+BQ5)</f>
        <v>0.74390243902439024</v>
      </c>
    </row>
    <row r="6" spans="1:70" ht="9.9499999999999993"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63"/>
      <c r="BQ6" s="164"/>
      <c r="BR6" s="171"/>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30</v>
      </c>
      <c r="BP7" s="163">
        <f t="shared" ref="BP7" si="5">BO7+BO8</f>
        <v>61</v>
      </c>
      <c r="BQ7" s="164">
        <f t="shared" ref="BQ7" si="6">82-BP7</f>
        <v>21</v>
      </c>
      <c r="BR7" s="171">
        <f t="shared" ref="BR7" si="7">BP7/(BP7+BQ7)</f>
        <v>0.74390243902439024</v>
      </c>
    </row>
    <row r="8" spans="1:70" ht="9.9499999999999993"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31</v>
      </c>
      <c r="BP8" s="163"/>
      <c r="BQ8" s="164"/>
      <c r="BR8" s="171"/>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34</v>
      </c>
      <c r="BP9" s="163">
        <f t="shared" ref="BP9" si="8">BO9+BO10</f>
        <v>60</v>
      </c>
      <c r="BQ9" s="164">
        <f t="shared" ref="BQ9" si="9">82-BP9</f>
        <v>22</v>
      </c>
      <c r="BR9" s="171">
        <f t="shared" ref="BR9" si="10">BP9/(BP9+BQ9)</f>
        <v>0.73170731707317072</v>
      </c>
    </row>
    <row r="10" spans="1:70" ht="9.9499999999999993"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1</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26</v>
      </c>
      <c r="BP10" s="163"/>
      <c r="BQ10" s="164"/>
      <c r="BR10" s="171"/>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29</v>
      </c>
      <c r="BP11" s="163">
        <f t="shared" ref="BP11" si="11">BO11+BO12</f>
        <v>62</v>
      </c>
      <c r="BQ11" s="164">
        <f t="shared" ref="BQ11" si="12">82-BP11</f>
        <v>20</v>
      </c>
      <c r="BR11" s="171">
        <f t="shared" ref="BR11" si="13">BP11/(BP11+BQ11)</f>
        <v>0.75609756097560976</v>
      </c>
    </row>
    <row r="12" spans="1:70" ht="9.9499999999999993"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33</v>
      </c>
      <c r="BP12" s="163"/>
      <c r="BQ12" s="164"/>
      <c r="BR12" s="171"/>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34</v>
      </c>
      <c r="BP13" s="163">
        <f t="shared" ref="BP13" si="14">BO13+BO14</f>
        <v>63</v>
      </c>
      <c r="BQ13" s="164">
        <f t="shared" ref="BQ13" si="15">82-BP13</f>
        <v>19</v>
      </c>
      <c r="BR13" s="171">
        <f t="shared" ref="BR13" si="16">BP13/(BP13+BQ13)</f>
        <v>0.76829268292682928</v>
      </c>
    </row>
    <row r="14" spans="1:70" ht="9.9499999999999993"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63"/>
      <c r="BQ14" s="164"/>
      <c r="BR14" s="171"/>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32</v>
      </c>
      <c r="BP15" s="163">
        <f t="shared" ref="BP15" si="17">BO15+BO16</f>
        <v>61</v>
      </c>
      <c r="BQ15" s="164">
        <f t="shared" ref="BQ15" si="18">82-BP15</f>
        <v>21</v>
      </c>
      <c r="BR15" s="171">
        <f t="shared" ref="BR15" si="19">BP15/(BP15+BQ15)</f>
        <v>0.74390243902439024</v>
      </c>
    </row>
    <row r="16" spans="1:70" ht="9.9499999999999993"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29</v>
      </c>
      <c r="BP16" s="163"/>
      <c r="BQ16" s="164"/>
      <c r="BR16" s="171"/>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63">
        <f t="shared" ref="BP17" si="20">BO17+BO18</f>
        <v>61</v>
      </c>
      <c r="BQ17" s="164">
        <f t="shared" ref="BQ17" si="21">82-BP17</f>
        <v>21</v>
      </c>
      <c r="BR17" s="171">
        <f t="shared" ref="BR17" si="22">BP17/(BP17+BQ17)</f>
        <v>0.74390243902439024</v>
      </c>
    </row>
    <row r="18" spans="1:70" ht="9.9499999999999993"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32</v>
      </c>
      <c r="BP18" s="163"/>
      <c r="BQ18" s="164"/>
      <c r="BR18" s="171"/>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31</v>
      </c>
      <c r="BP19" s="163">
        <f t="shared" ref="BP19" si="23">BO19+BO20</f>
        <v>62</v>
      </c>
      <c r="BQ19" s="164">
        <f t="shared" ref="BQ19" si="24">82-BP19</f>
        <v>20</v>
      </c>
      <c r="BR19" s="171">
        <f t="shared" ref="BR19" si="25">BP19/(BP19+BQ19)</f>
        <v>0.75609756097560976</v>
      </c>
    </row>
    <row r="20" spans="1:70" ht="9.9499999999999993"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31</v>
      </c>
      <c r="BP20" s="163"/>
      <c r="BQ20" s="164"/>
      <c r="BR20" s="171"/>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63">
        <f t="shared" ref="BP21" si="26">BO21+BO22</f>
        <v>62</v>
      </c>
      <c r="BQ21" s="164">
        <f t="shared" ref="BQ21" si="27">82-BP21</f>
        <v>20</v>
      </c>
      <c r="BR21" s="171">
        <f t="shared" ref="BR21" si="28">BP21/(BP21+BQ21)</f>
        <v>0.75609756097560976</v>
      </c>
    </row>
    <row r="22" spans="1:70" ht="9.9499999999999993"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31</v>
      </c>
      <c r="BP22" s="163"/>
      <c r="BQ22" s="164"/>
      <c r="BR22" s="171"/>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63">
        <f t="shared" ref="BP23" si="29">BO23+BO24</f>
        <v>61</v>
      </c>
      <c r="BQ23" s="164">
        <f t="shared" ref="BQ23" si="30">82-BP23</f>
        <v>21</v>
      </c>
      <c r="BR23" s="171">
        <f t="shared" ref="BR23" si="31">BP23/(BP23+BQ23)</f>
        <v>0.74390243902439024</v>
      </c>
    </row>
    <row r="24" spans="1:70" ht="9.9499999999999993"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31</v>
      </c>
      <c r="BP24" s="163"/>
      <c r="BQ24" s="164"/>
      <c r="BR24" s="171"/>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34</v>
      </c>
      <c r="BP25" s="163">
        <f t="shared" ref="BP25" si="32">BO25+BO26</f>
        <v>62</v>
      </c>
      <c r="BQ25" s="164">
        <f t="shared" ref="BQ25" si="33">82-BP25</f>
        <v>20</v>
      </c>
      <c r="BR25" s="171">
        <f t="shared" ref="BR25" si="34">BP25/(BP25+BQ25)</f>
        <v>0.75609756097560976</v>
      </c>
    </row>
    <row r="26" spans="1:70" ht="9.9499999999999993"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28</v>
      </c>
      <c r="BP26" s="163"/>
      <c r="BQ26" s="164"/>
      <c r="BR26" s="171"/>
    </row>
    <row r="27" spans="1:70" ht="9.9499999999999993"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31</v>
      </c>
      <c r="BP27" s="163">
        <f t="shared" ref="BP27" si="35">BO27+BO28</f>
        <v>61</v>
      </c>
      <c r="BQ27" s="164">
        <f t="shared" ref="BQ27" si="36">82-BP27</f>
        <v>21</v>
      </c>
      <c r="BR27" s="171">
        <f t="shared" ref="BR27" si="37">BP27/(BP27+BQ27)</f>
        <v>0.74390243902439024</v>
      </c>
    </row>
    <row r="28" spans="1:70" ht="9.9499999999999993"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30</v>
      </c>
      <c r="BP28" s="163"/>
      <c r="BQ28" s="164"/>
      <c r="BR28" s="171"/>
    </row>
    <row r="29" spans="1:70" ht="9.9499999999999993" customHeight="1" x14ac:dyDescent="0.25">
      <c r="A29" s="170"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1</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31</v>
      </c>
      <c r="BP29" s="163">
        <f t="shared" ref="BP29" si="38">BO29+BO30</f>
        <v>63</v>
      </c>
      <c r="BQ29" s="164">
        <f t="shared" ref="BQ29" si="39">82-BP29</f>
        <v>19</v>
      </c>
      <c r="BR29" s="171">
        <f t="shared" ref="BR29" si="40">BP29/(BP29+BQ29)</f>
        <v>0.76829268292682928</v>
      </c>
    </row>
    <row r="30" spans="1:70" ht="9.9499999999999993"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3"/>
      <c r="BQ30" s="164"/>
      <c r="BR30" s="171"/>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31</v>
      </c>
      <c r="BP31" s="163">
        <f t="shared" ref="BP31" si="41">BO31+BO32</f>
        <v>62</v>
      </c>
      <c r="BQ31" s="164">
        <f t="shared" ref="BQ31" si="42">82-BP31</f>
        <v>20</v>
      </c>
      <c r="BR31" s="171">
        <f t="shared" ref="BR31" si="43">BP31/(BP31+BQ31)</f>
        <v>0.75609756097560976</v>
      </c>
    </row>
    <row r="32" spans="1:70" ht="9.9499999999999993" customHeight="1" x14ac:dyDescent="0.25">
      <c r="A32" s="165"/>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31</v>
      </c>
      <c r="BP32" s="163"/>
      <c r="BQ32" s="164"/>
      <c r="BR32" s="171"/>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31</v>
      </c>
      <c r="BP33" s="163">
        <f t="shared" ref="BP33" si="44">BO33+BO34</f>
        <v>63</v>
      </c>
      <c r="BQ33" s="164">
        <f t="shared" ref="BQ33" si="45">82-BP33</f>
        <v>19</v>
      </c>
      <c r="BR33" s="171">
        <f t="shared" ref="BR33" si="46">BP33/(BP33+BQ33)</f>
        <v>0.76829268292682928</v>
      </c>
    </row>
    <row r="34" spans="1:70" ht="9.9499999999999993"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32</v>
      </c>
      <c r="BP34" s="163"/>
      <c r="BQ34" s="164"/>
      <c r="BR34" s="171"/>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3">
        <f t="shared" ref="BP35" si="47">BO35+BO36</f>
        <v>62</v>
      </c>
      <c r="BQ35" s="164">
        <f t="shared" ref="BQ35" si="48">82-BP35</f>
        <v>20</v>
      </c>
      <c r="BR35" s="171">
        <f t="shared" ref="BR35" si="49">BP35/(BP35+BQ35)</f>
        <v>0.75609756097560976</v>
      </c>
    </row>
    <row r="36" spans="1:70" ht="9.9499999999999993"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31</v>
      </c>
      <c r="BP36" s="163"/>
      <c r="BQ36" s="164"/>
      <c r="BR36" s="171"/>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32</v>
      </c>
      <c r="BP37" s="163">
        <f t="shared" ref="BP37" si="50">BO37+BO38</f>
        <v>62</v>
      </c>
      <c r="BQ37" s="164">
        <f t="shared" ref="BQ37" si="51">82-BP37</f>
        <v>20</v>
      </c>
      <c r="BR37" s="171">
        <f t="shared" ref="BR37" si="52">BP37/(BP37+BQ37)</f>
        <v>0.75609756097560976</v>
      </c>
    </row>
    <row r="38" spans="1:70" ht="9.9499999999999993"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63"/>
      <c r="BQ38" s="164"/>
      <c r="BR38" s="171"/>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34</v>
      </c>
      <c r="BP39" s="163">
        <f t="shared" ref="BP39" si="53">BO39+BO40</f>
        <v>63</v>
      </c>
      <c r="BQ39" s="164">
        <f t="shared" ref="BQ39" si="54">82-BP39</f>
        <v>19</v>
      </c>
      <c r="BR39" s="171">
        <f t="shared" ref="BR39" si="55">BP39/(BP39+BQ39)</f>
        <v>0.76829268292682928</v>
      </c>
    </row>
    <row r="40" spans="1:70" ht="9.9499999999999993"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63"/>
      <c r="BQ40" s="164"/>
      <c r="BR40" s="171"/>
    </row>
    <row r="41" spans="1:70" ht="9.9499999999999993" customHeight="1" x14ac:dyDescent="0.25">
      <c r="A41" s="170"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31</v>
      </c>
      <c r="BP41" s="163">
        <f t="shared" ref="BP41" si="56">BO41+BO42</f>
        <v>61</v>
      </c>
      <c r="BQ41" s="164">
        <f t="shared" ref="BQ41" si="57">82-BP41</f>
        <v>21</v>
      </c>
      <c r="BR41" s="171">
        <f t="shared" ref="BR41" si="58">BP41/(BP41+BQ41)</f>
        <v>0.74390243902439024</v>
      </c>
    </row>
    <row r="42" spans="1:70" ht="9.9499999999999993"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30</v>
      </c>
      <c r="BP42" s="163"/>
      <c r="BQ42" s="164"/>
      <c r="BR42" s="171"/>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63">
        <f t="shared" ref="BP43" si="59">BO43+BO44</f>
        <v>62</v>
      </c>
      <c r="BQ43" s="164">
        <f t="shared" ref="BQ43" si="60">82-BP43</f>
        <v>20</v>
      </c>
      <c r="BR43" s="171">
        <f t="shared" ref="BR43" si="61">BP43/(BP43+BQ43)</f>
        <v>0.75609756097560976</v>
      </c>
    </row>
    <row r="44" spans="1:70" ht="9.9499999999999993"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32</v>
      </c>
      <c r="BP44" s="163"/>
      <c r="BQ44" s="164"/>
      <c r="BR44" s="171"/>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3">
        <f t="shared" ref="BP45" si="62">BO45+BO46</f>
        <v>63</v>
      </c>
      <c r="BQ45" s="164">
        <f t="shared" ref="BQ45" si="63">82-BP45</f>
        <v>19</v>
      </c>
      <c r="BR45" s="171">
        <f t="shared" ref="BR45" si="64">BP45/(BP45+BQ45)</f>
        <v>0.76829268292682928</v>
      </c>
    </row>
    <row r="46" spans="1:70" ht="9.9499999999999993"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31</v>
      </c>
      <c r="BP46" s="163"/>
      <c r="BQ46" s="164"/>
      <c r="BR46" s="171"/>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32</v>
      </c>
      <c r="BP47" s="163">
        <f t="shared" ref="BP47" si="65">BO47+BO48</f>
        <v>64</v>
      </c>
      <c r="BQ47" s="164">
        <f t="shared" ref="BQ47" si="66">82-BP47</f>
        <v>18</v>
      </c>
      <c r="BR47" s="171">
        <f t="shared" ref="BR47" si="67">BP47/(BP47+BQ47)</f>
        <v>0.78048780487804881</v>
      </c>
    </row>
    <row r="48" spans="1:70" ht="9.9499999999999993"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32</v>
      </c>
      <c r="BP48" s="163"/>
      <c r="BQ48" s="164"/>
      <c r="BR48" s="171"/>
    </row>
    <row r="49" spans="1:70" ht="9.9499999999999993" customHeight="1" x14ac:dyDescent="0.25">
      <c r="A49" s="170"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30</v>
      </c>
      <c r="BP49" s="163">
        <f t="shared" ref="BP49" si="68">BO49+BO50</f>
        <v>62</v>
      </c>
      <c r="BQ49" s="164">
        <f t="shared" ref="BQ49" si="69">82-BP49</f>
        <v>20</v>
      </c>
      <c r="BR49" s="171">
        <f t="shared" ref="BR49" si="70">BP49/(BP49+BQ49)</f>
        <v>0.75609756097560976</v>
      </c>
    </row>
    <row r="50" spans="1:70" ht="9.9499999999999993"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32</v>
      </c>
      <c r="BP50" s="163"/>
      <c r="BQ50" s="164"/>
      <c r="BR50" s="171"/>
    </row>
    <row r="51" spans="1:70" ht="9.9499999999999993"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29</v>
      </c>
      <c r="BP51" s="163">
        <f t="shared" ref="BP51" si="71">BO51+BO52</f>
        <v>63</v>
      </c>
      <c r="BQ51" s="164">
        <f t="shared" ref="BQ51" si="72">82-BP51</f>
        <v>19</v>
      </c>
      <c r="BR51" s="171">
        <f t="shared" ref="BR51" si="73">BP51/(BP51+BQ51)</f>
        <v>0.76829268292682928</v>
      </c>
    </row>
    <row r="52" spans="1:70" ht="9.9499999999999993"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34</v>
      </c>
      <c r="BP52" s="163"/>
      <c r="BQ52" s="164"/>
      <c r="BR52" s="171"/>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29</v>
      </c>
      <c r="BP53" s="163">
        <f t="shared" ref="BP53" si="74">BO53+BO54</f>
        <v>61</v>
      </c>
      <c r="BQ53" s="164">
        <f t="shared" ref="BQ53" si="75">82-BP53</f>
        <v>21</v>
      </c>
      <c r="BR53" s="171">
        <f t="shared" ref="BR53" si="76">BP53/(BP53+BQ53)</f>
        <v>0.74390243902439024</v>
      </c>
    </row>
    <row r="54" spans="1:70" ht="9.9499999999999993"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32</v>
      </c>
      <c r="BP54" s="163"/>
      <c r="BQ54" s="164"/>
      <c r="BR54" s="171"/>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28</v>
      </c>
      <c r="BP55" s="163">
        <f t="shared" ref="BP55" si="77">BO55+BO56</f>
        <v>62</v>
      </c>
      <c r="BQ55" s="164">
        <f t="shared" ref="BQ55" si="78">82-BP55</f>
        <v>20</v>
      </c>
      <c r="BR55" s="171">
        <f t="shared" ref="BR55" si="79">BP55/(BP55+BQ55)</f>
        <v>0.75609756097560976</v>
      </c>
    </row>
    <row r="56" spans="1:70" ht="9.9499999999999993"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34</v>
      </c>
      <c r="BP56" s="163"/>
      <c r="BQ56" s="164"/>
      <c r="BR56" s="171"/>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63">
        <f t="shared" ref="BP57" si="80">BO57+BO58</f>
        <v>63</v>
      </c>
      <c r="BQ57" s="164">
        <f t="shared" ref="BQ57" si="81">82-BP57</f>
        <v>19</v>
      </c>
      <c r="BR57" s="171">
        <f t="shared" ref="BR57" si="82">BP57/(BP57+BQ57)</f>
        <v>0.76829268292682928</v>
      </c>
    </row>
    <row r="58" spans="1:70" ht="9.9499999999999993"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33</v>
      </c>
      <c r="BP58" s="163"/>
      <c r="BQ58" s="164"/>
      <c r="BR58" s="171"/>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29</v>
      </c>
      <c r="BP59" s="163">
        <f t="shared" ref="BP59" si="83">BO59+BO60</f>
        <v>61</v>
      </c>
      <c r="BQ59" s="164">
        <f t="shared" ref="BQ59" si="84">82-BP59</f>
        <v>21</v>
      </c>
      <c r="BR59" s="171">
        <f t="shared" ref="BR59" si="85">BP59/(BP59+BQ59)</f>
        <v>0.74390243902439024</v>
      </c>
    </row>
    <row r="60" spans="1:70" ht="9.9499999999999993"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3"/>
      <c r="BQ60" s="164"/>
      <c r="BR60" s="171"/>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33</v>
      </c>
      <c r="BP61" s="163">
        <f t="shared" ref="BP61" si="86">BO61+BO62</f>
        <v>61</v>
      </c>
      <c r="BQ61" s="164">
        <f t="shared" ref="BQ61" si="87">82-BP61</f>
        <v>21</v>
      </c>
      <c r="BR61" s="171">
        <f t="shared" ref="BR61" si="88">BP61/(BP61+BQ61)</f>
        <v>0.74390243902439024</v>
      </c>
    </row>
    <row r="62" spans="1:70" ht="9.9499999999999993"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28</v>
      </c>
      <c r="BP62" s="163"/>
      <c r="BQ62" s="164"/>
      <c r="BR62" s="171"/>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30</v>
      </c>
      <c r="BP63" s="163">
        <f t="shared" ref="BP63" si="89">BO63+BO64</f>
        <v>62</v>
      </c>
      <c r="BQ63" s="164">
        <f t="shared" ref="BQ63" si="90">82-BP63</f>
        <v>20</v>
      </c>
      <c r="BR63" s="171">
        <f t="shared" ref="BR63" si="91">BP63/(BP63+BQ63)</f>
        <v>0.75609756097560976</v>
      </c>
    </row>
    <row r="64" spans="1:70" ht="9.9499999999999993"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32</v>
      </c>
      <c r="BP64" s="163"/>
      <c r="BQ64" s="164"/>
      <c r="BR64" s="171"/>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30</v>
      </c>
      <c r="BP65" s="163">
        <f t="shared" ref="BP65" si="92">BO65+BO66</f>
        <v>62</v>
      </c>
      <c r="BQ65" s="164">
        <f t="shared" ref="BQ65" si="93">82-BP65</f>
        <v>20</v>
      </c>
      <c r="BR65" s="171">
        <f>BP65/(BP65+BQ65)</f>
        <v>0.75609756097560976</v>
      </c>
    </row>
    <row r="66" spans="1:70" ht="9.9499999999999993"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32</v>
      </c>
      <c r="BP66" s="163"/>
      <c r="BQ66" s="164"/>
      <c r="BR66" s="171"/>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990</v>
      </c>
      <c r="BQ67" s="34">
        <f>SUM(BQ3:BQ66)/2</f>
        <v>322</v>
      </c>
    </row>
    <row r="68" spans="1:70" x14ac:dyDescent="0.25">
      <c r="BP68" s="50">
        <f>2*BP67/SUM(BP3:BQ66)</f>
        <v>0.75457317073170727</v>
      </c>
      <c r="BQ68" s="50">
        <f>2*BQ67/SUM(BP3:BQ66)</f>
        <v>0.24542682926829268</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workbookViewId="0">
      <selection activeCell="BR3" sqref="BR3:BR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28</v>
      </c>
      <c r="BP3" s="163">
        <f>BO3+BO4</f>
        <v>51</v>
      </c>
      <c r="BQ3" s="164">
        <f>82-BP3</f>
        <v>31</v>
      </c>
      <c r="BR3" s="171">
        <f t="shared" ref="BR3:BR67" si="0">BP3/(BP3+BQ3)</f>
        <v>0.62195121951219512</v>
      </c>
      <c r="BT3" s="44">
        <f>DataRegularSeason20242025!$A$3:$A$8</f>
        <v>45569</v>
      </c>
    </row>
    <row r="4" spans="1:72" s="34" customFormat="1" ht="9.9499999999999993" customHeight="1" x14ac:dyDescent="0.2">
      <c r="A4" s="165"/>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23</v>
      </c>
      <c r="BP4" s="163"/>
      <c r="BQ4" s="164"/>
      <c r="BR4" s="171"/>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28</v>
      </c>
      <c r="BP5" s="163">
        <f t="shared" ref="BP5" si="2">BO5+BO6</f>
        <v>59</v>
      </c>
      <c r="BQ5" s="164">
        <f t="shared" ref="BQ5" si="3">82-BP5</f>
        <v>23</v>
      </c>
      <c r="BR5" s="171">
        <f t="shared" si="0"/>
        <v>0.71951219512195119</v>
      </c>
    </row>
    <row r="6" spans="1:72" s="34" customFormat="1" ht="9.9499999999999993" customHeight="1" x14ac:dyDescent="0.2">
      <c r="A6" s="165"/>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31</v>
      </c>
      <c r="BP6" s="163"/>
      <c r="BQ6" s="164"/>
      <c r="BR6" s="171"/>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22</v>
      </c>
      <c r="BP7" s="163">
        <f t="shared" ref="BP7" si="4">BO7+BO8</f>
        <v>48</v>
      </c>
      <c r="BQ7" s="164">
        <f t="shared" ref="BQ7" si="5">82-BP7</f>
        <v>34</v>
      </c>
      <c r="BR7" s="171">
        <f t="shared" si="0"/>
        <v>0.58536585365853655</v>
      </c>
    </row>
    <row r="8" spans="1:72" s="34" customFormat="1" ht="9.9499999999999993" customHeight="1" x14ac:dyDescent="0.2">
      <c r="A8" s="165"/>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26</v>
      </c>
      <c r="BP8" s="163"/>
      <c r="BQ8" s="164"/>
      <c r="BR8" s="171"/>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3">
        <f t="shared" ref="BP9" si="6">BO9+BO10</f>
        <v>55</v>
      </c>
      <c r="BQ9" s="164">
        <f t="shared" ref="BQ9" si="7">82-BP9</f>
        <v>27</v>
      </c>
      <c r="BR9" s="171">
        <f t="shared" si="0"/>
        <v>0.67073170731707321</v>
      </c>
    </row>
    <row r="10" spans="1:72" s="34" customFormat="1" ht="9.9499999999999993" customHeight="1" x14ac:dyDescent="0.2">
      <c r="A10" s="165"/>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1"/>
        <v>29</v>
      </c>
      <c r="BP10" s="163"/>
      <c r="BQ10" s="164"/>
      <c r="BR10" s="171"/>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28</v>
      </c>
      <c r="BP11" s="163">
        <f t="shared" ref="BP11" si="8">BO11+BO12</f>
        <v>53</v>
      </c>
      <c r="BQ11" s="164">
        <f t="shared" ref="BQ11" si="9">82-BP11</f>
        <v>29</v>
      </c>
      <c r="BR11" s="171">
        <f t="shared" si="0"/>
        <v>0.64634146341463417</v>
      </c>
    </row>
    <row r="12" spans="1:72" s="34" customFormat="1" ht="9.9499999999999993" customHeight="1" x14ac:dyDescent="0.2">
      <c r="A12" s="165"/>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25</v>
      </c>
      <c r="BP12" s="163"/>
      <c r="BQ12" s="164"/>
      <c r="BR12" s="171"/>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28</v>
      </c>
      <c r="BP13" s="163">
        <f t="shared" ref="BP13" si="10">BO13+BO14</f>
        <v>58</v>
      </c>
      <c r="BQ13" s="164">
        <f t="shared" ref="BQ13" si="11">82-BP13</f>
        <v>24</v>
      </c>
      <c r="BR13" s="171">
        <f t="shared" si="0"/>
        <v>0.70731707317073167</v>
      </c>
    </row>
    <row r="14" spans="1:72" s="34" customFormat="1" ht="9.9499999999999993" customHeight="1" x14ac:dyDescent="0.2">
      <c r="A14" s="165"/>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30</v>
      </c>
      <c r="BP14" s="163"/>
      <c r="BQ14" s="164"/>
      <c r="BR14" s="171"/>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29</v>
      </c>
      <c r="BP15" s="163">
        <f t="shared" ref="BP15" si="12">BO15+BO16</f>
        <v>56</v>
      </c>
      <c r="BQ15" s="164">
        <f t="shared" ref="BQ15" si="13">82-BP15</f>
        <v>26</v>
      </c>
      <c r="BR15" s="171">
        <f t="shared" si="0"/>
        <v>0.68292682926829273</v>
      </c>
    </row>
    <row r="16" spans="1:72" s="34" customFormat="1" ht="9.9499999999999993" customHeight="1" x14ac:dyDescent="0.2">
      <c r="A16" s="165"/>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27</v>
      </c>
      <c r="BP16" s="163"/>
      <c r="BQ16" s="164"/>
      <c r="BR16" s="171"/>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28</v>
      </c>
      <c r="BP17" s="163">
        <f t="shared" ref="BP17" si="14">BO17+BO18</f>
        <v>56</v>
      </c>
      <c r="BQ17" s="164">
        <f t="shared" ref="BQ17" si="15">82-BP17</f>
        <v>26</v>
      </c>
      <c r="BR17" s="171">
        <f t="shared" si="0"/>
        <v>0.68292682926829273</v>
      </c>
    </row>
    <row r="18" spans="1:70" s="34" customFormat="1" ht="9.9499999999999993" customHeight="1" x14ac:dyDescent="0.2">
      <c r="A18" s="165"/>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28</v>
      </c>
      <c r="BP18" s="163"/>
      <c r="BQ18" s="164"/>
      <c r="BR18" s="171"/>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1"/>
        <v>25</v>
      </c>
      <c r="BP19" s="163">
        <f t="shared" ref="BP19" si="16">BO19+BO20</f>
        <v>50</v>
      </c>
      <c r="BQ19" s="164">
        <f t="shared" ref="BQ19" si="17">82-BP19</f>
        <v>32</v>
      </c>
      <c r="BR19" s="171">
        <f t="shared" si="0"/>
        <v>0.6097560975609756</v>
      </c>
    </row>
    <row r="20" spans="1:70" s="34" customFormat="1" ht="9.9499999999999993" customHeight="1" x14ac:dyDescent="0.2">
      <c r="A20" s="165"/>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25</v>
      </c>
      <c r="BP20" s="163"/>
      <c r="BQ20" s="164"/>
      <c r="BR20" s="171"/>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1"/>
        <v>24</v>
      </c>
      <c r="BP21" s="163">
        <f t="shared" ref="BP21" si="18">BO21+BO22</f>
        <v>52</v>
      </c>
      <c r="BQ21" s="164">
        <f t="shared" ref="BQ21" si="19">82-BP21</f>
        <v>30</v>
      </c>
      <c r="BR21" s="171">
        <f t="shared" si="0"/>
        <v>0.63414634146341464</v>
      </c>
    </row>
    <row r="22" spans="1:70" s="34" customFormat="1" ht="9.9499999999999993" customHeight="1" x14ac:dyDescent="0.2">
      <c r="A22" s="165"/>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28</v>
      </c>
      <c r="BP22" s="163"/>
      <c r="BQ22" s="164"/>
      <c r="BR22" s="171"/>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29</v>
      </c>
      <c r="BP23" s="163">
        <f t="shared" ref="BP23" si="20">BO23+BO24</f>
        <v>58</v>
      </c>
      <c r="BQ23" s="164">
        <f t="shared" ref="BQ23" si="21">82-BP23</f>
        <v>24</v>
      </c>
      <c r="BR23" s="171">
        <f t="shared" si="0"/>
        <v>0.70731707317073167</v>
      </c>
    </row>
    <row r="24" spans="1:70" s="34" customFormat="1" ht="9.9499999999999993" customHeight="1" x14ac:dyDescent="0.2">
      <c r="A24" s="165"/>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29</v>
      </c>
      <c r="BP24" s="163"/>
      <c r="BQ24" s="164"/>
      <c r="BR24" s="171"/>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29</v>
      </c>
      <c r="BP25" s="163">
        <f t="shared" ref="BP25" si="22">BO25+BO26</f>
        <v>61</v>
      </c>
      <c r="BQ25" s="164">
        <f t="shared" ref="BQ25" si="23">82-BP25</f>
        <v>21</v>
      </c>
      <c r="BR25" s="171">
        <f t="shared" si="0"/>
        <v>0.74390243902439024</v>
      </c>
    </row>
    <row r="26" spans="1:70" s="34" customFormat="1" ht="9.9499999999999993" customHeight="1" x14ac:dyDescent="0.2">
      <c r="A26" s="165"/>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32</v>
      </c>
      <c r="BP26" s="163"/>
      <c r="BQ26" s="164"/>
      <c r="BR26" s="171"/>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29</v>
      </c>
      <c r="BP27" s="163">
        <f t="shared" ref="BP27" si="24">BO27+BO28</f>
        <v>53</v>
      </c>
      <c r="BQ27" s="164">
        <f t="shared" ref="BQ27" si="25">82-BP27</f>
        <v>29</v>
      </c>
      <c r="BR27" s="171">
        <f t="shared" si="0"/>
        <v>0.64634146341463417</v>
      </c>
    </row>
    <row r="28" spans="1:70" s="34" customFormat="1" ht="9.9499999999999993" customHeight="1" x14ac:dyDescent="0.2">
      <c r="A28" s="165"/>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1</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1"/>
        <v>24</v>
      </c>
      <c r="BP28" s="163"/>
      <c r="BQ28" s="164"/>
      <c r="BR28" s="171"/>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31</v>
      </c>
      <c r="BP29" s="163">
        <f t="shared" ref="BP29" si="26">BO29+BO30</f>
        <v>55</v>
      </c>
      <c r="BQ29" s="164">
        <f t="shared" ref="BQ29" si="27">82-BP29</f>
        <v>27</v>
      </c>
      <c r="BR29" s="171">
        <f t="shared" si="0"/>
        <v>0.67073170731707321</v>
      </c>
    </row>
    <row r="30" spans="1:70" s="34" customFormat="1" ht="9.9499999999999993" customHeight="1" x14ac:dyDescent="0.2">
      <c r="A30" s="165"/>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24</v>
      </c>
      <c r="BP30" s="163"/>
      <c r="BQ30" s="164"/>
      <c r="BR30" s="171"/>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9</v>
      </c>
      <c r="BP31" s="163">
        <f t="shared" ref="BP31" si="28">BO31+BO32</f>
        <v>20</v>
      </c>
      <c r="BQ31" s="164">
        <f t="shared" ref="BQ31" si="29">82-BP31</f>
        <v>62</v>
      </c>
      <c r="BR31" s="171">
        <f t="shared" si="0"/>
        <v>0.24390243902439024</v>
      </c>
    </row>
    <row r="32" spans="1:70" s="34" customFormat="1" ht="9.9499999999999993" customHeight="1" x14ac:dyDescent="0.2">
      <c r="A32" s="165"/>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11</v>
      </c>
      <c r="BP32" s="163"/>
      <c r="BQ32" s="164"/>
      <c r="BR32" s="171"/>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28</v>
      </c>
      <c r="BP33" s="163">
        <f t="shared" ref="BP33" si="30">BO33+BO34</f>
        <v>53</v>
      </c>
      <c r="BQ33" s="164">
        <f t="shared" ref="BQ33" si="31">82-BP33</f>
        <v>29</v>
      </c>
      <c r="BR33" s="171">
        <f t="shared" si="0"/>
        <v>0.64634146341463417</v>
      </c>
    </row>
    <row r="34" spans="1:70" s="34" customFormat="1" ht="9.9499999999999993" customHeight="1" x14ac:dyDescent="0.2">
      <c r="A34" s="165"/>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1"/>
        <v>25</v>
      </c>
      <c r="BP34" s="163"/>
      <c r="BQ34" s="164"/>
      <c r="BR34" s="171"/>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29</v>
      </c>
      <c r="BP35" s="163">
        <f t="shared" ref="BP35" si="32">BO35+BO36</f>
        <v>56</v>
      </c>
      <c r="BQ35" s="164">
        <f t="shared" ref="BQ35" si="33">82-BP35</f>
        <v>26</v>
      </c>
      <c r="BR35" s="171">
        <f t="shared" si="0"/>
        <v>0.68292682926829273</v>
      </c>
    </row>
    <row r="36" spans="1:70" s="34" customFormat="1" ht="9.9499999999999993" customHeight="1" x14ac:dyDescent="0.2">
      <c r="A36" s="165"/>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27</v>
      </c>
      <c r="BP36" s="163"/>
      <c r="BQ36" s="164"/>
      <c r="BR36" s="171"/>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24</v>
      </c>
      <c r="BP37" s="163">
        <f t="shared" ref="BP37" si="34">BO37+BO38</f>
        <v>50</v>
      </c>
      <c r="BQ37" s="164">
        <f t="shared" ref="BQ37" si="35">82-BP37</f>
        <v>32</v>
      </c>
      <c r="BR37" s="171">
        <f t="shared" si="0"/>
        <v>0.6097560975609756</v>
      </c>
    </row>
    <row r="38" spans="1:70" s="34" customFormat="1" ht="9.9499999999999993" customHeight="1" x14ac:dyDescent="0.2">
      <c r="A38" s="165"/>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26</v>
      </c>
      <c r="BP38" s="163"/>
      <c r="BQ38" s="164"/>
      <c r="BR38" s="171"/>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1"/>
        <v>25</v>
      </c>
      <c r="BP39" s="163">
        <f t="shared" ref="BP39" si="36">BO39+BO40</f>
        <v>53</v>
      </c>
      <c r="BQ39" s="164">
        <f t="shared" ref="BQ39" si="37">82-BP39</f>
        <v>29</v>
      </c>
      <c r="BR39" s="171">
        <f t="shared" si="0"/>
        <v>0.64634146341463417</v>
      </c>
    </row>
    <row r="40" spans="1:70" s="34" customFormat="1" ht="9.9499999999999993" customHeight="1" x14ac:dyDescent="0.2">
      <c r="A40" s="165"/>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28</v>
      </c>
      <c r="BP40" s="163"/>
      <c r="BQ40" s="164"/>
      <c r="BR40" s="171"/>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8</v>
      </c>
      <c r="BP41" s="163">
        <f t="shared" ref="BP41" si="38">BO41+BO42</f>
        <v>20</v>
      </c>
      <c r="BQ41" s="164">
        <f t="shared" ref="BQ41" si="39">82-BP41</f>
        <v>62</v>
      </c>
      <c r="BR41" s="171">
        <f t="shared" si="0"/>
        <v>0.24390243902439024</v>
      </c>
    </row>
    <row r="42" spans="1:70" s="34" customFormat="1" ht="9.9499999999999993" customHeight="1" x14ac:dyDescent="0.2">
      <c r="A42" s="165"/>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12</v>
      </c>
      <c r="BP42" s="163"/>
      <c r="BQ42" s="164"/>
      <c r="BR42" s="171"/>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3">
        <f t="shared" ref="BP43" si="40">BO43+BO44</f>
        <v>57</v>
      </c>
      <c r="BQ43" s="164">
        <f t="shared" ref="BQ43" si="41">82-BP43</f>
        <v>25</v>
      </c>
      <c r="BR43" s="171">
        <f t="shared" si="0"/>
        <v>0.69512195121951215</v>
      </c>
    </row>
    <row r="44" spans="1:70" s="34" customFormat="1" ht="9.9499999999999993" customHeight="1" x14ac:dyDescent="0.2">
      <c r="A44" s="165"/>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28</v>
      </c>
      <c r="BP44" s="163"/>
      <c r="BQ44" s="164"/>
      <c r="BR44" s="171"/>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29</v>
      </c>
      <c r="BP45" s="163">
        <f t="shared" ref="BP45" si="42">BO45+BO46</f>
        <v>59</v>
      </c>
      <c r="BQ45" s="164">
        <f t="shared" ref="BQ45" si="43">82-BP45</f>
        <v>23</v>
      </c>
      <c r="BR45" s="171">
        <f t="shared" si="0"/>
        <v>0.71951219512195119</v>
      </c>
    </row>
    <row r="46" spans="1:70" s="34" customFormat="1" ht="9.9499999999999993" customHeight="1" x14ac:dyDescent="0.2">
      <c r="A46" s="165"/>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30</v>
      </c>
      <c r="BP46" s="163"/>
      <c r="BQ46" s="164"/>
      <c r="BR46" s="171"/>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1"/>
        <v>25</v>
      </c>
      <c r="BP47" s="163">
        <f t="shared" ref="BP47" si="44">BO47+BO48</f>
        <v>53</v>
      </c>
      <c r="BQ47" s="164">
        <f t="shared" ref="BQ47" si="45">82-BP47</f>
        <v>29</v>
      </c>
      <c r="BR47" s="171">
        <f t="shared" si="0"/>
        <v>0.64634146341463417</v>
      </c>
    </row>
    <row r="48" spans="1:70" s="34" customFormat="1" ht="9.9499999999999993" customHeight="1" x14ac:dyDescent="0.2">
      <c r="A48" s="165"/>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28</v>
      </c>
      <c r="BP48" s="163"/>
      <c r="BQ48" s="164"/>
      <c r="BR48" s="171"/>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28</v>
      </c>
      <c r="BP49" s="163">
        <f t="shared" ref="BP49" si="46">BO49+BO50</f>
        <v>52</v>
      </c>
      <c r="BQ49" s="164">
        <f t="shared" ref="BQ49" si="47">82-BP49</f>
        <v>30</v>
      </c>
      <c r="BR49" s="171">
        <f t="shared" si="0"/>
        <v>0.63414634146341464</v>
      </c>
    </row>
    <row r="50" spans="1:70" s="34" customFormat="1" ht="9.9499999999999993" customHeight="1" x14ac:dyDescent="0.2">
      <c r="A50" s="165"/>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1"/>
        <v>24</v>
      </c>
      <c r="BP50" s="163"/>
      <c r="BQ50" s="164"/>
      <c r="BR50" s="171"/>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1</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27</v>
      </c>
      <c r="BP51" s="163">
        <f t="shared" ref="BP51" si="48">BO51+BO52</f>
        <v>55</v>
      </c>
      <c r="BQ51" s="164">
        <f t="shared" ref="BQ51" si="49">82-BP51</f>
        <v>27</v>
      </c>
      <c r="BR51" s="171">
        <f t="shared" si="0"/>
        <v>0.67073170731707321</v>
      </c>
    </row>
    <row r="52" spans="1:70" s="34" customFormat="1" ht="9.9499999999999993" customHeight="1" x14ac:dyDescent="0.2">
      <c r="A52" s="165"/>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3"/>
      <c r="BQ52" s="164"/>
      <c r="BR52" s="171"/>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27</v>
      </c>
      <c r="BP53" s="163">
        <f t="shared" ref="BP53" si="50">BO53+BO54</f>
        <v>52</v>
      </c>
      <c r="BQ53" s="164">
        <f t="shared" ref="BQ53" si="51">82-BP53</f>
        <v>30</v>
      </c>
      <c r="BR53" s="171">
        <f t="shared" si="0"/>
        <v>0.63414634146341464</v>
      </c>
    </row>
    <row r="54" spans="1:70" s="34" customFormat="1" ht="9.9499999999999993" customHeight="1" x14ac:dyDescent="0.2">
      <c r="A54" s="165"/>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25</v>
      </c>
      <c r="BP54" s="163"/>
      <c r="BQ54" s="164"/>
      <c r="BR54" s="171"/>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28</v>
      </c>
      <c r="BP55" s="163">
        <f t="shared" ref="BP55" si="52">BO55+BO56</f>
        <v>54</v>
      </c>
      <c r="BQ55" s="164">
        <f t="shared" ref="BQ55" si="53">82-BP55</f>
        <v>28</v>
      </c>
      <c r="BR55" s="171">
        <f t="shared" si="0"/>
        <v>0.65853658536585369</v>
      </c>
    </row>
    <row r="56" spans="1:70" s="34" customFormat="1" ht="9.9499999999999993" customHeight="1" x14ac:dyDescent="0.2">
      <c r="A56" s="165"/>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26</v>
      </c>
      <c r="BP56" s="163"/>
      <c r="BQ56" s="164"/>
      <c r="BR56" s="171"/>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28</v>
      </c>
      <c r="BP57" s="163">
        <f t="shared" ref="BP57" si="54">BO57+BO58</f>
        <v>54</v>
      </c>
      <c r="BQ57" s="164">
        <f t="shared" ref="BQ57" si="55">82-BP57</f>
        <v>28</v>
      </c>
      <c r="BR57" s="171">
        <f t="shared" si="0"/>
        <v>0.65853658536585369</v>
      </c>
    </row>
    <row r="58" spans="1:70" s="34" customFormat="1" ht="9.9499999999999993" customHeight="1" x14ac:dyDescent="0.2">
      <c r="A58" s="165"/>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26</v>
      </c>
      <c r="BP58" s="163"/>
      <c r="BQ58" s="164"/>
      <c r="BR58" s="171"/>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30</v>
      </c>
      <c r="BP59" s="163">
        <f t="shared" ref="BP59" si="56">BO59+BO60</f>
        <v>57</v>
      </c>
      <c r="BQ59" s="164">
        <f t="shared" ref="BQ59" si="57">82-BP59</f>
        <v>25</v>
      </c>
      <c r="BR59" s="171">
        <f t="shared" si="0"/>
        <v>0.69512195121951215</v>
      </c>
    </row>
    <row r="60" spans="1:70" s="34" customFormat="1" ht="9.9499999999999993" customHeight="1" x14ac:dyDescent="0.2">
      <c r="A60" s="165"/>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27</v>
      </c>
      <c r="BP60" s="163"/>
      <c r="BQ60" s="164"/>
      <c r="BR60" s="171"/>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26</v>
      </c>
      <c r="BP61" s="163">
        <f t="shared" ref="BP61" si="58">BO61+BO62</f>
        <v>53</v>
      </c>
      <c r="BQ61" s="164">
        <f t="shared" ref="BQ61" si="59">82-BP61</f>
        <v>29</v>
      </c>
      <c r="BR61" s="171">
        <f t="shared" si="0"/>
        <v>0.64634146341463417</v>
      </c>
    </row>
    <row r="62" spans="1:70" s="34" customFormat="1" ht="9.9499999999999993" customHeight="1" x14ac:dyDescent="0.2">
      <c r="A62" s="165"/>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27</v>
      </c>
      <c r="BP62" s="163"/>
      <c r="BQ62" s="164"/>
      <c r="BR62" s="171"/>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27</v>
      </c>
      <c r="BP63" s="163">
        <f t="shared" ref="BP63" si="60">BO63+BO64</f>
        <v>59</v>
      </c>
      <c r="BQ63" s="164">
        <f t="shared" ref="BQ63" si="61">82-BP63</f>
        <v>23</v>
      </c>
      <c r="BR63" s="171">
        <f t="shared" si="0"/>
        <v>0.71951219512195119</v>
      </c>
    </row>
    <row r="64" spans="1:70" s="34" customFormat="1" ht="9.9499999999999993" customHeight="1" x14ac:dyDescent="0.2">
      <c r="A64" s="165"/>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32</v>
      </c>
      <c r="BP64" s="163"/>
      <c r="BQ64" s="164"/>
      <c r="BR64" s="171"/>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26</v>
      </c>
      <c r="BP65" s="163">
        <f t="shared" ref="BP65" si="62">BO65+BO66</f>
        <v>52</v>
      </c>
      <c r="BQ65" s="164">
        <f t="shared" ref="BQ65" si="63">82-BP65</f>
        <v>30</v>
      </c>
      <c r="BR65" s="171">
        <f t="shared" si="0"/>
        <v>0.63414634146341464</v>
      </c>
    </row>
    <row r="66" spans="1:70" s="34" customFormat="1" ht="9.9499999999999993" customHeight="1" x14ac:dyDescent="0.2">
      <c r="A66" s="165"/>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26</v>
      </c>
      <c r="BP66" s="163"/>
      <c r="BQ66" s="164"/>
      <c r="BR66" s="171"/>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837</v>
      </c>
      <c r="BQ67" s="33">
        <f>SUM(BQ3:BQ66)/2</f>
        <v>475</v>
      </c>
      <c r="BR67" s="152">
        <f t="shared" si="0"/>
        <v>0.63795731707317072</v>
      </c>
    </row>
    <row r="68" spans="1:70" x14ac:dyDescent="0.25">
      <c r="BR68" s="153"/>
    </row>
  </sheetData>
  <mergeCells count="16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F99"/>
  <sheetViews>
    <sheetView workbookViewId="0">
      <pane xSplit="1" topLeftCell="X1" activePane="topRight" state="frozen"/>
      <selection pane="topRight" activeCell="BT2" sqref="BT2"/>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6" width="8.140625" bestFit="1" customWidth="1"/>
    <col min="77" max="78" width="2" customWidth="1"/>
    <col min="79" max="79" width="49.5703125" customWidth="1"/>
    <col min="80" max="80" width="11.5703125" customWidth="1"/>
    <col min="83" max="109" width="7.710937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1847</v>
      </c>
      <c r="BX1" s="16" t="s">
        <v>1849</v>
      </c>
      <c r="CH1" s="16" t="s">
        <v>1472</v>
      </c>
      <c r="CI1" s="16" t="s">
        <v>1473</v>
      </c>
    </row>
    <row r="2" spans="1:95" x14ac:dyDescent="0.25">
      <c r="A2" t="s">
        <v>45</v>
      </c>
      <c r="B2" t="s">
        <v>97</v>
      </c>
      <c r="C2" t="s">
        <v>98</v>
      </c>
      <c r="D2">
        <f>COUNTIFS(DataRegularSeason20242025!$D$3:$D$1315,$A2,DataRegularSeason20242025!$R$3:$R$1315,1,DataRegularSeason20242025!$N$3:$N$1315,1) + COUNTIFS(DataRegularSeason20242025!$E$3:$E$1315,$A2,DataRegularSeason20242025!$R$3:$R$1315,1,DataRegularSeason20242025!$N$3:$N$1315,1)</f>
        <v>52</v>
      </c>
      <c r="E2" s="15">
        <f>Table3[[#This Row],[Watched]]/Table3[[#This Row],[GP]]</f>
        <v>0.83870967741935487</v>
      </c>
      <c r="F2">
        <f>COUNTIFS(DataRegularSeason20242025!$N$3:$N$1315,1,DataRegularSeason20242025!$D$3:$D$1315,$A2)</f>
        <v>30</v>
      </c>
      <c r="G2">
        <f>41-Table3[[#This Row],[GP_A]]</f>
        <v>11</v>
      </c>
      <c r="H2">
        <f>COUNTIFS(DataRegularSeason20242025!$E$3:$E$1315,$A2,DataRegularSeason20242025!$N$3:$N$1315,1)</f>
        <v>32</v>
      </c>
      <c r="I2">
        <f>41-Table3[[#This Row],[GP_H]]</f>
        <v>9</v>
      </c>
      <c r="J2">
        <f>F2+H2</f>
        <v>62</v>
      </c>
      <c r="K2">
        <f>82-Table3[[#This Row],[GP]]</f>
        <v>20</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17</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19</v>
      </c>
      <c r="U2">
        <f>COUNTIFS(DataRegularSeason20242025!$E$3:$E$1315,$A2, DataRegularSeason20242025!$L$3:$L$1315, $A2,DataRegularSeason20242025!$N$3:$N$1315,1,DataRegularSeason20242025!$M$3:$M$1315,"REG")</f>
        <v>16</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1</v>
      </c>
      <c r="X2">
        <f>H2-T2</f>
        <v>13</v>
      </c>
      <c r="Y2">
        <f>COUNTIFS(DataRegularSeason20242025!$E$3:$E$1315,$A2, DataRegularSeason20242025!$S$3:$S$1315, $A2,DataRegularSeason20242025!$M$3:$M$1315,"REG")</f>
        <v>7</v>
      </c>
      <c r="Z2">
        <f>COUNTIFS(DataRegularSeason20242025!$E$3:$E$1315,$A2, DataRegularSeason20242025!$S$3:$S$1315, $A2,DataRegularSeason20242025!$M$3:$M$1315,"OT")</f>
        <v>4</v>
      </c>
      <c r="AA2">
        <f>COUNTIFS(DataRegularSeason20242025!$E$3:$E$1315,$A2, DataRegularSeason20242025!$S$3:$S$1315, $A2,DataRegularSeason20242025!$M$3:$M$1315,"SO")</f>
        <v>2</v>
      </c>
      <c r="AB2">
        <f>Table3[[#This Row],[W_A]]+Table3[[#This Row],[W_H]]</f>
        <v>40</v>
      </c>
      <c r="AC2">
        <f>Table3[[#This Row],[L_A]]+Table3[[#This Row],[L_H]]</f>
        <v>22</v>
      </c>
      <c r="AD2">
        <f>Table3[[#This Row],[RW_A]]+Table3[[#This Row],[RW_H]]</f>
        <v>33</v>
      </c>
      <c r="AE2">
        <f>Table3[[#This Row],[RL_A]]+Table3[[#This Row],[RL_H]]</f>
        <v>14</v>
      </c>
      <c r="AF2">
        <f>Table3[[#This Row],[OTW_A]]+Table3[[#This Row],[OTW_H]]</f>
        <v>6</v>
      </c>
      <c r="AG2">
        <f>Table3[[#This Row],[OTL_A]]+Table3[[#This Row],[OTL_H]]</f>
        <v>5</v>
      </c>
      <c r="AH2">
        <f>Table3[[#This Row],[SOW_A]]+Table3[[#This Row],[SOW_H]]</f>
        <v>1</v>
      </c>
      <c r="AI2">
        <f>Table3[[#This Row],[SOL_A]]+Table3[[#This Row],[SOL_H]]</f>
        <v>3</v>
      </c>
      <c r="AJ2" s="20" t="str">
        <f>_xlfn.CONCAT(TEXT(Table3[[#This Row],[OTW]]+Table3[[#This Row],[SOW]], "0"), "-", TEXT(Table3[[#This Row],[OTL]]+Table3[[#This Row],[SOL]],"0"))</f>
        <v>7-8</v>
      </c>
      <c r="AK2">
        <f>(2*(Table3[[#This Row],[W_A]]+Table3[[#This Row],[W_H]]))+Table3[[#This Row],[OTL_A]]+Table3[[#This Row],[SOL_A]]+Table3[[#This Row],[OTL_H]]+Table3[[#This Row],[SOL_H]]</f>
        <v>88</v>
      </c>
      <c r="AL2">
        <f>(3*(Table3[[#This Row],[RW_A]]+Table3[[#This Row],[RW_H]]))+(2*(Table3[[#This Row],[OTW_A]]+Table3[[#This Row],[SOW_A]]+Table3[[#This Row],[OTW_H]]+Table3[[#This Row],[SOW_H]]))+Table3[[#This Row],[OTL_A]]+Table3[[#This Row],[SOL_A]]+Table3[[#This Row],[OTL_H]]+Table3[[#This Row],[SOL_H]]</f>
        <v>121</v>
      </c>
      <c r="AM2" s="15">
        <f>Table3[[#This Row],[PTS]]/(2*Table3[[#This Row],[GP]])</f>
        <v>0.70967741935483875</v>
      </c>
      <c r="AN2" s="15">
        <f>Table3[[#This Row],[PTS2]]/(3*Table3[[#This Row],[GP]])</f>
        <v>0.65053763440860213</v>
      </c>
      <c r="AO2">
        <f>(2*Table3[[#This Row],[GR]])+Table3[[#This Row],[PTS]]</f>
        <v>128</v>
      </c>
      <c r="AP2">
        <f>(3*Table3[[#This Row],[GR]])+Table3[[#This Row],[PTS2]]</f>
        <v>181</v>
      </c>
      <c r="AQ2">
        <f>Table3[[#This Row],[PTS]]+(2 * Table3[[#This Row],[GR]] * Table3[[#This Row],[PTS%]])</f>
        <v>116.38709677419355</v>
      </c>
      <c r="AR2">
        <f>Table3[[#This Row],[PTS2]]+(3 * Table3[[#This Row],[GR]] * Table3[[#This Row],[PTS%2]])</f>
        <v>160.03225806451613</v>
      </c>
      <c r="AS2" s="20" t="str">
        <f>_xlfn.CONCAT(TEXT(Table3[[#This Row],[W]], "0"), "-", TEXT(Table3[[#This Row],[RL]],"0"), "-", TEXT(Table3[[#This Row],[OTL]]+Table3[[#This Row],[SOL]], "0"))</f>
        <v>40-14-8</v>
      </c>
      <c r="AT2">
        <f>COUNTIFS(DataRegularSeason20242025!$D$3:$D$1315,Table3[[#This Row],[Teams]],DataRegularSeason20242025!$K$3:$K$1315,0)</f>
        <v>2</v>
      </c>
      <c r="AU2">
        <f>SUMIF(DataRegularSeason20242025!$D$3:$D$1315,$A2, DataRegularSeason20242025!$J$3:$J$1315)</f>
        <v>108</v>
      </c>
      <c r="AV2">
        <f>SUMIF(DataRegularSeason20242025!$D$3:$D$1315,$A2, DataRegularSeason20242025!$K$3:$K$1315)</f>
        <v>73</v>
      </c>
      <c r="AW2">
        <f>AU2-AV2</f>
        <v>35</v>
      </c>
      <c r="AX2">
        <f>COUNTIFS(DataRegularSeason20242025!$E$3:$E$1315,Table3[[#This Row],[Teams]],DataRegularSeason20242025!$J$3:$J$1315,0)</f>
        <v>1</v>
      </c>
      <c r="AY2">
        <f>SUMIF(DataRegularSeason20242025!$E$3:$E$1315,$A2,DataRegularSeason20242025!$K$3:$K$1315)</f>
        <v>115</v>
      </c>
      <c r="AZ2">
        <f>SUMIF(DataRegularSeason20242025!$E$3:$E$1315,$A2,DataRegularSeason20242025!$J$3:$J$1315)</f>
        <v>90</v>
      </c>
      <c r="BA2">
        <f>AY2-AZ2</f>
        <v>25</v>
      </c>
      <c r="BB2">
        <f>AU2+AY2</f>
        <v>223</v>
      </c>
      <c r="BC2">
        <f>AV2+AZ2</f>
        <v>163</v>
      </c>
      <c r="BD2">
        <f>BB2-BC2</f>
        <v>60</v>
      </c>
      <c r="BE2" s="17">
        <f>Table3[[#This Row],[GF]]/Table3[[#This Row],[GP]]</f>
        <v>3.596774193548387</v>
      </c>
      <c r="BF2" s="17">
        <f>Table3[[#This Row],[GA]]/Table3[[#This Row],[GP]]</f>
        <v>2.629032258064516</v>
      </c>
      <c r="BG2" s="17">
        <f>(Table3[[#This Row],[GF]]-Table3[[#This Row],[GA]])/Table3[[#This Row],[GP]]</f>
        <v>0.967741935483871</v>
      </c>
      <c r="BH2" s="49" t="str">
        <f>_xlfn.CONCAT(TEXT(Table3[[#This Row],[W_H]], "0"), "-", TEXT(Table3[[#This Row],[RL_H]],"0"), "-", TEXT(Table3[[#This Row],[OTL_H]]+Table3[[#This Row],[SOL_H]], "0"))</f>
        <v>19-7-6</v>
      </c>
      <c r="BI2" s="49" t="str">
        <f>_xlfn.CONCAT(TEXT(Table3[[#This Row],[W_A]], "0"), "-", TEXT(Table3[[#This Row],[RL_A]],"0"), "-", TEXT(Table3[[#This Row],[OTL_A]]+Table3[[#This Row],[SOL_A]], "0"))</f>
        <v>21-7-2</v>
      </c>
      <c r="BJ2" s="49">
        <f>((2*(Table3[[#This Row],[W_H]]))+Table3[[#This Row],[OTL_H]]+Table3[[#This Row],[SOL_H]])/(2*Table3[[#This Row],[GP_H]])</f>
        <v>0.6875</v>
      </c>
      <c r="BK2" s="49">
        <f>((2*(Table3[[#This Row],[W_A]]))+Table3[[#This Row],[OTL_A]]+Table3[[#This Row],[SOL_A]])/(2*Table3[[#This Row],[GP_A]])</f>
        <v>0.73333333333333328</v>
      </c>
      <c r="BL2" s="21">
        <f>(Table3[[#This Row],[W]]*$CG$3)+(Table3[[#This Row],[L]]*$CG$4)+(Table3[[#This Row],[GF]]*$CG$5)+(Table3[[#This Row],[GA]]*$CG$6)</f>
        <v>76.349999999999994</v>
      </c>
      <c r="BM2" s="21">
        <f>(82*(((Table3[[#This Row],[PTS%]]*$CG$3)+((1-Table3[[#This Row],[PTS%]])*$CG$4)+(Table3[[#This Row],[GF]]*$CG$5)+(Table3[[#This Row],[GA]]*$CG$6))/Table3[[#This Row],[GP]])) + (Table3[[#This Row],[W]]*$CG$3)+(Table3[[#This Row],[L]]*$CG$4)+(Table3[[#This Row],[GF]]*$CG$5)+(Table3[[#This Row],[GA]]*$CG$6)</f>
        <v>142.73288241415193</v>
      </c>
      <c r="BN2">
        <f>COUNTIFS(Table2[AwayTeam],$A2,Table2[PredictedWinner], $A2, Table2[GameIsOver], 1)</f>
        <v>23</v>
      </c>
      <c r="BO2">
        <f>COUNTIFS(Table2[HomeTeam],$A2,Table2[PredictedWinner], $A2, Table2[GameIsOver], 1)</f>
        <v>24</v>
      </c>
      <c r="BP2">
        <f>BN2+BO2</f>
        <v>47</v>
      </c>
      <c r="BQ2">
        <f>F2-BN2</f>
        <v>7</v>
      </c>
      <c r="BR2">
        <f>H2-BO2</f>
        <v>8</v>
      </c>
      <c r="BS2">
        <f>BQ2+BR2</f>
        <v>15</v>
      </c>
      <c r="BT2" t="b">
        <f>Table3[[#This Row],[TimesPredictedLoser]]+Table3[[#This Row],[TimesPredictedWinner]]=Table3[[#This Row],[GP]]</f>
        <v>1</v>
      </c>
      <c r="BV2">
        <v>2018</v>
      </c>
      <c r="BW2" t="e">
        <f>INDEX(Table2[AwayTeam], Table3[[#This Row],[Column2]])</f>
        <v>#VALUE!</v>
      </c>
      <c r="BX2" t="e">
        <f>LARGE((Table2[[#This Row],[AwayTeam]]=Table3[[#This Row],[Teams]]), 1)</f>
        <v>#VALUE!</v>
      </c>
      <c r="CA2" t="s">
        <v>1460</v>
      </c>
      <c r="CB2">
        <f>SUM($J$2:$J$33)/2</f>
        <v>990</v>
      </c>
      <c r="CF2" t="s">
        <v>62</v>
      </c>
      <c r="CG2" s="19" t="s">
        <v>1471</v>
      </c>
      <c r="CH2">
        <f>INDEX($J$2:$J$33,MATCH("CGY",$A$2:$A$33,0),1)</f>
        <v>61</v>
      </c>
    </row>
    <row r="3" spans="1:95" x14ac:dyDescent="0.25">
      <c r="A3" t="s">
        <v>21</v>
      </c>
      <c r="B3" t="s">
        <v>96</v>
      </c>
      <c r="C3" t="s">
        <v>94</v>
      </c>
      <c r="D3">
        <f>COUNTIFS(DataRegularSeason20242025!$D$3:$D$1315,$A3,DataRegularSeason20242025!$R$3:$R$1315,1,DataRegularSeason20242025!$N$3:$N$1315,1) + COUNTIFS(DataRegularSeason20242025!$E$3:$E$1315,$A3,DataRegularSeason20242025!$R$3:$R$1315,1,DataRegularSeason20242025!$N$3:$N$1315,1)</f>
        <v>59</v>
      </c>
      <c r="E3" s="15">
        <f>Table3[[#This Row],[Watched]]/Table3[[#This Row],[GP]]</f>
        <v>0.93650793650793651</v>
      </c>
      <c r="F3">
        <f>COUNTIFS(DataRegularSeason20242025!$N$3:$N$1315,1,DataRegularSeason20242025!$D$3:$D$1315,$A3)</f>
        <v>31</v>
      </c>
      <c r="G3">
        <f>41-Table3[[#This Row],[GP_A]]</f>
        <v>10</v>
      </c>
      <c r="H3">
        <f>COUNTIFS(DataRegularSeason20242025!$E$3:$E$1315,$A3,DataRegularSeason20242025!$N$3:$N$1315,1)</f>
        <v>32</v>
      </c>
      <c r="I3">
        <f>41-Table3[[#This Row],[GP_H]]</f>
        <v>9</v>
      </c>
      <c r="J3">
        <f>F3+H3</f>
        <v>63</v>
      </c>
      <c r="K3">
        <f>82-Table3[[#This Row],[GP]]</f>
        <v>19</v>
      </c>
      <c r="L3">
        <f>COUNTIFS(DataRegularSeason20242025!$D$3:$D$1315,$A3, DataRegularSeason20242025!$L$3:$L$1315, $A3,DataRegularSeason20242025!$N$3:$N$1315,1)</f>
        <v>20</v>
      </c>
      <c r="M3">
        <f>COUNTIFS(DataRegularSeason20242025!$D$3:$D$1315,$A3, DataRegularSeason20242025!$L$3:$L$1315, $A3,DataRegularSeason20242025!$N$3:$N$1315,1,DataRegularSeason20242025!$M$3:$M$1315,"REG")</f>
        <v>15</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1</v>
      </c>
      <c r="P3">
        <f>F3-L3</f>
        <v>11</v>
      </c>
      <c r="Q3">
        <f>COUNTIFS(DataRegularSeason20242025!$D$3:$D$1315,$A3, DataRegularSeason20242025!$S$3:$S$1315, $A3,DataRegularSeason20242025!$M$3:$M$1315,"REG")</f>
        <v>11</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23</v>
      </c>
      <c r="U3">
        <f>COUNTIFS(DataRegularSeason20242025!$E$3:$E$1315,$A3, DataRegularSeason20242025!$L$3:$L$1315, $A3,DataRegularSeason20242025!$N$3:$N$1315,1,DataRegularSeason20242025!$M$3:$M$1315,"REG")</f>
        <v>20</v>
      </c>
      <c r="V3">
        <f>COUNTIFS(DataRegularSeason20242025!$E$3:$E$1315,$A3, DataRegularSeason20242025!$L$3:$L$1315, $A3,DataRegularSeason20242025!$N$3:$N$1315,1,DataRegularSeason20242025!$M$3:$M$1315,"OT")</f>
        <v>3</v>
      </c>
      <c r="W3">
        <f>COUNTIFS(DataRegularSeason20242025!$E$3:$E$1315,$A3, DataRegularSeason20242025!$L$3:$L$1315, $A3,DataRegularSeason20242025!$N$3:$N$1315,1,DataRegularSeason20242025!$M$3:$M$1315,"SO")</f>
        <v>0</v>
      </c>
      <c r="X3">
        <f>H3-T3</f>
        <v>9</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1</v>
      </c>
      <c r="AB3">
        <f>Table3[[#This Row],[W_A]]+Table3[[#This Row],[W_H]]</f>
        <v>43</v>
      </c>
      <c r="AC3">
        <f>Table3[[#This Row],[L_A]]+Table3[[#This Row],[L_H]]</f>
        <v>20</v>
      </c>
      <c r="AD3">
        <f>Table3[[#This Row],[RW_A]]+Table3[[#This Row],[RW_H]]</f>
        <v>35</v>
      </c>
      <c r="AE3">
        <f>Table3[[#This Row],[RL_A]]+Table3[[#This Row],[RL_H]]</f>
        <v>16</v>
      </c>
      <c r="AF3">
        <f>Table3[[#This Row],[OTW_A]]+Table3[[#This Row],[OTW_H]]</f>
        <v>7</v>
      </c>
      <c r="AG3">
        <f>Table3[[#This Row],[OTL_A]]+Table3[[#This Row],[OTL_H]]</f>
        <v>3</v>
      </c>
      <c r="AH3">
        <f>Table3[[#This Row],[SOW_A]]+Table3[[#This Row],[SOW_H]]</f>
        <v>1</v>
      </c>
      <c r="AI3">
        <f>Table3[[#This Row],[SOL_A]]+Table3[[#This Row],[SOL_H]]</f>
        <v>1</v>
      </c>
      <c r="AJ3" s="20" t="str">
        <f>_xlfn.CONCAT(TEXT(Table3[[#This Row],[OTW]]+Table3[[#This Row],[SOW]], "0"), "-", TEXT(Table3[[#This Row],[OTL]]+Table3[[#This Row],[SOL]],"0"))</f>
        <v>8-4</v>
      </c>
      <c r="AK3">
        <f>(2*(Table3[[#This Row],[W_A]]+Table3[[#This Row],[W_H]]))+Table3[[#This Row],[OTL_A]]+Table3[[#This Row],[SOL_A]]+Table3[[#This Row],[OTL_H]]+Table3[[#This Row],[SOL_H]]</f>
        <v>90</v>
      </c>
      <c r="AL3">
        <f>(3*(Table3[[#This Row],[RW_A]]+Table3[[#This Row],[RW_H]]))+(2*(Table3[[#This Row],[OTW_A]]+Table3[[#This Row],[SOW_A]]+Table3[[#This Row],[OTW_H]]+Table3[[#This Row],[SOW_H]]))+Table3[[#This Row],[OTL_A]]+Table3[[#This Row],[SOL_A]]+Table3[[#This Row],[OTL_H]]+Table3[[#This Row],[SOL_H]]</f>
        <v>125</v>
      </c>
      <c r="AM3" s="15">
        <f>Table3[[#This Row],[PTS]]/(2*Table3[[#This Row],[GP]])</f>
        <v>0.7142857142857143</v>
      </c>
      <c r="AN3" s="15">
        <f>Table3[[#This Row],[PTS2]]/(3*Table3[[#This Row],[GP]])</f>
        <v>0.66137566137566139</v>
      </c>
      <c r="AO3">
        <f>(2*Table3[[#This Row],[GR]])+Table3[[#This Row],[PTS]]</f>
        <v>128</v>
      </c>
      <c r="AP3">
        <f>(3*Table3[[#This Row],[GR]])+Table3[[#This Row],[PTS2]]</f>
        <v>182</v>
      </c>
      <c r="AQ3">
        <f>Table3[[#This Row],[PTS]]+(2 * Table3[[#This Row],[GR]] * Table3[[#This Row],[PTS%]])</f>
        <v>117.14285714285714</v>
      </c>
      <c r="AR3">
        <f>Table3[[#This Row],[PTS2]]+(3 * Table3[[#This Row],[GR]] * Table3[[#This Row],[PTS%2]])</f>
        <v>162.69841269841271</v>
      </c>
      <c r="AS3" s="20" t="str">
        <f>_xlfn.CONCAT(TEXT(Table3[[#This Row],[W]], "0"), "-", TEXT(Table3[[#This Row],[RL]],"0"), "-", TEXT(Table3[[#This Row],[OTL]]+Table3[[#This Row],[SOL]], "0"))</f>
        <v>43-16-4</v>
      </c>
      <c r="AT3">
        <f>COUNTIFS(DataRegularSeason20242025!$D$3:$D$1315,Table3[[#This Row],[Teams]],DataRegularSeason20242025!$K$3:$K$1315,0)</f>
        <v>1</v>
      </c>
      <c r="AU3">
        <f>SUMIF(DataRegularSeason20242025!$D$3:$D$1315,$A3, DataRegularSeason20242025!$J$3:$J$1315)</f>
        <v>106</v>
      </c>
      <c r="AV3">
        <f>SUMIF(DataRegularSeason20242025!$D$3:$D$1315,$A3, DataRegularSeason20242025!$K$3:$K$1315)</f>
        <v>82</v>
      </c>
      <c r="AW3">
        <f>AU3-AV3</f>
        <v>24</v>
      </c>
      <c r="AX3">
        <f>COUNTIFS(DataRegularSeason20242025!$E$3:$E$1315,Table3[[#This Row],[Teams]],DataRegularSeason20242025!$J$3:$J$1315,0)</f>
        <v>6</v>
      </c>
      <c r="AY3">
        <f>SUMIF(DataRegularSeason20242025!$E$3:$E$1315,$A3,DataRegularSeason20242025!$K$3:$K$1315)</f>
        <v>114</v>
      </c>
      <c r="AZ3">
        <f>SUMIF(DataRegularSeason20242025!$E$3:$E$1315,$A3,DataRegularSeason20242025!$J$3:$J$1315)</f>
        <v>65</v>
      </c>
      <c r="BA3">
        <f>AY3-AZ3</f>
        <v>49</v>
      </c>
      <c r="BB3">
        <f>AU3+AY3</f>
        <v>220</v>
      </c>
      <c r="BC3">
        <f>AV3+AZ3</f>
        <v>147</v>
      </c>
      <c r="BD3">
        <f>BB3-BC3</f>
        <v>73</v>
      </c>
      <c r="BE3" s="17">
        <f>Table3[[#This Row],[GF]]/Table3[[#This Row],[GP]]</f>
        <v>3.4920634920634921</v>
      </c>
      <c r="BF3" s="17">
        <f>Table3[[#This Row],[GA]]/Table3[[#This Row],[GP]]</f>
        <v>2.3333333333333335</v>
      </c>
      <c r="BG3" s="17">
        <f>(Table3[[#This Row],[GF]]-Table3[[#This Row],[GA]])/Table3[[#This Row],[GP]]</f>
        <v>1.1587301587301588</v>
      </c>
      <c r="BH3" s="49" t="str">
        <f>_xlfn.CONCAT(TEXT(Table3[[#This Row],[W_H]], "0"), "-", TEXT(Table3[[#This Row],[RL_H]],"0"), "-", TEXT(Table3[[#This Row],[OTL_H]]+Table3[[#This Row],[SOL_H]], "0"))</f>
        <v>23-5-4</v>
      </c>
      <c r="BI3" s="49" t="str">
        <f>_xlfn.CONCAT(TEXT(Table3[[#This Row],[W_A]], "0"), "-", TEXT(Table3[[#This Row],[RL_A]],"0"), "-", TEXT(Table3[[#This Row],[OTL_A]]+Table3[[#This Row],[SOL_A]], "0"))</f>
        <v>20-11-0</v>
      </c>
      <c r="BJ3" s="49">
        <f>((2*(Table3[[#This Row],[W_H]]))+Table3[[#This Row],[OTL_H]]+Table3[[#This Row],[SOL_H]])/(2*Table3[[#This Row],[GP_H]])</f>
        <v>0.78125</v>
      </c>
      <c r="BK3" s="49">
        <f>((2*(Table3[[#This Row],[W_A]]))+Table3[[#This Row],[OTL_A]]+Table3[[#This Row],[SOL_A]])/(2*Table3[[#This Row],[GP_A]])</f>
        <v>0.64516129032258063</v>
      </c>
      <c r="BL3" s="21">
        <f>(Table3[[#This Row],[W]]*$CG$3)+(Table3[[#This Row],[L]]*$CG$4)+(Table3[[#This Row],[GF]]*$CG$5)+(Table3[[#This Row],[GA]]*$CG$6)</f>
        <v>75.2</v>
      </c>
      <c r="BM3" s="21">
        <f>(82*(((Table3[[#This Row],[PTS%]]*$CG$3)+((1-Table3[[#This Row],[PTS%]])*$CG$4)+(Table3[[#This Row],[GF]]*$CG$5)+(Table3[[#This Row],[GA]]*$CG$6))/Table3[[#This Row],[GP]])) + (Table3[[#This Row],[W]]*$CG$3)+(Table3[[#This Row],[L]]*$CG$4)+(Table3[[#This Row],[GF]]*$CG$5)+(Table3[[#This Row],[GA]]*$CG$6)</f>
        <v>137.86213151927436</v>
      </c>
      <c r="BN3">
        <f>COUNTIFS(Table2[AwayTeam],$A3,Table2[PredictedWinner], $A3, Table2[GameIsOver], 1)</f>
        <v>26</v>
      </c>
      <c r="BO3">
        <f>COUNTIFS(Table2[HomeTeam],$A3,Table2[PredictedWinner], $A3, Table2[GameIsOver], 1)</f>
        <v>28</v>
      </c>
      <c r="BP3">
        <f>BN3+BO3</f>
        <v>54</v>
      </c>
      <c r="BQ3">
        <f>F3-BN3</f>
        <v>5</v>
      </c>
      <c r="BR3">
        <f>H3-BO3</f>
        <v>4</v>
      </c>
      <c r="BS3">
        <f>BQ3+BR3</f>
        <v>9</v>
      </c>
      <c r="BW3" t="str">
        <f>INDEX(Table2[AwayTeam], Table3[[#This Row],[Column2]])</f>
        <v>NJD</v>
      </c>
      <c r="BX3">
        <f>LARGE((Table2[[#This Row],[AwayTeam]]=Table3[[#This Row],[Teams]]), 1)</f>
        <v>0</v>
      </c>
      <c r="CA3" t="s">
        <v>1458</v>
      </c>
      <c r="CB3">
        <f>SUM($D$2:$D$33)/2</f>
        <v>837</v>
      </c>
      <c r="CF3" t="s">
        <v>96</v>
      </c>
      <c r="CG3" s="21">
        <v>0.5</v>
      </c>
      <c r="CH3">
        <f>INDEX($AB$2:$AB$33,MATCH("CGY",$A$2:$A$33,0),1)</f>
        <v>29</v>
      </c>
      <c r="CJ3" s="21">
        <f>CG3*CH3</f>
        <v>14.5</v>
      </c>
      <c r="CK3" s="15">
        <f>CJ3/$CJ$7</f>
        <v>0.21919879062736203</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50</v>
      </c>
      <c r="E4" s="15">
        <f>Table3[[#This Row],[Watched]]/Table3[[#This Row],[GP]]</f>
        <v>0.81967213114754101</v>
      </c>
      <c r="F4">
        <f>COUNTIFS(DataRegularSeason20242025!$N$3:$N$1315,1,DataRegularSeason20242025!$D$3:$D$1315,$A4)</f>
        <v>30</v>
      </c>
      <c r="G4">
        <f>41-Table3[[#This Row],[GP_A]]</f>
        <v>11</v>
      </c>
      <c r="H4">
        <f>COUNTIFS(DataRegularSeason20242025!$E$3:$E$1315,$A4,DataRegularSeason20242025!$N$3:$N$1315,1)</f>
        <v>31</v>
      </c>
      <c r="I4">
        <f>41-Table3[[#This Row],[GP_H]]</f>
        <v>10</v>
      </c>
      <c r="J4">
        <f>F4+H4</f>
        <v>61</v>
      </c>
      <c r="K4">
        <f>82-Table3[[#This Row],[GP]]</f>
        <v>21</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13</v>
      </c>
      <c r="Q4">
        <f>COUNTIFS(DataRegularSeason20242025!$D$3:$D$1315,$A4, DataRegularSeason20242025!$S$3:$S$1315, $A4,DataRegularSeason20242025!$M$3:$M$1315,"REG")</f>
        <v>12</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23</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40</v>
      </c>
      <c r="AC4">
        <f>Table3[[#This Row],[L_A]]+Table3[[#This Row],[L_H]]</f>
        <v>21</v>
      </c>
      <c r="AD4">
        <f>Table3[[#This Row],[RW_A]]+Table3[[#This Row],[RW_H]]</f>
        <v>34</v>
      </c>
      <c r="AE4">
        <f>Table3[[#This Row],[RL_A]]+Table3[[#This Row],[RL_H]]</f>
        <v>19</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82</v>
      </c>
      <c r="AL4">
        <f>(3*(Table3[[#This Row],[RW_A]]+Table3[[#This Row],[RW_H]]))+(2*(Table3[[#This Row],[OTW_A]]+Table3[[#This Row],[SOW_A]]+Table3[[#This Row],[OTW_H]]+Table3[[#This Row],[SOW_H]]))+Table3[[#This Row],[OTL_A]]+Table3[[#This Row],[SOL_A]]+Table3[[#This Row],[OTL_H]]+Table3[[#This Row],[SOL_H]]</f>
        <v>116</v>
      </c>
      <c r="AM4" s="15">
        <f>Table3[[#This Row],[PTS]]/(2*Table3[[#This Row],[GP]])</f>
        <v>0.67213114754098358</v>
      </c>
      <c r="AN4" s="15">
        <f>Table3[[#This Row],[PTS2]]/(3*Table3[[#This Row],[GP]])</f>
        <v>0.63387978142076506</v>
      </c>
      <c r="AO4">
        <f>(2*Table3[[#This Row],[GR]])+Table3[[#This Row],[PTS]]</f>
        <v>124</v>
      </c>
      <c r="AP4">
        <f>(3*Table3[[#This Row],[GR]])+Table3[[#This Row],[PTS2]]</f>
        <v>179</v>
      </c>
      <c r="AQ4">
        <f>Table3[[#This Row],[PTS]]+(2 * Table3[[#This Row],[GR]] * Table3[[#This Row],[PTS%]])</f>
        <v>110.22950819672131</v>
      </c>
      <c r="AR4">
        <f>Table3[[#This Row],[PTS2]]+(3 * Table3[[#This Row],[GR]] * Table3[[#This Row],[PTS%2]])</f>
        <v>155.9344262295082</v>
      </c>
      <c r="AS4" s="20" t="str">
        <f>_xlfn.CONCAT(TEXT(Table3[[#This Row],[W]], "0"), "-", TEXT(Table3[[#This Row],[RL]],"0"), "-", TEXT(Table3[[#This Row],[OTL]]+Table3[[#This Row],[SOL]], "0"))</f>
        <v>40-19-2</v>
      </c>
      <c r="AT4">
        <f>COUNTIFS(DataRegularSeason20242025!$D$3:$D$1315,Table3[[#This Row],[Teams]],DataRegularSeason20242025!$K$3:$K$1315,0)</f>
        <v>1</v>
      </c>
      <c r="AU4">
        <f>SUMIF(DataRegularSeason20242025!$D$3:$D$1315,$A4, DataRegularSeason20242025!$J$3:$J$1315)</f>
        <v>100</v>
      </c>
      <c r="AV4">
        <f>SUMIF(DataRegularSeason20242025!$D$3:$D$1315,$A4, DataRegularSeason20242025!$K$3:$K$1315)</f>
        <v>86</v>
      </c>
      <c r="AW4">
        <f>AU4-AV4</f>
        <v>14</v>
      </c>
      <c r="AX4">
        <f>COUNTIFS(DataRegularSeason20242025!$E$3:$E$1315,Table3[[#This Row],[Teams]],DataRegularSeason20242025!$J$3:$J$1315,0)</f>
        <v>2</v>
      </c>
      <c r="AY4">
        <f>SUMIF(DataRegularSeason20242025!$E$3:$E$1315,$A4,DataRegularSeason20242025!$K$3:$K$1315)</f>
        <v>110</v>
      </c>
      <c r="AZ4">
        <f>SUMIF(DataRegularSeason20242025!$E$3:$E$1315,$A4,DataRegularSeason20242025!$J$3:$J$1315)</f>
        <v>72</v>
      </c>
      <c r="BA4">
        <f>AY4-AZ4</f>
        <v>38</v>
      </c>
      <c r="BB4">
        <f>AU4+AY4</f>
        <v>210</v>
      </c>
      <c r="BC4">
        <f>AV4+AZ4</f>
        <v>158</v>
      </c>
      <c r="BD4">
        <f>BB4-BC4</f>
        <v>52</v>
      </c>
      <c r="BE4" s="17">
        <f>Table3[[#This Row],[GF]]/Table3[[#This Row],[GP]]</f>
        <v>3.442622950819672</v>
      </c>
      <c r="BF4" s="17">
        <f>Table3[[#This Row],[GA]]/Table3[[#This Row],[GP]]</f>
        <v>2.5901639344262297</v>
      </c>
      <c r="BG4" s="17">
        <f>(Table3[[#This Row],[GF]]-Table3[[#This Row],[GA]])/Table3[[#This Row],[GP]]</f>
        <v>0.85245901639344257</v>
      </c>
      <c r="BH4" s="49" t="str">
        <f>_xlfn.CONCAT(TEXT(Table3[[#This Row],[W_H]], "0"), "-", TEXT(Table3[[#This Row],[RL_H]],"0"), "-", TEXT(Table3[[#This Row],[OTL_H]]+Table3[[#This Row],[SOL_H]], "0"))</f>
        <v>23-7-1</v>
      </c>
      <c r="BI4" s="49" t="str">
        <f>_xlfn.CONCAT(TEXT(Table3[[#This Row],[W_A]], "0"), "-", TEXT(Table3[[#This Row],[RL_A]],"0"), "-", TEXT(Table3[[#This Row],[OTL_A]]+Table3[[#This Row],[SOL_A]], "0"))</f>
        <v>17-12-1</v>
      </c>
      <c r="BJ4" s="49">
        <f>((2*(Table3[[#This Row],[W_H]]))+Table3[[#This Row],[OTL_H]]+Table3[[#This Row],[SOL_H]])/(2*Table3[[#This Row],[GP_H]])</f>
        <v>0.75806451612903225</v>
      </c>
      <c r="BK4" s="49">
        <f>((2*(Table3[[#This Row],[W_A]]))+Table3[[#This Row],[OTL_A]]+Table3[[#This Row],[SOL_A]])/(2*Table3[[#This Row],[GP_A]])</f>
        <v>0.58333333333333337</v>
      </c>
      <c r="BL4" s="21">
        <f>(Table3[[#This Row],[W]]*$CG$3)+(Table3[[#This Row],[L]]*$CG$4)+(Table3[[#This Row],[GF]]*$CG$5)+(Table3[[#This Row],[GA]]*$CG$6)</f>
        <v>73.599999999999994</v>
      </c>
      <c r="BM4" s="21">
        <f>(82*(((Table3[[#This Row],[PTS%]]*$CG$3)+((1-Table3[[#This Row],[PTS%]])*$CG$4)+(Table3[[#This Row],[GF]]*$CG$5)+(Table3[[#This Row],[GA]]*$CG$6))/Table3[[#This Row],[GP]])) + (Table3[[#This Row],[W]]*$CG$3)+(Table3[[#This Row],[L]]*$CG$4)+(Table3[[#This Row],[GF]]*$CG$5)+(Table3[[#This Row],[GA]]*$CG$6)</f>
        <v>137.76758935769956</v>
      </c>
      <c r="BN4">
        <f>COUNTIFS(Table2[AwayTeam],$A4,Table2[PredictedWinner], $A4, Table2[GameIsOver], 1)</f>
        <v>17</v>
      </c>
      <c r="BO4">
        <f>COUNTIFS(Table2[HomeTeam],$A4,Table2[PredictedWinner], $A4, Table2[GameIsOver], 1)</f>
        <v>25</v>
      </c>
      <c r="BP4">
        <f>BN4+BO4</f>
        <v>42</v>
      </c>
      <c r="BQ4">
        <f>F4-BN4</f>
        <v>13</v>
      </c>
      <c r="BR4">
        <f>H4-BO4</f>
        <v>6</v>
      </c>
      <c r="BS4">
        <f>BQ4+BR4</f>
        <v>19</v>
      </c>
      <c r="BV4">
        <v>1999</v>
      </c>
      <c r="BW4" t="str">
        <f>INDEX(Table2[AwayTeam], Table3[[#This Row],[Column2]])</f>
        <v>BUF</v>
      </c>
      <c r="BX4">
        <f>LARGE((Table2[[#This Row],[AwayTeam]]=Table3[[#This Row],[Teams]]), 1)</f>
        <v>0</v>
      </c>
      <c r="CA4" t="s">
        <v>1459</v>
      </c>
      <c r="CB4">
        <f>$CB$2-$CB$3</f>
        <v>153</v>
      </c>
      <c r="CF4" t="s">
        <v>1433</v>
      </c>
      <c r="CG4" s="21">
        <v>0.3</v>
      </c>
      <c r="CH4">
        <f>INDEX($AC$2:$AC$33,MATCH("CGY",$A$2:$A$33,0),1)</f>
        <v>32</v>
      </c>
      <c r="CJ4" s="21">
        <f>CG4*CH4</f>
        <v>9.6</v>
      </c>
      <c r="CK4" s="15">
        <f>CJ4/$CJ$7</f>
        <v>0.14512471655328796</v>
      </c>
    </row>
    <row r="5" spans="1:95"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53</v>
      </c>
      <c r="E5" s="15">
        <f>Table3[[#This Row],[Watched]]/Table3[[#This Row],[GP]]</f>
        <v>0.86885245901639341</v>
      </c>
      <c r="F5">
        <f>COUNTIFS(DataRegularSeason20242025!$N$3:$N$1315,1,DataRegularSeason20242025!$D$3:$D$1315,$A5)</f>
        <v>29</v>
      </c>
      <c r="G5">
        <f>41-Table3[[#This Row],[GP_A]]</f>
        <v>12</v>
      </c>
      <c r="H5">
        <f>COUNTIFS(DataRegularSeason20242025!$E$3:$E$1315,$A5,DataRegularSeason20242025!$N$3:$N$1315,1)</f>
        <v>32</v>
      </c>
      <c r="I5">
        <f>41-Table3[[#This Row],[GP_H]]</f>
        <v>9</v>
      </c>
      <c r="J5">
        <f>F5+H5</f>
        <v>61</v>
      </c>
      <c r="K5">
        <f>82-Table3[[#This Row],[GP]]</f>
        <v>21</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15</v>
      </c>
      <c r="Q5">
        <f>COUNTIFS(DataRegularSeason20242025!$D$3:$D$1315,$A5, DataRegularSeason20242025!$S$3:$S$1315, $A5,DataRegularSeason20242025!$M$3:$M$1315,"REG")</f>
        <v>12</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23</v>
      </c>
      <c r="U5">
        <f>COUNTIFS(DataRegularSeason20242025!$E$3:$E$1315,$A5, DataRegularSeason20242025!$L$3:$L$1315, $A5,DataRegularSeason20242025!$N$3:$N$1315,1,DataRegularSeason20242025!$M$3:$M$1315,"REG")</f>
        <v>22</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9</v>
      </c>
      <c r="Y5">
        <f>COUNTIFS(DataRegularSeason20242025!$E$3:$E$1315,$A5, DataRegularSeason20242025!$S$3:$S$1315, $A5,DataRegularSeason20242025!$M$3:$M$1315,"REG")</f>
        <v>6</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37</v>
      </c>
      <c r="AC5">
        <f>Table3[[#This Row],[L_A]]+Table3[[#This Row],[L_H]]</f>
        <v>24</v>
      </c>
      <c r="AD5">
        <f>Table3[[#This Row],[RW_A]]+Table3[[#This Row],[RW_H]]</f>
        <v>34</v>
      </c>
      <c r="AE5">
        <f>Table3[[#This Row],[RL_A]]+Table3[[#This Row],[RL_H]]</f>
        <v>18</v>
      </c>
      <c r="AF5">
        <f>Table3[[#This Row],[OTW_A]]+Table3[[#This Row],[OTW_H]]</f>
        <v>2</v>
      </c>
      <c r="AG5">
        <f>Table3[[#This Row],[OTL_A]]+Table3[[#This Row],[OTL_H]]</f>
        <v>4</v>
      </c>
      <c r="AH5">
        <f>Table3[[#This Row],[SOW_A]]+Table3[[#This Row],[SOW_H]]</f>
        <v>1</v>
      </c>
      <c r="AI5">
        <f>Table3[[#This Row],[SOL_A]]+Table3[[#This Row],[SOL_H]]</f>
        <v>2</v>
      </c>
      <c r="AJ5" s="20" t="str">
        <f>_xlfn.CONCAT(TEXT(Table3[[#This Row],[OTW]]+Table3[[#This Row],[SOW]], "0"), "-", TEXT(Table3[[#This Row],[OTL]]+Table3[[#This Row],[SOL]],"0"))</f>
        <v>3-6</v>
      </c>
      <c r="AK5">
        <f>(2*(Table3[[#This Row],[W_A]]+Table3[[#This Row],[W_H]]))+Table3[[#This Row],[OTL_A]]+Table3[[#This Row],[SOL_A]]+Table3[[#This Row],[OTL_H]]+Table3[[#This Row],[SOL_H]]</f>
        <v>80</v>
      </c>
      <c r="AL5">
        <f>(3*(Table3[[#This Row],[RW_A]]+Table3[[#This Row],[RW_H]]))+(2*(Table3[[#This Row],[OTW_A]]+Table3[[#This Row],[SOW_A]]+Table3[[#This Row],[OTW_H]]+Table3[[#This Row],[SOW_H]]))+Table3[[#This Row],[OTL_A]]+Table3[[#This Row],[SOL_A]]+Table3[[#This Row],[OTL_H]]+Table3[[#This Row],[SOL_H]]</f>
        <v>114</v>
      </c>
      <c r="AM5" s="15">
        <f>Table3[[#This Row],[PTS]]/(2*Table3[[#This Row],[GP]])</f>
        <v>0.65573770491803274</v>
      </c>
      <c r="AN5" s="15">
        <f>Table3[[#This Row],[PTS2]]/(3*Table3[[#This Row],[GP]])</f>
        <v>0.62295081967213117</v>
      </c>
      <c r="AO5">
        <f>(2*Table3[[#This Row],[GR]])+Table3[[#This Row],[PTS]]</f>
        <v>122</v>
      </c>
      <c r="AP5">
        <f>(3*Table3[[#This Row],[GR]])+Table3[[#This Row],[PTS2]]</f>
        <v>177</v>
      </c>
      <c r="AQ5">
        <f>Table3[[#This Row],[PTS]]+(2 * Table3[[#This Row],[GR]] * Table3[[#This Row],[PTS%]])</f>
        <v>107.54098360655738</v>
      </c>
      <c r="AR5">
        <f>Table3[[#This Row],[PTS2]]+(3 * Table3[[#This Row],[GR]] * Table3[[#This Row],[PTS%2]])</f>
        <v>153.24590163934425</v>
      </c>
      <c r="AS5" s="20" t="str">
        <f>_xlfn.CONCAT(TEXT(Table3[[#This Row],[W]], "0"), "-", TEXT(Table3[[#This Row],[RL]],"0"), "-", TEXT(Table3[[#This Row],[OTL]]+Table3[[#This Row],[SOL]], "0"))</f>
        <v>37-18-6</v>
      </c>
      <c r="AT5">
        <f>COUNTIFS(DataRegularSeason20242025!$D$3:$D$1315,Table3[[#This Row],[Teams]],DataRegularSeason20242025!$K$3:$K$1315,0)</f>
        <v>0</v>
      </c>
      <c r="AU5">
        <f>SUMIF(DataRegularSeason20242025!$D$3:$D$1315,$A5, DataRegularSeason20242025!$J$3:$J$1315)</f>
        <v>90</v>
      </c>
      <c r="AV5">
        <f>SUMIF(DataRegularSeason20242025!$D$3:$D$1315,$A5, DataRegularSeason20242025!$K$3:$K$1315)</f>
        <v>91</v>
      </c>
      <c r="AW5">
        <f>AU5-AV5</f>
        <v>-1</v>
      </c>
      <c r="AX5">
        <f>COUNTIFS(DataRegularSeason20242025!$E$3:$E$1315,Table3[[#This Row],[Teams]],DataRegularSeason20242025!$J$3:$J$1315,0)</f>
        <v>4</v>
      </c>
      <c r="AY5">
        <f>SUMIF(DataRegularSeason20242025!$E$3:$E$1315,$A5,DataRegularSeason20242025!$K$3:$K$1315)</f>
        <v>114</v>
      </c>
      <c r="AZ5">
        <f>SUMIF(DataRegularSeason20242025!$E$3:$E$1315,$A5,DataRegularSeason20242025!$J$3:$J$1315)</f>
        <v>77</v>
      </c>
      <c r="BA5">
        <f>AY5-AZ5</f>
        <v>37</v>
      </c>
      <c r="BB5">
        <f>AU5+AY5</f>
        <v>204</v>
      </c>
      <c r="BC5">
        <f>AV5+AZ5</f>
        <v>168</v>
      </c>
      <c r="BD5">
        <f>BB5-BC5</f>
        <v>36</v>
      </c>
      <c r="BE5" s="17">
        <f>Table3[[#This Row],[GF]]/Table3[[#This Row],[GP]]</f>
        <v>3.3442622950819674</v>
      </c>
      <c r="BF5" s="17">
        <f>Table3[[#This Row],[GA]]/Table3[[#This Row],[GP]]</f>
        <v>2.7540983606557377</v>
      </c>
      <c r="BG5" s="17">
        <f>(Table3[[#This Row],[GF]]-Table3[[#This Row],[GA]])/Table3[[#This Row],[GP]]</f>
        <v>0.5901639344262295</v>
      </c>
      <c r="BH5" s="49" t="str">
        <f>_xlfn.CONCAT(TEXT(Table3[[#This Row],[W_H]], "0"), "-", TEXT(Table3[[#This Row],[RL_H]],"0"), "-", TEXT(Table3[[#This Row],[OTL_H]]+Table3[[#This Row],[SOL_H]], "0"))</f>
        <v>23-6-3</v>
      </c>
      <c r="BI5" s="49" t="str">
        <f>_xlfn.CONCAT(TEXT(Table3[[#This Row],[W_A]], "0"), "-", TEXT(Table3[[#This Row],[RL_A]],"0"), "-", TEXT(Table3[[#This Row],[OTL_A]]+Table3[[#This Row],[SOL_A]], "0"))</f>
        <v>14-12-3</v>
      </c>
      <c r="BJ5" s="49">
        <f>((2*(Table3[[#This Row],[W_H]]))+Table3[[#This Row],[OTL_H]]+Table3[[#This Row],[SOL_H]])/(2*Table3[[#This Row],[GP_H]])</f>
        <v>0.765625</v>
      </c>
      <c r="BK5" s="49">
        <f>((2*(Table3[[#This Row],[W_A]]))+Table3[[#This Row],[OTL_A]]+Table3[[#This Row],[SOL_A]])/(2*Table3[[#This Row],[GP_A]])</f>
        <v>0.53448275862068961</v>
      </c>
      <c r="BL5" s="21">
        <f>(Table3[[#This Row],[W]]*$CG$3)+(Table3[[#This Row],[L]]*$CG$4)+(Table3[[#This Row],[GF]]*$CG$5)+(Table3[[#This Row],[GA]]*$CG$6)</f>
        <v>73.099999999999994</v>
      </c>
      <c r="BM5" s="21">
        <f>(82*(((Table3[[#This Row],[PTS%]]*$CG$3)+((1-Table3[[#This Row],[PTS%]])*$CG$4)+(Table3[[#This Row],[GF]]*$CG$5)+(Table3[[#This Row],[GA]]*$CG$6))/Table3[[#This Row],[GP]])) + (Table3[[#This Row],[W]]*$CG$3)+(Table3[[#This Row],[L]]*$CG$4)+(Table3[[#This Row],[GF]]*$CG$5)+(Table3[[#This Row],[GA]]*$CG$6)</f>
        <v>137.39760816984682</v>
      </c>
      <c r="BN5">
        <f>COUNTIFS(Table2[AwayTeam],$A5,Table2[PredictedWinner], $A5, Table2[GameIsOver], 1)</f>
        <v>18</v>
      </c>
      <c r="BO5">
        <f>COUNTIFS(Table2[HomeTeam],$A5,Table2[PredictedWinner], $A5, Table2[GameIsOver], 1)</f>
        <v>23</v>
      </c>
      <c r="BP5">
        <f>BN5+BO5</f>
        <v>41</v>
      </c>
      <c r="BQ5">
        <f>F5-BN5</f>
        <v>11</v>
      </c>
      <c r="BR5">
        <f>H5-BO5</f>
        <v>9</v>
      </c>
      <c r="BS5">
        <f>BQ5+BR5</f>
        <v>20</v>
      </c>
      <c r="BV5">
        <v>2023</v>
      </c>
      <c r="BW5" t="str">
        <f>INDEX(Table2[AwayTeam], Table3[[#This Row],[Column2]])</f>
        <v>STL</v>
      </c>
      <c r="BX5">
        <f>LARGE((Table2[[#This Row],[AwayTeam]]=Table3[[#This Row],[Teams]]), 1)</f>
        <v>0</v>
      </c>
      <c r="CA5" t="s">
        <v>1461</v>
      </c>
      <c r="CB5">
        <f>SUM($BB$2:$BB$33)</f>
        <v>5988</v>
      </c>
      <c r="CF5" t="s">
        <v>72</v>
      </c>
      <c r="CG5" s="21">
        <v>0.15</v>
      </c>
      <c r="CH5">
        <f>INDEX($BB$2:$BB$33,MATCH("CGY",$A$2:$A$33,0),1)</f>
        <v>161</v>
      </c>
      <c r="CI5">
        <f>CH5/CH2</f>
        <v>2.639344262295082</v>
      </c>
      <c r="CJ5" s="21">
        <f>CG5*CH5</f>
        <v>24.15</v>
      </c>
      <c r="CK5" s="15">
        <f>CJ5/$CJ$7</f>
        <v>0.365079365079365</v>
      </c>
    </row>
    <row r="6" spans="1:95" ht="15.75" thickBot="1" x14ac:dyDescent="0.3">
      <c r="A6" t="s">
        <v>17</v>
      </c>
      <c r="B6" t="s">
        <v>97</v>
      </c>
      <c r="C6" t="s">
        <v>80</v>
      </c>
      <c r="D6">
        <f>COUNTIFS(DataRegularSeason20242025!$D$3:$D$1315,$A6,DataRegularSeason20242025!$R$3:$R$1315,1,DataRegularSeason20242025!$N$3:$N$1315,1) + COUNTIFS(DataRegularSeason20242025!$E$3:$E$1315,$A6,DataRegularSeason20242025!$R$3:$R$1315,1,DataRegularSeason20242025!$N$3:$N$1315,1)</f>
        <v>54</v>
      </c>
      <c r="E6" s="15">
        <f>Table3[[#This Row],[Watched]]/Table3[[#This Row],[GP]]</f>
        <v>0.87096774193548387</v>
      </c>
      <c r="F6">
        <f>COUNTIFS(DataRegularSeason20242025!$N$3:$N$1315,1,DataRegularSeason20242025!$D$3:$D$1315,$A6)</f>
        <v>30</v>
      </c>
      <c r="G6">
        <f>41-Table3[[#This Row],[GP_A]]</f>
        <v>11</v>
      </c>
      <c r="H6">
        <f>COUNTIFS(DataRegularSeason20242025!$E$3:$E$1315,$A6,DataRegularSeason20242025!$N$3:$N$1315,1)</f>
        <v>32</v>
      </c>
      <c r="I6">
        <f>41-Table3[[#This Row],[GP_H]]</f>
        <v>9</v>
      </c>
      <c r="J6">
        <f>F6+H6</f>
        <v>62</v>
      </c>
      <c r="K6">
        <f>82-Table3[[#This Row],[GP]]</f>
        <v>20</v>
      </c>
      <c r="L6">
        <f>COUNTIFS(DataRegularSeason20242025!$D$3:$D$1315,$A6, DataRegularSeason20242025!$L$3:$L$1315, $A6,DataRegularSeason20242025!$N$3:$N$1315,1)</f>
        <v>19</v>
      </c>
      <c r="M6">
        <f>COUNTIFS(DataRegularSeason20242025!$D$3:$D$1315,$A6, DataRegularSeason20242025!$L$3:$L$1315, $A6,DataRegularSeason20242025!$N$3:$N$1315,1,DataRegularSeason20242025!$M$3:$M$1315,"REG")</f>
        <v>15</v>
      </c>
      <c r="N6">
        <f>COUNTIFS(DataRegularSeason20242025!$D$3:$D$1315,$A6, DataRegularSeason20242025!$L$3:$L$1315, $A6,DataRegularSeason20242025!$N$3:$N$1315,1,DataRegularSeason20242025!$M$3:$M$1315,"OT")</f>
        <v>4</v>
      </c>
      <c r="O6">
        <f>COUNTIFS(DataRegularSeason20242025!$D$3:$D$1315,$A6, DataRegularSeason20242025!$L$3:$L$1315, $A6,DataRegularSeason20242025!$N$3:$N$1315,1,DataRegularSeason20242025!$M$3:$M$1315,"SO")</f>
        <v>0</v>
      </c>
      <c r="P6">
        <f>F6-L6</f>
        <v>11</v>
      </c>
      <c r="Q6">
        <f>COUNTIFS(DataRegularSeason20242025!$D$3:$D$1315,$A6, DataRegularSeason20242025!$S$3:$S$1315, $A6,DataRegularSeason20242025!$M$3:$M$1315,"REG")</f>
        <v>9</v>
      </c>
      <c r="R6">
        <f>COUNTIFS(DataRegularSeason20242025!$D$3:$D$1315,$A6, DataRegularSeason20242025!$S$3:$S$1315, $A6,DataRegularSeason20242025!$M$3:$M$1315,"OT")</f>
        <v>2</v>
      </c>
      <c r="S6">
        <f>COUNTIFS(DataRegularSeason20242025!$D$3:$D$1315,$A6, DataRegularSeason20242025!$S$3:$S$1315, $A6,DataRegularSeason20242025!$M$3:$M$1315,"SO")</f>
        <v>0</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17</v>
      </c>
      <c r="V6">
        <f>COUNTIFS(DataRegularSeason20242025!$E$3:$E$1315,$A6, DataRegularSeason20242025!$L$3:$L$1315, $A6,DataRegularSeason20242025!$N$3:$N$1315,1,DataRegularSeason20242025!$M$3:$M$1315,"OT")</f>
        <v>3</v>
      </c>
      <c r="W6">
        <f>COUNTIFS(DataRegularSeason20242025!$E$3:$E$1315,$A6, DataRegularSeason20242025!$L$3:$L$1315, $A6,DataRegularSeason20242025!$N$3:$N$1315,1,DataRegularSeason20242025!$M$3:$M$1315,"SO")</f>
        <v>0</v>
      </c>
      <c r="X6">
        <f>H6-T6</f>
        <v>12</v>
      </c>
      <c r="Y6">
        <f>COUNTIFS(DataRegularSeason20242025!$E$3:$E$1315,$A6, DataRegularSeason20242025!$S$3:$S$1315, $A6,DataRegularSeason20242025!$M$3:$M$1315,"REG")</f>
        <v>11</v>
      </c>
      <c r="Z6">
        <f>COUNTIFS(DataRegularSeason20242025!$E$3:$E$1315,$A6, DataRegularSeason20242025!$S$3:$S$1315, $A6,DataRegularSeason20242025!$M$3:$M$1315,"OT")</f>
        <v>0</v>
      </c>
      <c r="AA6">
        <f>COUNTIFS(DataRegularSeason20242025!$E$3:$E$1315,$A6, DataRegularSeason20242025!$S$3:$S$1315, $A6,DataRegularSeason20242025!$M$3:$M$1315,"SO")</f>
        <v>1</v>
      </c>
      <c r="AB6">
        <f>Table3[[#This Row],[W_A]]+Table3[[#This Row],[W_H]]</f>
        <v>39</v>
      </c>
      <c r="AC6">
        <f>Table3[[#This Row],[L_A]]+Table3[[#This Row],[L_H]]</f>
        <v>23</v>
      </c>
      <c r="AD6">
        <f>Table3[[#This Row],[RW_A]]+Table3[[#This Row],[RW_H]]</f>
        <v>32</v>
      </c>
      <c r="AE6">
        <f>Table3[[#This Row],[RL_A]]+Table3[[#This Row],[RL_H]]</f>
        <v>20</v>
      </c>
      <c r="AF6">
        <f>Table3[[#This Row],[OTW_A]]+Table3[[#This Row],[OTW_H]]</f>
        <v>7</v>
      </c>
      <c r="AG6">
        <f>Table3[[#This Row],[OTL_A]]+Table3[[#This Row],[OTL_H]]</f>
        <v>2</v>
      </c>
      <c r="AH6">
        <f>Table3[[#This Row],[SOW_A]]+Table3[[#This Row],[SOW_H]]</f>
        <v>0</v>
      </c>
      <c r="AI6">
        <f>Table3[[#This Row],[SOL_A]]+Table3[[#This Row],[SOL_H]]</f>
        <v>1</v>
      </c>
      <c r="AJ6" s="20" t="str">
        <f>_xlfn.CONCAT(TEXT(Table3[[#This Row],[OTW]]+Table3[[#This Row],[SOW]], "0"), "-", TEXT(Table3[[#This Row],[OTL]]+Table3[[#This Row],[SOL]],"0"))</f>
        <v>7-3</v>
      </c>
      <c r="AK6">
        <f>(2*(Table3[[#This Row],[W_A]]+Table3[[#This Row],[W_H]]))+Table3[[#This Row],[OTL_A]]+Table3[[#This Row],[SOL_A]]+Table3[[#This Row],[OTL_H]]+Table3[[#This Row],[SOL_H]]</f>
        <v>81</v>
      </c>
      <c r="AL6">
        <f>(3*(Table3[[#This Row],[RW_A]]+Table3[[#This Row],[RW_H]]))+(2*(Table3[[#This Row],[OTW_A]]+Table3[[#This Row],[SOW_A]]+Table3[[#This Row],[OTW_H]]+Table3[[#This Row],[SOW_H]]))+Table3[[#This Row],[OTL_A]]+Table3[[#This Row],[SOL_A]]+Table3[[#This Row],[OTL_H]]+Table3[[#This Row],[SOL_H]]</f>
        <v>113</v>
      </c>
      <c r="AM6" s="15">
        <f>Table3[[#This Row],[PTS]]/(2*Table3[[#This Row],[GP]])</f>
        <v>0.65322580645161288</v>
      </c>
      <c r="AN6" s="15">
        <f>Table3[[#This Row],[PTS2]]/(3*Table3[[#This Row],[GP]])</f>
        <v>0.60752688172043012</v>
      </c>
      <c r="AO6">
        <f>(2*Table3[[#This Row],[GR]])+Table3[[#This Row],[PTS]]</f>
        <v>121</v>
      </c>
      <c r="AP6">
        <f>(3*Table3[[#This Row],[GR]])+Table3[[#This Row],[PTS2]]</f>
        <v>173</v>
      </c>
      <c r="AQ6">
        <f>Table3[[#This Row],[PTS]]+(2 * Table3[[#This Row],[GR]] * Table3[[#This Row],[PTS%]])</f>
        <v>107.12903225806451</v>
      </c>
      <c r="AR6">
        <f>Table3[[#This Row],[PTS2]]+(3 * Table3[[#This Row],[GR]] * Table3[[#This Row],[PTS%2]])</f>
        <v>149.45161290322579</v>
      </c>
      <c r="AS6" s="20" t="str">
        <f>_xlfn.CONCAT(TEXT(Table3[[#This Row],[W]], "0"), "-", TEXT(Table3[[#This Row],[RL]],"0"), "-", TEXT(Table3[[#This Row],[OTL]]+Table3[[#This Row],[SOL]], "0"))</f>
        <v>39-20-3</v>
      </c>
      <c r="AT6">
        <f>COUNTIFS(DataRegularSeason20242025!$D$3:$D$1315,Table3[[#This Row],[Teams]],DataRegularSeason20242025!$K$3:$K$1315,0)</f>
        <v>0</v>
      </c>
      <c r="AU6">
        <f>SUMIF(DataRegularSeason20242025!$D$3:$D$1315,$A6, DataRegularSeason20242025!$J$3:$J$1315)</f>
        <v>102</v>
      </c>
      <c r="AV6">
        <f>SUMIF(DataRegularSeason20242025!$D$3:$D$1315,$A6, DataRegularSeason20242025!$K$3:$K$1315)</f>
        <v>92</v>
      </c>
      <c r="AW6">
        <f>AU6-AV6</f>
        <v>10</v>
      </c>
      <c r="AX6">
        <f>COUNTIFS(DataRegularSeason20242025!$E$3:$E$1315,Table3[[#This Row],[Teams]],DataRegularSeason20242025!$J$3:$J$1315,0)</f>
        <v>2</v>
      </c>
      <c r="AY6">
        <f>SUMIF(DataRegularSeason20242025!$E$3:$E$1315,$A6,DataRegularSeason20242025!$K$3:$K$1315)</f>
        <v>97</v>
      </c>
      <c r="AZ6">
        <f>SUMIF(DataRegularSeason20242025!$E$3:$E$1315,$A6,DataRegularSeason20242025!$J$3:$J$1315)</f>
        <v>87</v>
      </c>
      <c r="BA6">
        <f>AY6-AZ6</f>
        <v>10</v>
      </c>
      <c r="BB6">
        <f>AU6+AY6</f>
        <v>199</v>
      </c>
      <c r="BC6">
        <f>AV6+AZ6</f>
        <v>179</v>
      </c>
      <c r="BD6">
        <f>BB6-BC6</f>
        <v>20</v>
      </c>
      <c r="BE6" s="17">
        <f>Table3[[#This Row],[GF]]/Table3[[#This Row],[GP]]</f>
        <v>3.2096774193548385</v>
      </c>
      <c r="BF6" s="17">
        <f>Table3[[#This Row],[GA]]/Table3[[#This Row],[GP]]</f>
        <v>2.8870967741935485</v>
      </c>
      <c r="BG6" s="17">
        <f>(Table3[[#This Row],[GF]]-Table3[[#This Row],[GA]])/Table3[[#This Row],[GP]]</f>
        <v>0.32258064516129031</v>
      </c>
      <c r="BH6" s="49" t="str">
        <f>_xlfn.CONCAT(TEXT(Table3[[#This Row],[W_H]], "0"), "-", TEXT(Table3[[#This Row],[RL_H]],"0"), "-", TEXT(Table3[[#This Row],[OTL_H]]+Table3[[#This Row],[SOL_H]], "0"))</f>
        <v>20-11-1</v>
      </c>
      <c r="BI6" s="49" t="str">
        <f>_xlfn.CONCAT(TEXT(Table3[[#This Row],[W_A]], "0"), "-", TEXT(Table3[[#This Row],[RL_A]],"0"), "-", TEXT(Table3[[#This Row],[OTL_A]]+Table3[[#This Row],[SOL_A]], "0"))</f>
        <v>19-9-2</v>
      </c>
      <c r="BJ6" s="49">
        <f>((2*(Table3[[#This Row],[W_H]]))+Table3[[#This Row],[OTL_H]]+Table3[[#This Row],[SOL_H]])/(2*Table3[[#This Row],[GP_H]])</f>
        <v>0.640625</v>
      </c>
      <c r="BK6" s="49">
        <f>((2*(Table3[[#This Row],[W_A]]))+Table3[[#This Row],[OTL_A]]+Table3[[#This Row],[SOL_A]])/(2*Table3[[#This Row],[GP_A]])</f>
        <v>0.66666666666666663</v>
      </c>
      <c r="BL6" s="21">
        <f>(Table3[[#This Row],[W]]*$CG$3)+(Table3[[#This Row],[L]]*$CG$4)+(Table3[[#This Row],[GF]]*$CG$5)+(Table3[[#This Row],[GA]]*$CG$6)</f>
        <v>74.150000000000006</v>
      </c>
      <c r="BM6" s="21">
        <f>(82*(((Table3[[#This Row],[PTS%]]*$CG$3)+((1-Table3[[#This Row],[PTS%]])*$CG$4)+(Table3[[#This Row],[GF]]*$CG$5)+(Table3[[#This Row],[GA]]*$CG$6))/Table3[[#This Row],[GP]])) + (Table3[[#This Row],[W]]*$CG$3)+(Table3[[#This Row],[L]]*$CG$4)+(Table3[[#This Row],[GF]]*$CG$5)+(Table3[[#This Row],[GA]]*$CG$6)</f>
        <v>137.87278876170657</v>
      </c>
      <c r="BN6">
        <f>COUNTIFS(Table2[AwayTeam],$A6,Table2[PredictedWinner], $A6, Table2[GameIsOver], 1)</f>
        <v>21</v>
      </c>
      <c r="BO6">
        <f>COUNTIFS(Table2[HomeTeam],$A6,Table2[PredictedWinner], $A6, Table2[GameIsOver], 1)</f>
        <v>25</v>
      </c>
      <c r="BP6">
        <f>BN6+BO6</f>
        <v>46</v>
      </c>
      <c r="BQ6">
        <f>F6-BN6</f>
        <v>9</v>
      </c>
      <c r="BR6">
        <f>H6-BO6</f>
        <v>7</v>
      </c>
      <c r="BS6">
        <f>BQ6+BR6</f>
        <v>16</v>
      </c>
      <c r="BV6">
        <v>1967</v>
      </c>
      <c r="BW6" t="str">
        <f>INDEX(Table2[AwayTeam], Table3[[#This Row],[Column2]])</f>
        <v>BOS</v>
      </c>
      <c r="BX6">
        <f>LARGE((Table2[[#This Row],[AwayTeam]]=Table3[[#This Row],[Teams]]), 1)</f>
        <v>0</v>
      </c>
      <c r="CA6" t="s">
        <v>1462</v>
      </c>
      <c r="CB6">
        <f>SUM($AT$2:$AT$33)+SUM($AX$2:$AX$33)</f>
        <v>116</v>
      </c>
      <c r="CF6" t="s">
        <v>73</v>
      </c>
      <c r="CG6" s="21">
        <v>0.1</v>
      </c>
      <c r="CH6">
        <f>INDEX($BC$2:$BC$33,MATCH("CGY",$A$2:$A$33,0),1)</f>
        <v>179</v>
      </c>
      <c r="CI6">
        <f>CH6/CH2</f>
        <v>2.9344262295081966</v>
      </c>
      <c r="CJ6" s="21">
        <f>CG6*CH6</f>
        <v>17.900000000000002</v>
      </c>
      <c r="CK6" s="15">
        <f>CJ6/$CJ$7</f>
        <v>0.2705971277399849</v>
      </c>
    </row>
    <row r="7" spans="1:95"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61</v>
      </c>
      <c r="E7" s="15">
        <f>Table3[[#This Row],[Watched]]/Table3[[#This Row],[GP]]</f>
        <v>0.96825396825396826</v>
      </c>
      <c r="F7">
        <f>COUNTIFS(DataRegularSeason20242025!$N$3:$N$1315,1,DataRegularSeason20242025!$D$3:$D$1315,$A7)</f>
        <v>30</v>
      </c>
      <c r="G7">
        <f>41-Table3[[#This Row],[GP_A]]</f>
        <v>11</v>
      </c>
      <c r="H7">
        <f>COUNTIFS(DataRegularSeason20242025!$E$3:$E$1315,$A7,DataRegularSeason20242025!$N$3:$N$1315,1)</f>
        <v>33</v>
      </c>
      <c r="I7">
        <f>41-Table3[[#This Row],[GP_H]]</f>
        <v>8</v>
      </c>
      <c r="J7">
        <f>F7+H7</f>
        <v>63</v>
      </c>
      <c r="K7">
        <f>82-Table3[[#This Row],[GP]]</f>
        <v>19</v>
      </c>
      <c r="L7">
        <f>COUNTIFS(DataRegularSeason20242025!$D$3:$D$1315,$A7, DataRegularSeason20242025!$L$3:$L$1315, $A7,DataRegularSeason20242025!$N$3:$N$1315,1)</f>
        <v>18</v>
      </c>
      <c r="M7">
        <f>COUNTIFS(DataRegularSeason20242025!$D$3:$D$1315,$A7, DataRegularSeason20242025!$L$3:$L$1315, $A7,DataRegularSeason20242025!$N$3:$N$1315,1,DataRegularSeason20242025!$M$3:$M$1315,"REG")</f>
        <v>16</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F7-L7</f>
        <v>12</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21</v>
      </c>
      <c r="U7">
        <f>COUNTIFS(DataRegularSeason20242025!$E$3:$E$1315,$A7, DataRegularSeason20242025!$L$3:$L$1315, $A7,DataRegularSeason20242025!$N$3:$N$1315,1,DataRegularSeason20242025!$M$3:$M$1315,"REG")</f>
        <v>17</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H7-T7</f>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39</v>
      </c>
      <c r="AC7">
        <f>Table3[[#This Row],[L_A]]+Table3[[#This Row],[L_H]]</f>
        <v>24</v>
      </c>
      <c r="AD7">
        <f>Table3[[#This Row],[RW_A]]+Table3[[#This Row],[RW_H]]</f>
        <v>33</v>
      </c>
      <c r="AE7">
        <f>Table3[[#This Row],[RL_A]]+Table3[[#This Row],[RL_H]]</f>
        <v>21</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81</v>
      </c>
      <c r="AL7">
        <f>(3*(Table3[[#This Row],[RW_A]]+Table3[[#This Row],[RW_H]]))+(2*(Table3[[#This Row],[OTW_A]]+Table3[[#This Row],[SOW_A]]+Table3[[#This Row],[OTW_H]]+Table3[[#This Row],[SOW_H]]))+Table3[[#This Row],[OTL_A]]+Table3[[#This Row],[SOL_A]]+Table3[[#This Row],[OTL_H]]+Table3[[#This Row],[SOL_H]]</f>
        <v>114</v>
      </c>
      <c r="AM7" s="15">
        <f>Table3[[#This Row],[PTS]]/(2*Table3[[#This Row],[GP]])</f>
        <v>0.6428571428571429</v>
      </c>
      <c r="AN7" s="15">
        <f>Table3[[#This Row],[PTS2]]/(3*Table3[[#This Row],[GP]])</f>
        <v>0.60317460317460314</v>
      </c>
      <c r="AO7">
        <f>(2*Table3[[#This Row],[GR]])+Table3[[#This Row],[PTS]]</f>
        <v>119</v>
      </c>
      <c r="AP7">
        <f>(3*Table3[[#This Row],[GR]])+Table3[[#This Row],[PTS2]]</f>
        <v>171</v>
      </c>
      <c r="AQ7">
        <f>Table3[[#This Row],[PTS]]+(2 * Table3[[#This Row],[GR]] * Table3[[#This Row],[PTS%]])</f>
        <v>105.42857142857143</v>
      </c>
      <c r="AR7">
        <f>Table3[[#This Row],[PTS2]]+(3 * Table3[[#This Row],[GR]] * Table3[[#This Row],[PTS%2]])</f>
        <v>148.38095238095238</v>
      </c>
      <c r="AS7" s="20" t="str">
        <f>_xlfn.CONCAT(TEXT(Table3[[#This Row],[W]], "0"), "-", TEXT(Table3[[#This Row],[RL]],"0"), "-", TEXT(Table3[[#This Row],[OTL]]+Table3[[#This Row],[SOL]], "0"))</f>
        <v>39-21-3</v>
      </c>
      <c r="AT7">
        <f>COUNTIFS(DataRegularSeason20242025!$D$3:$D$1315,Table3[[#This Row],[Teams]],DataRegularSeason20242025!$K$3:$K$1315,0)</f>
        <v>0</v>
      </c>
      <c r="AU7">
        <f>SUMIF(DataRegularSeason20242025!$D$3:$D$1315,$A7, DataRegularSeason20242025!$J$3:$J$1315)</f>
        <v>104</v>
      </c>
      <c r="AV7">
        <f>SUMIF(DataRegularSeason20242025!$D$3:$D$1315,$A7, DataRegularSeason20242025!$K$3:$K$1315)</f>
        <v>90</v>
      </c>
      <c r="AW7">
        <f>AU7-AV7</f>
        <v>14</v>
      </c>
      <c r="AX7">
        <f>COUNTIFS(DataRegularSeason20242025!$E$3:$E$1315,Table3[[#This Row],[Teams]],DataRegularSeason20242025!$J$3:$J$1315,0)</f>
        <v>6</v>
      </c>
      <c r="AY7">
        <f>SUMIF(DataRegularSeason20242025!$E$3:$E$1315,$A7,DataRegularSeason20242025!$K$3:$K$1315)</f>
        <v>105</v>
      </c>
      <c r="AZ7">
        <f>SUMIF(DataRegularSeason20242025!$E$3:$E$1315,$A7,DataRegularSeason20242025!$J$3:$J$1315)</f>
        <v>82</v>
      </c>
      <c r="BA7">
        <f>AY7-AZ7</f>
        <v>23</v>
      </c>
      <c r="BB7">
        <f>AU7+AY7</f>
        <v>209</v>
      </c>
      <c r="BC7">
        <f>AV7+AZ7</f>
        <v>172</v>
      </c>
      <c r="BD7">
        <f>BB7-BC7</f>
        <v>37</v>
      </c>
      <c r="BE7" s="17">
        <f>Table3[[#This Row],[GF]]/Table3[[#This Row],[GP]]</f>
        <v>3.3174603174603177</v>
      </c>
      <c r="BF7" s="17">
        <f>Table3[[#This Row],[GA]]/Table3[[#This Row],[GP]]</f>
        <v>2.7301587301587302</v>
      </c>
      <c r="BG7" s="17">
        <f>(Table3[[#This Row],[GF]]-Table3[[#This Row],[GA]])/Table3[[#This Row],[GP]]</f>
        <v>0.58730158730158732</v>
      </c>
      <c r="BH7" s="49" t="str">
        <f>_xlfn.CONCAT(TEXT(Table3[[#This Row],[W_H]], "0"), "-", TEXT(Table3[[#This Row],[RL_H]],"0"), "-", TEXT(Table3[[#This Row],[OTL_H]]+Table3[[#This Row],[SOL_H]], "0"))</f>
        <v>21-10-2</v>
      </c>
      <c r="BI7" s="49" t="str">
        <f>_xlfn.CONCAT(TEXT(Table3[[#This Row],[W_A]], "0"), "-", TEXT(Table3[[#This Row],[RL_A]],"0"), "-", TEXT(Table3[[#This Row],[OTL_A]]+Table3[[#This Row],[SOL_A]], "0"))</f>
        <v>18-11-1</v>
      </c>
      <c r="BJ7" s="49">
        <f>((2*(Table3[[#This Row],[W_H]]))+Table3[[#This Row],[OTL_H]]+Table3[[#This Row],[SOL_H]])/(2*Table3[[#This Row],[GP_H]])</f>
        <v>0.66666666666666663</v>
      </c>
      <c r="BK7" s="49">
        <f>((2*(Table3[[#This Row],[W_A]]))+Table3[[#This Row],[OTL_A]]+Table3[[#This Row],[SOL_A]])/(2*Table3[[#This Row],[GP_A]])</f>
        <v>0.6166666666666667</v>
      </c>
      <c r="BL7" s="21">
        <f>(Table3[[#This Row],[W]]*$CG$3)+(Table3[[#This Row],[L]]*$CG$4)+(Table3[[#This Row],[GF]]*$CG$5)+(Table3[[#This Row],[GA]]*$CG$6)</f>
        <v>75.25</v>
      </c>
      <c r="BM7" s="21">
        <f>(82*(((Table3[[#This Row],[PTS%]]*$CG$3)+((1-Table3[[#This Row],[PTS%]])*$CG$4)+(Table3[[#This Row],[GF]]*$CG$5)+(Table3[[#This Row],[GA]]*$CG$6))/Table3[[#This Row],[GP]])) + (Table3[[#This Row],[W]]*$CG$3)+(Table3[[#This Row],[L]]*$CG$4)+(Table3[[#This Row],[GF]]*$CG$5)+(Table3[[#This Row],[GA]]*$CG$6)</f>
        <v>138.99988662131517</v>
      </c>
      <c r="BN7">
        <f>COUNTIFS(Table2[AwayTeam],$A7,Table2[PredictedWinner], $A7, Table2[GameIsOver], 1)</f>
        <v>19</v>
      </c>
      <c r="BO7">
        <f>COUNTIFS(Table2[HomeTeam],$A7,Table2[PredictedWinner], $A7, Table2[GameIsOver], 1)</f>
        <v>23</v>
      </c>
      <c r="BP7">
        <f>BN7+BO7</f>
        <v>42</v>
      </c>
      <c r="BQ7">
        <f>F7-BN7</f>
        <v>11</v>
      </c>
      <c r="BR7">
        <f>H7-BO7</f>
        <v>10</v>
      </c>
      <c r="BS7">
        <f>BQ7+BR7</f>
        <v>21</v>
      </c>
      <c r="BV7">
        <v>2024</v>
      </c>
      <c r="BW7" t="str">
        <f>INDEX(Table2[AwayTeam], Table3[[#This Row],[Column2]])</f>
        <v>CHI</v>
      </c>
      <c r="BX7">
        <f>LARGE((Table2[[#This Row],[AwayTeam]]=Table3[[#This Row],[Teams]]), 1)</f>
        <v>0</v>
      </c>
      <c r="CA7" t="s">
        <v>1463</v>
      </c>
      <c r="CB7">
        <f>SUM($AF$2:$AF$33)</f>
        <v>145</v>
      </c>
      <c r="CI7" s="22">
        <f>MAX(CG4,CG3*INDEX($AM$2:$AM$33,MATCH("CGY",$A$2:$A$33,0),1))+(CG5*CI5)+(CG6*CI6)</f>
        <v>0.98934426229508199</v>
      </c>
      <c r="CJ7" s="97">
        <f>SUM(CJ3:CJ6)</f>
        <v>66.150000000000006</v>
      </c>
    </row>
    <row r="8" spans="1:95" ht="15.75" thickTop="1" x14ac:dyDescent="0.25">
      <c r="A8" t="s">
        <v>42</v>
      </c>
      <c r="B8" t="s">
        <v>97</v>
      </c>
      <c r="C8" t="s">
        <v>80</v>
      </c>
      <c r="D8">
        <f>COUNTIFS(DataRegularSeason20242025!$D$3:$D$1315,$A8,DataRegularSeason20242025!$R$3:$R$1315,1,DataRegularSeason20242025!$N$3:$N$1315,1) + COUNTIFS(DataRegularSeason20242025!$E$3:$E$1315,$A8,DataRegularSeason20242025!$R$3:$R$1315,1,DataRegularSeason20242025!$N$3:$N$1315,1)</f>
        <v>52</v>
      </c>
      <c r="E8" s="15">
        <f>Table3[[#This Row],[Watched]]/Table3[[#This Row],[GP]]</f>
        <v>0.83870967741935487</v>
      </c>
      <c r="F8">
        <f>COUNTIFS(DataRegularSeason20242025!$N$3:$N$1315,1,DataRegularSeason20242025!$D$3:$D$1315,$A8)</f>
        <v>30</v>
      </c>
      <c r="G8">
        <f>41-Table3[[#This Row],[GP_A]]</f>
        <v>11</v>
      </c>
      <c r="H8">
        <f>COUNTIFS(DataRegularSeason20242025!$E$3:$E$1315,$A8,DataRegularSeason20242025!$N$3:$N$1315,1)</f>
        <v>32</v>
      </c>
      <c r="I8">
        <f>41-Table3[[#This Row],[GP_H]]</f>
        <v>9</v>
      </c>
      <c r="J8">
        <f>F8+H8</f>
        <v>62</v>
      </c>
      <c r="K8">
        <f>82-Table3[[#This Row],[GP]]</f>
        <v>20</v>
      </c>
      <c r="L8">
        <f>COUNTIFS(DataRegularSeason20242025!$D$3:$D$1315,$A8, DataRegularSeason20242025!$L$3:$L$1315, $A8,DataRegularSeason20242025!$N$3:$N$1315,1)</f>
        <v>14</v>
      </c>
      <c r="M8">
        <f>COUNTIFS(DataRegularSeason20242025!$D$3:$D$1315,$A8, DataRegularSeason20242025!$L$3:$L$1315, $A8,DataRegularSeason20242025!$N$3:$N$1315,1,DataRegularSeason20242025!$M$3:$M$1315,"REG")</f>
        <v>11</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16</v>
      </c>
      <c r="Q8">
        <f>COUNTIFS(DataRegularSeason20242025!$D$3:$D$1315,$A8, DataRegularSeason20242025!$S$3:$S$1315, $A8,DataRegularSeason20242025!$M$3:$M$1315,"REG")</f>
        <v>14</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23</v>
      </c>
      <c r="U8">
        <f>COUNTIFS(DataRegularSeason20242025!$E$3:$E$1315,$A8, DataRegularSeason20242025!$L$3:$L$1315, $A8,DataRegularSeason20242025!$N$3:$N$1315,1,DataRegularSeason20242025!$M$3:$M$1315,"REG")</f>
        <v>21</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1</v>
      </c>
      <c r="X8">
        <f>H8-T8</f>
        <v>9</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37</v>
      </c>
      <c r="AC8">
        <f>Table3[[#This Row],[L_A]]+Table3[[#This Row],[L_H]]</f>
        <v>25</v>
      </c>
      <c r="AD8">
        <f>Table3[[#This Row],[RW_A]]+Table3[[#This Row],[RW_H]]</f>
        <v>32</v>
      </c>
      <c r="AE8">
        <f>Table3[[#This Row],[RL_A]]+Table3[[#This Row],[RL_H]]</f>
        <v>21</v>
      </c>
      <c r="AF8">
        <f>Table3[[#This Row],[OTW_A]]+Table3[[#This Row],[OTW_H]]</f>
        <v>4</v>
      </c>
      <c r="AG8">
        <f>Table3[[#This Row],[OTL_A]]+Table3[[#This Row],[OTL_H]]</f>
        <v>3</v>
      </c>
      <c r="AH8">
        <f>Table3[[#This Row],[SOW_A]]+Table3[[#This Row],[SOW_H]]</f>
        <v>1</v>
      </c>
      <c r="AI8">
        <f>Table3[[#This Row],[SOL_A]]+Table3[[#This Row],[SOL_H]]</f>
        <v>1</v>
      </c>
      <c r="AJ8" s="20" t="str">
        <f>_xlfn.CONCAT(TEXT(Table3[[#This Row],[OTW]]+Table3[[#This Row],[SOW]], "0"), "-", TEXT(Table3[[#This Row],[OTL]]+Table3[[#This Row],[SOL]],"0"))</f>
        <v>5-4</v>
      </c>
      <c r="AK8">
        <f>(2*(Table3[[#This Row],[W_A]]+Table3[[#This Row],[W_H]]))+Table3[[#This Row],[OTL_A]]+Table3[[#This Row],[SOL_A]]+Table3[[#This Row],[OTL_H]]+Table3[[#This Row],[SOL_H]]</f>
        <v>78</v>
      </c>
      <c r="AL8">
        <f>(3*(Table3[[#This Row],[RW_A]]+Table3[[#This Row],[RW_H]]))+(2*(Table3[[#This Row],[OTW_A]]+Table3[[#This Row],[SOW_A]]+Table3[[#This Row],[OTW_H]]+Table3[[#This Row],[SOW_H]]))+Table3[[#This Row],[OTL_A]]+Table3[[#This Row],[SOL_A]]+Table3[[#This Row],[OTL_H]]+Table3[[#This Row],[SOL_H]]</f>
        <v>110</v>
      </c>
      <c r="AM8" s="15">
        <f>Table3[[#This Row],[PTS]]/(2*Table3[[#This Row],[GP]])</f>
        <v>0.62903225806451613</v>
      </c>
      <c r="AN8" s="15">
        <f>Table3[[#This Row],[PTS2]]/(3*Table3[[#This Row],[GP]])</f>
        <v>0.59139784946236562</v>
      </c>
      <c r="AO8">
        <f>(2*Table3[[#This Row],[GR]])+Table3[[#This Row],[PTS]]</f>
        <v>118</v>
      </c>
      <c r="AP8">
        <f>(3*Table3[[#This Row],[GR]])+Table3[[#This Row],[PTS2]]</f>
        <v>170</v>
      </c>
      <c r="AQ8">
        <f>Table3[[#This Row],[PTS]]+(2 * Table3[[#This Row],[GR]] * Table3[[#This Row],[PTS%]])</f>
        <v>103.16129032258064</v>
      </c>
      <c r="AR8">
        <f>Table3[[#This Row],[PTS2]]+(3 * Table3[[#This Row],[GR]] * Table3[[#This Row],[PTS%2]])</f>
        <v>145.48387096774195</v>
      </c>
      <c r="AS8" s="20" t="str">
        <f>_xlfn.CONCAT(TEXT(Table3[[#This Row],[W]], "0"), "-", TEXT(Table3[[#This Row],[RL]],"0"), "-", TEXT(Table3[[#This Row],[OTL]]+Table3[[#This Row],[SOL]], "0"))</f>
        <v>37-21-4</v>
      </c>
      <c r="AT8">
        <f>COUNTIFS(DataRegularSeason20242025!$D$3:$D$1315,Table3[[#This Row],[Teams]],DataRegularSeason20242025!$K$3:$K$1315,0)</f>
        <v>1</v>
      </c>
      <c r="AU8">
        <f>SUMIF(DataRegularSeason20242025!$D$3:$D$1315,$A8, DataRegularSeason20242025!$J$3:$J$1315)</f>
        <v>102</v>
      </c>
      <c r="AV8">
        <f>SUMIF(DataRegularSeason20242025!$D$3:$D$1315,$A8, DataRegularSeason20242025!$K$3:$K$1315)</f>
        <v>93</v>
      </c>
      <c r="AW8">
        <f>AU8-AV8</f>
        <v>9</v>
      </c>
      <c r="AX8">
        <f>COUNTIFS(DataRegularSeason20242025!$E$3:$E$1315,Table3[[#This Row],[Teams]],DataRegularSeason20242025!$J$3:$J$1315,0)</f>
        <v>4</v>
      </c>
      <c r="AY8">
        <f>SUMIF(DataRegularSeason20242025!$E$3:$E$1315,$A8,DataRegularSeason20242025!$K$3:$K$1315)</f>
        <v>122</v>
      </c>
      <c r="AZ8">
        <f>SUMIF(DataRegularSeason20242025!$E$3:$E$1315,$A8,DataRegularSeason20242025!$J$3:$J$1315)</f>
        <v>72</v>
      </c>
      <c r="BA8">
        <f>AY8-AZ8</f>
        <v>50</v>
      </c>
      <c r="BB8">
        <f>AU8+AY8</f>
        <v>224</v>
      </c>
      <c r="BC8">
        <f>AV8+AZ8</f>
        <v>165</v>
      </c>
      <c r="BD8">
        <f>BB8-BC8</f>
        <v>59</v>
      </c>
      <c r="BE8" s="17">
        <f>Table3[[#This Row],[GF]]/Table3[[#This Row],[GP]]</f>
        <v>3.6129032258064515</v>
      </c>
      <c r="BF8" s="17">
        <f>Table3[[#This Row],[GA]]/Table3[[#This Row],[GP]]</f>
        <v>2.661290322580645</v>
      </c>
      <c r="BG8" s="17">
        <f>(Table3[[#This Row],[GF]]-Table3[[#This Row],[GA]])/Table3[[#This Row],[GP]]</f>
        <v>0.95161290322580649</v>
      </c>
      <c r="BH8" s="49" t="str">
        <f>_xlfn.CONCAT(TEXT(Table3[[#This Row],[W_H]], "0"), "-", TEXT(Table3[[#This Row],[RL_H]],"0"), "-", TEXT(Table3[[#This Row],[OTL_H]]+Table3[[#This Row],[SOL_H]], "0"))</f>
        <v>23-7-2</v>
      </c>
      <c r="BI8" s="49" t="str">
        <f>_xlfn.CONCAT(TEXT(Table3[[#This Row],[W_A]], "0"), "-", TEXT(Table3[[#This Row],[RL_A]],"0"), "-", TEXT(Table3[[#This Row],[OTL_A]]+Table3[[#This Row],[SOL_A]], "0"))</f>
        <v>14-14-2</v>
      </c>
      <c r="BJ8" s="49">
        <f>((2*(Table3[[#This Row],[W_H]]))+Table3[[#This Row],[OTL_H]]+Table3[[#This Row],[SOL_H]])/(2*Table3[[#This Row],[GP_H]])</f>
        <v>0.75</v>
      </c>
      <c r="BK8" s="49">
        <f>((2*(Table3[[#This Row],[W_A]]))+Table3[[#This Row],[OTL_A]]+Table3[[#This Row],[SOL_A]])/(2*Table3[[#This Row],[GP_A]])</f>
        <v>0.5</v>
      </c>
      <c r="BL8" s="21">
        <f>(Table3[[#This Row],[W]]*$CG$3)+(Table3[[#This Row],[L]]*$CG$4)+(Table3[[#This Row],[GF]]*$CG$5)+(Table3[[#This Row],[GA]]*$CG$6)</f>
        <v>76.099999999999994</v>
      </c>
      <c r="BM8" s="21">
        <f>(82*(((Table3[[#This Row],[PTS%]]*$CG$3)+((1-Table3[[#This Row],[PTS%]])*$CG$4)+(Table3[[#This Row],[GF]]*$CG$5)+(Table3[[#This Row],[GA]]*$CG$6))/Table3[[#This Row],[GP]])) + (Table3[[#This Row],[W]]*$CG$3)+(Table3[[#This Row],[L]]*$CG$4)+(Table3[[#This Row],[GF]]*$CG$5)+(Table3[[#This Row],[GA]]*$CG$6)</f>
        <v>142.92445369406869</v>
      </c>
      <c r="BN8">
        <f>COUNTIFS(Table2[AwayTeam],$A8,Table2[PredictedWinner], $A8, Table2[GameIsOver], 1)</f>
        <v>17</v>
      </c>
      <c r="BO8">
        <f>COUNTIFS(Table2[HomeTeam],$A8,Table2[PredictedWinner], $A8, Table2[GameIsOver], 1)</f>
        <v>19</v>
      </c>
      <c r="BP8">
        <f>BN8+BO8</f>
        <v>36</v>
      </c>
      <c r="BQ8">
        <f>F8-BN8</f>
        <v>13</v>
      </c>
      <c r="BR8">
        <f>H8-BO8</f>
        <v>13</v>
      </c>
      <c r="BS8">
        <f>BQ8+BR8</f>
        <v>26</v>
      </c>
      <c r="BV8">
        <v>2021</v>
      </c>
      <c r="BW8" t="str">
        <f>INDEX(Table2[AwayTeam], Table3[[#This Row],[Column2]])</f>
        <v>TOR</v>
      </c>
      <c r="BX8">
        <f>LARGE((Table2[[#This Row],[AwayTeam]]=Table3[[#This Row],[Teams]]), 1)</f>
        <v>0</v>
      </c>
      <c r="CA8" t="s">
        <v>1464</v>
      </c>
      <c r="CB8">
        <f>SUM($AH$2:$AH$33)</f>
        <v>51</v>
      </c>
      <c r="CH8" t="s">
        <v>1474</v>
      </c>
      <c r="CI8" s="22">
        <f>CI7*82</f>
        <v>81.12622950819673</v>
      </c>
      <c r="CJ8" s="21">
        <f>CJ7+((82-CH2)*CI7)</f>
        <v>86.926229508196727</v>
      </c>
    </row>
    <row r="9" spans="1:95" x14ac:dyDescent="0.25">
      <c r="A9" t="s">
        <v>36</v>
      </c>
      <c r="B9" t="s">
        <v>96</v>
      </c>
      <c r="C9" t="s">
        <v>94</v>
      </c>
      <c r="D9">
        <f>COUNTIFS(DataRegularSeason20242025!$D$3:$D$1315,$A9,DataRegularSeason20242025!$R$3:$R$1315,1,DataRegularSeason20242025!$N$3:$N$1315,1) + COUNTIFS(DataRegularSeason20242025!$E$3:$E$1315,$A9,DataRegularSeason20242025!$R$3:$R$1315,1,DataRegularSeason20242025!$N$3:$N$1315,1)</f>
        <v>55</v>
      </c>
      <c r="E9" s="15">
        <f>Table3[[#This Row],[Watched]]/Table3[[#This Row],[GP]]</f>
        <v>0.88709677419354838</v>
      </c>
      <c r="F9">
        <f>COUNTIFS(DataRegularSeason20242025!$N$3:$N$1315,1,DataRegularSeason20242025!$D$3:$D$1315,$A9)</f>
        <v>34</v>
      </c>
      <c r="G9">
        <f>41-Table3[[#This Row],[GP_A]]</f>
        <v>7</v>
      </c>
      <c r="H9">
        <f>COUNTIFS(DataRegularSeason20242025!$E$3:$E$1315,$A9,DataRegularSeason20242025!$N$3:$N$1315,1)</f>
        <v>28</v>
      </c>
      <c r="I9">
        <f>41-Table3[[#This Row],[GP_H]]</f>
        <v>13</v>
      </c>
      <c r="J9">
        <f>F9+H9</f>
        <v>62</v>
      </c>
      <c r="K9">
        <f>82-Table3[[#This Row],[GP]]</f>
        <v>20</v>
      </c>
      <c r="L9">
        <f>COUNTIFS(DataRegularSeason20242025!$D$3:$D$1315,$A9, DataRegularSeason20242025!$L$3:$L$1315, $A9,DataRegularSeason20242025!$N$3:$N$1315,1)</f>
        <v>22</v>
      </c>
      <c r="M9">
        <f>COUNTIFS(DataRegularSeason20242025!$D$3:$D$1315,$A9, DataRegularSeason20242025!$L$3:$L$1315, $A9,DataRegularSeason20242025!$N$3:$N$1315,1,DataRegularSeason20242025!$M$3:$M$1315,"REG")</f>
        <v>18</v>
      </c>
      <c r="N9">
        <f>COUNTIFS(DataRegularSeason20242025!$D$3:$D$1315,$A9, DataRegularSeason20242025!$L$3:$L$1315, $A9,DataRegularSeason20242025!$N$3:$N$1315,1,DataRegularSeason20242025!$M$3:$M$1315,"OT")</f>
        <v>2</v>
      </c>
      <c r="O9">
        <f>COUNTIFS(DataRegularSeason20242025!$D$3:$D$1315,$A9, DataRegularSeason20242025!$L$3:$L$1315, $A9,DataRegularSeason20242025!$N$3:$N$1315,1,DataRegularSeason20242025!$M$3:$M$1315,"SO")</f>
        <v>2</v>
      </c>
      <c r="P9">
        <f>F9-L9</f>
        <v>12</v>
      </c>
      <c r="Q9">
        <f>COUNTIFS(DataRegularSeason20242025!$D$3:$D$1315,$A9, DataRegularSeason20242025!$S$3:$S$1315, $A9,DataRegularSeason20242025!$M$3:$M$1315,"REG")</f>
        <v>9</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14</v>
      </c>
      <c r="U9">
        <f>COUNTIFS(DataRegularSeason20242025!$E$3:$E$1315,$A9, DataRegularSeason20242025!$L$3:$L$1315, $A9,DataRegularSeason20242025!$N$3:$N$1315,1,DataRegularSeason20242025!$M$3:$M$1315,"REG")</f>
        <v>11</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14</v>
      </c>
      <c r="Y9">
        <f>COUNTIFS(DataRegularSeason20242025!$E$3:$E$1315,$A9, DataRegularSeason20242025!$S$3:$S$1315, $A9,DataRegularSeason20242025!$M$3:$M$1315,"REG")</f>
        <v>13</v>
      </c>
      <c r="Z9">
        <f>COUNTIFS(DataRegularSeason20242025!$E$3:$E$1315,$A9, DataRegularSeason20242025!$S$3:$S$1315, $A9,DataRegularSeason20242025!$M$3:$M$1315,"OT")</f>
        <v>0</v>
      </c>
      <c r="AA9">
        <f>COUNTIFS(DataRegularSeason20242025!$E$3:$E$1315,$A9, DataRegularSeason20242025!$S$3:$S$1315, $A9,DataRegularSeason20242025!$M$3:$M$1315,"SO")</f>
        <v>1</v>
      </c>
      <c r="AB9">
        <f>Table3[[#This Row],[W_A]]+Table3[[#This Row],[W_H]]</f>
        <v>36</v>
      </c>
      <c r="AC9">
        <f>Table3[[#This Row],[L_A]]+Table3[[#This Row],[L_H]]</f>
        <v>26</v>
      </c>
      <c r="AD9">
        <f>Table3[[#This Row],[RW_A]]+Table3[[#This Row],[RW_H]]</f>
        <v>29</v>
      </c>
      <c r="AE9">
        <f>Table3[[#This Row],[RL_A]]+Table3[[#This Row],[RL_H]]</f>
        <v>22</v>
      </c>
      <c r="AF9">
        <f>Table3[[#This Row],[OTW_A]]+Table3[[#This Row],[OTW_H]]</f>
        <v>5</v>
      </c>
      <c r="AG9">
        <f>Table3[[#This Row],[OTL_A]]+Table3[[#This Row],[OTL_H]]</f>
        <v>2</v>
      </c>
      <c r="AH9">
        <f>Table3[[#This Row],[SOW_A]]+Table3[[#This Row],[SOW_H]]</f>
        <v>2</v>
      </c>
      <c r="AI9">
        <f>Table3[[#This Row],[SOL_A]]+Table3[[#This Row],[SOL_H]]</f>
        <v>2</v>
      </c>
      <c r="AJ9" s="20" t="str">
        <f>_xlfn.CONCAT(TEXT(Table3[[#This Row],[OTW]]+Table3[[#This Row],[SOW]], "0"), "-", TEXT(Table3[[#This Row],[OTL]]+Table3[[#This Row],[SOL]],"0"))</f>
        <v>7-4</v>
      </c>
      <c r="AK9">
        <f>(2*(Table3[[#This Row],[W_A]]+Table3[[#This Row],[W_H]]))+Table3[[#This Row],[OTL_A]]+Table3[[#This Row],[SOL_A]]+Table3[[#This Row],[OTL_H]]+Table3[[#This Row],[SOL_H]]</f>
        <v>76</v>
      </c>
      <c r="AL9">
        <f>(3*(Table3[[#This Row],[RW_A]]+Table3[[#This Row],[RW_H]]))+(2*(Table3[[#This Row],[OTW_A]]+Table3[[#This Row],[SOW_A]]+Table3[[#This Row],[OTW_H]]+Table3[[#This Row],[SOW_H]]))+Table3[[#This Row],[OTL_A]]+Table3[[#This Row],[SOL_A]]+Table3[[#This Row],[OTL_H]]+Table3[[#This Row],[SOL_H]]</f>
        <v>105</v>
      </c>
      <c r="AM9" s="15">
        <f>Table3[[#This Row],[PTS]]/(2*Table3[[#This Row],[GP]])</f>
        <v>0.61290322580645162</v>
      </c>
      <c r="AN9" s="15">
        <f>Table3[[#This Row],[PTS2]]/(3*Table3[[#This Row],[GP]])</f>
        <v>0.56451612903225812</v>
      </c>
      <c r="AO9">
        <f>(2*Table3[[#This Row],[GR]])+Table3[[#This Row],[PTS]]</f>
        <v>116</v>
      </c>
      <c r="AP9">
        <f>(3*Table3[[#This Row],[GR]])+Table3[[#This Row],[PTS2]]</f>
        <v>165</v>
      </c>
      <c r="AQ9">
        <f>Table3[[#This Row],[PTS]]+(2 * Table3[[#This Row],[GR]] * Table3[[#This Row],[PTS%]])</f>
        <v>100.51612903225806</v>
      </c>
      <c r="AR9">
        <f>Table3[[#This Row],[PTS2]]+(3 * Table3[[#This Row],[GR]] * Table3[[#This Row],[PTS%2]])</f>
        <v>138.87096774193549</v>
      </c>
      <c r="AS9" s="20" t="str">
        <f>_xlfn.CONCAT(TEXT(Table3[[#This Row],[W]], "0"), "-", TEXT(Table3[[#This Row],[RL]],"0"), "-", TEXT(Table3[[#This Row],[OTL]]+Table3[[#This Row],[SOL]], "0"))</f>
        <v>36-22-4</v>
      </c>
      <c r="AT9">
        <f>COUNTIFS(DataRegularSeason20242025!$D$3:$D$1315,Table3[[#This Row],[Teams]],DataRegularSeason20242025!$K$3:$K$1315,0)</f>
        <v>3</v>
      </c>
      <c r="AU9">
        <f>SUMIF(DataRegularSeason20242025!$D$3:$D$1315,$A9, DataRegularSeason20242025!$J$3:$J$1315)</f>
        <v>104</v>
      </c>
      <c r="AV9">
        <f>SUMIF(DataRegularSeason20242025!$D$3:$D$1315,$A9, DataRegularSeason20242025!$K$3:$K$1315)</f>
        <v>92</v>
      </c>
      <c r="AW9">
        <f>AU9-AV9</f>
        <v>12</v>
      </c>
      <c r="AX9">
        <f>COUNTIFS(DataRegularSeason20242025!$E$3:$E$1315,Table3[[#This Row],[Teams]],DataRegularSeason20242025!$J$3:$J$1315,0)</f>
        <v>2</v>
      </c>
      <c r="AY9">
        <f>SUMIF(DataRegularSeason20242025!$E$3:$E$1315,$A9,DataRegularSeason20242025!$K$3:$K$1315)</f>
        <v>73</v>
      </c>
      <c r="AZ9">
        <f>SUMIF(DataRegularSeason20242025!$E$3:$E$1315,$A9,DataRegularSeason20242025!$J$3:$J$1315)</f>
        <v>87</v>
      </c>
      <c r="BA9">
        <f>AY9-AZ9</f>
        <v>-14</v>
      </c>
      <c r="BB9">
        <f>AU9+AY9</f>
        <v>177</v>
      </c>
      <c r="BC9">
        <f>AV9+AZ9</f>
        <v>179</v>
      </c>
      <c r="BD9">
        <f>BB9-BC9</f>
        <v>-2</v>
      </c>
      <c r="BE9" s="17">
        <f>Table3[[#This Row],[GF]]/Table3[[#This Row],[GP]]</f>
        <v>2.8548387096774195</v>
      </c>
      <c r="BF9" s="17">
        <f>Table3[[#This Row],[GA]]/Table3[[#This Row],[GP]]</f>
        <v>2.8870967741935485</v>
      </c>
      <c r="BG9" s="17">
        <f>(Table3[[#This Row],[GF]]-Table3[[#This Row],[GA]])/Table3[[#This Row],[GP]]</f>
        <v>-3.2258064516129031E-2</v>
      </c>
      <c r="BH9" s="49" t="str">
        <f>_xlfn.CONCAT(TEXT(Table3[[#This Row],[W_H]], "0"), "-", TEXT(Table3[[#This Row],[RL_H]],"0"), "-", TEXT(Table3[[#This Row],[OTL_H]]+Table3[[#This Row],[SOL_H]], "0"))</f>
        <v>14-13-1</v>
      </c>
      <c r="BI9" s="49" t="str">
        <f>_xlfn.CONCAT(TEXT(Table3[[#This Row],[W_A]], "0"), "-", TEXT(Table3[[#This Row],[RL_A]],"0"), "-", TEXT(Table3[[#This Row],[OTL_A]]+Table3[[#This Row],[SOL_A]], "0"))</f>
        <v>22-9-3</v>
      </c>
      <c r="BJ9" s="49">
        <f>((2*(Table3[[#This Row],[W_H]]))+Table3[[#This Row],[OTL_H]]+Table3[[#This Row],[SOL_H]])/(2*Table3[[#This Row],[GP_H]])</f>
        <v>0.5178571428571429</v>
      </c>
      <c r="BK9" s="49">
        <f>((2*(Table3[[#This Row],[W_A]]))+Table3[[#This Row],[OTL_A]]+Table3[[#This Row],[SOL_A]])/(2*Table3[[#This Row],[GP_A]])</f>
        <v>0.69117647058823528</v>
      </c>
      <c r="BL9" s="21">
        <f>(Table3[[#This Row],[W]]*$CG$3)+(Table3[[#This Row],[L]]*$CG$4)+(Table3[[#This Row],[GF]]*$CG$5)+(Table3[[#This Row],[GA]]*$CG$6)</f>
        <v>70.25</v>
      </c>
      <c r="BM9" s="21">
        <f>(82*(((Table3[[#This Row],[PTS%]]*$CG$3)+((1-Table3[[#This Row],[PTS%]])*$CG$4)+(Table3[[#This Row],[GF]]*$CG$5)+(Table3[[#This Row],[GA]]*$CG$6))/Table3[[#This Row],[GP]])) + (Table3[[#This Row],[W]]*$CG$3)+(Table3[[#This Row],[L]]*$CG$4)+(Table3[[#This Row],[GF]]*$CG$5)+(Table3[[#This Row],[GA]]*$CG$6)</f>
        <v>129.59760665972945</v>
      </c>
      <c r="BN9">
        <f>COUNTIFS(Table2[AwayTeam],$A9,Table2[PredictedWinner], $A9, Table2[GameIsOver], 1)</f>
        <v>24</v>
      </c>
      <c r="BO9">
        <f>COUNTIFS(Table2[HomeTeam],$A9,Table2[PredictedWinner], $A9, Table2[GameIsOver], 1)</f>
        <v>20</v>
      </c>
      <c r="BP9">
        <f>BN9+BO9</f>
        <v>44</v>
      </c>
      <c r="BQ9">
        <f>F9-BN9</f>
        <v>10</v>
      </c>
      <c r="BR9">
        <f>H9-BO9</f>
        <v>8</v>
      </c>
      <c r="BS9">
        <f>BQ9+BR9</f>
        <v>18</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43</v>
      </c>
      <c r="B10" t="s">
        <v>97</v>
      </c>
      <c r="C10" t="s">
        <v>98</v>
      </c>
      <c r="D10">
        <f>COUNTIFS(DataRegularSeason20242025!$D$3:$D$1315,$A10,DataRegularSeason20242025!$R$3:$R$1315,1,DataRegularSeason20242025!$N$3:$N$1315,1) + COUNTIFS(DataRegularSeason20242025!$E$3:$E$1315,$A10,DataRegularSeason20242025!$R$3:$R$1315,1,DataRegularSeason20242025!$N$3:$N$1315,1)</f>
        <v>55</v>
      </c>
      <c r="E10" s="15">
        <f>Table3[[#This Row],[Watched]]/Table3[[#This Row],[GP]]</f>
        <v>0.88709677419354838</v>
      </c>
      <c r="F10">
        <f>COUNTIFS(DataRegularSeason20242025!$N$3:$N$1315,1,DataRegularSeason20242025!$D$3:$D$1315,$A10)</f>
        <v>31</v>
      </c>
      <c r="G10">
        <f>41-Table3[[#This Row],[GP_A]]</f>
        <v>10</v>
      </c>
      <c r="H10">
        <f>COUNTIFS(DataRegularSeason20242025!$E$3:$E$1315,$A10,DataRegularSeason20242025!$N$3:$N$1315,1)</f>
        <v>31</v>
      </c>
      <c r="I10">
        <f>41-Table3[[#This Row],[GP_H]]</f>
        <v>10</v>
      </c>
      <c r="J10">
        <f>F10+H10</f>
        <v>62</v>
      </c>
      <c r="K10">
        <f>82-Table3[[#This Row],[GP]]</f>
        <v>20</v>
      </c>
      <c r="L10">
        <f>COUNTIFS(DataRegularSeason20242025!$D$3:$D$1315,$A10, DataRegularSeason20242025!$L$3:$L$1315, $A10,DataRegularSeason20242025!$N$3:$N$1315,1)</f>
        <v>13</v>
      </c>
      <c r="M10">
        <f>COUNTIFS(DataRegularSeason20242025!$D$3:$D$1315,$A10, DataRegularSeason20242025!$L$3:$L$1315, $A10,DataRegularSeason20242025!$N$3:$N$1315,1,DataRegularSeason20242025!$M$3:$M$1315,"REG")</f>
        <v>10</v>
      </c>
      <c r="N10">
        <f>COUNTIFS(DataRegularSeason20242025!$D$3:$D$1315,$A10, DataRegularSeason20242025!$L$3:$L$1315, $A10,DataRegularSeason20242025!$N$3:$N$1315,1,DataRegularSeason20242025!$M$3:$M$1315,"OT")</f>
        <v>3</v>
      </c>
      <c r="O10">
        <f>COUNTIFS(DataRegularSeason20242025!$D$3:$D$1315,$A10, DataRegularSeason20242025!$L$3:$L$1315, $A10,DataRegularSeason20242025!$N$3:$N$1315,1,DataRegularSeason20242025!$M$3:$M$1315,"SO")</f>
        <v>0</v>
      </c>
      <c r="P10">
        <f>F10-L10</f>
        <v>18</v>
      </c>
      <c r="Q10">
        <f>COUNTIFS(DataRegularSeason20242025!$D$3:$D$1315,$A10, DataRegularSeason20242025!$S$3:$S$1315, $A10,DataRegularSeason20242025!$M$3:$M$1315,"REG")</f>
        <v>15</v>
      </c>
      <c r="R10">
        <f>COUNTIFS(DataRegularSeason20242025!$D$3:$D$1315,$A10, DataRegularSeason20242025!$S$3:$S$1315, $A10,DataRegularSeason20242025!$M$3:$M$1315,"OT")</f>
        <v>1</v>
      </c>
      <c r="S10">
        <f>COUNTIFS(DataRegularSeason20242025!$D$3:$D$1315,$A10, DataRegularSeason20242025!$S$3:$S$1315, $A10,DataRegularSeason20242025!$M$3:$M$1315,"SO")</f>
        <v>2</v>
      </c>
      <c r="T10">
        <f>COUNTIFS(DataRegularSeason20242025!$E$3:$E$1315,$A10, DataRegularSeason20242025!$L$3:$L$1315, $A10, DataRegularSeason20242025!$N$3:$N$1315,1)</f>
        <v>23</v>
      </c>
      <c r="U10">
        <f>COUNTIFS(DataRegularSeason20242025!$E$3:$E$1315,$A10, DataRegularSeason20242025!$L$3:$L$1315, $A10,DataRegularSeason20242025!$N$3:$N$1315,1,DataRegularSeason20242025!$M$3:$M$1315,"REG")</f>
        <v>21</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0</v>
      </c>
      <c r="X10">
        <f>H10-T10</f>
        <v>8</v>
      </c>
      <c r="Y10">
        <f>COUNTIFS(DataRegularSeason20242025!$E$3:$E$1315,$A10, DataRegularSeason20242025!$S$3:$S$1315, $A10,DataRegularSeason20242025!$M$3:$M$1315,"REG")</f>
        <v>7</v>
      </c>
      <c r="Z10">
        <f>COUNTIFS(DataRegularSeason20242025!$E$3:$E$1315,$A10, DataRegularSeason20242025!$S$3:$S$1315, $A10,DataRegularSeason20242025!$M$3:$M$1315,"OT")</f>
        <v>1</v>
      </c>
      <c r="AA10">
        <f>COUNTIFS(DataRegularSeason20242025!$E$3:$E$1315,$A10, DataRegularSeason20242025!$S$3:$S$1315, $A10,DataRegularSeason20242025!$M$3:$M$1315,"SO")</f>
        <v>0</v>
      </c>
      <c r="AB10">
        <f>Table3[[#This Row],[W_A]]+Table3[[#This Row],[W_H]]</f>
        <v>36</v>
      </c>
      <c r="AC10">
        <f>Table3[[#This Row],[L_A]]+Table3[[#This Row],[L_H]]</f>
        <v>26</v>
      </c>
      <c r="AD10">
        <f>Table3[[#This Row],[RW_A]]+Table3[[#This Row],[RW_H]]</f>
        <v>31</v>
      </c>
      <c r="AE10">
        <f>Table3[[#This Row],[RL_A]]+Table3[[#This Row],[RL_H]]</f>
        <v>22</v>
      </c>
      <c r="AF10">
        <f>Table3[[#This Row],[OTW_A]]+Table3[[#This Row],[OTW_H]]</f>
        <v>5</v>
      </c>
      <c r="AG10">
        <f>Table3[[#This Row],[OTL_A]]+Table3[[#This Row],[OTL_H]]</f>
        <v>2</v>
      </c>
      <c r="AH10">
        <f>Table3[[#This Row],[SOW_A]]+Table3[[#This Row],[SOW_H]]</f>
        <v>0</v>
      </c>
      <c r="AI10">
        <f>Table3[[#This Row],[SOL_A]]+Table3[[#This Row],[SOL_H]]</f>
        <v>2</v>
      </c>
      <c r="AJ10" s="20" t="str">
        <f>_xlfn.CONCAT(TEXT(Table3[[#This Row],[OTW]]+Table3[[#This Row],[SOW]], "0"), "-", TEXT(Table3[[#This Row],[OTL]]+Table3[[#This Row],[SOL]],"0"))</f>
        <v>5-4</v>
      </c>
      <c r="AK10">
        <f>(2*(Table3[[#This Row],[W_A]]+Table3[[#This Row],[W_H]]))+Table3[[#This Row],[OTL_A]]+Table3[[#This Row],[SOL_A]]+Table3[[#This Row],[OTL_H]]+Table3[[#This Row],[SOL_H]]</f>
        <v>76</v>
      </c>
      <c r="AL10">
        <f>(3*(Table3[[#This Row],[RW_A]]+Table3[[#This Row],[RW_H]]))+(2*(Table3[[#This Row],[OTW_A]]+Table3[[#This Row],[SOW_A]]+Table3[[#This Row],[OTW_H]]+Table3[[#This Row],[SOW_H]]))+Table3[[#This Row],[OTL_A]]+Table3[[#This Row],[SOL_A]]+Table3[[#This Row],[OTL_H]]+Table3[[#This Row],[SOL_H]]</f>
        <v>107</v>
      </c>
      <c r="AM10" s="15">
        <f>Table3[[#This Row],[PTS]]/(2*Table3[[#This Row],[GP]])</f>
        <v>0.61290322580645162</v>
      </c>
      <c r="AN10" s="15">
        <f>Table3[[#This Row],[PTS2]]/(3*Table3[[#This Row],[GP]])</f>
        <v>0.57526881720430112</v>
      </c>
      <c r="AO10">
        <f>(2*Table3[[#This Row],[GR]])+Table3[[#This Row],[PTS]]</f>
        <v>116</v>
      </c>
      <c r="AP10">
        <f>(3*Table3[[#This Row],[GR]])+Table3[[#This Row],[PTS2]]</f>
        <v>167</v>
      </c>
      <c r="AQ10">
        <f>Table3[[#This Row],[PTS]]+(2 * Table3[[#This Row],[GR]] * Table3[[#This Row],[PTS%]])</f>
        <v>100.51612903225806</v>
      </c>
      <c r="AR10">
        <f>Table3[[#This Row],[PTS2]]+(3 * Table3[[#This Row],[GR]] * Table3[[#This Row],[PTS%2]])</f>
        <v>141.51612903225805</v>
      </c>
      <c r="AS10" s="20" t="str">
        <f>_xlfn.CONCAT(TEXT(Table3[[#This Row],[W]], "0"), "-", TEXT(Table3[[#This Row],[RL]],"0"), "-", TEXT(Table3[[#This Row],[OTL]]+Table3[[#This Row],[SOL]], "0"))</f>
        <v>36-22-4</v>
      </c>
      <c r="AT10">
        <f>COUNTIFS(DataRegularSeason20242025!$D$3:$D$1315,Table3[[#This Row],[Teams]],DataRegularSeason20242025!$K$3:$K$1315,0)</f>
        <v>1</v>
      </c>
      <c r="AU10">
        <f>SUMIF(DataRegularSeason20242025!$D$3:$D$1315,$A10, DataRegularSeason20242025!$J$3:$J$1315)</f>
        <v>81</v>
      </c>
      <c r="AV10">
        <f>SUMIF(DataRegularSeason20242025!$D$3:$D$1315,$A10, DataRegularSeason20242025!$K$3:$K$1315)</f>
        <v>93</v>
      </c>
      <c r="AW10">
        <f>AU10-AV10</f>
        <v>-12</v>
      </c>
      <c r="AX10">
        <f>COUNTIFS(DataRegularSeason20242025!$E$3:$E$1315,Table3[[#This Row],[Teams]],DataRegularSeason20242025!$J$3:$J$1315,0)</f>
        <v>3</v>
      </c>
      <c r="AY10">
        <f>SUMIF(DataRegularSeason20242025!$E$3:$E$1315,$A10,DataRegularSeason20242025!$K$3:$K$1315)</f>
        <v>118</v>
      </c>
      <c r="AZ10">
        <f>SUMIF(DataRegularSeason20242025!$E$3:$E$1315,$A10,DataRegularSeason20242025!$J$3:$J$1315)</f>
        <v>79</v>
      </c>
      <c r="BA10">
        <f>AY10-AZ10</f>
        <v>39</v>
      </c>
      <c r="BB10">
        <f>AU10+AY10</f>
        <v>199</v>
      </c>
      <c r="BC10">
        <f>AV10+AZ10</f>
        <v>172</v>
      </c>
      <c r="BD10">
        <f>BB10-BC10</f>
        <v>27</v>
      </c>
      <c r="BE10" s="17">
        <f>Table3[[#This Row],[GF]]/Table3[[#This Row],[GP]]</f>
        <v>3.2096774193548385</v>
      </c>
      <c r="BF10" s="17">
        <f>Table3[[#This Row],[GA]]/Table3[[#This Row],[GP]]</f>
        <v>2.774193548387097</v>
      </c>
      <c r="BG10" s="17">
        <f>(Table3[[#This Row],[GF]]-Table3[[#This Row],[GA]])/Table3[[#This Row],[GP]]</f>
        <v>0.43548387096774194</v>
      </c>
      <c r="BH10" s="49" t="str">
        <f>_xlfn.CONCAT(TEXT(Table3[[#This Row],[W_H]], "0"), "-", TEXT(Table3[[#This Row],[RL_H]],"0"), "-", TEXT(Table3[[#This Row],[OTL_H]]+Table3[[#This Row],[SOL_H]], "0"))</f>
        <v>23-7-1</v>
      </c>
      <c r="BI10" s="49" t="str">
        <f>_xlfn.CONCAT(TEXT(Table3[[#This Row],[W_A]], "0"), "-", TEXT(Table3[[#This Row],[RL_A]],"0"), "-", TEXT(Table3[[#This Row],[OTL_A]]+Table3[[#This Row],[SOL_A]], "0"))</f>
        <v>13-15-3</v>
      </c>
      <c r="BJ10" s="49">
        <f>((2*(Table3[[#This Row],[W_H]]))+Table3[[#This Row],[OTL_H]]+Table3[[#This Row],[SOL_H]])/(2*Table3[[#This Row],[GP_H]])</f>
        <v>0.75806451612903225</v>
      </c>
      <c r="BK10" s="49">
        <f>((2*(Table3[[#This Row],[W_A]]))+Table3[[#This Row],[OTL_A]]+Table3[[#This Row],[SOL_A]])/(2*Table3[[#This Row],[GP_A]])</f>
        <v>0.46774193548387094</v>
      </c>
      <c r="BL10" s="21">
        <f>(Table3[[#This Row],[W]]*$CG$3)+(Table3[[#This Row],[L]]*$CG$4)+(Table3[[#This Row],[GF]]*$CG$5)+(Table3[[#This Row],[GA]]*$CG$6)</f>
        <v>72.849999999999994</v>
      </c>
      <c r="BM10" s="21">
        <f>(82*(((Table3[[#This Row],[PTS%]]*$CG$3)+((1-Table3[[#This Row],[PTS%]])*$CG$4)+(Table3[[#This Row],[GF]]*$CG$5)+(Table3[[#This Row],[GA]]*$CG$6))/Table3[[#This Row],[GP]])) + (Table3[[#This Row],[W]]*$CG$3)+(Table3[[#This Row],[L]]*$CG$4)+(Table3[[#This Row],[GF]]*$CG$5)+(Table3[[#This Row],[GA]]*$CG$6)</f>
        <v>135.6363163371488</v>
      </c>
      <c r="BN10">
        <f>COUNTIFS(Table2[AwayTeam],$A10,Table2[PredictedWinner], $A10, Table2[GameIsOver], 1)</f>
        <v>18</v>
      </c>
      <c r="BO10">
        <f>COUNTIFS(Table2[HomeTeam],$A10,Table2[PredictedWinner], $A10, Table2[GameIsOver], 1)</f>
        <v>23</v>
      </c>
      <c r="BP10">
        <f>BN10+BO10</f>
        <v>41</v>
      </c>
      <c r="BQ10">
        <f>F10-BN10</f>
        <v>13</v>
      </c>
      <c r="BR10">
        <f>H10-BO10</f>
        <v>8</v>
      </c>
      <c r="BS10">
        <f>BQ10+BR10</f>
        <v>21</v>
      </c>
      <c r="BV10">
        <v>2006</v>
      </c>
      <c r="BW10" t="str">
        <f>INDEX(Table2[AwayTeam], Table3[[#This Row],[Column2]])</f>
        <v>WPG</v>
      </c>
      <c r="BX10">
        <f>LARGE((Table2[[#This Row],[AwayTeam]]=Table3[[#This Row],[Teams]]), 1)</f>
        <v>0</v>
      </c>
      <c r="CA10" t="s">
        <v>1468</v>
      </c>
      <c r="CB10" s="1">
        <f>_xlfn.MAXIFS(DataRegularSeason20242025!$B$3:$B$1315,DataRegularSeason20242025!$N$3:$N$1315,1)</f>
        <v>45722</v>
      </c>
    </row>
    <row r="11" spans="1:95" x14ac:dyDescent="0.25">
      <c r="A11" t="s">
        <v>22</v>
      </c>
      <c r="B11" t="s">
        <v>96</v>
      </c>
      <c r="C11" t="s">
        <v>99</v>
      </c>
      <c r="D11">
        <f>COUNTIFS(DataRegularSeason20242025!$D$3:$D$1315,$A11,DataRegularSeason20242025!$R$3:$R$1315,1,DataRegularSeason20242025!$N$3:$N$1315,1) + COUNTIFS(DataRegularSeason20242025!$E$3:$E$1315,$A11,DataRegularSeason20242025!$R$3:$R$1315,1,DataRegularSeason20242025!$N$3:$N$1315,1)</f>
        <v>58</v>
      </c>
      <c r="E11" s="15">
        <f>Table3[[#This Row],[Watched]]/Table3[[#This Row],[GP]]</f>
        <v>0.95081967213114749</v>
      </c>
      <c r="F11">
        <f>COUNTIFS(DataRegularSeason20242025!$N$3:$N$1315,1,DataRegularSeason20242025!$D$3:$D$1315,$A11)</f>
        <v>30</v>
      </c>
      <c r="G11">
        <f>41-Table3[[#This Row],[GP_A]]</f>
        <v>11</v>
      </c>
      <c r="H11">
        <f>COUNTIFS(DataRegularSeason20242025!$E$3:$E$1315,$A11,DataRegularSeason20242025!$N$3:$N$1315,1)</f>
        <v>31</v>
      </c>
      <c r="I11">
        <f>41-Table3[[#This Row],[GP_H]]</f>
        <v>10</v>
      </c>
      <c r="J11">
        <f>F11+H11</f>
        <v>61</v>
      </c>
      <c r="K11">
        <f>82-Table3[[#This Row],[GP]]</f>
        <v>21</v>
      </c>
      <c r="L11">
        <f>COUNTIFS(DataRegularSeason20242025!$D$3:$D$1315,$A11, DataRegularSeason20242025!$L$3:$L$1315, $A11,DataRegularSeason20242025!$N$3:$N$1315,1)</f>
        <v>17</v>
      </c>
      <c r="M11">
        <f>COUNTIFS(DataRegularSeason20242025!$D$3:$D$1315,$A11, DataRegularSeason20242025!$L$3:$L$1315, $A11,DataRegularSeason20242025!$N$3:$N$1315,1,DataRegularSeason20242025!$M$3:$M$1315,"REG")</f>
        <v>13</v>
      </c>
      <c r="N11">
        <f>COUNTIFS(DataRegularSeason20242025!$D$3:$D$1315,$A11, DataRegularSeason20242025!$L$3:$L$1315, $A11,DataRegularSeason20242025!$N$3:$N$1315,1,DataRegularSeason20242025!$M$3:$M$1315,"OT")</f>
        <v>4</v>
      </c>
      <c r="O11">
        <f>COUNTIFS(DataRegularSeason20242025!$D$3:$D$1315,$A11, DataRegularSeason20242025!$L$3:$L$1315, $A11,DataRegularSeason20242025!$N$3:$N$1315,1,DataRegularSeason20242025!$M$3:$M$1315,"SO")</f>
        <v>0</v>
      </c>
      <c r="P11">
        <f>F11-L11</f>
        <v>13</v>
      </c>
      <c r="Q11">
        <f>COUNTIFS(DataRegularSeason20242025!$D$3:$D$1315,$A11, DataRegularSeason20242025!$S$3:$S$1315, $A11,DataRegularSeason20242025!$M$3:$M$1315,"REG")</f>
        <v>11</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18</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5</v>
      </c>
      <c r="W11">
        <f>COUNTIFS(DataRegularSeason20242025!$E$3:$E$1315,$A11, DataRegularSeason20242025!$L$3:$L$1315, $A11,DataRegularSeason20242025!$N$3:$N$1315,1,DataRegularSeason20242025!$M$3:$M$1315,"SO")</f>
        <v>0</v>
      </c>
      <c r="X11">
        <f>H11-T11</f>
        <v>13</v>
      </c>
      <c r="Y11">
        <f>COUNTIFS(DataRegularSeason20242025!$E$3:$E$1315,$A11, DataRegularSeason20242025!$S$3:$S$1315, $A11,DataRegularSeason20242025!$M$3:$M$1315,"REG")</f>
        <v>11</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35</v>
      </c>
      <c r="AC11">
        <f>Table3[[#This Row],[L_A]]+Table3[[#This Row],[L_H]]</f>
        <v>26</v>
      </c>
      <c r="AD11">
        <f>Table3[[#This Row],[RW_A]]+Table3[[#This Row],[RW_H]]</f>
        <v>26</v>
      </c>
      <c r="AE11">
        <f>Table3[[#This Row],[RL_A]]+Table3[[#This Row],[RL_H]]</f>
        <v>22</v>
      </c>
      <c r="AF11">
        <f>Table3[[#This Row],[OTW_A]]+Table3[[#This Row],[OTW_H]]</f>
        <v>9</v>
      </c>
      <c r="AG11">
        <f>Table3[[#This Row],[OTL_A]]+Table3[[#This Row],[OTL_H]]</f>
        <v>3</v>
      </c>
      <c r="AH11">
        <f>Table3[[#This Row],[SOW_A]]+Table3[[#This Row],[SOW_H]]</f>
        <v>0</v>
      </c>
      <c r="AI11">
        <f>Table3[[#This Row],[SOL_A]]+Table3[[#This Row],[SOL_H]]</f>
        <v>1</v>
      </c>
      <c r="AJ11" s="20" t="str">
        <f>_xlfn.CONCAT(TEXT(Table3[[#This Row],[OTW]]+Table3[[#This Row],[SOW]], "0"), "-", TEXT(Table3[[#This Row],[OTL]]+Table3[[#This Row],[SOL]],"0"))</f>
        <v>9-4</v>
      </c>
      <c r="AK11">
        <f>(2*(Table3[[#This Row],[W_A]]+Table3[[#This Row],[W_H]]))+Table3[[#This Row],[OTL_A]]+Table3[[#This Row],[SOL_A]]+Table3[[#This Row],[OTL_H]]+Table3[[#This Row],[SOL_H]]</f>
        <v>74</v>
      </c>
      <c r="AL11">
        <f>(3*(Table3[[#This Row],[RW_A]]+Table3[[#This Row],[RW_H]]))+(2*(Table3[[#This Row],[OTW_A]]+Table3[[#This Row],[SOW_A]]+Table3[[#This Row],[OTW_H]]+Table3[[#This Row],[SOW_H]]))+Table3[[#This Row],[OTL_A]]+Table3[[#This Row],[SOL_A]]+Table3[[#This Row],[OTL_H]]+Table3[[#This Row],[SOL_H]]</f>
        <v>100</v>
      </c>
      <c r="AM11" s="15">
        <f>Table3[[#This Row],[PTS]]/(2*Table3[[#This Row],[GP]])</f>
        <v>0.60655737704918034</v>
      </c>
      <c r="AN11" s="15">
        <f>Table3[[#This Row],[PTS2]]/(3*Table3[[#This Row],[GP]])</f>
        <v>0.54644808743169404</v>
      </c>
      <c r="AO11">
        <f>(2*Table3[[#This Row],[GR]])+Table3[[#This Row],[PTS]]</f>
        <v>116</v>
      </c>
      <c r="AP11">
        <f>(3*Table3[[#This Row],[GR]])+Table3[[#This Row],[PTS2]]</f>
        <v>163</v>
      </c>
      <c r="AQ11">
        <f>Table3[[#This Row],[PTS]]+(2 * Table3[[#This Row],[GR]] * Table3[[#This Row],[PTS%]])</f>
        <v>99.47540983606558</v>
      </c>
      <c r="AR11">
        <f>Table3[[#This Row],[PTS2]]+(3 * Table3[[#This Row],[GR]] * Table3[[#This Row],[PTS%2]])</f>
        <v>134.42622950819674</v>
      </c>
      <c r="AS11" s="20" t="str">
        <f>_xlfn.CONCAT(TEXT(Table3[[#This Row],[W]], "0"), "-", TEXT(Table3[[#This Row],[RL]],"0"), "-", TEXT(Table3[[#This Row],[OTL]]+Table3[[#This Row],[SOL]], "0"))</f>
        <v>35-22-4</v>
      </c>
      <c r="AT11">
        <f>COUNTIFS(DataRegularSeason20242025!$D$3:$D$1315,Table3[[#This Row],[Teams]],DataRegularSeason20242025!$K$3:$K$1315,0)</f>
        <v>1</v>
      </c>
      <c r="AU11">
        <f>SUMIF(DataRegularSeason20242025!$D$3:$D$1315,$A11, DataRegularSeason20242025!$J$3:$J$1315)</f>
        <v>100</v>
      </c>
      <c r="AV11">
        <f>SUMIF(DataRegularSeason20242025!$D$3:$D$1315,$A11, DataRegularSeason20242025!$K$3:$K$1315)</f>
        <v>90</v>
      </c>
      <c r="AW11">
        <f>AU11-AV11</f>
        <v>10</v>
      </c>
      <c r="AX11">
        <f>COUNTIFS(DataRegularSeason20242025!$E$3:$E$1315,Table3[[#This Row],[Teams]],DataRegularSeason20242025!$J$3:$J$1315,0)</f>
        <v>2</v>
      </c>
      <c r="AY11">
        <f>SUMIF(DataRegularSeason20242025!$E$3:$E$1315,$A11,DataRegularSeason20242025!$K$3:$K$1315)</f>
        <v>97</v>
      </c>
      <c r="AZ11">
        <f>SUMIF(DataRegularSeason20242025!$E$3:$E$1315,$A11,DataRegularSeason20242025!$J$3:$J$1315)</f>
        <v>90</v>
      </c>
      <c r="BA11">
        <f>AY11-AZ11</f>
        <v>7</v>
      </c>
      <c r="BB11">
        <f>AU11+AY11</f>
        <v>197</v>
      </c>
      <c r="BC11">
        <f>AV11+AZ11</f>
        <v>180</v>
      </c>
      <c r="BD11">
        <f>BB11-BC11</f>
        <v>17</v>
      </c>
      <c r="BE11" s="17">
        <f>Table3[[#This Row],[GF]]/Table3[[#This Row],[GP]]</f>
        <v>3.2295081967213113</v>
      </c>
      <c r="BF11" s="17">
        <f>Table3[[#This Row],[GA]]/Table3[[#This Row],[GP]]</f>
        <v>2.9508196721311477</v>
      </c>
      <c r="BG11" s="17">
        <f>(Table3[[#This Row],[GF]]-Table3[[#This Row],[GA]])/Table3[[#This Row],[GP]]</f>
        <v>0.27868852459016391</v>
      </c>
      <c r="BH11" s="49" t="str">
        <f>_xlfn.CONCAT(TEXT(Table3[[#This Row],[W_H]], "0"), "-", TEXT(Table3[[#This Row],[RL_H]],"0"), "-", TEXT(Table3[[#This Row],[OTL_H]]+Table3[[#This Row],[SOL_H]], "0"))</f>
        <v>18-11-2</v>
      </c>
      <c r="BI11" s="49" t="str">
        <f>_xlfn.CONCAT(TEXT(Table3[[#This Row],[W_A]], "0"), "-", TEXT(Table3[[#This Row],[RL_A]],"0"), "-", TEXT(Table3[[#This Row],[OTL_A]]+Table3[[#This Row],[SOL_A]], "0"))</f>
        <v>17-11-2</v>
      </c>
      <c r="BJ11" s="49">
        <f>((2*(Table3[[#This Row],[W_H]]))+Table3[[#This Row],[OTL_H]]+Table3[[#This Row],[SOL_H]])/(2*Table3[[#This Row],[GP_H]])</f>
        <v>0.61290322580645162</v>
      </c>
      <c r="BK11" s="49">
        <f>((2*(Table3[[#This Row],[W_A]]))+Table3[[#This Row],[OTL_A]]+Table3[[#This Row],[SOL_A]])/(2*Table3[[#This Row],[GP_A]])</f>
        <v>0.6</v>
      </c>
      <c r="BL11" s="21">
        <f>(Table3[[#This Row],[W]]*$CG$3)+(Table3[[#This Row],[L]]*$CG$4)+(Table3[[#This Row],[GF]]*$CG$5)+(Table3[[#This Row],[GA]]*$CG$6)</f>
        <v>72.849999999999994</v>
      </c>
      <c r="BM11" s="21">
        <f>(82*(((Table3[[#This Row],[PTS%]]*$CG$3)+((1-Table3[[#This Row],[PTS%]])*$CG$4)+(Table3[[#This Row],[GF]]*$CG$5)+(Table3[[#This Row],[GA]]*$CG$6))/Table3[[#This Row],[GP]])) + (Table3[[#This Row],[W]]*$CG$3)+(Table3[[#This Row],[L]]*$CG$4)+(Table3[[#This Row],[GF]]*$CG$5)+(Table3[[#This Row],[GA]]*$CG$6)</f>
        <v>137.33602526202634</v>
      </c>
      <c r="BN11">
        <f>COUNTIFS(Table2[AwayTeam],$A11,Table2[PredictedWinner], $A11, Table2[GameIsOver], 1)</f>
        <v>21</v>
      </c>
      <c r="BO11">
        <f>COUNTIFS(Table2[HomeTeam],$A11,Table2[PredictedWinner], $A11, Table2[GameIsOver], 1)</f>
        <v>20</v>
      </c>
      <c r="BP11">
        <f>BN11+BO11</f>
        <v>41</v>
      </c>
      <c r="BQ11">
        <f>F11-BN11</f>
        <v>9</v>
      </c>
      <c r="BR11">
        <f>H11-BO11</f>
        <v>11</v>
      </c>
      <c r="BS11">
        <f>BQ11+BR11</f>
        <v>20</v>
      </c>
      <c r="BV11">
        <v>1990</v>
      </c>
      <c r="BW11" t="str">
        <f>INDEX(Table2[AwayTeam], Table3[[#This Row],[Column2]])</f>
        <v>CGY</v>
      </c>
      <c r="BX11">
        <f>LARGE((Table2[[#This Row],[AwayTeam]]=Table3[[#This Row],[Teams]]), 1)</f>
        <v>0</v>
      </c>
      <c r="CA11" t="s">
        <v>1469</v>
      </c>
      <c r="CB11">
        <f>$CB$2/($CB$10-$CB$9)</f>
        <v>6.4705882352941178</v>
      </c>
    </row>
    <row r="12" spans="1:95" x14ac:dyDescent="0.25">
      <c r="A12" t="s">
        <v>25</v>
      </c>
      <c r="B12" t="s">
        <v>96</v>
      </c>
      <c r="C12" t="s">
        <v>94</v>
      </c>
      <c r="D12">
        <f>COUNTIFS(DataRegularSeason20242025!$D$3:$D$1315,$A12,DataRegularSeason20242025!$R$3:$R$1315,1,DataRegularSeason20242025!$N$3:$N$1315,1) + COUNTIFS(DataRegularSeason20242025!$E$3:$E$1315,$A12,DataRegularSeason20242025!$R$3:$R$1315,1,DataRegularSeason20242025!$N$3:$N$1315,1)</f>
        <v>56</v>
      </c>
      <c r="E12" s="15">
        <f>Table3[[#This Row],[Watched]]/Table3[[#This Row],[GP]]</f>
        <v>0.90322580645161288</v>
      </c>
      <c r="F12">
        <f>COUNTIFS(DataRegularSeason20242025!$N$3:$N$1315,1,DataRegularSeason20242025!$D$3:$D$1315,$A12)</f>
        <v>31</v>
      </c>
      <c r="G12">
        <f>41-Table3[[#This Row],[GP_A]]</f>
        <v>10</v>
      </c>
      <c r="H12">
        <f>COUNTIFS(DataRegularSeason20242025!$E$3:$E$1315,$A12,DataRegularSeason20242025!$N$3:$N$1315,1)</f>
        <v>31</v>
      </c>
      <c r="I12">
        <f>41-Table3[[#This Row],[GP_H]]</f>
        <v>10</v>
      </c>
      <c r="J12">
        <f>F12+H12</f>
        <v>62</v>
      </c>
      <c r="K12">
        <f>82-Table3[[#This Row],[GP]]</f>
        <v>20</v>
      </c>
      <c r="L12">
        <f>COUNTIFS(DataRegularSeason20242025!$D$3:$D$1315,$A12, DataRegularSeason20242025!$L$3:$L$1315, $A12,DataRegularSeason20242025!$N$3:$N$1315,1)</f>
        <v>17</v>
      </c>
      <c r="M12">
        <f>COUNTIFS(DataRegularSeason20242025!$D$3:$D$1315,$A12, DataRegularSeason20242025!$L$3:$L$1315, $A12,DataRegularSeason20242025!$N$3:$N$1315,1,DataRegularSeason20242025!$M$3:$M$1315,"REG")</f>
        <v>17</v>
      </c>
      <c r="N12">
        <f>COUNTIFS(DataRegularSeason20242025!$D$3:$D$1315,$A12, DataRegularSeason20242025!$L$3:$L$1315, $A12,DataRegularSeason20242025!$N$3:$N$1315,1,DataRegularSeason20242025!$M$3:$M$1315,"OT")</f>
        <v>0</v>
      </c>
      <c r="O12">
        <f>COUNTIFS(DataRegularSeason20242025!$D$3:$D$1315,$A12, DataRegularSeason20242025!$L$3:$L$1315, $A12,DataRegularSeason20242025!$N$3:$N$1315,1,DataRegularSeason20242025!$M$3:$M$1315,"SO")</f>
        <v>0</v>
      </c>
      <c r="P12">
        <f>F12-L12</f>
        <v>14</v>
      </c>
      <c r="Q12">
        <f>COUNTIFS(DataRegularSeason20242025!$D$3:$D$1315,$A12, DataRegularSeason20242025!$S$3:$S$1315, $A12,DataRegularSeason20242025!$M$3:$M$1315,"REG")</f>
        <v>14</v>
      </c>
      <c r="R12">
        <f>COUNTIFS(DataRegularSeason20242025!$D$3:$D$1315,$A12, DataRegularSeason20242025!$S$3:$S$1315, $A12,DataRegularSeason20242025!$M$3:$M$1315,"OT")</f>
        <v>0</v>
      </c>
      <c r="S12">
        <f>COUNTIFS(DataRegularSeason20242025!$D$3:$D$1315,$A12, DataRegularSeason20242025!$S$3:$S$1315, $A12,DataRegularSeason20242025!$M$3:$M$1315,"SO")</f>
        <v>0</v>
      </c>
      <c r="T12">
        <f>COUNTIFS(DataRegularSeason20242025!$E$3:$E$1315,$A12, DataRegularSeason20242025!$L$3:$L$1315, $A12, DataRegularSeason20242025!$N$3:$N$1315,1)</f>
        <v>19</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4</v>
      </c>
      <c r="W12">
        <f>COUNTIFS(DataRegularSeason20242025!$E$3:$E$1315,$A12, DataRegularSeason20242025!$L$3:$L$1315, $A12,DataRegularSeason20242025!$N$3:$N$1315,1,DataRegularSeason20242025!$M$3:$M$1315,"SO")</f>
        <v>1</v>
      </c>
      <c r="X12">
        <f>H12-T12</f>
        <v>12</v>
      </c>
      <c r="Y12">
        <f>COUNTIFS(DataRegularSeason20242025!$E$3:$E$1315,$A12, DataRegularSeason20242025!$S$3:$S$1315, $A12,DataRegularSeason20242025!$M$3:$M$1315,"REG")</f>
        <v>10</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36</v>
      </c>
      <c r="AC12">
        <f>Table3[[#This Row],[L_A]]+Table3[[#This Row],[L_H]]</f>
        <v>26</v>
      </c>
      <c r="AD12">
        <f>Table3[[#This Row],[RW_A]]+Table3[[#This Row],[RW_H]]</f>
        <v>31</v>
      </c>
      <c r="AE12">
        <f>Table3[[#This Row],[RL_A]]+Table3[[#This Row],[RL_H]]</f>
        <v>24</v>
      </c>
      <c r="AF12">
        <f>Table3[[#This Row],[OTW_A]]+Table3[[#This Row],[OTW_H]]</f>
        <v>4</v>
      </c>
      <c r="AG12">
        <f>Table3[[#This Row],[OTL_A]]+Table3[[#This Row],[OTL_H]]</f>
        <v>1</v>
      </c>
      <c r="AH12">
        <f>Table3[[#This Row],[SOW_A]]+Table3[[#This Row],[SOW_H]]</f>
        <v>1</v>
      </c>
      <c r="AI12">
        <f>Table3[[#This Row],[SOL_A]]+Table3[[#This Row],[SOL_H]]</f>
        <v>1</v>
      </c>
      <c r="AJ12" s="20" t="str">
        <f>_xlfn.CONCAT(TEXT(Table3[[#This Row],[OTW]]+Table3[[#This Row],[SOW]], "0"), "-", TEXT(Table3[[#This Row],[OTL]]+Table3[[#This Row],[SOL]],"0"))</f>
        <v>5-2</v>
      </c>
      <c r="AK12">
        <f>(2*(Table3[[#This Row],[W_A]]+Table3[[#This Row],[W_H]]))+Table3[[#This Row],[OTL_A]]+Table3[[#This Row],[SOL_A]]+Table3[[#This Row],[OTL_H]]+Table3[[#This Row],[SOL_H]]</f>
        <v>74</v>
      </c>
      <c r="AL12">
        <f>(3*(Table3[[#This Row],[RW_A]]+Table3[[#This Row],[RW_H]]))+(2*(Table3[[#This Row],[OTW_A]]+Table3[[#This Row],[SOW_A]]+Table3[[#This Row],[OTW_H]]+Table3[[#This Row],[SOW_H]]))+Table3[[#This Row],[OTL_A]]+Table3[[#This Row],[SOL_A]]+Table3[[#This Row],[OTL_H]]+Table3[[#This Row],[SOL_H]]</f>
        <v>105</v>
      </c>
      <c r="AM12" s="15">
        <f>Table3[[#This Row],[PTS]]/(2*Table3[[#This Row],[GP]])</f>
        <v>0.59677419354838712</v>
      </c>
      <c r="AN12" s="15">
        <f>Table3[[#This Row],[PTS2]]/(3*Table3[[#This Row],[GP]])</f>
        <v>0.56451612903225812</v>
      </c>
      <c r="AO12">
        <f>(2*Table3[[#This Row],[GR]])+Table3[[#This Row],[PTS]]</f>
        <v>114</v>
      </c>
      <c r="AP12">
        <f>(3*Table3[[#This Row],[GR]])+Table3[[#This Row],[PTS2]]</f>
        <v>165</v>
      </c>
      <c r="AQ12">
        <f>Table3[[#This Row],[PTS]]+(2 * Table3[[#This Row],[GR]] * Table3[[#This Row],[PTS%]])</f>
        <v>97.870967741935488</v>
      </c>
      <c r="AR12">
        <f>Table3[[#This Row],[PTS2]]+(3 * Table3[[#This Row],[GR]] * Table3[[#This Row],[PTS%2]])</f>
        <v>138.87096774193549</v>
      </c>
      <c r="AS12" s="20" t="str">
        <f>_xlfn.CONCAT(TEXT(Table3[[#This Row],[W]], "0"), "-", TEXT(Table3[[#This Row],[RL]],"0"), "-", TEXT(Table3[[#This Row],[OTL]]+Table3[[#This Row],[SOL]], "0"))</f>
        <v>36-24-2</v>
      </c>
      <c r="AT12">
        <f>COUNTIFS(DataRegularSeason20242025!$D$3:$D$1315,Table3[[#This Row],[Teams]],DataRegularSeason20242025!$K$3:$K$1315,0)</f>
        <v>1</v>
      </c>
      <c r="AU12">
        <f>SUMIF(DataRegularSeason20242025!$D$3:$D$1315,$A12, DataRegularSeason20242025!$J$3:$J$1315)</f>
        <v>94</v>
      </c>
      <c r="AV12">
        <f>SUMIF(DataRegularSeason20242025!$D$3:$D$1315,$A12, DataRegularSeason20242025!$K$3:$K$1315)</f>
        <v>91</v>
      </c>
      <c r="AW12">
        <f>AU12-AV12</f>
        <v>3</v>
      </c>
      <c r="AX12">
        <f>COUNTIFS(DataRegularSeason20242025!$E$3:$E$1315,Table3[[#This Row],[Teams]],DataRegularSeason20242025!$J$3:$J$1315,0)</f>
        <v>2</v>
      </c>
      <c r="AY12">
        <f>SUMIF(DataRegularSeason20242025!$E$3:$E$1315,$A12,DataRegularSeason20242025!$K$3:$K$1315)</f>
        <v>108</v>
      </c>
      <c r="AZ12">
        <f>SUMIF(DataRegularSeason20242025!$E$3:$E$1315,$A12,DataRegularSeason20242025!$J$3:$J$1315)</f>
        <v>92</v>
      </c>
      <c r="BA12">
        <f>AY12-AZ12</f>
        <v>16</v>
      </c>
      <c r="BB12">
        <f>AU12+AY12</f>
        <v>202</v>
      </c>
      <c r="BC12">
        <f>AV12+AZ12</f>
        <v>183</v>
      </c>
      <c r="BD12">
        <f>BB12-BC12</f>
        <v>19</v>
      </c>
      <c r="BE12" s="17">
        <f>Table3[[#This Row],[GF]]/Table3[[#This Row],[GP]]</f>
        <v>3.2580645161290325</v>
      </c>
      <c r="BF12" s="17">
        <f>Table3[[#This Row],[GA]]/Table3[[#This Row],[GP]]</f>
        <v>2.9516129032258065</v>
      </c>
      <c r="BG12" s="17">
        <f>(Table3[[#This Row],[GF]]-Table3[[#This Row],[GA]])/Table3[[#This Row],[GP]]</f>
        <v>0.30645161290322581</v>
      </c>
      <c r="BH12" s="49" t="str">
        <f>_xlfn.CONCAT(TEXT(Table3[[#This Row],[W_H]], "0"), "-", TEXT(Table3[[#This Row],[RL_H]],"0"), "-", TEXT(Table3[[#This Row],[OTL_H]]+Table3[[#This Row],[SOL_H]], "0"))</f>
        <v>19-10-2</v>
      </c>
      <c r="BI12" s="49" t="str">
        <f>_xlfn.CONCAT(TEXT(Table3[[#This Row],[W_A]], "0"), "-", TEXT(Table3[[#This Row],[RL_A]],"0"), "-", TEXT(Table3[[#This Row],[OTL_A]]+Table3[[#This Row],[SOL_A]], "0"))</f>
        <v>17-14-0</v>
      </c>
      <c r="BJ12" s="49">
        <f>((2*(Table3[[#This Row],[W_H]]))+Table3[[#This Row],[OTL_H]]+Table3[[#This Row],[SOL_H]])/(2*Table3[[#This Row],[GP_H]])</f>
        <v>0.64516129032258063</v>
      </c>
      <c r="BK12" s="49">
        <f>((2*(Table3[[#This Row],[W_A]]))+Table3[[#This Row],[OTL_A]]+Table3[[#This Row],[SOL_A]])/(2*Table3[[#This Row],[GP_A]])</f>
        <v>0.54838709677419351</v>
      </c>
      <c r="BL12" s="21">
        <f>(Table3[[#This Row],[W]]*$CG$3)+(Table3[[#This Row],[L]]*$CG$4)+(Table3[[#This Row],[GF]]*$CG$5)+(Table3[[#This Row],[GA]]*$CG$6)</f>
        <v>74.399999999999991</v>
      </c>
      <c r="BM12" s="21">
        <f>(82*(((Table3[[#This Row],[PTS%]]*$CG$3)+((1-Table3[[#This Row],[PTS%]])*$CG$4)+(Table3[[#This Row],[GF]]*$CG$5)+(Table3[[#This Row],[GA]]*$CG$6))/Table3[[#This Row],[GP]])) + (Table3[[#This Row],[W]]*$CG$3)+(Table3[[#This Row],[L]]*$CG$4)+(Table3[[#This Row],[GF]]*$CG$5)+(Table3[[#This Row],[GA]]*$CG$6)</f>
        <v>139.23204994797086</v>
      </c>
      <c r="BN12">
        <f>COUNTIFS(Table2[AwayTeam],$A12,Table2[PredictedWinner], $A12, Table2[GameIsOver], 1)</f>
        <v>16</v>
      </c>
      <c r="BO12">
        <f>COUNTIFS(Table2[HomeTeam],$A12,Table2[PredictedWinner], $A12, Table2[GameIsOver], 1)</f>
        <v>23</v>
      </c>
      <c r="BP12">
        <f>BN12+BO12</f>
        <v>39</v>
      </c>
      <c r="BQ12">
        <f>F12-BN12</f>
        <v>15</v>
      </c>
      <c r="BR12">
        <f>H12-BO12</f>
        <v>8</v>
      </c>
      <c r="BS12">
        <f>BQ12+BR12</f>
        <v>23</v>
      </c>
      <c r="BV12">
        <v>2022</v>
      </c>
      <c r="BW12" t="str">
        <f>INDEX(Table2[AwayTeam], Table3[[#This Row],[Column2]])</f>
        <v>NJD</v>
      </c>
      <c r="BX12">
        <f>LARGE((Table2[[#This Row],[AwayTeam]]=Table3[[#This Row],[Teams]]), 1)</f>
        <v>1</v>
      </c>
      <c r="CA12" t="s">
        <v>1470</v>
      </c>
      <c r="CB12">
        <f>$CB$3/($CB$10-$CB$9)</f>
        <v>5.4705882352941178</v>
      </c>
    </row>
    <row r="13" spans="1:95" x14ac:dyDescent="0.25">
      <c r="A13" t="s">
        <v>27</v>
      </c>
      <c r="B13" t="s">
        <v>96</v>
      </c>
      <c r="C13" t="s">
        <v>99</v>
      </c>
      <c r="D13">
        <f>COUNTIFS(DataRegularSeason20242025!$D$3:$D$1315,$A13,DataRegularSeason20242025!$R$3:$R$1315,1,DataRegularSeason20242025!$N$3:$N$1315,1) + COUNTIFS(DataRegularSeason20242025!$E$3:$E$1315,$A13,DataRegularSeason20242025!$R$3:$R$1315,1,DataRegularSeason20242025!$N$3:$N$1315,1)</f>
        <v>53</v>
      </c>
      <c r="E13" s="15">
        <f>Table3[[#This Row],[Watched]]/Table3[[#This Row],[GP]]</f>
        <v>0.8833333333333333</v>
      </c>
      <c r="F13">
        <f>COUNTIFS(DataRegularSeason20242025!$N$3:$N$1315,1,DataRegularSeason20242025!$D$3:$D$1315,$A13)</f>
        <v>34</v>
      </c>
      <c r="G13">
        <f>41-Table3[[#This Row],[GP_A]]</f>
        <v>7</v>
      </c>
      <c r="H13">
        <f>COUNTIFS(DataRegularSeason20242025!$E$3:$E$1315,$A13,DataRegularSeason20242025!$N$3:$N$1315,1)</f>
        <v>26</v>
      </c>
      <c r="I13">
        <f>41-Table3[[#This Row],[GP_H]]</f>
        <v>15</v>
      </c>
      <c r="J13">
        <f>F13+H13</f>
        <v>60</v>
      </c>
      <c r="K13">
        <f>82-Table3[[#This Row],[GP]]</f>
        <v>22</v>
      </c>
      <c r="L13">
        <f>COUNTIFS(DataRegularSeason20242025!$D$3:$D$1315,$A13, DataRegularSeason20242025!$L$3:$L$1315, $A13,DataRegularSeason20242025!$N$3:$N$1315,1)</f>
        <v>12</v>
      </c>
      <c r="M13">
        <f>COUNTIFS(DataRegularSeason20242025!$D$3:$D$1315,$A13, DataRegularSeason20242025!$L$3:$L$1315, $A13,DataRegularSeason20242025!$N$3:$N$1315,1,DataRegularSeason20242025!$M$3:$M$1315,"REG")</f>
        <v>11</v>
      </c>
      <c r="N13">
        <f>COUNTIFS(DataRegularSeason20242025!$D$3:$D$1315,$A13, DataRegularSeason20242025!$L$3:$L$1315, $A13,DataRegularSeason20242025!$N$3:$N$1315,1,DataRegularSeason20242025!$M$3:$M$1315,"OT")</f>
        <v>1</v>
      </c>
      <c r="O13">
        <f>COUNTIFS(DataRegularSeason20242025!$D$3:$D$1315,$A13, DataRegularSeason20242025!$L$3:$L$1315, $A13,DataRegularSeason20242025!$N$3:$N$1315,1,DataRegularSeason20242025!$M$3:$M$1315,"SO")</f>
        <v>0</v>
      </c>
      <c r="P13">
        <f>F13-L13</f>
        <v>22</v>
      </c>
      <c r="Q13">
        <f>COUNTIFS(DataRegularSeason20242025!$D$3:$D$1315,$A13, DataRegularSeason20242025!$S$3:$S$1315, $A13,DataRegularSeason20242025!$M$3:$M$1315,"REG")</f>
        <v>17</v>
      </c>
      <c r="R13">
        <f>COUNTIFS(DataRegularSeason20242025!$D$3:$D$1315,$A13, DataRegularSeason20242025!$S$3:$S$1315, $A13,DataRegularSeason20242025!$M$3:$M$1315,"OT")</f>
        <v>5</v>
      </c>
      <c r="S13">
        <f>COUNTIFS(DataRegularSeason20242025!$D$3:$D$1315,$A13, DataRegularSeason20242025!$S$3:$S$1315, $A13,DataRegularSeason20242025!$M$3:$M$1315,"SO")</f>
        <v>0</v>
      </c>
      <c r="T13">
        <f>COUNTIFS(DataRegularSeason20242025!$E$3:$E$1315,$A13, DataRegularSeason20242025!$L$3:$L$1315, $A13, DataRegularSeason20242025!$N$3:$N$1315,1)</f>
        <v>19</v>
      </c>
      <c r="U13">
        <f>COUNTIFS(DataRegularSeason20242025!$E$3:$E$1315,$A13, DataRegularSeason20242025!$L$3:$L$1315, $A13,DataRegularSeason20242025!$N$3:$N$1315,1,DataRegularSeason20242025!$M$3:$M$1315,"REG")</f>
        <v>17</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1</v>
      </c>
      <c r="X13">
        <f>H13-T13</f>
        <v>7</v>
      </c>
      <c r="Y13">
        <f>COUNTIFS(DataRegularSeason20242025!$E$3:$E$1315,$A13, DataRegularSeason20242025!$S$3:$S$1315, $A13,DataRegularSeason20242025!$M$3:$M$1315,"REG")</f>
        <v>3</v>
      </c>
      <c r="Z13">
        <f>COUNTIFS(DataRegularSeason20242025!$E$3:$E$1315,$A13, DataRegularSeason20242025!$S$3:$S$1315, $A13,DataRegularSeason20242025!$M$3:$M$1315,"OT")</f>
        <v>1</v>
      </c>
      <c r="AA13">
        <f>COUNTIFS(DataRegularSeason20242025!$E$3:$E$1315,$A13, DataRegularSeason20242025!$S$3:$S$1315, $A13,DataRegularSeason20242025!$M$3:$M$1315,"SO")</f>
        <v>3</v>
      </c>
      <c r="AB13">
        <f>Table3[[#This Row],[W_A]]+Table3[[#This Row],[W_H]]</f>
        <v>31</v>
      </c>
      <c r="AC13">
        <f>Table3[[#This Row],[L_A]]+Table3[[#This Row],[L_H]]</f>
        <v>29</v>
      </c>
      <c r="AD13">
        <f>Table3[[#This Row],[RW_A]]+Table3[[#This Row],[RW_H]]</f>
        <v>28</v>
      </c>
      <c r="AE13">
        <f>Table3[[#This Row],[RL_A]]+Table3[[#This Row],[RL_H]]</f>
        <v>20</v>
      </c>
      <c r="AF13">
        <f>Table3[[#This Row],[OTW_A]]+Table3[[#This Row],[OTW_H]]</f>
        <v>2</v>
      </c>
      <c r="AG13">
        <f>Table3[[#This Row],[OTL_A]]+Table3[[#This Row],[OTL_H]]</f>
        <v>6</v>
      </c>
      <c r="AH13">
        <f>Table3[[#This Row],[SOW_A]]+Table3[[#This Row],[SOW_H]]</f>
        <v>1</v>
      </c>
      <c r="AI13">
        <f>Table3[[#This Row],[SOL_A]]+Table3[[#This Row],[SOL_H]]</f>
        <v>3</v>
      </c>
      <c r="AJ13" s="20" t="str">
        <f>_xlfn.CONCAT(TEXT(Table3[[#This Row],[OTW]]+Table3[[#This Row],[SOW]], "0"), "-", TEXT(Table3[[#This Row],[OTL]]+Table3[[#This Row],[SOL]],"0"))</f>
        <v>3-9</v>
      </c>
      <c r="AK13">
        <f>(2*(Table3[[#This Row],[W_A]]+Table3[[#This Row],[W_H]]))+Table3[[#This Row],[OTL_A]]+Table3[[#This Row],[SOL_A]]+Table3[[#This Row],[OTL_H]]+Table3[[#This Row],[SOL_H]]</f>
        <v>71</v>
      </c>
      <c r="AL13">
        <f>(3*(Table3[[#This Row],[RW_A]]+Table3[[#This Row],[RW_H]]))+(2*(Table3[[#This Row],[OTW_A]]+Table3[[#This Row],[SOW_A]]+Table3[[#This Row],[OTW_H]]+Table3[[#This Row],[SOW_H]]))+Table3[[#This Row],[OTL_A]]+Table3[[#This Row],[SOL_A]]+Table3[[#This Row],[OTL_H]]+Table3[[#This Row],[SOL_H]]</f>
        <v>99</v>
      </c>
      <c r="AM13" s="15">
        <f>Table3[[#This Row],[PTS]]/(2*Table3[[#This Row],[GP]])</f>
        <v>0.59166666666666667</v>
      </c>
      <c r="AN13" s="15">
        <f>Table3[[#This Row],[PTS2]]/(3*Table3[[#This Row],[GP]])</f>
        <v>0.55000000000000004</v>
      </c>
      <c r="AO13">
        <f>(2*Table3[[#This Row],[GR]])+Table3[[#This Row],[PTS]]</f>
        <v>115</v>
      </c>
      <c r="AP13">
        <f>(3*Table3[[#This Row],[GR]])+Table3[[#This Row],[PTS2]]</f>
        <v>165</v>
      </c>
      <c r="AQ13">
        <f>Table3[[#This Row],[PTS]]+(2 * Table3[[#This Row],[GR]] * Table3[[#This Row],[PTS%]])</f>
        <v>97.033333333333331</v>
      </c>
      <c r="AR13">
        <f>Table3[[#This Row],[PTS2]]+(3 * Table3[[#This Row],[GR]] * Table3[[#This Row],[PTS%2]])</f>
        <v>135.30000000000001</v>
      </c>
      <c r="AS13" s="20" t="str">
        <f>_xlfn.CONCAT(TEXT(Table3[[#This Row],[W]], "0"), "-", TEXT(Table3[[#This Row],[RL]],"0"), "-", TEXT(Table3[[#This Row],[OTL]]+Table3[[#This Row],[SOL]], "0"))</f>
        <v>31-20-9</v>
      </c>
      <c r="AT13">
        <f>COUNTIFS(DataRegularSeason20242025!$D$3:$D$1315,Table3[[#This Row],[Teams]],DataRegularSeason20242025!$K$3:$K$1315,0)</f>
        <v>1</v>
      </c>
      <c r="AU13">
        <f>SUMIF(DataRegularSeason20242025!$D$3:$D$1315,$A13, DataRegularSeason20242025!$J$3:$J$1315)</f>
        <v>82</v>
      </c>
      <c r="AV13">
        <f>SUMIF(DataRegularSeason20242025!$D$3:$D$1315,$A13, DataRegularSeason20242025!$K$3:$K$1315)</f>
        <v>102</v>
      </c>
      <c r="AW13">
        <f>AU13-AV13</f>
        <v>-20</v>
      </c>
      <c r="AX13">
        <f>COUNTIFS(DataRegularSeason20242025!$E$3:$E$1315,Table3[[#This Row],[Teams]],DataRegularSeason20242025!$J$3:$J$1315,0)</f>
        <v>1</v>
      </c>
      <c r="AY13">
        <f>SUMIF(DataRegularSeason20242025!$E$3:$E$1315,$A13,DataRegularSeason20242025!$K$3:$K$1315)</f>
        <v>87</v>
      </c>
      <c r="AZ13">
        <f>SUMIF(DataRegularSeason20242025!$E$3:$E$1315,$A13,DataRegularSeason20242025!$J$3:$J$1315)</f>
        <v>60</v>
      </c>
      <c r="BA13">
        <f>AY13-AZ13</f>
        <v>27</v>
      </c>
      <c r="BB13">
        <f>AU13+AY13</f>
        <v>169</v>
      </c>
      <c r="BC13">
        <f>AV13+AZ13</f>
        <v>162</v>
      </c>
      <c r="BD13">
        <f>BB13-BC13</f>
        <v>7</v>
      </c>
      <c r="BE13" s="17">
        <f>Table3[[#This Row],[GF]]/Table3[[#This Row],[GP]]</f>
        <v>2.8166666666666669</v>
      </c>
      <c r="BF13" s="17">
        <f>Table3[[#This Row],[GA]]/Table3[[#This Row],[GP]]</f>
        <v>2.7</v>
      </c>
      <c r="BG13" s="17">
        <f>(Table3[[#This Row],[GF]]-Table3[[#This Row],[GA]])/Table3[[#This Row],[GP]]</f>
        <v>0.11666666666666667</v>
      </c>
      <c r="BH13" s="49" t="str">
        <f>_xlfn.CONCAT(TEXT(Table3[[#This Row],[W_H]], "0"), "-", TEXT(Table3[[#This Row],[RL_H]],"0"), "-", TEXT(Table3[[#This Row],[OTL_H]]+Table3[[#This Row],[SOL_H]], "0"))</f>
        <v>19-3-4</v>
      </c>
      <c r="BI13" s="49" t="str">
        <f>_xlfn.CONCAT(TEXT(Table3[[#This Row],[W_A]], "0"), "-", TEXT(Table3[[#This Row],[RL_A]],"0"), "-", TEXT(Table3[[#This Row],[OTL_A]]+Table3[[#This Row],[SOL_A]], "0"))</f>
        <v>12-17-5</v>
      </c>
      <c r="BJ13" s="49">
        <f>((2*(Table3[[#This Row],[W_H]]))+Table3[[#This Row],[OTL_H]]+Table3[[#This Row],[SOL_H]])/(2*Table3[[#This Row],[GP_H]])</f>
        <v>0.80769230769230771</v>
      </c>
      <c r="BK13" s="49">
        <f>((2*(Table3[[#This Row],[W_A]]))+Table3[[#This Row],[OTL_A]]+Table3[[#This Row],[SOL_A]])/(2*Table3[[#This Row],[GP_A]])</f>
        <v>0.4264705882352941</v>
      </c>
      <c r="BL13" s="21">
        <f>(Table3[[#This Row],[W]]*$CG$3)+(Table3[[#This Row],[L]]*$CG$4)+(Table3[[#This Row],[GF]]*$CG$5)+(Table3[[#This Row],[GA]]*$CG$6)</f>
        <v>65.75</v>
      </c>
      <c r="BM13" s="21">
        <f>(82*(((Table3[[#This Row],[PTS%]]*$CG$3)+((1-Table3[[#This Row],[PTS%]])*$CG$4)+(Table3[[#This Row],[GF]]*$CG$5)+(Table3[[#This Row],[GA]]*$CG$6))/Table3[[#This Row],[GP]])) + (Table3[[#This Row],[W]]*$CG$3)+(Table3[[#This Row],[L]]*$CG$4)+(Table3[[#This Row],[GF]]*$CG$5)+(Table3[[#This Row],[GA]]*$CG$6)</f>
        <v>123.10672222222223</v>
      </c>
      <c r="BN13">
        <f>COUNTIFS(Table2[AwayTeam],$A13,Table2[PredictedWinner], $A13, Table2[GameIsOver], 1)</f>
        <v>15</v>
      </c>
      <c r="BO13">
        <f>COUNTIFS(Table2[HomeTeam],$A13,Table2[PredictedWinner], $A13, Table2[GameIsOver], 1)</f>
        <v>15</v>
      </c>
      <c r="BP13">
        <f>BN13+BO13</f>
        <v>30</v>
      </c>
      <c r="BQ13">
        <f>F13-BN13</f>
        <v>19</v>
      </c>
      <c r="BR13">
        <f>H13-BO13</f>
        <v>11</v>
      </c>
      <c r="BS13">
        <f>BQ13+BR13</f>
        <v>30</v>
      </c>
      <c r="BV13">
        <v>2014</v>
      </c>
      <c r="BW13" t="str">
        <f>INDEX(Table2[AwayTeam], Table3[[#This Row],[Column2]])</f>
        <v>MTL</v>
      </c>
      <c r="BX13">
        <f>LARGE((Table2[[#This Row],[AwayTeam]]=Table3[[#This Row],[Teams]]), 1)</f>
        <v>0</v>
      </c>
      <c r="CA13" t="s">
        <v>1477</v>
      </c>
      <c r="CB13">
        <f>(CB5/CB2)/2</f>
        <v>3.0242424242424244</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53</v>
      </c>
      <c r="E14" s="15">
        <f>Table3[[#This Row],[Watched]]/Table3[[#This Row],[GP]]</f>
        <v>0.84126984126984128</v>
      </c>
      <c r="F14">
        <f>COUNTIFS(DataRegularSeason20242025!$N$3:$N$1315,1,DataRegularSeason20242025!$D$3:$D$1315,$A14)</f>
        <v>34</v>
      </c>
      <c r="G14">
        <f>41-Table3[[#This Row],[GP_A]]</f>
        <v>7</v>
      </c>
      <c r="H14">
        <f>COUNTIFS(DataRegularSeason20242025!$E$3:$E$1315,$A14,DataRegularSeason20242025!$N$3:$N$1315,1)</f>
        <v>29</v>
      </c>
      <c r="I14">
        <f>41-Table3[[#This Row],[GP_H]]</f>
        <v>12</v>
      </c>
      <c r="J14">
        <f>F14+H14</f>
        <v>63</v>
      </c>
      <c r="K14">
        <f>82-Table3[[#This Row],[GP]]</f>
        <v>19</v>
      </c>
      <c r="L14">
        <f>COUNTIFS(DataRegularSeason20242025!$D$3:$D$1315,$A14, DataRegularSeason20242025!$L$3:$L$1315, $A14,DataRegularSeason20242025!$N$3:$N$1315,1)</f>
        <v>18</v>
      </c>
      <c r="M14">
        <f>COUNTIFS(DataRegularSeason20242025!$D$3:$D$1315,$A14, DataRegularSeason20242025!$L$3:$L$1315, $A14,DataRegularSeason20242025!$N$3:$N$1315,1,DataRegularSeason20242025!$M$3:$M$1315,"REG")</f>
        <v>15</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16</v>
      </c>
      <c r="Q14">
        <f>COUNTIFS(DataRegularSeason20242025!$D$3:$D$1315,$A14, DataRegularSeason20242025!$S$3:$S$1315, $A14,DataRegularSeason20242025!$M$3:$M$1315,"REG")</f>
        <v>14</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H14-T14</f>
        <v>14</v>
      </c>
      <c r="Y14">
        <f>COUNTIFS(DataRegularSeason20242025!$E$3:$E$1315,$A14, DataRegularSeason20242025!$S$3:$S$1315, $A14,DataRegularSeason20242025!$M$3:$M$1315,"REG")</f>
        <v>10</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33</v>
      </c>
      <c r="AC14">
        <f>Table3[[#This Row],[L_A]]+Table3[[#This Row],[L_H]]</f>
        <v>30</v>
      </c>
      <c r="AD14">
        <f>Table3[[#This Row],[RW_A]]+Table3[[#This Row],[RW_H]]</f>
        <v>29</v>
      </c>
      <c r="AE14">
        <f>Table3[[#This Row],[RL_A]]+Table3[[#This Row],[RL_H]]</f>
        <v>24</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72</v>
      </c>
      <c r="AL14">
        <f>(3*(Table3[[#This Row],[RW_A]]+Table3[[#This Row],[RW_H]]))+(2*(Table3[[#This Row],[OTW_A]]+Table3[[#This Row],[SOW_A]]+Table3[[#This Row],[OTW_H]]+Table3[[#This Row],[SOW_H]]))+Table3[[#This Row],[OTL_A]]+Table3[[#This Row],[SOL_A]]+Table3[[#This Row],[OTL_H]]+Table3[[#This Row],[SOL_H]]</f>
        <v>101</v>
      </c>
      <c r="AM14" s="15">
        <f>Table3[[#This Row],[PTS]]/(2*Table3[[#This Row],[GP]])</f>
        <v>0.5714285714285714</v>
      </c>
      <c r="AN14" s="15">
        <f>Table3[[#This Row],[PTS2]]/(3*Table3[[#This Row],[GP]])</f>
        <v>0.53439153439153442</v>
      </c>
      <c r="AO14">
        <f>(2*Table3[[#This Row],[GR]])+Table3[[#This Row],[PTS]]</f>
        <v>110</v>
      </c>
      <c r="AP14">
        <f>(3*Table3[[#This Row],[GR]])+Table3[[#This Row],[PTS2]]</f>
        <v>158</v>
      </c>
      <c r="AQ14">
        <f>Table3[[#This Row],[PTS]]+(2 * Table3[[#This Row],[GR]] * Table3[[#This Row],[PTS%]])</f>
        <v>93.714285714285708</v>
      </c>
      <c r="AR14">
        <f>Table3[[#This Row],[PTS2]]+(3 * Table3[[#This Row],[GR]] * Table3[[#This Row],[PTS%2]])</f>
        <v>131.46031746031747</v>
      </c>
      <c r="AS14" s="20" t="str">
        <f>_xlfn.CONCAT(TEXT(Table3[[#This Row],[W]], "0"), "-", TEXT(Table3[[#This Row],[RL]],"0"), "-", TEXT(Table3[[#This Row],[OTL]]+Table3[[#This Row],[SOL]], "0"))</f>
        <v>33-24-6</v>
      </c>
      <c r="AT14">
        <f>COUNTIFS(DataRegularSeason20242025!$D$3:$D$1315,Table3[[#This Row],[Teams]],DataRegularSeason20242025!$K$3:$K$1315,0)</f>
        <v>4</v>
      </c>
      <c r="AU14">
        <f>SUMIF(DataRegularSeason20242025!$D$3:$D$1315,$A14, DataRegularSeason20242025!$J$3:$J$1315)</f>
        <v>101</v>
      </c>
      <c r="AV14">
        <f>SUMIF(DataRegularSeason20242025!$D$3:$D$1315,$A14, DataRegularSeason20242025!$K$3:$K$1315)</f>
        <v>87</v>
      </c>
      <c r="AW14">
        <f>AU14-AV14</f>
        <v>14</v>
      </c>
      <c r="AX14">
        <f>COUNTIFS(DataRegularSeason20242025!$E$3:$E$1315,Table3[[#This Row],[Teams]],DataRegularSeason20242025!$J$3:$J$1315,0)</f>
        <v>4</v>
      </c>
      <c r="AY14">
        <f>SUMIF(DataRegularSeason20242025!$E$3:$E$1315,$A14,DataRegularSeason20242025!$K$3:$K$1315)</f>
        <v>88</v>
      </c>
      <c r="AZ14">
        <f>SUMIF(DataRegularSeason20242025!$E$3:$E$1315,$A14,DataRegularSeason20242025!$J$3:$J$1315)</f>
        <v>71</v>
      </c>
      <c r="BA14">
        <f>AY14-AZ14</f>
        <v>17</v>
      </c>
      <c r="BB14">
        <f>AU14+AY14</f>
        <v>189</v>
      </c>
      <c r="BC14">
        <f>AV14+AZ14</f>
        <v>158</v>
      </c>
      <c r="BD14">
        <f>BB14-BC14</f>
        <v>31</v>
      </c>
      <c r="BE14" s="17">
        <f>Table3[[#This Row],[GF]]/Table3[[#This Row],[GP]]</f>
        <v>3</v>
      </c>
      <c r="BF14" s="17">
        <f>Table3[[#This Row],[GA]]/Table3[[#This Row],[GP]]</f>
        <v>2.5079365079365079</v>
      </c>
      <c r="BG14" s="17">
        <f>(Table3[[#This Row],[GF]]-Table3[[#This Row],[GA]])/Table3[[#This Row],[GP]]</f>
        <v>0.49206349206349204</v>
      </c>
      <c r="BH14" s="49" t="str">
        <f>_xlfn.CONCAT(TEXT(Table3[[#This Row],[W_H]], "0"), "-", TEXT(Table3[[#This Row],[RL_H]],"0"), "-", TEXT(Table3[[#This Row],[OTL_H]]+Table3[[#This Row],[SOL_H]], "0"))</f>
        <v>15-10-4</v>
      </c>
      <c r="BI14" s="49" t="str">
        <f>_xlfn.CONCAT(TEXT(Table3[[#This Row],[W_A]], "0"), "-", TEXT(Table3[[#This Row],[RL_A]],"0"), "-", TEXT(Table3[[#This Row],[OTL_A]]+Table3[[#This Row],[SOL_A]], "0"))</f>
        <v>18-14-2</v>
      </c>
      <c r="BJ14" s="49">
        <f>((2*(Table3[[#This Row],[W_H]]))+Table3[[#This Row],[OTL_H]]+Table3[[#This Row],[SOL_H]])/(2*Table3[[#This Row],[GP_H]])</f>
        <v>0.58620689655172409</v>
      </c>
      <c r="BK14" s="49">
        <f>((2*(Table3[[#This Row],[W_A]]))+Table3[[#This Row],[OTL_A]]+Table3[[#This Row],[SOL_A]])/(2*Table3[[#This Row],[GP_A]])</f>
        <v>0.55882352941176472</v>
      </c>
      <c r="BL14" s="21">
        <f>(Table3[[#This Row],[W]]*$CG$3)+(Table3[[#This Row],[L]]*$CG$4)+(Table3[[#This Row],[GF]]*$CG$5)+(Table3[[#This Row],[GA]]*$CG$6)</f>
        <v>69.649999999999991</v>
      </c>
      <c r="BM14" s="21">
        <f>(82*(((Table3[[#This Row],[PTS%]]*$CG$3)+((1-Table3[[#This Row],[PTS%]])*$CG$4)+(Table3[[#This Row],[GF]]*$CG$5)+(Table3[[#This Row],[GA]]*$CG$6))/Table3[[#This Row],[GP]])) + (Table3[[#This Row],[W]]*$CG$3)+(Table3[[#This Row],[L]]*$CG$4)+(Table3[[#This Row],[GF]]*$CG$5)+(Table3[[#This Row],[GA]]*$CG$6)</f>
        <v>127.65430839002268</v>
      </c>
      <c r="BN14">
        <f>COUNTIFS(Table2[AwayTeam],$A14,Table2[PredictedWinner], $A14, Table2[GameIsOver], 1)</f>
        <v>20</v>
      </c>
      <c r="BO14">
        <f>COUNTIFS(Table2[HomeTeam],$A14,Table2[PredictedWinner], $A14, Table2[GameIsOver], 1)</f>
        <v>20</v>
      </c>
      <c r="BP14">
        <f>BN14+BO14</f>
        <v>40</v>
      </c>
      <c r="BQ14">
        <f>F14-BN14</f>
        <v>14</v>
      </c>
      <c r="BR14">
        <f>H14-BO14</f>
        <v>9</v>
      </c>
      <c r="BS14">
        <f>BQ14+BR14</f>
        <v>23</v>
      </c>
      <c r="BV14">
        <v>2003</v>
      </c>
      <c r="BW14" t="str">
        <f>INDEX(Table2[AwayTeam], Table3[[#This Row],[Column2]])</f>
        <v>LAK</v>
      </c>
      <c r="BX14">
        <f>LARGE((Table2[[#This Row],[AwayTeam]]=Table3[[#This Row],[Teams]]), 1)</f>
        <v>0</v>
      </c>
      <c r="CA14" t="s">
        <v>1798</v>
      </c>
      <c r="CB14">
        <f>CB7+CB8</f>
        <v>196</v>
      </c>
    </row>
    <row r="15" spans="1:95" ht="15.75" thickBot="1" x14ac:dyDescent="0.3">
      <c r="A15" t="s">
        <v>35</v>
      </c>
      <c r="B15" t="s">
        <v>97</v>
      </c>
      <c r="C15" t="s">
        <v>98</v>
      </c>
      <c r="D15">
        <f>COUNTIFS(DataRegularSeason20242025!$D$3:$D$1315,$A15,DataRegularSeason20242025!$R$3:$R$1315,1,DataRegularSeason20242025!$N$3:$N$1315,1) + COUNTIFS(DataRegularSeason20242025!$E$3:$E$1315,$A15,DataRegularSeason20242025!$R$3:$R$1315,1,DataRegularSeason20242025!$N$3:$N$1315,1)</f>
        <v>53</v>
      </c>
      <c r="E15" s="15">
        <f>Table3[[#This Row],[Watched]]/Table3[[#This Row],[GP]]</f>
        <v>0.85483870967741937</v>
      </c>
      <c r="F15">
        <f>COUNTIFS(DataRegularSeason20242025!$N$3:$N$1315,1,DataRegularSeason20242025!$D$3:$D$1315,$A15)</f>
        <v>32</v>
      </c>
      <c r="G15">
        <f>41-Table3[[#This Row],[GP_A]]</f>
        <v>9</v>
      </c>
      <c r="H15">
        <f>COUNTIFS(DataRegularSeason20242025!$E$3:$E$1315,$A15,DataRegularSeason20242025!$N$3:$N$1315,1)</f>
        <v>30</v>
      </c>
      <c r="I15">
        <f>41-Table3[[#This Row],[GP_H]]</f>
        <v>11</v>
      </c>
      <c r="J15">
        <f>F15+H15</f>
        <v>62</v>
      </c>
      <c r="K15">
        <f>82-Table3[[#This Row],[GP]]</f>
        <v>20</v>
      </c>
      <c r="L15">
        <f>COUNTIFS(DataRegularSeason20242025!$D$3:$D$1315,$A15, DataRegularSeason20242025!$L$3:$L$1315, $A15,DataRegularSeason20242025!$N$3:$N$1315,1)</f>
        <v>10</v>
      </c>
      <c r="M15">
        <f>COUNTIFS(DataRegularSeason20242025!$D$3:$D$1315,$A15, DataRegularSeason20242025!$L$3:$L$1315, $A15,DataRegularSeason20242025!$N$3:$N$1315,1,DataRegularSeason20242025!$M$3:$M$1315,"REG")</f>
        <v>7</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1</v>
      </c>
      <c r="P15">
        <f>F15-L15</f>
        <v>22</v>
      </c>
      <c r="Q15">
        <f>COUNTIFS(DataRegularSeason20242025!$D$3:$D$1315,$A15, DataRegularSeason20242025!$S$3:$S$1315, $A15,DataRegularSeason20242025!$M$3:$M$1315,"REG")</f>
        <v>18</v>
      </c>
      <c r="R15">
        <f>COUNTIFS(DataRegularSeason20242025!$D$3:$D$1315,$A15, DataRegularSeason20242025!$S$3:$S$1315, $A15,DataRegularSeason20242025!$M$3:$M$1315,"OT")</f>
        <v>3</v>
      </c>
      <c r="S15">
        <f>COUNTIFS(DataRegularSeason20242025!$D$3:$D$1315,$A15, DataRegularSeason20242025!$S$3:$S$1315, $A15,DataRegularSeason20242025!$M$3:$M$1315,"SO")</f>
        <v>1</v>
      </c>
      <c r="T15">
        <f>COUNTIFS(DataRegularSeason20242025!$E$3:$E$1315,$A15, DataRegularSeason20242025!$L$3:$L$1315, $A15, DataRegularSeason20242025!$N$3:$N$1315,1)</f>
        <v>20</v>
      </c>
      <c r="U15">
        <f>COUNTIFS(DataRegularSeason20242025!$E$3:$E$1315,$A15, DataRegularSeason20242025!$L$3:$L$1315, $A15,DataRegularSeason20242025!$N$3:$N$1315,1,DataRegularSeason20242025!$M$3:$M$1315,"REG")</f>
        <v>15</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3</v>
      </c>
      <c r="X15">
        <f>H15-T15</f>
        <v>10</v>
      </c>
      <c r="Y15">
        <f>COUNTIFS(DataRegularSeason20242025!$E$3:$E$1315,$A15, DataRegularSeason20242025!$S$3:$S$1315, $A15,DataRegularSeason20242025!$M$3:$M$1315,"REG")</f>
        <v>6</v>
      </c>
      <c r="Z15">
        <f>COUNTIFS(DataRegularSeason20242025!$E$3:$E$1315,$A15, DataRegularSeason20242025!$S$3:$S$1315, $A15,DataRegularSeason20242025!$M$3:$M$1315,"OT")</f>
        <v>4</v>
      </c>
      <c r="AA15">
        <f>COUNTIFS(DataRegularSeason20242025!$E$3:$E$1315,$A15, DataRegularSeason20242025!$S$3:$S$1315, $A15,DataRegularSeason20242025!$M$3:$M$1315,"SO")</f>
        <v>0</v>
      </c>
      <c r="AB15">
        <f>Table3[[#This Row],[W_A]]+Table3[[#This Row],[W_H]]</f>
        <v>30</v>
      </c>
      <c r="AC15">
        <f>Table3[[#This Row],[L_A]]+Table3[[#This Row],[L_H]]</f>
        <v>32</v>
      </c>
      <c r="AD15">
        <f>Table3[[#This Row],[RW_A]]+Table3[[#This Row],[RW_H]]</f>
        <v>22</v>
      </c>
      <c r="AE15">
        <f>Table3[[#This Row],[RL_A]]+Table3[[#This Row],[RL_H]]</f>
        <v>24</v>
      </c>
      <c r="AF15">
        <f>Table3[[#This Row],[OTW_A]]+Table3[[#This Row],[OTW_H]]</f>
        <v>4</v>
      </c>
      <c r="AG15">
        <f>Table3[[#This Row],[OTL_A]]+Table3[[#This Row],[OTL_H]]</f>
        <v>7</v>
      </c>
      <c r="AH15">
        <f>Table3[[#This Row],[SOW_A]]+Table3[[#This Row],[SOW_H]]</f>
        <v>4</v>
      </c>
      <c r="AI15">
        <f>Table3[[#This Row],[SOL_A]]+Table3[[#This Row],[SOL_H]]</f>
        <v>1</v>
      </c>
      <c r="AJ15" s="20" t="str">
        <f>_xlfn.CONCAT(TEXT(Table3[[#This Row],[OTW]]+Table3[[#This Row],[SOW]], "0"), "-", TEXT(Table3[[#This Row],[OTL]]+Table3[[#This Row],[SOL]],"0"))</f>
        <v>8-8</v>
      </c>
      <c r="AK15">
        <f>(2*(Table3[[#This Row],[W_A]]+Table3[[#This Row],[W_H]]))+Table3[[#This Row],[OTL_A]]+Table3[[#This Row],[SOL_A]]+Table3[[#This Row],[OTL_H]]+Table3[[#This Row],[SOL_H]]</f>
        <v>68</v>
      </c>
      <c r="AL15">
        <f>(3*(Table3[[#This Row],[RW_A]]+Table3[[#This Row],[RW_H]]))+(2*(Table3[[#This Row],[OTW_A]]+Table3[[#This Row],[SOW_A]]+Table3[[#This Row],[OTW_H]]+Table3[[#This Row],[SOW_H]]))+Table3[[#This Row],[OTL_A]]+Table3[[#This Row],[SOL_A]]+Table3[[#This Row],[OTL_H]]+Table3[[#This Row],[SOL_H]]</f>
        <v>90</v>
      </c>
      <c r="AM15" s="15">
        <f>Table3[[#This Row],[PTS]]/(2*Table3[[#This Row],[GP]])</f>
        <v>0.54838709677419351</v>
      </c>
      <c r="AN15" s="15">
        <f>Table3[[#This Row],[PTS2]]/(3*Table3[[#This Row],[GP]])</f>
        <v>0.4838709677419355</v>
      </c>
      <c r="AO15">
        <f>(2*Table3[[#This Row],[GR]])+Table3[[#This Row],[PTS]]</f>
        <v>108</v>
      </c>
      <c r="AP15">
        <f>(3*Table3[[#This Row],[GR]])+Table3[[#This Row],[PTS2]]</f>
        <v>150</v>
      </c>
      <c r="AQ15">
        <f>Table3[[#This Row],[PTS]]+(2 * Table3[[#This Row],[GR]] * Table3[[#This Row],[PTS%]])</f>
        <v>89.935483870967744</v>
      </c>
      <c r="AR15">
        <f>Table3[[#This Row],[PTS2]]+(3 * Table3[[#This Row],[GR]] * Table3[[#This Row],[PTS%2]])</f>
        <v>119.03225806451613</v>
      </c>
      <c r="AS15" s="20" t="str">
        <f>_xlfn.CONCAT(TEXT(Table3[[#This Row],[W]], "0"), "-", TEXT(Table3[[#This Row],[RL]],"0"), "-", TEXT(Table3[[#This Row],[OTL]]+Table3[[#This Row],[SOL]], "0"))</f>
        <v>30-24-8</v>
      </c>
      <c r="AT15">
        <f>COUNTIFS(DataRegularSeason20242025!$D$3:$D$1315,Table3[[#This Row],[Teams]],DataRegularSeason20242025!$K$3:$K$1315,0)</f>
        <v>0</v>
      </c>
      <c r="AU15">
        <f>SUMIF(DataRegularSeason20242025!$D$3:$D$1315,$A15, DataRegularSeason20242025!$J$3:$J$1315)</f>
        <v>82</v>
      </c>
      <c r="AV15">
        <f>SUMIF(DataRegularSeason20242025!$D$3:$D$1315,$A15, DataRegularSeason20242025!$K$3:$K$1315)</f>
        <v>114</v>
      </c>
      <c r="AW15">
        <f>AU15-AV15</f>
        <v>-32</v>
      </c>
      <c r="AX15">
        <f>COUNTIFS(DataRegularSeason20242025!$E$3:$E$1315,Table3[[#This Row],[Teams]],DataRegularSeason20242025!$J$3:$J$1315,0)</f>
        <v>1</v>
      </c>
      <c r="AY15">
        <f>SUMIF(DataRegularSeason20242025!$E$3:$E$1315,$A15,DataRegularSeason20242025!$K$3:$K$1315)</f>
        <v>125</v>
      </c>
      <c r="AZ15">
        <f>SUMIF(DataRegularSeason20242025!$E$3:$E$1315,$A15,DataRegularSeason20242025!$J$3:$J$1315)</f>
        <v>91</v>
      </c>
      <c r="BA15">
        <f>AY15-AZ15</f>
        <v>34</v>
      </c>
      <c r="BB15">
        <f>AU15+AY15</f>
        <v>207</v>
      </c>
      <c r="BC15">
        <f>AV15+AZ15</f>
        <v>205</v>
      </c>
      <c r="BD15">
        <f>BB15-BC15</f>
        <v>2</v>
      </c>
      <c r="BE15" s="17">
        <f>Table3[[#This Row],[GF]]/Table3[[#This Row],[GP]]</f>
        <v>3.338709677419355</v>
      </c>
      <c r="BF15" s="17">
        <f>Table3[[#This Row],[GA]]/Table3[[#This Row],[GP]]</f>
        <v>3.306451612903226</v>
      </c>
      <c r="BG15" s="17">
        <f>(Table3[[#This Row],[GF]]-Table3[[#This Row],[GA]])/Table3[[#This Row],[GP]]</f>
        <v>3.2258064516129031E-2</v>
      </c>
      <c r="BH15" s="49" t="str">
        <f>_xlfn.CONCAT(TEXT(Table3[[#This Row],[W_H]], "0"), "-", TEXT(Table3[[#This Row],[RL_H]],"0"), "-", TEXT(Table3[[#This Row],[OTL_H]]+Table3[[#This Row],[SOL_H]], "0"))</f>
        <v>20-6-4</v>
      </c>
      <c r="BI15" s="49" t="str">
        <f>_xlfn.CONCAT(TEXT(Table3[[#This Row],[W_A]], "0"), "-", TEXT(Table3[[#This Row],[RL_A]],"0"), "-", TEXT(Table3[[#This Row],[OTL_A]]+Table3[[#This Row],[SOL_A]], "0"))</f>
        <v>10-18-4</v>
      </c>
      <c r="BJ15" s="49">
        <f>((2*(Table3[[#This Row],[W_H]]))+Table3[[#This Row],[OTL_H]]+Table3[[#This Row],[SOL_H]])/(2*Table3[[#This Row],[GP_H]])</f>
        <v>0.73333333333333328</v>
      </c>
      <c r="BK15" s="49">
        <f>((2*(Table3[[#This Row],[W_A]]))+Table3[[#This Row],[OTL_A]]+Table3[[#This Row],[SOL_A]])/(2*Table3[[#This Row],[GP_A]])</f>
        <v>0.375</v>
      </c>
      <c r="BL15" s="21">
        <f>(Table3[[#This Row],[W]]*$CG$3)+(Table3[[#This Row],[L]]*$CG$4)+(Table3[[#This Row],[GF]]*$CG$5)+(Table3[[#This Row],[GA]]*$CG$6)</f>
        <v>76.150000000000006</v>
      </c>
      <c r="BM15" s="21">
        <f>(82*(((Table3[[#This Row],[PTS%]]*$CG$3)+((1-Table3[[#This Row],[PTS%]])*$CG$4)+(Table3[[#This Row],[GF]]*$CG$5)+(Table3[[#This Row],[GA]]*$CG$6))/Table3[[#This Row],[GP]])) + (Table3[[#This Row],[W]]*$CG$3)+(Table3[[#This Row],[L]]*$CG$4)+(Table3[[#This Row],[GF]]*$CG$5)+(Table3[[#This Row],[GA]]*$CG$6)</f>
        <v>144.87086368366283</v>
      </c>
      <c r="BN15">
        <f>COUNTIFS(Table2[AwayTeam],$A15,Table2[PredictedWinner], $A15, Table2[GameIsOver], 1)</f>
        <v>10</v>
      </c>
      <c r="BO15">
        <f>COUNTIFS(Table2[HomeTeam],$A15,Table2[PredictedWinner], $A15, Table2[GameIsOver], 1)</f>
        <v>19</v>
      </c>
      <c r="BP15">
        <f>BN15+BO15</f>
        <v>29</v>
      </c>
      <c r="BQ15">
        <f>F15-BN15</f>
        <v>22</v>
      </c>
      <c r="BR15">
        <f>H15-BO15</f>
        <v>11</v>
      </c>
      <c r="BS15">
        <f>BQ15+BR15</f>
        <v>33</v>
      </c>
      <c r="BW15" t="str">
        <f>INDEX(Table2[AwayTeam], Table3[[#This Row],[Column2]])</f>
        <v>FLA</v>
      </c>
      <c r="BX15">
        <f>LARGE((Table2[[#This Row],[AwayTeam]]=Table3[[#This Row],[Teams]]), 1)</f>
        <v>0</v>
      </c>
      <c r="CA15" t="s">
        <v>1799</v>
      </c>
      <c r="CB15">
        <f>CB14/CB2</f>
        <v>0.19797979797979798</v>
      </c>
    </row>
    <row r="16" spans="1:95"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58</v>
      </c>
      <c r="E16" s="15">
        <f>Table3[[#This Row],[Watched]]/Table3[[#This Row],[GP]]</f>
        <v>0.95081967213114749</v>
      </c>
      <c r="F16">
        <f>COUNTIFS(DataRegularSeason20242025!$N$3:$N$1315,1,DataRegularSeason20242025!$D$3:$D$1315,$A16)</f>
        <v>30</v>
      </c>
      <c r="G16">
        <f>41-Table3[[#This Row],[GP_A]]</f>
        <v>11</v>
      </c>
      <c r="H16">
        <f>COUNTIFS(DataRegularSeason20242025!$E$3:$E$1315,$A16,DataRegularSeason20242025!$N$3:$N$1315,1)</f>
        <v>31</v>
      </c>
      <c r="I16">
        <f>41-Table3[[#This Row],[GP_H]]</f>
        <v>10</v>
      </c>
      <c r="J16">
        <f>F16+H16</f>
        <v>61</v>
      </c>
      <c r="K16">
        <f>82-Table3[[#This Row],[GP]]</f>
        <v>21</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18</v>
      </c>
      <c r="Q16">
        <f>COUNTIFS(DataRegularSeason20242025!$D$3:$D$1315,$A16, DataRegularSeason20242025!$S$3:$S$1315, $A16,DataRegularSeason20242025!$M$3:$M$1315,"REG")</f>
        <v>13</v>
      </c>
      <c r="R16">
        <f>COUNTIFS(DataRegularSeason20242025!$D$3:$D$1315,$A16, DataRegularSeason20242025!$S$3:$S$1315, $A16,DataRegularSeason20242025!$M$3:$M$1315,"OT")</f>
        <v>4</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14</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29</v>
      </c>
      <c r="AC16">
        <f>Table3[[#This Row],[L_A]]+Table3[[#This Row],[L_H]]</f>
        <v>32</v>
      </c>
      <c r="AD16">
        <f>Table3[[#This Row],[RW_A]]+Table3[[#This Row],[RW_H]]</f>
        <v>23</v>
      </c>
      <c r="AE16">
        <f>Table3[[#This Row],[RL_A]]+Table3[[#This Row],[RL_H]]</f>
        <v>23</v>
      </c>
      <c r="AF16">
        <f>Table3[[#This Row],[OTW_A]]+Table3[[#This Row],[OTW_H]]</f>
        <v>3</v>
      </c>
      <c r="AG16">
        <f>Table3[[#This Row],[OTL_A]]+Table3[[#This Row],[OTL_H]]</f>
        <v>8</v>
      </c>
      <c r="AH16">
        <f>Table3[[#This Row],[SOW_A]]+Table3[[#This Row],[SOW_H]]</f>
        <v>3</v>
      </c>
      <c r="AI16">
        <f>Table3[[#This Row],[SOL_A]]+Table3[[#This Row],[SOL_H]]</f>
        <v>1</v>
      </c>
      <c r="AJ16" s="20" t="str">
        <f>_xlfn.CONCAT(TEXT(Table3[[#This Row],[OTW]]+Table3[[#This Row],[SOW]], "0"), "-", TEXT(Table3[[#This Row],[OTL]]+Table3[[#This Row],[SOL]],"0"))</f>
        <v>6-9</v>
      </c>
      <c r="AK16">
        <f>(2*(Table3[[#This Row],[W_A]]+Table3[[#This Row],[W_H]]))+Table3[[#This Row],[OTL_A]]+Table3[[#This Row],[SOL_A]]+Table3[[#This Row],[OTL_H]]+Table3[[#This Row],[SOL_H]]</f>
        <v>67</v>
      </c>
      <c r="AL16">
        <f>(3*(Table3[[#This Row],[RW_A]]+Table3[[#This Row],[RW_H]]))+(2*(Table3[[#This Row],[OTW_A]]+Table3[[#This Row],[SOW_A]]+Table3[[#This Row],[OTW_H]]+Table3[[#This Row],[SOW_H]]))+Table3[[#This Row],[OTL_A]]+Table3[[#This Row],[SOL_A]]+Table3[[#This Row],[OTL_H]]+Table3[[#This Row],[SOL_H]]</f>
        <v>90</v>
      </c>
      <c r="AM16" s="15">
        <f>Table3[[#This Row],[PTS]]/(2*Table3[[#This Row],[GP]])</f>
        <v>0.54918032786885251</v>
      </c>
      <c r="AN16" s="15">
        <f>Table3[[#This Row],[PTS2]]/(3*Table3[[#This Row],[GP]])</f>
        <v>0.49180327868852458</v>
      </c>
      <c r="AO16">
        <f>(2*Table3[[#This Row],[GR]])+Table3[[#This Row],[PTS]]</f>
        <v>109</v>
      </c>
      <c r="AP16">
        <f>(3*Table3[[#This Row],[GR]])+Table3[[#This Row],[PTS2]]</f>
        <v>153</v>
      </c>
      <c r="AQ16">
        <f>Table3[[#This Row],[PTS]]+(2 * Table3[[#This Row],[GR]] * Table3[[#This Row],[PTS%]])</f>
        <v>90.06557377049181</v>
      </c>
      <c r="AR16">
        <f>Table3[[#This Row],[PTS2]]+(3 * Table3[[#This Row],[GR]] * Table3[[#This Row],[PTS%2]])</f>
        <v>120.98360655737704</v>
      </c>
      <c r="AS16" s="20" t="str">
        <f>_xlfn.CONCAT(TEXT(Table3[[#This Row],[W]], "0"), "-", TEXT(Table3[[#This Row],[RL]],"0"), "-", TEXT(Table3[[#This Row],[OTL]]+Table3[[#This Row],[SOL]], "0"))</f>
        <v>29-23-9</v>
      </c>
      <c r="AT16">
        <f>COUNTIFS(DataRegularSeason20242025!$D$3:$D$1315,Table3[[#This Row],[Teams]],DataRegularSeason20242025!$K$3:$K$1315,0)</f>
        <v>0</v>
      </c>
      <c r="AU16">
        <f>SUMIF(DataRegularSeason20242025!$D$3:$D$1315,$A16, DataRegularSeason20242025!$J$3:$J$1315)</f>
        <v>71</v>
      </c>
      <c r="AV16">
        <f>SUMIF(DataRegularSeason20242025!$D$3:$D$1315,$A16, DataRegularSeason20242025!$K$3:$K$1315)</f>
        <v>94</v>
      </c>
      <c r="AW16">
        <f>AU16-AV16</f>
        <v>-23</v>
      </c>
      <c r="AX16">
        <f>COUNTIFS(DataRegularSeason20242025!$E$3:$E$1315,Table3[[#This Row],[Teams]],DataRegularSeason20242025!$J$3:$J$1315,0)</f>
        <v>4</v>
      </c>
      <c r="AY16">
        <f>SUMIF(DataRegularSeason20242025!$E$3:$E$1315,$A16,DataRegularSeason20242025!$K$3:$K$1315)</f>
        <v>90</v>
      </c>
      <c r="AZ16">
        <f>SUMIF(DataRegularSeason20242025!$E$3:$E$1315,$A16,DataRegularSeason20242025!$J$3:$J$1315)</f>
        <v>85</v>
      </c>
      <c r="BA16">
        <f>AY16-AZ16</f>
        <v>5</v>
      </c>
      <c r="BB16">
        <f>AU16+AY16</f>
        <v>161</v>
      </c>
      <c r="BC16">
        <f>AV16+AZ16</f>
        <v>179</v>
      </c>
      <c r="BD16">
        <f>BB16-BC16</f>
        <v>-18</v>
      </c>
      <c r="BE16" s="17">
        <f>Table3[[#This Row],[GF]]/Table3[[#This Row],[GP]]</f>
        <v>2.639344262295082</v>
      </c>
      <c r="BF16" s="17">
        <f>Table3[[#This Row],[GA]]/Table3[[#This Row],[GP]]</f>
        <v>2.9344262295081966</v>
      </c>
      <c r="BG16" s="17">
        <f>(Table3[[#This Row],[GF]]-Table3[[#This Row],[GA]])/Table3[[#This Row],[GP]]</f>
        <v>-0.29508196721311475</v>
      </c>
      <c r="BH16" s="49" t="str">
        <f>_xlfn.CONCAT(TEXT(Table3[[#This Row],[W_H]], "0"), "-", TEXT(Table3[[#This Row],[RL_H]],"0"), "-", TEXT(Table3[[#This Row],[OTL_H]]+Table3[[#This Row],[SOL_H]], "0"))</f>
        <v>17-10-4</v>
      </c>
      <c r="BI16" s="49" t="str">
        <f>_xlfn.CONCAT(TEXT(Table3[[#This Row],[W_A]], "0"), "-", TEXT(Table3[[#This Row],[RL_A]],"0"), "-", TEXT(Table3[[#This Row],[OTL_A]]+Table3[[#This Row],[SOL_A]], "0"))</f>
        <v>12-13-5</v>
      </c>
      <c r="BJ16" s="49">
        <f>((2*(Table3[[#This Row],[W_H]]))+Table3[[#This Row],[OTL_H]]+Table3[[#This Row],[SOL_H]])/(2*Table3[[#This Row],[GP_H]])</f>
        <v>0.61290322580645162</v>
      </c>
      <c r="BK16" s="49">
        <f>((2*(Table3[[#This Row],[W_A]]))+Table3[[#This Row],[OTL_A]]+Table3[[#This Row],[SOL_A]])/(2*Table3[[#This Row],[GP_A]])</f>
        <v>0.48333333333333334</v>
      </c>
      <c r="BL16" s="21">
        <f>(Table3[[#This Row],[W]]*$CG$3)+(Table3[[#This Row],[L]]*$CG$4)+(Table3[[#This Row],[GF]]*$CG$5)+(Table3[[#This Row],[GA]]*$CG$6)</f>
        <v>66.150000000000006</v>
      </c>
      <c r="BM16" s="21">
        <f>(82*(((Table3[[#This Row],[PTS%]]*$CG$3)+((1-Table3[[#This Row],[PTS%]])*$CG$4)+(Table3[[#This Row],[GF]]*$CG$5)+(Table3[[#This Row],[GA]]*$CG$6))/Table3[[#This Row],[GP]])) + (Table3[[#This Row],[W]]*$CG$3)+(Table3[[#This Row],[L]]*$CG$4)+(Table3[[#This Row],[GF]]*$CG$5)+(Table3[[#This Row],[GA]]*$CG$6)</f>
        <v>123.22715667831227</v>
      </c>
      <c r="BN16">
        <f>COUNTIFS(Table2[AwayTeam],$A16,Table2[PredictedWinner], $A16, Table2[GameIsOver], 1)</f>
        <v>29</v>
      </c>
      <c r="BO16">
        <f>COUNTIFS(Table2[HomeTeam],$A16,Table2[PredictedWinner], $A16, Table2[GameIsOver], 1)</f>
        <v>31</v>
      </c>
      <c r="BP16">
        <f>BN16+BO16</f>
        <v>60</v>
      </c>
      <c r="BQ16">
        <f>F16-BN16</f>
        <v>1</v>
      </c>
      <c r="BR16">
        <f>H16-BO16</f>
        <v>0</v>
      </c>
      <c r="BS16">
        <f>BQ16+BR16</f>
        <v>1</v>
      </c>
      <c r="BV16">
        <v>1989</v>
      </c>
      <c r="BW16" t="str">
        <f>INDEX(Table2[AwayTeam], Table3[[#This Row],[Column2]])</f>
        <v>PIT</v>
      </c>
      <c r="BX16">
        <f>LARGE((Table2[[#This Row],[AwayTeam]]=Table3[[#This Row],[Teams]]), 1)</f>
        <v>0</v>
      </c>
      <c r="CE16" s="78"/>
      <c r="CF16" s="89"/>
      <c r="CG16" s="79" t="s">
        <v>1844</v>
      </c>
      <c r="CH16" s="79"/>
      <c r="CI16" s="79"/>
      <c r="CJ16" s="79"/>
      <c r="CK16" s="79"/>
      <c r="CL16" s="79"/>
      <c r="CM16" s="79"/>
      <c r="CN16" s="79"/>
      <c r="CO16" s="79"/>
      <c r="CP16" s="79"/>
      <c r="CQ16" s="80"/>
    </row>
    <row r="17" spans="1:109" ht="15.75" thickBot="1" x14ac:dyDescent="0.3">
      <c r="A17" t="s">
        <v>29</v>
      </c>
      <c r="B17" t="s">
        <v>97</v>
      </c>
      <c r="C17" t="s">
        <v>80</v>
      </c>
      <c r="D17">
        <f>COUNTIFS(DataRegularSeason20242025!$D$3:$D$1315,$A17,DataRegularSeason20242025!$R$3:$R$1315,1,DataRegularSeason20242025!$N$3:$N$1315,1) + COUNTIFS(DataRegularSeason20242025!$E$3:$E$1315,$A17,DataRegularSeason20242025!$R$3:$R$1315,1,DataRegularSeason20242025!$N$3:$N$1315,1)</f>
        <v>20</v>
      </c>
      <c r="E17" s="15">
        <f>Table3[[#This Row],[Watched]]/Table3[[#This Row],[GP]]</f>
        <v>0.32786885245901637</v>
      </c>
      <c r="F17">
        <f>COUNTIFS(DataRegularSeason20242025!$N$3:$N$1315,1,DataRegularSeason20242025!$D$3:$D$1315,$A17)</f>
        <v>33</v>
      </c>
      <c r="G17">
        <f>41-Table3[[#This Row],[GP_A]]</f>
        <v>8</v>
      </c>
      <c r="H17">
        <f>COUNTIFS(DataRegularSeason20242025!$E$3:$E$1315,$A17,DataRegularSeason20242025!$N$3:$N$1315,1)</f>
        <v>28</v>
      </c>
      <c r="I17">
        <f>41-Table3[[#This Row],[GP_H]]</f>
        <v>13</v>
      </c>
      <c r="J17">
        <f>F17+H17</f>
        <v>61</v>
      </c>
      <c r="K17">
        <f>82-Table3[[#This Row],[GP]]</f>
        <v>21</v>
      </c>
      <c r="L17">
        <f>COUNTIFS(DataRegularSeason20242025!$D$3:$D$1315,$A17, DataRegularSeason20242025!$L$3:$L$1315, $A17,DataRegularSeason20242025!$N$3:$N$1315,1)</f>
        <v>14</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4</v>
      </c>
      <c r="O17">
        <f>COUNTIFS(DataRegularSeason20242025!$D$3:$D$1315,$A17, DataRegularSeason20242025!$L$3:$L$1315, $A17,DataRegularSeason20242025!$N$3:$N$1315,1,DataRegularSeason20242025!$M$3:$M$1315,"SO")</f>
        <v>0</v>
      </c>
      <c r="P17">
        <f>F17-L17</f>
        <v>19</v>
      </c>
      <c r="Q17">
        <f>COUNTIFS(DataRegularSeason20242025!$D$3:$D$1315,$A17, DataRegularSeason20242025!$S$3:$S$1315, $A17,DataRegularSeason20242025!$M$3:$M$1315,"REG")</f>
        <v>16</v>
      </c>
      <c r="R17">
        <f>COUNTIFS(DataRegularSeason20242025!$D$3:$D$1315,$A17, DataRegularSeason20242025!$S$3:$S$1315, $A17,DataRegularSeason20242025!$M$3:$M$1315,"OT")</f>
        <v>1</v>
      </c>
      <c r="S17">
        <f>COUNTIFS(DataRegularSeason20242025!$D$3:$D$1315,$A17, DataRegularSeason20242025!$S$3:$S$1315, $A17,DataRegularSeason20242025!$M$3:$M$1315,"SO")</f>
        <v>2</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13</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1</v>
      </c>
      <c r="X17">
        <f>H17-T17</f>
        <v>11</v>
      </c>
      <c r="Y17">
        <f>COUNTIFS(DataRegularSeason20242025!$E$3:$E$1315,$A17, DataRegularSeason20242025!$S$3:$S$1315, $A17,DataRegularSeason20242025!$M$3:$M$1315,"REG")</f>
        <v>9</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31</v>
      </c>
      <c r="AC17">
        <f>Table3[[#This Row],[L_A]]+Table3[[#This Row],[L_H]]</f>
        <v>30</v>
      </c>
      <c r="AD17">
        <f>Table3[[#This Row],[RW_A]]+Table3[[#This Row],[RW_H]]</f>
        <v>23</v>
      </c>
      <c r="AE17">
        <f>Table3[[#This Row],[RL_A]]+Table3[[#This Row],[RL_H]]</f>
        <v>25</v>
      </c>
      <c r="AF17">
        <f>Table3[[#This Row],[OTW_A]]+Table3[[#This Row],[OTW_H]]</f>
        <v>7</v>
      </c>
      <c r="AG17">
        <f>Table3[[#This Row],[OTL_A]]+Table3[[#This Row],[OTL_H]]</f>
        <v>3</v>
      </c>
      <c r="AH17">
        <f>Table3[[#This Row],[SOW_A]]+Table3[[#This Row],[SOW_H]]</f>
        <v>1</v>
      </c>
      <c r="AI17">
        <f>Table3[[#This Row],[SOL_A]]+Table3[[#This Row],[SOL_H]]</f>
        <v>2</v>
      </c>
      <c r="AJ17" s="20" t="str">
        <f>_xlfn.CONCAT(TEXT(Table3[[#This Row],[OTW]]+Table3[[#This Row],[SOW]], "0"), "-", TEXT(Table3[[#This Row],[OTL]]+Table3[[#This Row],[SOL]],"0"))</f>
        <v>8-5</v>
      </c>
      <c r="AK17">
        <f>(2*(Table3[[#This Row],[W_A]]+Table3[[#This Row],[W_H]]))+Table3[[#This Row],[OTL_A]]+Table3[[#This Row],[SOL_A]]+Table3[[#This Row],[OTL_H]]+Table3[[#This Row],[SOL_H]]</f>
        <v>67</v>
      </c>
      <c r="AL17">
        <f>(3*(Table3[[#This Row],[RW_A]]+Table3[[#This Row],[RW_H]]))+(2*(Table3[[#This Row],[OTW_A]]+Table3[[#This Row],[SOW_A]]+Table3[[#This Row],[OTW_H]]+Table3[[#This Row],[SOW_H]]))+Table3[[#This Row],[OTL_A]]+Table3[[#This Row],[SOL_A]]+Table3[[#This Row],[OTL_H]]+Table3[[#This Row],[SOL_H]]</f>
        <v>90</v>
      </c>
      <c r="AM17" s="15">
        <f>Table3[[#This Row],[PTS]]/(2*Table3[[#This Row],[GP]])</f>
        <v>0.54918032786885251</v>
      </c>
      <c r="AN17" s="15">
        <f>Table3[[#This Row],[PTS2]]/(3*Table3[[#This Row],[GP]])</f>
        <v>0.49180327868852458</v>
      </c>
      <c r="AO17">
        <f>(2*Table3[[#This Row],[GR]])+Table3[[#This Row],[PTS]]</f>
        <v>109</v>
      </c>
      <c r="AP17">
        <f>(3*Table3[[#This Row],[GR]])+Table3[[#This Row],[PTS2]]</f>
        <v>153</v>
      </c>
      <c r="AQ17">
        <f>Table3[[#This Row],[PTS]]+(2 * Table3[[#This Row],[GR]] * Table3[[#This Row],[PTS%]])</f>
        <v>90.06557377049181</v>
      </c>
      <c r="AR17">
        <f>Table3[[#This Row],[PTS2]]+(3 * Table3[[#This Row],[GR]] * Table3[[#This Row],[PTS%2]])</f>
        <v>120.98360655737704</v>
      </c>
      <c r="AS17" s="20" t="str">
        <f>_xlfn.CONCAT(TEXT(Table3[[#This Row],[W]], "0"), "-", TEXT(Table3[[#This Row],[RL]],"0"), "-", TEXT(Table3[[#This Row],[OTL]]+Table3[[#This Row],[SOL]], "0"))</f>
        <v>31-25-5</v>
      </c>
      <c r="AT17">
        <f>COUNTIFS(DataRegularSeason20242025!$D$3:$D$1315,Table3[[#This Row],[Teams]],DataRegularSeason20242025!$K$3:$K$1315,0)</f>
        <v>6</v>
      </c>
      <c r="AU17">
        <f>SUMIF(DataRegularSeason20242025!$D$3:$D$1315,$A17, DataRegularSeason20242025!$J$3:$J$1315)</f>
        <v>81</v>
      </c>
      <c r="AV17">
        <f>SUMIF(DataRegularSeason20242025!$D$3:$D$1315,$A17, DataRegularSeason20242025!$K$3:$K$1315)</f>
        <v>97</v>
      </c>
      <c r="AW17">
        <f>AU17-AV17</f>
        <v>-16</v>
      </c>
      <c r="AX17">
        <f>COUNTIFS(DataRegularSeason20242025!$E$3:$E$1315,Table3[[#This Row],[Teams]],DataRegularSeason20242025!$J$3:$J$1315,0)</f>
        <v>2</v>
      </c>
      <c r="AY17">
        <f>SUMIF(DataRegularSeason20242025!$E$3:$E$1315,$A17,DataRegularSeason20242025!$K$3:$K$1315)</f>
        <v>93</v>
      </c>
      <c r="AZ17">
        <f>SUMIF(DataRegularSeason20242025!$E$3:$E$1315,$A17,DataRegularSeason20242025!$J$3:$J$1315)</f>
        <v>79</v>
      </c>
      <c r="BA17">
        <f>AY17-AZ17</f>
        <v>14</v>
      </c>
      <c r="BB17">
        <f>AU17+AY17</f>
        <v>174</v>
      </c>
      <c r="BC17">
        <f>AV17+AZ17</f>
        <v>176</v>
      </c>
      <c r="BD17">
        <f>BB17-BC17</f>
        <v>-2</v>
      </c>
      <c r="BE17" s="17">
        <f>Table3[[#This Row],[GF]]/Table3[[#This Row],[GP]]</f>
        <v>2.8524590163934427</v>
      </c>
      <c r="BF17" s="17">
        <f>Table3[[#This Row],[GA]]/Table3[[#This Row],[GP]]</f>
        <v>2.8852459016393444</v>
      </c>
      <c r="BG17" s="17">
        <f>(Table3[[#This Row],[GF]]-Table3[[#This Row],[GA]])/Table3[[#This Row],[GP]]</f>
        <v>-3.2786885245901641E-2</v>
      </c>
      <c r="BH17" s="49" t="str">
        <f>_xlfn.CONCAT(TEXT(Table3[[#This Row],[W_H]], "0"), "-", TEXT(Table3[[#This Row],[RL_H]],"0"), "-", TEXT(Table3[[#This Row],[OTL_H]]+Table3[[#This Row],[SOL_H]], "0"))</f>
        <v>17-9-2</v>
      </c>
      <c r="BI17" s="49" t="str">
        <f>_xlfn.CONCAT(TEXT(Table3[[#This Row],[W_A]], "0"), "-", TEXT(Table3[[#This Row],[RL_A]],"0"), "-", TEXT(Table3[[#This Row],[OTL_A]]+Table3[[#This Row],[SOL_A]], "0"))</f>
        <v>14-16-3</v>
      </c>
      <c r="BJ17" s="49">
        <f>((2*(Table3[[#This Row],[W_H]]))+Table3[[#This Row],[OTL_H]]+Table3[[#This Row],[SOL_H]])/(2*Table3[[#This Row],[GP_H]])</f>
        <v>0.6428571428571429</v>
      </c>
      <c r="BK17" s="49">
        <f>((2*(Table3[[#This Row],[W_A]]))+Table3[[#This Row],[OTL_A]]+Table3[[#This Row],[SOL_A]])/(2*Table3[[#This Row],[GP_A]])</f>
        <v>0.46969696969696972</v>
      </c>
      <c r="BL17" s="21">
        <f>(Table3[[#This Row],[W]]*$CG$3)+(Table3[[#This Row],[L]]*$CG$4)+(Table3[[#This Row],[GF]]*$CG$5)+(Table3[[#This Row],[GA]]*$CG$6)</f>
        <v>68.199999999999989</v>
      </c>
      <c r="BM17" s="21">
        <f>(82*(((Table3[[#This Row],[PTS%]]*$CG$3)+((1-Table3[[#This Row],[PTS%]])*$CG$4)+(Table3[[#This Row],[GF]]*$CG$5)+(Table3[[#This Row],[GA]]*$CG$6))/Table3[[#This Row],[GP]])) + (Table3[[#This Row],[W]]*$CG$3)+(Table3[[#This Row],[L]]*$CG$4)+(Table3[[#This Row],[GF]]*$CG$5)+(Table3[[#This Row],[GA]]*$CG$6)</f>
        <v>127.49518946519751</v>
      </c>
      <c r="BN17">
        <f>COUNTIFS(Table2[AwayTeam],$A17,Table2[PredictedWinner], $A17, Table2[GameIsOver], 1)</f>
        <v>12</v>
      </c>
      <c r="BO17">
        <f>COUNTIFS(Table2[HomeTeam],$A17,Table2[PredictedWinner], $A17, Table2[GameIsOver], 1)</f>
        <v>14</v>
      </c>
      <c r="BP17">
        <f>BN17+BO17</f>
        <v>26</v>
      </c>
      <c r="BQ17">
        <f>F17-BN17</f>
        <v>21</v>
      </c>
      <c r="BR17">
        <f>H17-BO17</f>
        <v>14</v>
      </c>
      <c r="BS17">
        <f>BQ17+BR17</f>
        <v>35</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109" ht="15.75" thickTop="1" x14ac:dyDescent="0.25">
      <c r="A18" t="s">
        <v>19</v>
      </c>
      <c r="B18" t="s">
        <v>97</v>
      </c>
      <c r="C18" t="s">
        <v>98</v>
      </c>
      <c r="D18">
        <f>COUNTIFS(DataRegularSeason20242025!$D$3:$D$1315,$A18,DataRegularSeason20242025!$R$3:$R$1315,1,DataRegularSeason20242025!$N$3:$N$1315,1) + COUNTIFS(DataRegularSeason20242025!$E$3:$E$1315,$A18,DataRegularSeason20242025!$R$3:$R$1315,1,DataRegularSeason20242025!$N$3:$N$1315,1)</f>
        <v>53</v>
      </c>
      <c r="E18" s="15">
        <f>Table3[[#This Row],[Watched]]/Table3[[#This Row],[GP]]</f>
        <v>0.85483870967741937</v>
      </c>
      <c r="F18">
        <f>COUNTIFS(DataRegularSeason20242025!$N$3:$N$1315,1,DataRegularSeason20242025!$D$3:$D$1315,$A18)</f>
        <v>30</v>
      </c>
      <c r="G18">
        <f>41-Table3[[#This Row],[GP_A]]</f>
        <v>11</v>
      </c>
      <c r="H18">
        <f>COUNTIFS(DataRegularSeason20242025!$E$3:$E$1315,$A18,DataRegularSeason20242025!$N$3:$N$1315,1)</f>
        <v>32</v>
      </c>
      <c r="I18">
        <f>41-Table3[[#This Row],[GP_H]]</f>
        <v>9</v>
      </c>
      <c r="J18">
        <f>F18+H18</f>
        <v>62</v>
      </c>
      <c r="K18">
        <f>82-Table3[[#This Row],[GP]]</f>
        <v>20</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15</v>
      </c>
      <c r="N18">
        <f>COUNTIFS(DataRegularSeason20242025!$D$3:$D$1315,$A18, DataRegularSeason20242025!$L$3:$L$1315, $A18,DataRegularSeason20242025!$N$3:$N$1315,1,DataRegularSeason20242025!$M$3:$M$1315,"OT")</f>
        <v>0</v>
      </c>
      <c r="O18">
        <f>COUNTIFS(DataRegularSeason20242025!$D$3:$D$1315,$A18, DataRegularSeason20242025!$L$3:$L$1315, $A18,DataRegularSeason20242025!$N$3:$N$1315,1,DataRegularSeason20242025!$M$3:$M$1315,"SO")</f>
        <v>0</v>
      </c>
      <c r="P18">
        <f>F18-L18</f>
        <v>15</v>
      </c>
      <c r="Q18">
        <f>COUNTIFS(DataRegularSeason20242025!$D$3:$D$1315,$A18, DataRegularSeason20242025!$S$3:$S$1315, $A18,DataRegularSeason20242025!$M$3:$M$1315,"REG")</f>
        <v>13</v>
      </c>
      <c r="R18">
        <f>COUNTIFS(DataRegularSeason20242025!$D$3:$D$1315,$A18, DataRegularSeason20242025!$S$3:$S$1315, $A18,DataRegularSeason20242025!$M$3:$M$1315,"OT")</f>
        <v>2</v>
      </c>
      <c r="S18">
        <f>COUNTIFS(DataRegularSeason20242025!$D$3:$D$1315,$A18, DataRegularSeason20242025!$S$3:$S$1315, $A18,DataRegularSeason20242025!$M$3:$M$1315,"SO")</f>
        <v>0</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14</v>
      </c>
      <c r="V18">
        <f>COUNTIFS(DataRegularSeason20242025!$E$3:$E$1315,$A18, DataRegularSeason20242025!$L$3:$L$1315, $A18,DataRegularSeason20242025!$N$3:$N$1315,1,DataRegularSeason20242025!$M$3:$M$1315,"OT")</f>
        <v>1</v>
      </c>
      <c r="W18">
        <f>COUNTIFS(DataRegularSeason20242025!$E$3:$E$1315,$A18, DataRegularSeason20242025!$L$3:$L$1315, $A18,DataRegularSeason20242025!$N$3:$N$1315,1,DataRegularSeason20242025!$M$3:$M$1315,"SO")</f>
        <v>1</v>
      </c>
      <c r="X18">
        <f>H18-T18</f>
        <v>16</v>
      </c>
      <c r="Y18">
        <f>COUNTIFS(DataRegularSeason20242025!$E$3:$E$1315,$A18, DataRegularSeason20242025!$S$3:$S$1315, $A18,DataRegularSeason20242025!$M$3:$M$1315,"REG")</f>
        <v>13</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31</v>
      </c>
      <c r="AC18">
        <f>Table3[[#This Row],[L_A]]+Table3[[#This Row],[L_H]]</f>
        <v>31</v>
      </c>
      <c r="AD18">
        <f>Table3[[#This Row],[RW_A]]+Table3[[#This Row],[RW_H]]</f>
        <v>29</v>
      </c>
      <c r="AE18">
        <f>Table3[[#This Row],[RL_A]]+Table3[[#This Row],[RL_H]]</f>
        <v>26</v>
      </c>
      <c r="AF18">
        <f>Table3[[#This Row],[OTW_A]]+Table3[[#This Row],[OTW_H]]</f>
        <v>1</v>
      </c>
      <c r="AG18">
        <f>Table3[[#This Row],[OTL_A]]+Table3[[#This Row],[OTL_H]]</f>
        <v>5</v>
      </c>
      <c r="AH18">
        <f>Table3[[#This Row],[SOW_A]]+Table3[[#This Row],[SOW_H]]</f>
        <v>1</v>
      </c>
      <c r="AI18">
        <f>Table3[[#This Row],[SOL_A]]+Table3[[#This Row],[SOL_H]]</f>
        <v>0</v>
      </c>
      <c r="AJ18" s="20" t="str">
        <f>_xlfn.CONCAT(TEXT(Table3[[#This Row],[OTW]]+Table3[[#This Row],[SOW]], "0"), "-", TEXT(Table3[[#This Row],[OTL]]+Table3[[#This Row],[SOL]],"0"))</f>
        <v>2-5</v>
      </c>
      <c r="AK18">
        <f>(2*(Table3[[#This Row],[W_A]]+Table3[[#This Row],[W_H]]))+Table3[[#This Row],[OTL_A]]+Table3[[#This Row],[SOL_A]]+Table3[[#This Row],[OTL_H]]+Table3[[#This Row],[SOL_H]]</f>
        <v>67</v>
      </c>
      <c r="AL18">
        <f>(3*(Table3[[#This Row],[RW_A]]+Table3[[#This Row],[RW_H]]))+(2*(Table3[[#This Row],[OTW_A]]+Table3[[#This Row],[SOW_A]]+Table3[[#This Row],[OTW_H]]+Table3[[#This Row],[SOW_H]]))+Table3[[#This Row],[OTL_A]]+Table3[[#This Row],[SOL_A]]+Table3[[#This Row],[OTL_H]]+Table3[[#This Row],[SOL_H]]</f>
        <v>96</v>
      </c>
      <c r="AM18" s="15">
        <f>Table3[[#This Row],[PTS]]/(2*Table3[[#This Row],[GP]])</f>
        <v>0.54032258064516125</v>
      </c>
      <c r="AN18" s="15">
        <f>Table3[[#This Row],[PTS2]]/(3*Table3[[#This Row],[GP]])</f>
        <v>0.5161290322580645</v>
      </c>
      <c r="AO18">
        <f>(2*Table3[[#This Row],[GR]])+Table3[[#This Row],[PTS]]</f>
        <v>107</v>
      </c>
      <c r="AP18">
        <f>(3*Table3[[#This Row],[GR]])+Table3[[#This Row],[PTS2]]</f>
        <v>156</v>
      </c>
      <c r="AQ18">
        <f>Table3[[#This Row],[PTS]]+(2 * Table3[[#This Row],[GR]] * Table3[[#This Row],[PTS%]])</f>
        <v>88.612903225806448</v>
      </c>
      <c r="AR18">
        <f>Table3[[#This Row],[PTS2]]+(3 * Table3[[#This Row],[GR]] * Table3[[#This Row],[PTS%2]])</f>
        <v>126.96774193548387</v>
      </c>
      <c r="AS18" s="20" t="str">
        <f>_xlfn.CONCAT(TEXT(Table3[[#This Row],[W]], "0"), "-", TEXT(Table3[[#This Row],[RL]],"0"), "-", TEXT(Table3[[#This Row],[OTL]]+Table3[[#This Row],[SOL]], "0"))</f>
        <v>31-26-5</v>
      </c>
      <c r="AT18">
        <f>COUNTIFS(DataRegularSeason20242025!$D$3:$D$1315,Table3[[#This Row],[Teams]],DataRegularSeason20242025!$K$3:$K$1315,0)</f>
        <v>3</v>
      </c>
      <c r="AU18">
        <f>SUMIF(DataRegularSeason20242025!$D$3:$D$1315,$A18, DataRegularSeason20242025!$J$3:$J$1315)</f>
        <v>98</v>
      </c>
      <c r="AV18">
        <f>SUMIF(DataRegularSeason20242025!$D$3:$D$1315,$A18, DataRegularSeason20242025!$K$3:$K$1315)</f>
        <v>95</v>
      </c>
      <c r="AW18">
        <f>AU18-AV18</f>
        <v>3</v>
      </c>
      <c r="AX18">
        <f>COUNTIFS(DataRegularSeason20242025!$E$3:$E$1315,Table3[[#This Row],[Teams]],DataRegularSeason20242025!$J$3:$J$1315,0)</f>
        <v>4</v>
      </c>
      <c r="AY18">
        <f>SUMIF(DataRegularSeason20242025!$E$3:$E$1315,$A18,DataRegularSeason20242025!$K$3:$K$1315)</f>
        <v>91</v>
      </c>
      <c r="AZ18">
        <f>SUMIF(DataRegularSeason20242025!$E$3:$E$1315,$A18,DataRegularSeason20242025!$J$3:$J$1315)</f>
        <v>91</v>
      </c>
      <c r="BA18">
        <f>AY18-AZ18</f>
        <v>0</v>
      </c>
      <c r="BB18">
        <f>AU18+AY18</f>
        <v>189</v>
      </c>
      <c r="BC18">
        <f>AV18+AZ18</f>
        <v>186</v>
      </c>
      <c r="BD18">
        <f>BB18-BC18</f>
        <v>3</v>
      </c>
      <c r="BE18" s="17">
        <f>Table3[[#This Row],[GF]]/Table3[[#This Row],[GP]]</f>
        <v>3.0483870967741935</v>
      </c>
      <c r="BF18" s="17">
        <f>Table3[[#This Row],[GA]]/Table3[[#This Row],[GP]]</f>
        <v>3</v>
      </c>
      <c r="BG18" s="17">
        <f>(Table3[[#This Row],[GF]]-Table3[[#This Row],[GA]])/Table3[[#This Row],[GP]]</f>
        <v>4.8387096774193547E-2</v>
      </c>
      <c r="BH18" s="49" t="str">
        <f>_xlfn.CONCAT(TEXT(Table3[[#This Row],[W_H]], "0"), "-", TEXT(Table3[[#This Row],[RL_H]],"0"), "-", TEXT(Table3[[#This Row],[OTL_H]]+Table3[[#This Row],[SOL_H]], "0"))</f>
        <v>16-13-3</v>
      </c>
      <c r="BI18" s="49" t="str">
        <f>_xlfn.CONCAT(TEXT(Table3[[#This Row],[W_A]], "0"), "-", TEXT(Table3[[#This Row],[RL_A]],"0"), "-", TEXT(Table3[[#This Row],[OTL_A]]+Table3[[#This Row],[SOL_A]], "0"))</f>
        <v>15-13-2</v>
      </c>
      <c r="BJ18" s="49">
        <f>((2*(Table3[[#This Row],[W_H]]))+Table3[[#This Row],[OTL_H]]+Table3[[#This Row],[SOL_H]])/(2*Table3[[#This Row],[GP_H]])</f>
        <v>0.546875</v>
      </c>
      <c r="BK18" s="49">
        <f>((2*(Table3[[#This Row],[W_A]]))+Table3[[#This Row],[OTL_A]]+Table3[[#This Row],[SOL_A]])/(2*Table3[[#This Row],[GP_A]])</f>
        <v>0.53333333333333333</v>
      </c>
      <c r="BL18" s="21">
        <f>(Table3[[#This Row],[W]]*$CG$3)+(Table3[[#This Row],[L]]*$CG$4)+(Table3[[#This Row],[GF]]*$CG$5)+(Table3[[#This Row],[GA]]*$CG$6)</f>
        <v>71.75</v>
      </c>
      <c r="BM18" s="21">
        <f>(82*(((Table3[[#This Row],[PTS%]]*$CG$3)+((1-Table3[[#This Row],[PTS%]])*$CG$4)+(Table3[[#This Row],[GF]]*$CG$5)+(Table3[[#This Row],[GA]]*$CG$6))/Table3[[#This Row],[GP]])) + (Table3[[#This Row],[W]]*$CG$3)+(Table3[[#This Row],[L]]*$CG$4)+(Table3[[#This Row],[GF]]*$CG$5)+(Table3[[#This Row],[GA]]*$CG$6)</f>
        <v>134.38485952133195</v>
      </c>
      <c r="BN18">
        <f>COUNTIFS(Table2[AwayTeam],$A18,Table2[PredictedWinner], $A18, Table2[GameIsOver], 1)</f>
        <v>13</v>
      </c>
      <c r="BO18">
        <f>COUNTIFS(Table2[HomeTeam],$A18,Table2[PredictedWinner], $A18, Table2[GameIsOver], 1)</f>
        <v>19</v>
      </c>
      <c r="BP18">
        <f>BN18+BO18</f>
        <v>32</v>
      </c>
      <c r="BQ18">
        <f>F18-BN18</f>
        <v>17</v>
      </c>
      <c r="BR18">
        <f>H18-BO18</f>
        <v>13</v>
      </c>
      <c r="BS18">
        <f>BQ18+BR18</f>
        <v>30</v>
      </c>
      <c r="BV18">
        <v>1994</v>
      </c>
      <c r="BW18" t="str">
        <f>INDEX(Table2[AwayTeam], Table3[[#This Row],[Column2]])</f>
        <v>UTA</v>
      </c>
      <c r="BX18">
        <f>LARGE((Table2[[#This Row],[AwayTeam]]=Table3[[#This Row],[Teams]]), 1)</f>
        <v>0</v>
      </c>
      <c r="CA18">
        <f>LARGE($AK$2:$AK$33,1)</f>
        <v>90</v>
      </c>
      <c r="CE18" s="81" t="s">
        <v>1845</v>
      </c>
      <c r="CF18" s="66">
        <v>0</v>
      </c>
      <c r="CG18" s="82"/>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3">
        <f t="shared" si="0"/>
        <v>1.3</v>
      </c>
    </row>
    <row r="19" spans="1:109" x14ac:dyDescent="0.25">
      <c r="A19" t="s">
        <v>18</v>
      </c>
      <c r="B19" t="s">
        <v>97</v>
      </c>
      <c r="C19" t="s">
        <v>80</v>
      </c>
      <c r="D19">
        <f>COUNTIFS(DataRegularSeason20242025!$D$3:$D$1315,$A19,DataRegularSeason20242025!$R$3:$R$1315,1,DataRegularSeason20242025!$N$3:$N$1315,1) + COUNTIFS(DataRegularSeason20242025!$E$3:$E$1315,$A19,DataRegularSeason20242025!$R$3:$R$1315,1,DataRegularSeason20242025!$N$3:$N$1315,1)</f>
        <v>20</v>
      </c>
      <c r="E19" s="15">
        <f>Table3[[#This Row],[Watched]]/Table3[[#This Row],[GP]]</f>
        <v>0.32786885245901637</v>
      </c>
      <c r="F19">
        <f>COUNTIFS(DataRegularSeason20242025!$N$3:$N$1315,1,DataRegularSeason20242025!$D$3:$D$1315,$A19)</f>
        <v>29</v>
      </c>
      <c r="G19">
        <f>41-Table3[[#This Row],[GP_A]]</f>
        <v>12</v>
      </c>
      <c r="H19">
        <f>COUNTIFS(DataRegularSeason20242025!$E$3:$E$1315,$A19,DataRegularSeason20242025!$N$3:$N$1315,1)</f>
        <v>32</v>
      </c>
      <c r="I19">
        <f>41-Table3[[#This Row],[GP_H]]</f>
        <v>9</v>
      </c>
      <c r="J19">
        <f>F19+H19</f>
        <v>61</v>
      </c>
      <c r="K19">
        <f>82-Table3[[#This Row],[GP]]</f>
        <v>21</v>
      </c>
      <c r="L19">
        <f>COUNTIFS(DataRegularSeason20242025!$D$3:$D$1315,$A19, DataRegularSeason20242025!$L$3:$L$1315, $A19,DataRegularSeason20242025!$N$3:$N$1315,1)</f>
        <v>14</v>
      </c>
      <c r="M19">
        <f>COUNTIFS(DataRegularSeason20242025!$D$3:$D$1315,$A19, DataRegularSeason20242025!$L$3:$L$1315, $A19,DataRegularSeason20242025!$N$3:$N$1315,1,DataRegularSeason20242025!$M$3:$M$1315,"REG")</f>
        <v>11</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F19-L19</f>
        <v>15</v>
      </c>
      <c r="Q19">
        <f>COUNTIFS(DataRegularSeason20242025!$D$3:$D$1315,$A19, DataRegularSeason20242025!$S$3:$S$1315, $A19,DataRegularSeason20242025!$M$3:$M$1315,"REG")</f>
        <v>14</v>
      </c>
      <c r="R19">
        <f>COUNTIFS(DataRegularSeason20242025!$D$3:$D$1315,$A19, DataRegularSeason20242025!$S$3:$S$1315, $A19,DataRegularSeason20242025!$M$3:$M$1315,"OT")</f>
        <v>0</v>
      </c>
      <c r="S19">
        <f>COUNTIFS(DataRegularSeason20242025!$D$3:$D$1315,$A19, DataRegularSeason20242025!$S$3:$S$1315, $A19,DataRegularSeason20242025!$M$3:$M$1315,"SO")</f>
        <v>1</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5</v>
      </c>
      <c r="W19">
        <f>COUNTIFS(DataRegularSeason20242025!$E$3:$E$1315,$A19, DataRegularSeason20242025!$L$3:$L$1315, $A19,DataRegularSeason20242025!$N$3:$N$1315,1,DataRegularSeason20242025!$M$3:$M$1315,"SO")</f>
        <v>1</v>
      </c>
      <c r="X19">
        <f>H19-T19</f>
        <v>16</v>
      </c>
      <c r="Y19">
        <f>COUNTIFS(DataRegularSeason20242025!$E$3:$E$1315,$A19, DataRegularSeason20242025!$S$3:$S$1315, $A19,DataRegularSeason20242025!$M$3:$M$1315,"REG")</f>
        <v>12</v>
      </c>
      <c r="Z19">
        <f>COUNTIFS(DataRegularSeason20242025!$E$3:$E$1315,$A19, DataRegularSeason20242025!$S$3:$S$1315, $A19,DataRegularSeason20242025!$M$3:$M$1315,"OT")</f>
        <v>3</v>
      </c>
      <c r="AA19">
        <f>COUNTIFS(DataRegularSeason20242025!$E$3:$E$1315,$A19, DataRegularSeason20242025!$S$3:$S$1315, $A19,DataRegularSeason20242025!$M$3:$M$1315,"SO")</f>
        <v>1</v>
      </c>
      <c r="AB19">
        <f>Table3[[#This Row],[W_A]]+Table3[[#This Row],[W_H]]</f>
        <v>30</v>
      </c>
      <c r="AC19">
        <f>Table3[[#This Row],[L_A]]+Table3[[#This Row],[L_H]]</f>
        <v>31</v>
      </c>
      <c r="AD19">
        <f>Table3[[#This Row],[RW_A]]+Table3[[#This Row],[RW_H]]</f>
        <v>21</v>
      </c>
      <c r="AE19">
        <f>Table3[[#This Row],[RL_A]]+Table3[[#This Row],[RL_H]]</f>
        <v>26</v>
      </c>
      <c r="AF19">
        <f>Table3[[#This Row],[OTW_A]]+Table3[[#This Row],[OTW_H]]</f>
        <v>7</v>
      </c>
      <c r="AG19">
        <f>Table3[[#This Row],[OTL_A]]+Table3[[#This Row],[OTL_H]]</f>
        <v>3</v>
      </c>
      <c r="AH19">
        <f>Table3[[#This Row],[SOW_A]]+Table3[[#This Row],[SOW_H]]</f>
        <v>2</v>
      </c>
      <c r="AI19">
        <f>Table3[[#This Row],[SOL_A]]+Table3[[#This Row],[SOL_H]]</f>
        <v>2</v>
      </c>
      <c r="AJ19" s="20" t="str">
        <f>_xlfn.CONCAT(TEXT(Table3[[#This Row],[OTW]]+Table3[[#This Row],[SOW]], "0"), "-", TEXT(Table3[[#This Row],[OTL]]+Table3[[#This Row],[SOL]],"0"))</f>
        <v>9-5</v>
      </c>
      <c r="AK19">
        <f>(2*(Table3[[#This Row],[W_A]]+Table3[[#This Row],[W_H]]))+Table3[[#This Row],[OTL_A]]+Table3[[#This Row],[SOL_A]]+Table3[[#This Row],[OTL_H]]+Table3[[#This Row],[SOL_H]]</f>
        <v>65</v>
      </c>
      <c r="AL19">
        <f>(3*(Table3[[#This Row],[RW_A]]+Table3[[#This Row],[RW_H]]))+(2*(Table3[[#This Row],[OTW_A]]+Table3[[#This Row],[SOW_A]]+Table3[[#This Row],[OTW_H]]+Table3[[#This Row],[SOW_H]]))+Table3[[#This Row],[OTL_A]]+Table3[[#This Row],[SOL_A]]+Table3[[#This Row],[OTL_H]]+Table3[[#This Row],[SOL_H]]</f>
        <v>86</v>
      </c>
      <c r="AM19" s="15">
        <f>Table3[[#This Row],[PTS]]/(2*Table3[[#This Row],[GP]])</f>
        <v>0.53278688524590168</v>
      </c>
      <c r="AN19" s="15">
        <f>Table3[[#This Row],[PTS2]]/(3*Table3[[#This Row],[GP]])</f>
        <v>0.46994535519125685</v>
      </c>
      <c r="AO19">
        <f>(2*Table3[[#This Row],[GR]])+Table3[[#This Row],[PTS]]</f>
        <v>107</v>
      </c>
      <c r="AP19">
        <f>(3*Table3[[#This Row],[GR]])+Table3[[#This Row],[PTS2]]</f>
        <v>149</v>
      </c>
      <c r="AQ19">
        <f>Table3[[#This Row],[PTS]]+(2 * Table3[[#This Row],[GR]] * Table3[[#This Row],[PTS%]])</f>
        <v>87.377049180327873</v>
      </c>
      <c r="AR19">
        <f>Table3[[#This Row],[PTS2]]+(3 * Table3[[#This Row],[GR]] * Table3[[#This Row],[PTS%2]])</f>
        <v>115.60655737704919</v>
      </c>
      <c r="AS19" s="20" t="str">
        <f>_xlfn.CONCAT(TEXT(Table3[[#This Row],[W]], "0"), "-", TEXT(Table3[[#This Row],[RL]],"0"), "-", TEXT(Table3[[#This Row],[OTL]]+Table3[[#This Row],[SOL]], "0"))</f>
        <v>30-26-5</v>
      </c>
      <c r="AT19">
        <f>COUNTIFS(DataRegularSeason20242025!$D$3:$D$1315,Table3[[#This Row],[Teams]],DataRegularSeason20242025!$K$3:$K$1315,0)</f>
        <v>1</v>
      </c>
      <c r="AU19">
        <f>SUMIF(DataRegularSeason20242025!$D$3:$D$1315,$A19, DataRegularSeason20242025!$J$3:$J$1315)</f>
        <v>93</v>
      </c>
      <c r="AV19">
        <f>SUMIF(DataRegularSeason20242025!$D$3:$D$1315,$A19, DataRegularSeason20242025!$K$3:$K$1315)</f>
        <v>99</v>
      </c>
      <c r="AW19">
        <f>AU19-AV19</f>
        <v>-6</v>
      </c>
      <c r="AX19">
        <f>COUNTIFS(DataRegularSeason20242025!$E$3:$E$1315,Table3[[#This Row],[Teams]],DataRegularSeason20242025!$J$3:$J$1315,0)</f>
        <v>4</v>
      </c>
      <c r="AY19">
        <f>SUMIF(DataRegularSeason20242025!$E$3:$E$1315,$A19,DataRegularSeason20242025!$K$3:$K$1315)</f>
        <v>91</v>
      </c>
      <c r="AZ19">
        <f>SUMIF(DataRegularSeason20242025!$E$3:$E$1315,$A19,DataRegularSeason20242025!$J$3:$J$1315)</f>
        <v>105</v>
      </c>
      <c r="BA19">
        <f>AY19-AZ19</f>
        <v>-14</v>
      </c>
      <c r="BB19">
        <f>AU19+AY19</f>
        <v>184</v>
      </c>
      <c r="BC19">
        <f>AV19+AZ19</f>
        <v>204</v>
      </c>
      <c r="BD19">
        <f>BB19-BC19</f>
        <v>-20</v>
      </c>
      <c r="BE19" s="17">
        <f>Table3[[#This Row],[GF]]/Table3[[#This Row],[GP]]</f>
        <v>3.0163934426229506</v>
      </c>
      <c r="BF19" s="17">
        <f>Table3[[#This Row],[GA]]/Table3[[#This Row],[GP]]</f>
        <v>3.3442622950819674</v>
      </c>
      <c r="BG19" s="17">
        <f>(Table3[[#This Row],[GF]]-Table3[[#This Row],[GA]])/Table3[[#This Row],[GP]]</f>
        <v>-0.32786885245901637</v>
      </c>
      <c r="BH19" s="49" t="str">
        <f>_xlfn.CONCAT(TEXT(Table3[[#This Row],[W_H]], "0"), "-", TEXT(Table3[[#This Row],[RL_H]],"0"), "-", TEXT(Table3[[#This Row],[OTL_H]]+Table3[[#This Row],[SOL_H]], "0"))</f>
        <v>16-12-4</v>
      </c>
      <c r="BI19" s="49" t="str">
        <f>_xlfn.CONCAT(TEXT(Table3[[#This Row],[W_A]], "0"), "-", TEXT(Table3[[#This Row],[RL_A]],"0"), "-", TEXT(Table3[[#This Row],[OTL_A]]+Table3[[#This Row],[SOL_A]], "0"))</f>
        <v>14-14-1</v>
      </c>
      <c r="BJ19" s="49">
        <f>((2*(Table3[[#This Row],[W_H]]))+Table3[[#This Row],[OTL_H]]+Table3[[#This Row],[SOL_H]])/(2*Table3[[#This Row],[GP_H]])</f>
        <v>0.5625</v>
      </c>
      <c r="BK19" s="49">
        <f>((2*(Table3[[#This Row],[W_A]]))+Table3[[#This Row],[OTL_A]]+Table3[[#This Row],[SOL_A]])/(2*Table3[[#This Row],[GP_A]])</f>
        <v>0.5</v>
      </c>
      <c r="BL19" s="21">
        <f>(Table3[[#This Row],[W]]*$CG$3)+(Table3[[#This Row],[L]]*$CG$4)+(Table3[[#This Row],[GF]]*$CG$5)+(Table3[[#This Row],[GA]]*$CG$6)</f>
        <v>72.3</v>
      </c>
      <c r="BM19" s="21">
        <f>(82*(((Table3[[#This Row],[PTS%]]*$CG$3)+((1-Table3[[#This Row],[PTS%]])*$CG$4)+(Table3[[#This Row],[GF]]*$CG$5)+(Table3[[#This Row],[GA]]*$CG$6))/Table3[[#This Row],[GP]])) + (Table3[[#This Row],[W]]*$CG$3)+(Table3[[#This Row],[L]]*$CG$4)+(Table3[[#This Row],[GF]]*$CG$5)+(Table3[[#This Row],[GA]]*$CG$6)</f>
        <v>137.37110991668905</v>
      </c>
      <c r="BN19">
        <f>COUNTIFS(Table2[AwayTeam],$A19,Table2[PredictedWinner], $A19, Table2[GameIsOver], 1)</f>
        <v>5</v>
      </c>
      <c r="BO19">
        <f>COUNTIFS(Table2[HomeTeam],$A19,Table2[PredictedWinner], $A19, Table2[GameIsOver], 1)</f>
        <v>12</v>
      </c>
      <c r="BP19">
        <f>BN19+BO19</f>
        <v>17</v>
      </c>
      <c r="BQ19">
        <f>F19-BN19</f>
        <v>24</v>
      </c>
      <c r="BR19">
        <f>H19-BO19</f>
        <v>20</v>
      </c>
      <c r="BS19">
        <f>BQ19+BR19</f>
        <v>44</v>
      </c>
      <c r="BV19">
        <v>1993</v>
      </c>
      <c r="BW19" t="str">
        <f>INDEX(Table2[AwayTeam], Table3[[#This Row],[Column2]])</f>
        <v>DAL</v>
      </c>
      <c r="BX19">
        <f>LARGE((Table2[[#This Row],[AwayTeam]]=Table3[[#This Row],[Teams]]), 1)</f>
        <v>0</v>
      </c>
      <c r="CE19" s="81"/>
      <c r="CF19" s="66">
        <v>1</v>
      </c>
      <c r="CG19" s="21">
        <f>($CF19*$CG$5)+(CG$17*$CG$6) + IF($CF19&gt;CG$17,$CG$3,$CG$4)</f>
        <v>0.65</v>
      </c>
      <c r="CH19" s="82"/>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3">
        <f t="shared" si="0"/>
        <v>1.45</v>
      </c>
    </row>
    <row r="20" spans="1:109" x14ac:dyDescent="0.25">
      <c r="A20" t="s">
        <v>30</v>
      </c>
      <c r="B20" t="s">
        <v>97</v>
      </c>
      <c r="C20" t="s">
        <v>80</v>
      </c>
      <c r="D20">
        <f>COUNTIFS(DataRegularSeason20242025!$D$3:$D$1315,$A20,DataRegularSeason20242025!$R$3:$R$1315,1,DataRegularSeason20242025!$N$3:$N$1315,1) + COUNTIFS(DataRegularSeason20242025!$E$3:$E$1315,$A20,DataRegularSeason20242025!$R$3:$R$1315,1,DataRegularSeason20242025!$N$3:$N$1315,1)</f>
        <v>52</v>
      </c>
      <c r="E20" s="15">
        <f>Table3[[#This Row],[Watched]]/Table3[[#This Row],[GP]]</f>
        <v>0.83870967741935487</v>
      </c>
      <c r="F20">
        <f>COUNTIFS(DataRegularSeason20242025!$N$3:$N$1315,1,DataRegularSeason20242025!$D$3:$D$1315,$A20)</f>
        <v>28</v>
      </c>
      <c r="G20">
        <f>41-Table3[[#This Row],[GP_A]]</f>
        <v>13</v>
      </c>
      <c r="H20">
        <f>COUNTIFS(DataRegularSeason20242025!$E$3:$E$1315,$A20,DataRegularSeason20242025!$N$3:$N$1315,1)</f>
        <v>34</v>
      </c>
      <c r="I20">
        <f>41-Table3[[#This Row],[GP_H]]</f>
        <v>7</v>
      </c>
      <c r="J20">
        <f>F20+H20</f>
        <v>62</v>
      </c>
      <c r="K20">
        <f>82-Table3[[#This Row],[GP]]</f>
        <v>20</v>
      </c>
      <c r="L20">
        <f>COUNTIFS(DataRegularSeason20242025!$D$3:$D$1315,$A20, DataRegularSeason20242025!$L$3:$L$1315, $A20,DataRegularSeason20242025!$N$3:$N$1315,1)</f>
        <v>14</v>
      </c>
      <c r="M20">
        <f>COUNTIFS(DataRegularSeason20242025!$D$3:$D$1315,$A20, DataRegularSeason20242025!$L$3:$L$1315, $A20,DataRegularSeason20242025!$N$3:$N$1315,1,DataRegularSeason20242025!$M$3:$M$1315,"REG")</f>
        <v>10</v>
      </c>
      <c r="N20">
        <f>COUNTIFS(DataRegularSeason20242025!$D$3:$D$1315,$A20, DataRegularSeason20242025!$L$3:$L$1315, $A20,DataRegularSeason20242025!$N$3:$N$1315,1,DataRegularSeason20242025!$M$3:$M$1315,"OT")</f>
        <v>1</v>
      </c>
      <c r="O20">
        <f>COUNTIFS(DataRegularSeason20242025!$D$3:$D$1315,$A20, DataRegularSeason20242025!$L$3:$L$1315, $A20,DataRegularSeason20242025!$N$3:$N$1315,1,DataRegularSeason20242025!$M$3:$M$1315,"SO")</f>
        <v>3</v>
      </c>
      <c r="P20">
        <f>F20-L20</f>
        <v>14</v>
      </c>
      <c r="Q20">
        <f>COUNTIFS(DataRegularSeason20242025!$D$3:$D$1315,$A20, DataRegularSeason20242025!$S$3:$S$1315, $A20,DataRegularSeason20242025!$M$3:$M$1315,"REG")</f>
        <v>11</v>
      </c>
      <c r="R20">
        <f>COUNTIFS(DataRegularSeason20242025!$D$3:$D$1315,$A20, DataRegularSeason20242025!$S$3:$S$1315, $A20,DataRegularSeason20242025!$M$3:$M$1315,"OT")</f>
        <v>3</v>
      </c>
      <c r="S20">
        <f>COUNTIFS(DataRegularSeason20242025!$D$3:$D$1315,$A20, DataRegularSeason20242025!$S$3:$S$1315, $A20,DataRegularSeason20242025!$M$3:$M$1315,"SO")</f>
        <v>0</v>
      </c>
      <c r="T20">
        <f>COUNTIFS(DataRegularSeason20242025!$E$3:$E$1315,$A20, DataRegularSeason20242025!$L$3:$L$1315, $A20, DataRegularSeason20242025!$N$3:$N$1315,1)</f>
        <v>16</v>
      </c>
      <c r="U20">
        <f>COUNTIFS(DataRegularSeason20242025!$E$3:$E$1315,$A20, DataRegularSeason20242025!$L$3:$L$1315, $A20,DataRegularSeason20242025!$N$3:$N$1315,1,DataRegularSeason20242025!$M$3:$M$1315,"REG")</f>
        <v>13</v>
      </c>
      <c r="V20">
        <f>COUNTIFS(DataRegularSeason20242025!$E$3:$E$1315,$A20, DataRegularSeason20242025!$L$3:$L$1315, $A20,DataRegularSeason20242025!$N$3:$N$1315,1,DataRegularSeason20242025!$M$3:$M$1315,"OT")</f>
        <v>3</v>
      </c>
      <c r="W20">
        <f>COUNTIFS(DataRegularSeason20242025!$E$3:$E$1315,$A20, DataRegularSeason20242025!$L$3:$L$1315, $A20,DataRegularSeason20242025!$N$3:$N$1315,1,DataRegularSeason20242025!$M$3:$M$1315,"SO")</f>
        <v>0</v>
      </c>
      <c r="X20">
        <f>H20-T20</f>
        <v>18</v>
      </c>
      <c r="Y20">
        <f>COUNTIFS(DataRegularSeason20242025!$E$3:$E$1315,$A20, DataRegularSeason20242025!$S$3:$S$1315, $A20,DataRegularSeason20242025!$M$3:$M$1315,"REG")</f>
        <v>15</v>
      </c>
      <c r="Z20">
        <f>COUNTIFS(DataRegularSeason20242025!$E$3:$E$1315,$A20, DataRegularSeason20242025!$S$3:$S$1315, $A20,DataRegularSeason20242025!$M$3:$M$1315,"OT")</f>
        <v>3</v>
      </c>
      <c r="AA20">
        <f>COUNTIFS(DataRegularSeason20242025!$E$3:$E$1315,$A20, DataRegularSeason20242025!$S$3:$S$1315, $A20,DataRegularSeason20242025!$M$3:$M$1315,"SO")</f>
        <v>0</v>
      </c>
      <c r="AB20">
        <f>Table3[[#This Row],[W_A]]+Table3[[#This Row],[W_H]]</f>
        <v>30</v>
      </c>
      <c r="AC20">
        <f>Table3[[#This Row],[L_A]]+Table3[[#This Row],[L_H]]</f>
        <v>32</v>
      </c>
      <c r="AD20">
        <f>Table3[[#This Row],[RW_A]]+Table3[[#This Row],[RW_H]]</f>
        <v>23</v>
      </c>
      <c r="AE20">
        <f>Table3[[#This Row],[RL_A]]+Table3[[#This Row],[RL_H]]</f>
        <v>26</v>
      </c>
      <c r="AF20">
        <f>Table3[[#This Row],[OTW_A]]+Table3[[#This Row],[OTW_H]]</f>
        <v>4</v>
      </c>
      <c r="AG20">
        <f>Table3[[#This Row],[OTL_A]]+Table3[[#This Row],[OTL_H]]</f>
        <v>6</v>
      </c>
      <c r="AH20">
        <f>Table3[[#This Row],[SOW_A]]+Table3[[#This Row],[SOW_H]]</f>
        <v>3</v>
      </c>
      <c r="AI20">
        <f>Table3[[#This Row],[SOL_A]]+Table3[[#This Row],[SOL_H]]</f>
        <v>0</v>
      </c>
      <c r="AJ20" s="20" t="str">
        <f>_xlfn.CONCAT(TEXT(Table3[[#This Row],[OTW]]+Table3[[#This Row],[SOW]], "0"), "-", TEXT(Table3[[#This Row],[OTL]]+Table3[[#This Row],[SOL]],"0"))</f>
        <v>7-6</v>
      </c>
      <c r="AK20">
        <f>(2*(Table3[[#This Row],[W_A]]+Table3[[#This Row],[W_H]]))+Table3[[#This Row],[OTL_A]]+Table3[[#This Row],[SOL_A]]+Table3[[#This Row],[OTL_H]]+Table3[[#This Row],[SOL_H]]</f>
        <v>66</v>
      </c>
      <c r="AL20">
        <f>(3*(Table3[[#This Row],[RW_A]]+Table3[[#This Row],[RW_H]]))+(2*(Table3[[#This Row],[OTW_A]]+Table3[[#This Row],[SOW_A]]+Table3[[#This Row],[OTW_H]]+Table3[[#This Row],[SOW_H]]))+Table3[[#This Row],[OTL_A]]+Table3[[#This Row],[SOL_A]]+Table3[[#This Row],[OTL_H]]+Table3[[#This Row],[SOL_H]]</f>
        <v>89</v>
      </c>
      <c r="AM20" s="15">
        <f>Table3[[#This Row],[PTS]]/(2*Table3[[#This Row],[GP]])</f>
        <v>0.532258064516129</v>
      </c>
      <c r="AN20" s="15">
        <f>Table3[[#This Row],[PTS2]]/(3*Table3[[#This Row],[GP]])</f>
        <v>0.478494623655914</v>
      </c>
      <c r="AO20">
        <f>(2*Table3[[#This Row],[GR]])+Table3[[#This Row],[PTS]]</f>
        <v>106</v>
      </c>
      <c r="AP20">
        <f>(3*Table3[[#This Row],[GR]])+Table3[[#This Row],[PTS2]]</f>
        <v>149</v>
      </c>
      <c r="AQ20">
        <f>Table3[[#This Row],[PTS]]+(2 * Table3[[#This Row],[GR]] * Table3[[#This Row],[PTS%]])</f>
        <v>87.290322580645153</v>
      </c>
      <c r="AR20">
        <f>Table3[[#This Row],[PTS2]]+(3 * Table3[[#This Row],[GR]] * Table3[[#This Row],[PTS%2]])</f>
        <v>117.70967741935485</v>
      </c>
      <c r="AS20" s="20" t="str">
        <f>_xlfn.CONCAT(TEXT(Table3[[#This Row],[W]], "0"), "-", TEXT(Table3[[#This Row],[RL]],"0"), "-", TEXT(Table3[[#This Row],[OTL]]+Table3[[#This Row],[SOL]], "0"))</f>
        <v>30-26-6</v>
      </c>
      <c r="AT20">
        <f>COUNTIFS(DataRegularSeason20242025!$D$3:$D$1315,Table3[[#This Row],[Teams]],DataRegularSeason20242025!$K$3:$K$1315,0)</f>
        <v>1</v>
      </c>
      <c r="AU20">
        <f>SUMIF(DataRegularSeason20242025!$D$3:$D$1315,$A20, DataRegularSeason20242025!$J$3:$J$1315)</f>
        <v>79</v>
      </c>
      <c r="AV20">
        <f>SUMIF(DataRegularSeason20242025!$D$3:$D$1315,$A20, DataRegularSeason20242025!$K$3:$K$1315)</f>
        <v>88</v>
      </c>
      <c r="AW20">
        <f>AU20-AV20</f>
        <v>-9</v>
      </c>
      <c r="AX20">
        <f>COUNTIFS(DataRegularSeason20242025!$E$3:$E$1315,Table3[[#This Row],[Teams]],DataRegularSeason20242025!$J$3:$J$1315,0)</f>
        <v>2</v>
      </c>
      <c r="AY20">
        <f>SUMIF(DataRegularSeason20242025!$E$3:$E$1315,$A20,DataRegularSeason20242025!$K$3:$K$1315)</f>
        <v>100</v>
      </c>
      <c r="AZ20">
        <f>SUMIF(DataRegularSeason20242025!$E$3:$E$1315,$A20,DataRegularSeason20242025!$J$3:$J$1315)</f>
        <v>109</v>
      </c>
      <c r="BA20">
        <f>AY20-AZ20</f>
        <v>-9</v>
      </c>
      <c r="BB20">
        <f>AU20+AY20</f>
        <v>179</v>
      </c>
      <c r="BC20">
        <f>AV20+AZ20</f>
        <v>197</v>
      </c>
      <c r="BD20">
        <f>BB20-BC20</f>
        <v>-18</v>
      </c>
      <c r="BE20" s="17">
        <f>Table3[[#This Row],[GF]]/Table3[[#This Row],[GP]]</f>
        <v>2.8870967741935485</v>
      </c>
      <c r="BF20" s="17">
        <f>Table3[[#This Row],[GA]]/Table3[[#This Row],[GP]]</f>
        <v>3.1774193548387095</v>
      </c>
      <c r="BG20" s="17">
        <f>(Table3[[#This Row],[GF]]-Table3[[#This Row],[GA]])/Table3[[#This Row],[GP]]</f>
        <v>-0.29032258064516131</v>
      </c>
      <c r="BH20" s="49" t="str">
        <f>_xlfn.CONCAT(TEXT(Table3[[#This Row],[W_H]], "0"), "-", TEXT(Table3[[#This Row],[RL_H]],"0"), "-", TEXT(Table3[[#This Row],[OTL_H]]+Table3[[#This Row],[SOL_H]], "0"))</f>
        <v>16-15-3</v>
      </c>
      <c r="BI20" s="49" t="str">
        <f>_xlfn.CONCAT(TEXT(Table3[[#This Row],[W_A]], "0"), "-", TEXT(Table3[[#This Row],[RL_A]],"0"), "-", TEXT(Table3[[#This Row],[OTL_A]]+Table3[[#This Row],[SOL_A]], "0"))</f>
        <v>14-11-3</v>
      </c>
      <c r="BJ20" s="49">
        <f>((2*(Table3[[#This Row],[W_H]]))+Table3[[#This Row],[OTL_H]]+Table3[[#This Row],[SOL_H]])/(2*Table3[[#This Row],[GP_H]])</f>
        <v>0.51470588235294112</v>
      </c>
      <c r="BK20" s="49">
        <f>((2*(Table3[[#This Row],[W_A]]))+Table3[[#This Row],[OTL_A]]+Table3[[#This Row],[SOL_A]])/(2*Table3[[#This Row],[GP_A]])</f>
        <v>0.5535714285714286</v>
      </c>
      <c r="BL20" s="21">
        <f>(Table3[[#This Row],[W]]*$CG$3)+(Table3[[#This Row],[L]]*$CG$4)+(Table3[[#This Row],[GF]]*$CG$5)+(Table3[[#This Row],[GA]]*$CG$6)</f>
        <v>71.150000000000006</v>
      </c>
      <c r="BM20" s="21">
        <f>(82*(((Table3[[#This Row],[PTS%]]*$CG$3)+((1-Table3[[#This Row],[PTS%]])*$CG$4)+(Table3[[#This Row],[GF]]*$CG$5)+(Table3[[#This Row],[GA]]*$CG$6))/Table3[[#This Row],[GP]])) + (Table3[[#This Row],[W]]*$CG$3)+(Table3[[#This Row],[L]]*$CG$4)+(Table3[[#This Row],[GF]]*$CG$5)+(Table3[[#This Row],[GA]]*$CG$6)</f>
        <v>133.25369406867844</v>
      </c>
      <c r="BN20">
        <f>COUNTIFS(Table2[AwayTeam],$A20,Table2[PredictedWinner], $A20, Table2[GameIsOver], 1)</f>
        <v>9</v>
      </c>
      <c r="BO20">
        <f>COUNTIFS(Table2[HomeTeam],$A20,Table2[PredictedWinner], $A20, Table2[GameIsOver], 1)</f>
        <v>13</v>
      </c>
      <c r="BP20">
        <f>BN20+BO20</f>
        <v>22</v>
      </c>
      <c r="BQ20">
        <f>F20-BN20</f>
        <v>19</v>
      </c>
      <c r="BR20">
        <f>H20-BO20</f>
        <v>21</v>
      </c>
      <c r="BS20">
        <f>BQ20+BR20</f>
        <v>40</v>
      </c>
      <c r="BV20">
        <v>2008</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3">
        <f t="shared" si="0"/>
        <v>1.6</v>
      </c>
    </row>
    <row r="21" spans="1:109" x14ac:dyDescent="0.25">
      <c r="A21" t="s">
        <v>24</v>
      </c>
      <c r="B21" t="s">
        <v>96</v>
      </c>
      <c r="C21" t="s">
        <v>99</v>
      </c>
      <c r="D21">
        <f>COUNTIFS(DataRegularSeason20242025!$D$3:$D$1315,$A21,DataRegularSeason20242025!$R$3:$R$1315,1,DataRegularSeason20242025!$N$3:$N$1315,1) + COUNTIFS(DataRegularSeason20242025!$E$3:$E$1315,$A21,DataRegularSeason20242025!$R$3:$R$1315,1,DataRegularSeason20242025!$N$3:$N$1315,1)</f>
        <v>57</v>
      </c>
      <c r="E21" s="15">
        <f>Table3[[#This Row],[Watched]]/Table3[[#This Row],[GP]]</f>
        <v>0.93442622950819676</v>
      </c>
      <c r="F21">
        <f>COUNTIFS(DataRegularSeason20242025!$N$3:$N$1315,1,DataRegularSeason20242025!$D$3:$D$1315,$A21)</f>
        <v>32</v>
      </c>
      <c r="G21">
        <f>41-Table3[[#This Row],[GP_A]]</f>
        <v>9</v>
      </c>
      <c r="H21">
        <f>COUNTIFS(DataRegularSeason20242025!$E$3:$E$1315,$A21,DataRegularSeason20242025!$N$3:$N$1315,1)</f>
        <v>29</v>
      </c>
      <c r="I21">
        <f>41-Table3[[#This Row],[GP_H]]</f>
        <v>12</v>
      </c>
      <c r="J21">
        <f>F21+H21</f>
        <v>61</v>
      </c>
      <c r="K21">
        <f>82-Table3[[#This Row],[GP]]</f>
        <v>21</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5</v>
      </c>
      <c r="O21">
        <f>COUNTIFS(DataRegularSeason20242025!$D$3:$D$1315,$A21, DataRegularSeason20242025!$L$3:$L$1315, $A21,DataRegularSeason20242025!$N$3:$N$1315,1,DataRegularSeason20242025!$M$3:$M$1315,"SO")</f>
        <v>1</v>
      </c>
      <c r="P21">
        <f>F21-L21</f>
        <v>16</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11</v>
      </c>
      <c r="U21">
        <f>COUNTIFS(DataRegularSeason20242025!$E$3:$E$1315,$A21, DataRegularSeason20242025!$L$3:$L$1315, $A21,DataRegularSeason20242025!$N$3:$N$1315,1,DataRegularSeason20242025!$M$3:$M$1315,"REG")</f>
        <v>11</v>
      </c>
      <c r="V21">
        <f>COUNTIFS(DataRegularSeason20242025!$E$3:$E$1315,$A21, DataRegularSeason20242025!$L$3:$L$1315, $A21,DataRegularSeason20242025!$N$3:$N$1315,1,DataRegularSeason20242025!$M$3:$M$1315,"OT")</f>
        <v>0</v>
      </c>
      <c r="W21">
        <f>COUNTIFS(DataRegularSeason20242025!$E$3:$E$1315,$A21, DataRegularSeason20242025!$L$3:$L$1315, $A21,DataRegularSeason20242025!$N$3:$N$1315,1,DataRegularSeason20242025!$M$3:$M$1315,"SO")</f>
        <v>0</v>
      </c>
      <c r="X21">
        <f>H21-T21</f>
        <v>18</v>
      </c>
      <c r="Y21">
        <f>COUNTIFS(DataRegularSeason20242025!$E$3:$E$1315,$A21, DataRegularSeason20242025!$S$3:$S$1315, $A21,DataRegularSeason20242025!$M$3:$M$1315,"REG")</f>
        <v>12</v>
      </c>
      <c r="Z21">
        <f>COUNTIFS(DataRegularSeason20242025!$E$3:$E$1315,$A21, DataRegularSeason20242025!$S$3:$S$1315, $A21,DataRegularSeason20242025!$M$3:$M$1315,"OT")</f>
        <v>5</v>
      </c>
      <c r="AA21">
        <f>COUNTIFS(DataRegularSeason20242025!$E$3:$E$1315,$A21, DataRegularSeason20242025!$S$3:$S$1315, $A21,DataRegularSeason20242025!$M$3:$M$1315,"SO")</f>
        <v>1</v>
      </c>
      <c r="AB21">
        <f>Table3[[#This Row],[W_A]]+Table3[[#This Row],[W_H]]</f>
        <v>27</v>
      </c>
      <c r="AC21">
        <f>Table3[[#This Row],[L_A]]+Table3[[#This Row],[L_H]]</f>
        <v>34</v>
      </c>
      <c r="AD21">
        <f>Table3[[#This Row],[RW_A]]+Table3[[#This Row],[RW_H]]</f>
        <v>21</v>
      </c>
      <c r="AE21">
        <f>Table3[[#This Row],[RL_A]]+Table3[[#This Row],[RL_H]]</f>
        <v>24</v>
      </c>
      <c r="AF21">
        <f>Table3[[#This Row],[OTW_A]]+Table3[[#This Row],[OTW_H]]</f>
        <v>5</v>
      </c>
      <c r="AG21">
        <f>Table3[[#This Row],[OTL_A]]+Table3[[#This Row],[OTL_H]]</f>
        <v>9</v>
      </c>
      <c r="AH21">
        <f>Table3[[#This Row],[SOW_A]]+Table3[[#This Row],[SOW_H]]</f>
        <v>1</v>
      </c>
      <c r="AI21">
        <f>Table3[[#This Row],[SOL_A]]+Table3[[#This Row],[SOL_H]]</f>
        <v>1</v>
      </c>
      <c r="AJ21" s="20" t="str">
        <f>_xlfn.CONCAT(TEXT(Table3[[#This Row],[OTW]]+Table3[[#This Row],[SOW]], "0"), "-", TEXT(Table3[[#This Row],[OTL]]+Table3[[#This Row],[SOL]],"0"))</f>
        <v>6-10</v>
      </c>
      <c r="AK21">
        <f>(2*(Table3[[#This Row],[W_A]]+Table3[[#This Row],[W_H]]))+Table3[[#This Row],[OTL_A]]+Table3[[#This Row],[SOL_A]]+Table3[[#This Row],[OTL_H]]+Table3[[#This Row],[SOL_H]]</f>
        <v>64</v>
      </c>
      <c r="AL21">
        <f>(3*(Table3[[#This Row],[RW_A]]+Table3[[#This Row],[RW_H]]))+(2*(Table3[[#This Row],[OTW_A]]+Table3[[#This Row],[SOW_A]]+Table3[[#This Row],[OTW_H]]+Table3[[#This Row],[SOW_H]]))+Table3[[#This Row],[OTL_A]]+Table3[[#This Row],[SOL_A]]+Table3[[#This Row],[OTL_H]]+Table3[[#This Row],[SOL_H]]</f>
        <v>85</v>
      </c>
      <c r="AM21" s="15">
        <f>Table3[[#This Row],[PTS]]/(2*Table3[[#This Row],[GP]])</f>
        <v>0.52459016393442626</v>
      </c>
      <c r="AN21" s="15">
        <f>Table3[[#This Row],[PTS2]]/(3*Table3[[#This Row],[GP]])</f>
        <v>0.46448087431693991</v>
      </c>
      <c r="AO21">
        <f>(2*Table3[[#This Row],[GR]])+Table3[[#This Row],[PTS]]</f>
        <v>106</v>
      </c>
      <c r="AP21">
        <f>(3*Table3[[#This Row],[GR]])+Table3[[#This Row],[PTS2]]</f>
        <v>148</v>
      </c>
      <c r="AQ21">
        <f>Table3[[#This Row],[PTS]]+(2 * Table3[[#This Row],[GR]] * Table3[[#This Row],[PTS%]])</f>
        <v>86.032786885245898</v>
      </c>
      <c r="AR21">
        <f>Table3[[#This Row],[PTS2]]+(3 * Table3[[#This Row],[GR]] * Table3[[#This Row],[PTS%2]])</f>
        <v>114.26229508196721</v>
      </c>
      <c r="AS21" s="20" t="str">
        <f>_xlfn.CONCAT(TEXT(Table3[[#This Row],[W]], "0"), "-", TEXT(Table3[[#This Row],[RL]],"0"), "-", TEXT(Table3[[#This Row],[OTL]]+Table3[[#This Row],[SOL]], "0"))</f>
        <v>27-24-10</v>
      </c>
      <c r="AT21">
        <f>COUNTIFS(DataRegularSeason20242025!$D$3:$D$1315,Table3[[#This Row],[Teams]],DataRegularSeason20242025!$K$3:$K$1315,0)</f>
        <v>3</v>
      </c>
      <c r="AU21">
        <f>SUMIF(DataRegularSeason20242025!$D$3:$D$1315,$A21, DataRegularSeason20242025!$J$3:$J$1315)</f>
        <v>88</v>
      </c>
      <c r="AV21">
        <f>SUMIF(DataRegularSeason20242025!$D$3:$D$1315,$A21, DataRegularSeason20242025!$K$3:$K$1315)</f>
        <v>92</v>
      </c>
      <c r="AW21">
        <f>AU21-AV21</f>
        <v>-4</v>
      </c>
      <c r="AX21">
        <f>COUNTIFS(DataRegularSeason20242025!$E$3:$E$1315,Table3[[#This Row],[Teams]],DataRegularSeason20242025!$J$3:$J$1315,0)</f>
        <v>2</v>
      </c>
      <c r="AY21">
        <f>SUMIF(DataRegularSeason20242025!$E$3:$E$1315,$A21,DataRegularSeason20242025!$K$3:$K$1315)</f>
        <v>79</v>
      </c>
      <c r="AZ21">
        <f>SUMIF(DataRegularSeason20242025!$E$3:$E$1315,$A21,DataRegularSeason20242025!$J$3:$J$1315)</f>
        <v>95</v>
      </c>
      <c r="BA21">
        <f>AY21-AZ21</f>
        <v>-16</v>
      </c>
      <c r="BB21">
        <f>AU21+AY21</f>
        <v>167</v>
      </c>
      <c r="BC21">
        <f>AV21+AZ21</f>
        <v>187</v>
      </c>
      <c r="BD21">
        <f>BB21-BC21</f>
        <v>-20</v>
      </c>
      <c r="BE21" s="17">
        <f>Table3[[#This Row],[GF]]/Table3[[#This Row],[GP]]</f>
        <v>2.737704918032787</v>
      </c>
      <c r="BF21" s="17">
        <f>Table3[[#This Row],[GA]]/Table3[[#This Row],[GP]]</f>
        <v>3.0655737704918034</v>
      </c>
      <c r="BG21" s="17">
        <f>(Table3[[#This Row],[GF]]-Table3[[#This Row],[GA]])/Table3[[#This Row],[GP]]</f>
        <v>-0.32786885245901637</v>
      </c>
      <c r="BH21" s="49" t="str">
        <f>_xlfn.CONCAT(TEXT(Table3[[#This Row],[W_H]], "0"), "-", TEXT(Table3[[#This Row],[RL_H]],"0"), "-", TEXT(Table3[[#This Row],[OTL_H]]+Table3[[#This Row],[SOL_H]], "0"))</f>
        <v>11-12-6</v>
      </c>
      <c r="BI21" s="49" t="str">
        <f>_xlfn.CONCAT(TEXT(Table3[[#This Row],[W_A]], "0"), "-", TEXT(Table3[[#This Row],[RL_A]],"0"), "-", TEXT(Table3[[#This Row],[OTL_A]]+Table3[[#This Row],[SOL_A]], "0"))</f>
        <v>16-12-4</v>
      </c>
      <c r="BJ21" s="49">
        <f>((2*(Table3[[#This Row],[W_H]]))+Table3[[#This Row],[OTL_H]]+Table3[[#This Row],[SOL_H]])/(2*Table3[[#This Row],[GP_H]])</f>
        <v>0.48275862068965519</v>
      </c>
      <c r="BK21" s="49">
        <f>((2*(Table3[[#This Row],[W_A]]))+Table3[[#This Row],[OTL_A]]+Table3[[#This Row],[SOL_A]])/(2*Table3[[#This Row],[GP_A]])</f>
        <v>0.5625</v>
      </c>
      <c r="BL21" s="21">
        <f>(Table3[[#This Row],[W]]*$CG$3)+(Table3[[#This Row],[L]]*$CG$4)+(Table3[[#This Row],[GF]]*$CG$5)+(Table3[[#This Row],[GA]]*$CG$6)</f>
        <v>67.45</v>
      </c>
      <c r="BM21" s="21">
        <f>(82*(((Table3[[#This Row],[PTS%]]*$CG$3)+((1-Table3[[#This Row],[PTS%]])*$CG$4)+(Table3[[#This Row],[GF]]*$CG$5)+(Table3[[#This Row],[GA]]*$CG$6))/Table3[[#This Row],[GP]])) + (Table3[[#This Row],[W]]*$CG$3)+(Table3[[#This Row],[L]]*$CG$4)+(Table3[[#This Row],[GF]]*$CG$5)+(Table3[[#This Row],[GA]]*$CG$6)</f>
        <v>126.80579145391023</v>
      </c>
      <c r="BN21">
        <f>COUNTIFS(Table2[AwayTeam],$A21,Table2[PredictedWinner], $A21, Table2[GameIsOver], 1)</f>
        <v>9</v>
      </c>
      <c r="BO21">
        <f>COUNTIFS(Table2[HomeTeam],$A21,Table2[PredictedWinner], $A21, Table2[GameIsOver], 1)</f>
        <v>13</v>
      </c>
      <c r="BP21">
        <f>BN21+BO21</f>
        <v>22</v>
      </c>
      <c r="BQ21">
        <f>F21-BN21</f>
        <v>23</v>
      </c>
      <c r="BR21">
        <f>H21-BO21</f>
        <v>16</v>
      </c>
      <c r="BS21">
        <f>BQ21+BR21</f>
        <v>39</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0"/>
        <v>1.1499999999999999</v>
      </c>
      <c r="CJ21" s="82"/>
      <c r="CK21" s="21">
        <f t="shared" si="0"/>
        <v>1.1499999999999999</v>
      </c>
      <c r="CL21" s="21">
        <f t="shared" si="0"/>
        <v>1.25</v>
      </c>
      <c r="CM21" s="21">
        <f t="shared" si="0"/>
        <v>1.35</v>
      </c>
      <c r="CN21" s="21">
        <f t="shared" si="0"/>
        <v>1.45</v>
      </c>
      <c r="CO21" s="21">
        <f t="shared" si="0"/>
        <v>1.55</v>
      </c>
      <c r="CP21" s="21">
        <f t="shared" si="0"/>
        <v>1.6500000000000001</v>
      </c>
      <c r="CQ21" s="83">
        <f t="shared" si="0"/>
        <v>1.75</v>
      </c>
    </row>
    <row r="22" spans="1:109" x14ac:dyDescent="0.25">
      <c r="A22" t="s">
        <v>14</v>
      </c>
      <c r="B22" t="s">
        <v>96</v>
      </c>
      <c r="C22" t="s">
        <v>94</v>
      </c>
      <c r="D22">
        <f>COUNTIFS(DataRegularSeason20242025!$D$3:$D$1315,$A22,DataRegularSeason20242025!$R$3:$R$1315,1,DataRegularSeason20242025!$N$3:$N$1315,1) + COUNTIFS(DataRegularSeason20242025!$E$3:$E$1315,$A22,DataRegularSeason20242025!$R$3:$R$1315,1,DataRegularSeason20242025!$N$3:$N$1315,1)</f>
        <v>54</v>
      </c>
      <c r="E22" s="15">
        <f>Table3[[#This Row],[Watched]]/Table3[[#This Row],[GP]]</f>
        <v>0.87096774193548387</v>
      </c>
      <c r="F22">
        <f>COUNTIFS(DataRegularSeason20242025!$N$3:$N$1315,1,DataRegularSeason20242025!$D$3:$D$1315,$A22)</f>
        <v>31</v>
      </c>
      <c r="G22">
        <f>41-Table3[[#This Row],[GP_A]]</f>
        <v>10</v>
      </c>
      <c r="H22">
        <f>COUNTIFS(DataRegularSeason20242025!$E$3:$E$1315,$A22,DataRegularSeason20242025!$N$3:$N$1315,1)</f>
        <v>31</v>
      </c>
      <c r="I22">
        <f>41-Table3[[#This Row],[GP_H]]</f>
        <v>10</v>
      </c>
      <c r="J22">
        <f>F22+H22</f>
        <v>62</v>
      </c>
      <c r="K22">
        <f>82-Table3[[#This Row],[GP]]</f>
        <v>20</v>
      </c>
      <c r="L22">
        <f>COUNTIFS(DataRegularSeason20242025!$D$3:$D$1315,$A22, DataRegularSeason20242025!$L$3:$L$1315, $A22,DataRegularSeason20242025!$N$3:$N$1315,1)</f>
        <v>16</v>
      </c>
      <c r="M22">
        <f>COUNTIFS(DataRegularSeason20242025!$D$3:$D$1315,$A22, DataRegularSeason20242025!$L$3:$L$1315, $A22,DataRegularSeason20242025!$N$3:$N$1315,1,DataRegularSeason20242025!$M$3:$M$1315,"REG")</f>
        <v>11</v>
      </c>
      <c r="N22">
        <f>COUNTIFS(DataRegularSeason20242025!$D$3:$D$1315,$A22, DataRegularSeason20242025!$L$3:$L$1315, $A22,DataRegularSeason20242025!$N$3:$N$1315,1,DataRegularSeason20242025!$M$3:$M$1315,"OT")</f>
        <v>4</v>
      </c>
      <c r="O22">
        <f>COUNTIFS(DataRegularSeason20242025!$D$3:$D$1315,$A22, DataRegularSeason20242025!$L$3:$L$1315, $A22,DataRegularSeason20242025!$N$3:$N$1315,1,DataRegularSeason20242025!$M$3:$M$1315,"SO")</f>
        <v>1</v>
      </c>
      <c r="P22">
        <f>F22-L22</f>
        <v>15</v>
      </c>
      <c r="Q22">
        <f>COUNTIFS(DataRegularSeason20242025!$D$3:$D$1315,$A22, DataRegularSeason20242025!$S$3:$S$1315, $A22,DataRegularSeason20242025!$M$3:$M$1315,"REG")</f>
        <v>12</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12</v>
      </c>
      <c r="U22">
        <f>COUNTIFS(DataRegularSeason20242025!$E$3:$E$1315,$A22, DataRegularSeason20242025!$L$3:$L$1315, $A22,DataRegularSeason20242025!$N$3:$N$1315,1,DataRegularSeason20242025!$M$3:$M$1315,"REG")</f>
        <v>9</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0</v>
      </c>
      <c r="X22">
        <f>H22-T22</f>
        <v>19</v>
      </c>
      <c r="Y22">
        <f>COUNTIFS(DataRegularSeason20242025!$E$3:$E$1315,$A22, DataRegularSeason20242025!$S$3:$S$1315, $A22,DataRegularSeason20242025!$M$3:$M$1315,"REG")</f>
        <v>13</v>
      </c>
      <c r="Z22">
        <f>COUNTIFS(DataRegularSeason20242025!$E$3:$E$1315,$A22, DataRegularSeason20242025!$S$3:$S$1315, $A22,DataRegularSeason20242025!$M$3:$M$1315,"OT")</f>
        <v>4</v>
      </c>
      <c r="AA22">
        <f>COUNTIFS(DataRegularSeason20242025!$E$3:$E$1315,$A22, DataRegularSeason20242025!$S$3:$S$1315, $A22,DataRegularSeason20242025!$M$3:$M$1315,"SO")</f>
        <v>2</v>
      </c>
      <c r="AB22">
        <f>Table3[[#This Row],[W_A]]+Table3[[#This Row],[W_H]]</f>
        <v>28</v>
      </c>
      <c r="AC22">
        <f>Table3[[#This Row],[L_A]]+Table3[[#This Row],[L_H]]</f>
        <v>34</v>
      </c>
      <c r="AD22">
        <f>Table3[[#This Row],[RW_A]]+Table3[[#This Row],[RW_H]]</f>
        <v>20</v>
      </c>
      <c r="AE22">
        <f>Table3[[#This Row],[RL_A]]+Table3[[#This Row],[RL_H]]</f>
        <v>25</v>
      </c>
      <c r="AF22">
        <f>Table3[[#This Row],[OTW_A]]+Table3[[#This Row],[OTW_H]]</f>
        <v>7</v>
      </c>
      <c r="AG22">
        <f>Table3[[#This Row],[OTL_A]]+Table3[[#This Row],[OTL_H]]</f>
        <v>7</v>
      </c>
      <c r="AH22">
        <f>Table3[[#This Row],[SOW_A]]+Table3[[#This Row],[SOW_H]]</f>
        <v>1</v>
      </c>
      <c r="AI22">
        <f>Table3[[#This Row],[SOL_A]]+Table3[[#This Row],[SOL_H]]</f>
        <v>2</v>
      </c>
      <c r="AJ22" s="20" t="str">
        <f>_xlfn.CONCAT(TEXT(Table3[[#This Row],[OTW]]+Table3[[#This Row],[SOW]], "0"), "-", TEXT(Table3[[#This Row],[OTL]]+Table3[[#This Row],[SOL]],"0"))</f>
        <v>8-9</v>
      </c>
      <c r="AK22">
        <f>(2*(Table3[[#This Row],[W_A]]+Table3[[#This Row],[W_H]]))+Table3[[#This Row],[OTL_A]]+Table3[[#This Row],[SOL_A]]+Table3[[#This Row],[OTL_H]]+Table3[[#This Row],[SOL_H]]</f>
        <v>65</v>
      </c>
      <c r="AL22">
        <f>(3*(Table3[[#This Row],[RW_A]]+Table3[[#This Row],[RW_H]]))+(2*(Table3[[#This Row],[OTW_A]]+Table3[[#This Row],[SOW_A]]+Table3[[#This Row],[OTW_H]]+Table3[[#This Row],[SOW_H]]))+Table3[[#This Row],[OTL_A]]+Table3[[#This Row],[SOL_A]]+Table3[[#This Row],[OTL_H]]+Table3[[#This Row],[SOL_H]]</f>
        <v>85</v>
      </c>
      <c r="AM22" s="15">
        <f>Table3[[#This Row],[PTS]]/(2*Table3[[#This Row],[GP]])</f>
        <v>0.52419354838709675</v>
      </c>
      <c r="AN22" s="15">
        <f>Table3[[#This Row],[PTS2]]/(3*Table3[[#This Row],[GP]])</f>
        <v>0.45698924731182794</v>
      </c>
      <c r="AO22">
        <f>(2*Table3[[#This Row],[GR]])+Table3[[#This Row],[PTS]]</f>
        <v>105</v>
      </c>
      <c r="AP22">
        <f>(3*Table3[[#This Row],[GR]])+Table3[[#This Row],[PTS2]]</f>
        <v>145</v>
      </c>
      <c r="AQ22">
        <f>Table3[[#This Row],[PTS]]+(2 * Table3[[#This Row],[GR]] * Table3[[#This Row],[PTS%]])</f>
        <v>85.967741935483872</v>
      </c>
      <c r="AR22">
        <f>Table3[[#This Row],[PTS2]]+(3 * Table3[[#This Row],[GR]] * Table3[[#This Row],[PTS%2]])</f>
        <v>112.41935483870968</v>
      </c>
      <c r="AS22" s="20" t="str">
        <f>_xlfn.CONCAT(TEXT(Table3[[#This Row],[W]], "0"), "-", TEXT(Table3[[#This Row],[RL]],"0"), "-", TEXT(Table3[[#This Row],[OTL]]+Table3[[#This Row],[SOL]], "0"))</f>
        <v>28-25-9</v>
      </c>
      <c r="AT22">
        <f>COUNTIFS(DataRegularSeason20242025!$D$3:$D$1315,Table3[[#This Row],[Teams]],DataRegularSeason20242025!$K$3:$K$1315,0)</f>
        <v>2</v>
      </c>
      <c r="AU22">
        <f>SUMIF(DataRegularSeason20242025!$D$3:$D$1315,$A22, DataRegularSeason20242025!$J$3:$J$1315)</f>
        <v>95</v>
      </c>
      <c r="AV22">
        <f>SUMIF(DataRegularSeason20242025!$D$3:$D$1315,$A22, DataRegularSeason20242025!$K$3:$K$1315)</f>
        <v>92</v>
      </c>
      <c r="AW22">
        <f>AU22-AV22</f>
        <v>3</v>
      </c>
      <c r="AX22">
        <f>COUNTIFS(DataRegularSeason20242025!$E$3:$E$1315,Table3[[#This Row],[Teams]],DataRegularSeason20242025!$J$3:$J$1315,0)</f>
        <v>0</v>
      </c>
      <c r="AY22">
        <f>SUMIF(DataRegularSeason20242025!$E$3:$E$1315,$A22,DataRegularSeason20242025!$K$3:$K$1315)</f>
        <v>81</v>
      </c>
      <c r="AZ22">
        <f>SUMIF(DataRegularSeason20242025!$E$3:$E$1315,$A22,DataRegularSeason20242025!$J$3:$J$1315)</f>
        <v>91</v>
      </c>
      <c r="BA22">
        <f>AY22-AZ22</f>
        <v>-10</v>
      </c>
      <c r="BB22">
        <f>AU22+AY22</f>
        <v>176</v>
      </c>
      <c r="BC22">
        <f>AV22+AZ22</f>
        <v>183</v>
      </c>
      <c r="BD22">
        <f>BB22-BC22</f>
        <v>-7</v>
      </c>
      <c r="BE22" s="17">
        <f>Table3[[#This Row],[GF]]/Table3[[#This Row],[GP]]</f>
        <v>2.838709677419355</v>
      </c>
      <c r="BF22" s="17">
        <f>Table3[[#This Row],[GA]]/Table3[[#This Row],[GP]]</f>
        <v>2.9516129032258065</v>
      </c>
      <c r="BG22" s="17">
        <f>(Table3[[#This Row],[GF]]-Table3[[#This Row],[GA]])/Table3[[#This Row],[GP]]</f>
        <v>-0.11290322580645161</v>
      </c>
      <c r="BH22" s="49" t="str">
        <f>_xlfn.CONCAT(TEXT(Table3[[#This Row],[W_H]], "0"), "-", TEXT(Table3[[#This Row],[RL_H]],"0"), "-", TEXT(Table3[[#This Row],[OTL_H]]+Table3[[#This Row],[SOL_H]], "0"))</f>
        <v>12-13-6</v>
      </c>
      <c r="BI22" s="49" t="str">
        <f>_xlfn.CONCAT(TEXT(Table3[[#This Row],[W_A]], "0"), "-", TEXT(Table3[[#This Row],[RL_A]],"0"), "-", TEXT(Table3[[#This Row],[OTL_A]]+Table3[[#This Row],[SOL_A]], "0"))</f>
        <v>16-12-3</v>
      </c>
      <c r="BJ22" s="49">
        <f>((2*(Table3[[#This Row],[W_H]]))+Table3[[#This Row],[OTL_H]]+Table3[[#This Row],[SOL_H]])/(2*Table3[[#This Row],[GP_H]])</f>
        <v>0.4838709677419355</v>
      </c>
      <c r="BK22" s="49">
        <f>((2*(Table3[[#This Row],[W_A]]))+Table3[[#This Row],[OTL_A]]+Table3[[#This Row],[SOL_A]])/(2*Table3[[#This Row],[GP_A]])</f>
        <v>0.56451612903225812</v>
      </c>
      <c r="BL22" s="21">
        <f>(Table3[[#This Row],[W]]*$CG$3)+(Table3[[#This Row],[L]]*$CG$4)+(Table3[[#This Row],[GF]]*$CG$5)+(Table3[[#This Row],[GA]]*$CG$6)</f>
        <v>68.899999999999991</v>
      </c>
      <c r="BM22" s="21">
        <f>(82*(((Table3[[#This Row],[PTS%]]*$CG$3)+((1-Table3[[#This Row],[PTS%]])*$CG$4)+(Table3[[#This Row],[GF]]*$CG$5)+(Table3[[#This Row],[GA]]*$CG$6))/Table3[[#This Row],[GP]])) + (Table3[[#This Row],[W]]*$CG$3)+(Table3[[#This Row],[L]]*$CG$4)+(Table3[[#This Row],[GF]]*$CG$5)+(Table3[[#This Row],[GA]]*$CG$6)</f>
        <v>128.55478668054113</v>
      </c>
      <c r="BN22">
        <f>COUNTIFS(Table2[AwayTeam],$A22,Table2[PredictedWinner], $A22, Table2[GameIsOver], 1)</f>
        <v>8</v>
      </c>
      <c r="BO22">
        <f>COUNTIFS(Table2[HomeTeam],$A22,Table2[PredictedWinner], $A22, Table2[GameIsOver], 1)</f>
        <v>10</v>
      </c>
      <c r="BP22">
        <f>BN22+BO22</f>
        <v>18</v>
      </c>
      <c r="BQ22">
        <f>F22-BN22</f>
        <v>23</v>
      </c>
      <c r="BR22">
        <f>H22-BO22</f>
        <v>21</v>
      </c>
      <c r="BS22">
        <f>BQ22+BR22</f>
        <v>44</v>
      </c>
      <c r="BW22" t="str">
        <f>INDEX(Table2[AwayTeam], Table3[[#This Row],[Column2]])</f>
        <v>TBL</v>
      </c>
      <c r="BX22">
        <f>LARGE((Table2[[#This Row],[AwayTeam]]=Table3[[#This Row],[Teams]]), 1)</f>
        <v>0</v>
      </c>
      <c r="CE22" s="81"/>
      <c r="CF22" s="66">
        <v>4</v>
      </c>
      <c r="CG22" s="21">
        <f t="shared" ref="CG22:CQ28" si="1">($CF22*$CG$5)+(CG$17*$CG$6) + IF($CF22&gt;CG$17,$CG$3,$CG$4)</f>
        <v>1.1000000000000001</v>
      </c>
      <c r="CH22" s="21">
        <f t="shared" si="1"/>
        <v>1.2</v>
      </c>
      <c r="CI22" s="21">
        <f t="shared" si="1"/>
        <v>1.3</v>
      </c>
      <c r="CJ22" s="21">
        <f t="shared" si="1"/>
        <v>1.4</v>
      </c>
      <c r="CK22" s="82"/>
      <c r="CL22" s="21">
        <f t="shared" si="1"/>
        <v>1.4000000000000001</v>
      </c>
      <c r="CM22" s="21">
        <f t="shared" si="1"/>
        <v>1.5000000000000002</v>
      </c>
      <c r="CN22" s="21">
        <f t="shared" si="1"/>
        <v>1.6</v>
      </c>
      <c r="CO22" s="21">
        <f t="shared" si="1"/>
        <v>1.7</v>
      </c>
      <c r="CP22" s="21">
        <f t="shared" si="1"/>
        <v>1.8</v>
      </c>
      <c r="CQ22" s="83">
        <f t="shared" si="1"/>
        <v>1.9000000000000001</v>
      </c>
    </row>
    <row r="23" spans="1:109" x14ac:dyDescent="0.25">
      <c r="A23" t="s">
        <v>12</v>
      </c>
      <c r="B23" t="s">
        <v>96</v>
      </c>
      <c r="C23" t="s">
        <v>94</v>
      </c>
      <c r="D23">
        <f>COUNTIFS(DataRegularSeason20242025!$D$3:$D$1315,$A23,DataRegularSeason20242025!$R$3:$R$1315,1,DataRegularSeason20242025!$N$3:$N$1315,1) + COUNTIFS(DataRegularSeason20242025!$E$3:$E$1315,$A23,DataRegularSeason20242025!$R$3:$R$1315,1,DataRegularSeason20242025!$N$3:$N$1315,1)</f>
        <v>55</v>
      </c>
      <c r="E23" s="15">
        <f>Table3[[#This Row],[Watched]]/Table3[[#This Row],[GP]]</f>
        <v>0.87301587301587302</v>
      </c>
      <c r="F23">
        <f>COUNTIFS(DataRegularSeason20242025!$N$3:$N$1315,1,DataRegularSeason20242025!$D$3:$D$1315,$A23)</f>
        <v>31</v>
      </c>
      <c r="G23">
        <f>41-Table3[[#This Row],[GP_A]]</f>
        <v>10</v>
      </c>
      <c r="H23">
        <f>COUNTIFS(DataRegularSeason20242025!$E$3:$E$1315,$A23,DataRegularSeason20242025!$N$3:$N$1315,1)</f>
        <v>32</v>
      </c>
      <c r="I23">
        <f>41-Table3[[#This Row],[GP_H]]</f>
        <v>9</v>
      </c>
      <c r="J23">
        <f>F23+H23</f>
        <v>63</v>
      </c>
      <c r="K23">
        <f>82-Table3[[#This Row],[GP]]</f>
        <v>19</v>
      </c>
      <c r="L23">
        <f>COUNTIFS(DataRegularSeason20242025!$D$3:$D$1315,$A23, DataRegularSeason20242025!$L$3:$L$1315, $A23,DataRegularSeason20242025!$N$3:$N$1315,1)</f>
        <v>15</v>
      </c>
      <c r="M23">
        <f>COUNTIFS(DataRegularSeason20242025!$D$3:$D$1315,$A23, DataRegularSeason20242025!$L$3:$L$1315, $A23,DataRegularSeason20242025!$N$3:$N$1315,1,DataRegularSeason20242025!$M$3:$M$1315,"REG")</f>
        <v>9</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2</v>
      </c>
      <c r="P23">
        <f>F23-L23</f>
        <v>16</v>
      </c>
      <c r="Q23">
        <f>COUNTIFS(DataRegularSeason20242025!$D$3:$D$1315,$A23, DataRegularSeason20242025!$S$3:$S$1315, $A23,DataRegularSeason20242025!$M$3:$M$1315,"REG")</f>
        <v>13</v>
      </c>
      <c r="R23">
        <f>COUNTIFS(DataRegularSeason20242025!$D$3:$D$1315,$A23, DataRegularSeason20242025!$S$3:$S$1315, $A23,DataRegularSeason20242025!$M$3:$M$1315,"OT")</f>
        <v>3</v>
      </c>
      <c r="S23">
        <f>COUNTIFS(DataRegularSeason20242025!$D$3:$D$1315,$A23, DataRegularSeason20242025!$S$3:$S$1315, $A23,DataRegularSeason20242025!$M$3:$M$1315,"SO")</f>
        <v>0</v>
      </c>
      <c r="T23">
        <f>COUNTIFS(DataRegularSeason20242025!$E$3:$E$1315,$A23, DataRegularSeason20242025!$L$3:$L$1315, $A23, DataRegularSeason20242025!$N$3:$N$1315,1)</f>
        <v>15</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H23-T23</f>
        <v>17</v>
      </c>
      <c r="Y23">
        <f>COUNTIFS(DataRegularSeason20242025!$E$3:$E$1315,$A23, DataRegularSeason20242025!$S$3:$S$1315, $A23,DataRegularSeason20242025!$M$3:$M$1315,"REG")</f>
        <v>14</v>
      </c>
      <c r="Z23">
        <f>COUNTIFS(DataRegularSeason20242025!$E$3:$E$1315,$A23, DataRegularSeason20242025!$S$3:$S$1315, $A23,DataRegularSeason20242025!$M$3:$M$1315,"OT")</f>
        <v>2</v>
      </c>
      <c r="AA23">
        <f>COUNTIFS(DataRegularSeason20242025!$E$3:$E$1315,$A23, DataRegularSeason20242025!$S$3:$S$1315, $A23,DataRegularSeason20242025!$M$3:$M$1315,"SO")</f>
        <v>1</v>
      </c>
      <c r="AB23">
        <f>Table3[[#This Row],[W_A]]+Table3[[#This Row],[W_H]]</f>
        <v>30</v>
      </c>
      <c r="AC23">
        <f>Table3[[#This Row],[L_A]]+Table3[[#This Row],[L_H]]</f>
        <v>33</v>
      </c>
      <c r="AD23">
        <f>Table3[[#This Row],[RW_A]]+Table3[[#This Row],[RW_H]]</f>
        <v>21</v>
      </c>
      <c r="AE23">
        <f>Table3[[#This Row],[RL_A]]+Table3[[#This Row],[RL_H]]</f>
        <v>27</v>
      </c>
      <c r="AF23">
        <f>Table3[[#This Row],[OTW_A]]+Table3[[#This Row],[OTW_H]]</f>
        <v>5</v>
      </c>
      <c r="AG23">
        <f>Table3[[#This Row],[OTL_A]]+Table3[[#This Row],[OTL_H]]</f>
        <v>5</v>
      </c>
      <c r="AH23">
        <f>Table3[[#This Row],[SOW_A]]+Table3[[#This Row],[SOW_H]]</f>
        <v>4</v>
      </c>
      <c r="AI23">
        <f>Table3[[#This Row],[SOL_A]]+Table3[[#This Row],[SOL_H]]</f>
        <v>1</v>
      </c>
      <c r="AJ23" s="20" t="str">
        <f>_xlfn.CONCAT(TEXT(Table3[[#This Row],[OTW]]+Table3[[#This Row],[SOW]], "0"), "-", TEXT(Table3[[#This Row],[OTL]]+Table3[[#This Row],[SOL]],"0"))</f>
        <v>9-6</v>
      </c>
      <c r="AK23">
        <f>(2*(Table3[[#This Row],[W_A]]+Table3[[#This Row],[W_H]]))+Table3[[#This Row],[OTL_A]]+Table3[[#This Row],[SOL_A]]+Table3[[#This Row],[OTL_H]]+Table3[[#This Row],[SOL_H]]</f>
        <v>66</v>
      </c>
      <c r="AL23">
        <f>(3*(Table3[[#This Row],[RW_A]]+Table3[[#This Row],[RW_H]]))+(2*(Table3[[#This Row],[OTW_A]]+Table3[[#This Row],[SOW_A]]+Table3[[#This Row],[OTW_H]]+Table3[[#This Row],[SOW_H]]))+Table3[[#This Row],[OTL_A]]+Table3[[#This Row],[SOL_A]]+Table3[[#This Row],[OTL_H]]+Table3[[#This Row],[SOL_H]]</f>
        <v>87</v>
      </c>
      <c r="AM23" s="15">
        <f>Table3[[#This Row],[PTS]]/(2*Table3[[#This Row],[GP]])</f>
        <v>0.52380952380952384</v>
      </c>
      <c r="AN23" s="15">
        <f>Table3[[#This Row],[PTS2]]/(3*Table3[[#This Row],[GP]])</f>
        <v>0.46031746031746029</v>
      </c>
      <c r="AO23">
        <f>(2*Table3[[#This Row],[GR]])+Table3[[#This Row],[PTS]]</f>
        <v>104</v>
      </c>
      <c r="AP23">
        <f>(3*Table3[[#This Row],[GR]])+Table3[[#This Row],[PTS2]]</f>
        <v>144</v>
      </c>
      <c r="AQ23">
        <f>Table3[[#This Row],[PTS]]+(2 * Table3[[#This Row],[GR]] * Table3[[#This Row],[PTS%]])</f>
        <v>85.904761904761898</v>
      </c>
      <c r="AR23">
        <f>Table3[[#This Row],[PTS2]]+(3 * Table3[[#This Row],[GR]] * Table3[[#This Row],[PTS%2]])</f>
        <v>113.23809523809524</v>
      </c>
      <c r="AS23" s="20" t="str">
        <f>_xlfn.CONCAT(TEXT(Table3[[#This Row],[W]], "0"), "-", TEXT(Table3[[#This Row],[RL]],"0"), "-", TEXT(Table3[[#This Row],[OTL]]+Table3[[#This Row],[SOL]], "0"))</f>
        <v>30-27-6</v>
      </c>
      <c r="AT23">
        <f>COUNTIFS(DataRegularSeason20242025!$D$3:$D$1315,Table3[[#This Row],[Teams]],DataRegularSeason20242025!$K$3:$K$1315,0)</f>
        <v>2</v>
      </c>
      <c r="AU23">
        <f>SUMIF(DataRegularSeason20242025!$D$3:$D$1315,$A23, DataRegularSeason20242025!$J$3:$J$1315)</f>
        <v>91</v>
      </c>
      <c r="AV23">
        <f>SUMIF(DataRegularSeason20242025!$D$3:$D$1315,$A23, DataRegularSeason20242025!$K$3:$K$1315)</f>
        <v>97</v>
      </c>
      <c r="AW23">
        <f>AU23-AV23</f>
        <v>-6</v>
      </c>
      <c r="AX23">
        <f>COUNTIFS(DataRegularSeason20242025!$E$3:$E$1315,Table3[[#This Row],[Teams]],DataRegularSeason20242025!$J$3:$J$1315,0)</f>
        <v>2</v>
      </c>
      <c r="AY23">
        <f>SUMIF(DataRegularSeason20242025!$E$3:$E$1315,$A23,DataRegularSeason20242025!$K$3:$K$1315)</f>
        <v>91</v>
      </c>
      <c r="AZ23">
        <f>SUMIF(DataRegularSeason20242025!$E$3:$E$1315,$A23,DataRegularSeason20242025!$J$3:$J$1315)</f>
        <v>92</v>
      </c>
      <c r="BA23">
        <f>AY23-AZ23</f>
        <v>-1</v>
      </c>
      <c r="BB23">
        <f>AU23+AY23</f>
        <v>182</v>
      </c>
      <c r="BC23">
        <f>AV23+AZ23</f>
        <v>189</v>
      </c>
      <c r="BD23">
        <f>BB23-BC23</f>
        <v>-7</v>
      </c>
      <c r="BE23" s="17">
        <f>Table3[[#This Row],[GF]]/Table3[[#This Row],[GP]]</f>
        <v>2.8888888888888888</v>
      </c>
      <c r="BF23" s="17">
        <f>Table3[[#This Row],[GA]]/Table3[[#This Row],[GP]]</f>
        <v>3</v>
      </c>
      <c r="BG23" s="17">
        <f>(Table3[[#This Row],[GF]]-Table3[[#This Row],[GA]])/Table3[[#This Row],[GP]]</f>
        <v>-0.1111111111111111</v>
      </c>
      <c r="BH23" s="49" t="str">
        <f>_xlfn.CONCAT(TEXT(Table3[[#This Row],[W_H]], "0"), "-", TEXT(Table3[[#This Row],[RL_H]],"0"), "-", TEXT(Table3[[#This Row],[OTL_H]]+Table3[[#This Row],[SOL_H]], "0"))</f>
        <v>15-14-3</v>
      </c>
      <c r="BI23" s="49" t="str">
        <f>_xlfn.CONCAT(TEXT(Table3[[#This Row],[W_A]], "0"), "-", TEXT(Table3[[#This Row],[RL_A]],"0"), "-", TEXT(Table3[[#This Row],[OTL_A]]+Table3[[#This Row],[SOL_A]], "0"))</f>
        <v>15-13-3</v>
      </c>
      <c r="BJ23" s="49">
        <f>((2*(Table3[[#This Row],[W_H]]))+Table3[[#This Row],[OTL_H]]+Table3[[#This Row],[SOL_H]])/(2*Table3[[#This Row],[GP_H]])</f>
        <v>0.515625</v>
      </c>
      <c r="BK23" s="49">
        <f>((2*(Table3[[#This Row],[W_A]]))+Table3[[#This Row],[OTL_A]]+Table3[[#This Row],[SOL_A]])/(2*Table3[[#This Row],[GP_A]])</f>
        <v>0.532258064516129</v>
      </c>
      <c r="BL23" s="21">
        <f>(Table3[[#This Row],[W]]*$CG$3)+(Table3[[#This Row],[L]]*$CG$4)+(Table3[[#This Row],[GF]]*$CG$5)+(Table3[[#This Row],[GA]]*$CG$6)</f>
        <v>71.100000000000009</v>
      </c>
      <c r="BM23" s="21">
        <f>(82*(((Table3[[#This Row],[PTS%]]*$CG$3)+((1-Table3[[#This Row],[PTS%]])*$CG$4)+(Table3[[#This Row],[GF]]*$CG$5)+(Table3[[#This Row],[GA]]*$CG$6))/Table3[[#This Row],[GP]])) + (Table3[[#This Row],[W]]*$CG$3)+(Table3[[#This Row],[L]]*$CG$4)+(Table3[[#This Row],[GF]]*$CG$5)+(Table3[[#This Row],[GA]]*$CG$6)</f>
        <v>131.76016628873774</v>
      </c>
      <c r="BN23">
        <f>COUNTIFS(Table2[AwayTeam],$A23,Table2[PredictedWinner], $A23, Table2[GameIsOver], 1)</f>
        <v>12</v>
      </c>
      <c r="BO23">
        <f>COUNTIFS(Table2[HomeTeam],$A23,Table2[PredictedWinner], $A23, Table2[GameIsOver], 1)</f>
        <v>15</v>
      </c>
      <c r="BP23">
        <f>BN23+BO23</f>
        <v>27</v>
      </c>
      <c r="BQ23">
        <f>F23-BN23</f>
        <v>19</v>
      </c>
      <c r="BR23">
        <f>H23-BO23</f>
        <v>17</v>
      </c>
      <c r="BS23">
        <f>BQ23+BR23</f>
        <v>36</v>
      </c>
      <c r="BV23">
        <v>2019</v>
      </c>
      <c r="BW23" t="str">
        <f>INDEX(Table2[AwayTeam], Table3[[#This Row],[Column2]])</f>
        <v>CHI</v>
      </c>
      <c r="BX23">
        <f>LARGE((Table2[[#This Row],[AwayTeam]]=Table3[[#This Row],[Teams]]), 1)</f>
        <v>0</v>
      </c>
      <c r="CE23" s="81"/>
      <c r="CF23" s="66">
        <v>5</v>
      </c>
      <c r="CG23" s="21">
        <f t="shared" si="1"/>
        <v>1.25</v>
      </c>
      <c r="CH23" s="21">
        <f t="shared" si="1"/>
        <v>1.35</v>
      </c>
      <c r="CI23" s="21">
        <f t="shared" si="1"/>
        <v>1.45</v>
      </c>
      <c r="CJ23" s="21">
        <f t="shared" si="1"/>
        <v>1.55</v>
      </c>
      <c r="CK23" s="21">
        <f t="shared" si="1"/>
        <v>1.65</v>
      </c>
      <c r="CL23" s="82"/>
      <c r="CM23" s="21">
        <f t="shared" si="1"/>
        <v>1.6500000000000001</v>
      </c>
      <c r="CN23" s="21">
        <f t="shared" si="1"/>
        <v>1.7500000000000002</v>
      </c>
      <c r="CO23" s="21">
        <f t="shared" si="1"/>
        <v>1.85</v>
      </c>
      <c r="CP23" s="21">
        <f t="shared" si="1"/>
        <v>1.95</v>
      </c>
      <c r="CQ23" s="83">
        <f t="shared" si="1"/>
        <v>2.0499999999999998</v>
      </c>
    </row>
    <row r="24" spans="1:109"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50</v>
      </c>
      <c r="E24" s="15">
        <f>Table3[[#This Row],[Watched]]/Table3[[#This Row],[GP]]</f>
        <v>0.81967213114754101</v>
      </c>
      <c r="F24">
        <f>COUNTIFS(DataRegularSeason20242025!$N$3:$N$1315,1,DataRegularSeason20242025!$D$3:$D$1315,$A24)</f>
        <v>31</v>
      </c>
      <c r="G24">
        <f>41-Table3[[#This Row],[GP_A]]</f>
        <v>10</v>
      </c>
      <c r="H24">
        <f>COUNTIFS(DataRegularSeason20242025!$E$3:$E$1315,$A24,DataRegularSeason20242025!$N$3:$N$1315,1)</f>
        <v>30</v>
      </c>
      <c r="I24">
        <f>41-Table3[[#This Row],[GP_H]]</f>
        <v>11</v>
      </c>
      <c r="J24">
        <f>F24+H24</f>
        <v>61</v>
      </c>
      <c r="K24">
        <f>82-Table3[[#This Row],[GP]]</f>
        <v>21</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18</v>
      </c>
      <c r="Q24">
        <f>COUNTIFS(DataRegularSeason20242025!$D$3:$D$1315,$A24, DataRegularSeason20242025!$S$3:$S$1315, $A24,DataRegularSeason20242025!$M$3:$M$1315,"REG")</f>
        <v>13</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H24-T24</f>
        <v>15</v>
      </c>
      <c r="Y24">
        <f>COUNTIFS(DataRegularSeason20242025!$E$3:$E$1315,$A24, DataRegularSeason20242025!$S$3:$S$1315, $A24,DataRegularSeason20242025!$M$3:$M$1315,"REG")</f>
        <v>13</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28</v>
      </c>
      <c r="AC24">
        <f>Table3[[#This Row],[L_A]]+Table3[[#This Row],[L_H]]</f>
        <v>33</v>
      </c>
      <c r="AD24">
        <f>Table3[[#This Row],[RW_A]]+Table3[[#This Row],[RW_H]]</f>
        <v>22</v>
      </c>
      <c r="AE24">
        <f>Table3[[#This Row],[RL_A]]+Table3[[#This Row],[RL_H]]</f>
        <v>26</v>
      </c>
      <c r="AF24">
        <f>Table3[[#This Row],[OTW_A]]+Table3[[#This Row],[OTW_H]]</f>
        <v>4</v>
      </c>
      <c r="AG24">
        <f>Table3[[#This Row],[OTL_A]]+Table3[[#This Row],[OTL_H]]</f>
        <v>6</v>
      </c>
      <c r="AH24">
        <f>Table3[[#This Row],[SOW_A]]+Table3[[#This Row],[SOW_H]]</f>
        <v>2</v>
      </c>
      <c r="AI24">
        <f>Table3[[#This Row],[SOL_A]]+Table3[[#This Row],[SOL_H]]</f>
        <v>1</v>
      </c>
      <c r="AJ24" s="20" t="str">
        <f>_xlfn.CONCAT(TEXT(Table3[[#This Row],[OTW]]+Table3[[#This Row],[SOW]], "0"), "-", TEXT(Table3[[#This Row],[OTL]]+Table3[[#This Row],[SOL]],"0"))</f>
        <v>6-7</v>
      </c>
      <c r="AK24">
        <f>(2*(Table3[[#This Row],[W_A]]+Table3[[#This Row],[W_H]]))+Table3[[#This Row],[OTL_A]]+Table3[[#This Row],[SOL_A]]+Table3[[#This Row],[OTL_H]]+Table3[[#This Row],[SOL_H]]</f>
        <v>63</v>
      </c>
      <c r="AL24">
        <f>(3*(Table3[[#This Row],[RW_A]]+Table3[[#This Row],[RW_H]]))+(2*(Table3[[#This Row],[OTW_A]]+Table3[[#This Row],[SOW_A]]+Table3[[#This Row],[OTW_H]]+Table3[[#This Row],[SOW_H]]))+Table3[[#This Row],[OTL_A]]+Table3[[#This Row],[SOL_A]]+Table3[[#This Row],[OTL_H]]+Table3[[#This Row],[SOL_H]]</f>
        <v>85</v>
      </c>
      <c r="AM24" s="15">
        <f>Table3[[#This Row],[PTS]]/(2*Table3[[#This Row],[GP]])</f>
        <v>0.51639344262295084</v>
      </c>
      <c r="AN24" s="15">
        <f>Table3[[#This Row],[PTS2]]/(3*Table3[[#This Row],[GP]])</f>
        <v>0.46448087431693991</v>
      </c>
      <c r="AO24">
        <f>(2*Table3[[#This Row],[GR]])+Table3[[#This Row],[PTS]]</f>
        <v>105</v>
      </c>
      <c r="AP24">
        <f>(3*Table3[[#This Row],[GR]])+Table3[[#This Row],[PTS2]]</f>
        <v>148</v>
      </c>
      <c r="AQ24">
        <f>Table3[[#This Row],[PTS]]+(2 * Table3[[#This Row],[GR]] * Table3[[#This Row],[PTS%]])</f>
        <v>84.688524590163937</v>
      </c>
      <c r="AR24">
        <f>Table3[[#This Row],[PTS2]]+(3 * Table3[[#This Row],[GR]] * Table3[[#This Row],[PTS%2]])</f>
        <v>114.26229508196721</v>
      </c>
      <c r="AS24" s="20" t="str">
        <f>_xlfn.CONCAT(TEXT(Table3[[#This Row],[W]], "0"), "-", TEXT(Table3[[#This Row],[RL]],"0"), "-", TEXT(Table3[[#This Row],[OTL]]+Table3[[#This Row],[SOL]], "0"))</f>
        <v>28-26-7</v>
      </c>
      <c r="AT24">
        <f>COUNTIFS(DataRegularSeason20242025!$D$3:$D$1315,Table3[[#This Row],[Teams]],DataRegularSeason20242025!$K$3:$K$1315,0)</f>
        <v>2</v>
      </c>
      <c r="AU24">
        <f>SUMIF(DataRegularSeason20242025!$D$3:$D$1315,$A24, DataRegularSeason20242025!$J$3:$J$1315)</f>
        <v>81</v>
      </c>
      <c r="AV24">
        <f>SUMIF(DataRegularSeason20242025!$D$3:$D$1315,$A24, DataRegularSeason20242025!$K$3:$K$1315)</f>
        <v>89</v>
      </c>
      <c r="AW24">
        <f>AU24-AV24</f>
        <v>-8</v>
      </c>
      <c r="AX24">
        <f>COUNTIFS(DataRegularSeason20242025!$E$3:$E$1315,Table3[[#This Row],[Teams]],DataRegularSeason20242025!$J$3:$J$1315,0)</f>
        <v>1</v>
      </c>
      <c r="AY24">
        <f>SUMIF(DataRegularSeason20242025!$E$3:$E$1315,$A24,DataRegularSeason20242025!$K$3:$K$1315)</f>
        <v>87</v>
      </c>
      <c r="AZ24">
        <f>SUMIF(DataRegularSeason20242025!$E$3:$E$1315,$A24,DataRegularSeason20242025!$J$3:$J$1315)</f>
        <v>93</v>
      </c>
      <c r="BA24">
        <f>AY24-AZ24</f>
        <v>-6</v>
      </c>
      <c r="BB24">
        <f>AU24+AY24</f>
        <v>168</v>
      </c>
      <c r="BC24">
        <f>AV24+AZ24</f>
        <v>182</v>
      </c>
      <c r="BD24">
        <f>BB24-BC24</f>
        <v>-14</v>
      </c>
      <c r="BE24" s="17">
        <f>Table3[[#This Row],[GF]]/Table3[[#This Row],[GP]]</f>
        <v>2.7540983606557377</v>
      </c>
      <c r="BF24" s="17">
        <f>Table3[[#This Row],[GA]]/Table3[[#This Row],[GP]]</f>
        <v>2.9836065573770494</v>
      </c>
      <c r="BG24" s="17">
        <f>(Table3[[#This Row],[GF]]-Table3[[#This Row],[GA]])/Table3[[#This Row],[GP]]</f>
        <v>-0.22950819672131148</v>
      </c>
      <c r="BH24" s="49" t="str">
        <f>_xlfn.CONCAT(TEXT(Table3[[#This Row],[W_H]], "0"), "-", TEXT(Table3[[#This Row],[RL_H]],"0"), "-", TEXT(Table3[[#This Row],[OTL_H]]+Table3[[#This Row],[SOL_H]], "0"))</f>
        <v>15-13-2</v>
      </c>
      <c r="BI24" s="49" t="str">
        <f>_xlfn.CONCAT(TEXT(Table3[[#This Row],[W_A]], "0"), "-", TEXT(Table3[[#This Row],[RL_A]],"0"), "-", TEXT(Table3[[#This Row],[OTL_A]]+Table3[[#This Row],[SOL_A]], "0"))</f>
        <v>13-13-5</v>
      </c>
      <c r="BJ24" s="49">
        <f>((2*(Table3[[#This Row],[W_H]]))+Table3[[#This Row],[OTL_H]]+Table3[[#This Row],[SOL_H]])/(2*Table3[[#This Row],[GP_H]])</f>
        <v>0.53333333333333333</v>
      </c>
      <c r="BK24" s="49">
        <f>((2*(Table3[[#This Row],[W_A]]))+Table3[[#This Row],[OTL_A]]+Table3[[#This Row],[SOL_A]])/(2*Table3[[#This Row],[GP_A]])</f>
        <v>0.5</v>
      </c>
      <c r="BL24" s="21">
        <f>(Table3[[#This Row],[W]]*$CG$3)+(Table3[[#This Row],[L]]*$CG$4)+(Table3[[#This Row],[GF]]*$CG$5)+(Table3[[#This Row],[GA]]*$CG$6)</f>
        <v>67.3</v>
      </c>
      <c r="BM24" s="21">
        <f>(82*(((Table3[[#This Row],[PTS%]]*$CG$3)+((1-Table3[[#This Row],[PTS%]])*$CG$4)+(Table3[[#This Row],[GF]]*$CG$5)+(Table3[[#This Row],[GA]]*$CG$6))/Table3[[#This Row],[GP]])) + (Table3[[#This Row],[W]]*$CG$3)+(Table3[[#This Row],[L]]*$CG$4)+(Table3[[#This Row],[GF]]*$CG$5)+(Table3[[#This Row],[GA]]*$CG$6)</f>
        <v>126.18309594195109</v>
      </c>
      <c r="BN24">
        <f>COUNTIFS(Table2[AwayTeam],$A24,Table2[PredictedWinner], $A24, Table2[GameIsOver], 1)</f>
        <v>6</v>
      </c>
      <c r="BO24">
        <f>COUNTIFS(Table2[HomeTeam],$A24,Table2[PredictedWinner], $A24, Table2[GameIsOver], 1)</f>
        <v>11</v>
      </c>
      <c r="BP24">
        <f>BN24+BO24</f>
        <v>17</v>
      </c>
      <c r="BQ24">
        <f>F24-BN24</f>
        <v>25</v>
      </c>
      <c r="BR24">
        <f>H24-BO24</f>
        <v>19</v>
      </c>
      <c r="BS24">
        <f>BQ24+BR24</f>
        <v>44</v>
      </c>
      <c r="BV24">
        <v>1983</v>
      </c>
      <c r="BW24" t="str">
        <f>INDEX(Table2[AwayTeam], Table3[[#This Row],[Column2]])</f>
        <v>PHI</v>
      </c>
      <c r="BX24">
        <f>LARGE((Table2[[#This Row],[AwayTeam]]=Table3[[#This Row],[Teams]]), 1)</f>
        <v>0</v>
      </c>
      <c r="CE24" s="81"/>
      <c r="CF24" s="66">
        <v>6</v>
      </c>
      <c r="CG24" s="21">
        <f t="shared" si="1"/>
        <v>1.4</v>
      </c>
      <c r="CH24" s="21">
        <f t="shared" si="1"/>
        <v>1.5</v>
      </c>
      <c r="CI24" s="21">
        <f t="shared" si="1"/>
        <v>1.5999999999999999</v>
      </c>
      <c r="CJ24" s="21">
        <f t="shared" si="1"/>
        <v>1.7</v>
      </c>
      <c r="CK24" s="21">
        <f t="shared" si="1"/>
        <v>1.7999999999999998</v>
      </c>
      <c r="CL24" s="21">
        <f t="shared" si="1"/>
        <v>1.9</v>
      </c>
      <c r="CM24" s="82"/>
      <c r="CN24" s="21">
        <f t="shared" si="1"/>
        <v>1.9000000000000001</v>
      </c>
      <c r="CO24" s="21">
        <f t="shared" si="1"/>
        <v>2</v>
      </c>
      <c r="CP24" s="21">
        <f t="shared" si="1"/>
        <v>2.0999999999999996</v>
      </c>
      <c r="CQ24" s="83">
        <f t="shared" si="1"/>
        <v>2.1999999999999997</v>
      </c>
    </row>
    <row r="25" spans="1:109" x14ac:dyDescent="0.25">
      <c r="A25" t="s">
        <v>15</v>
      </c>
      <c r="B25" t="s">
        <v>97</v>
      </c>
      <c r="C25" t="s">
        <v>80</v>
      </c>
      <c r="D25">
        <f>COUNTIFS(DataRegularSeason20242025!$D$3:$D$1315,$A25,DataRegularSeason20242025!$R$3:$R$1315,1,DataRegularSeason20242025!$N$3:$N$1315,1) + COUNTIFS(DataRegularSeason20242025!$E$3:$E$1315,$A25,DataRegularSeason20242025!$R$3:$R$1315,1,DataRegularSeason20242025!$N$3:$N$1315,1)</f>
        <v>59</v>
      </c>
      <c r="E25" s="15">
        <f>Table3[[#This Row],[Watched]]/Table3[[#This Row],[GP]]</f>
        <v>0.93650793650793651</v>
      </c>
      <c r="F25">
        <f>COUNTIFS(DataRegularSeason20242025!$N$3:$N$1315,1,DataRegularSeason20242025!$D$3:$D$1315,$A25)</f>
        <v>29</v>
      </c>
      <c r="G25">
        <f>41-Table3[[#This Row],[GP_A]]</f>
        <v>12</v>
      </c>
      <c r="H25">
        <f>COUNTIFS(DataRegularSeason20242025!$E$3:$E$1315,$A25,DataRegularSeason20242025!$N$3:$N$1315,1)</f>
        <v>34</v>
      </c>
      <c r="I25">
        <f>41-Table3[[#This Row],[GP_H]]</f>
        <v>7</v>
      </c>
      <c r="J25">
        <f>F25+H25</f>
        <v>63</v>
      </c>
      <c r="K25">
        <f>82-Table3[[#This Row],[GP]]</f>
        <v>19</v>
      </c>
      <c r="L25">
        <f>COUNTIFS(DataRegularSeason20242025!$D$3:$D$1315,$A25, DataRegularSeason20242025!$L$3:$L$1315, $A25,DataRegularSeason20242025!$N$3:$N$1315,1)</f>
        <v>10</v>
      </c>
      <c r="M25">
        <f>COUNTIFS(DataRegularSeason20242025!$D$3:$D$1315,$A25, DataRegularSeason20242025!$L$3:$L$1315, $A25,DataRegularSeason20242025!$N$3:$N$1315,1,DataRegularSeason20242025!$M$3:$M$1315,"REG")</f>
        <v>8</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0</v>
      </c>
      <c r="P25">
        <f>F25-L25</f>
        <v>19</v>
      </c>
      <c r="Q25">
        <f>COUNTIFS(DataRegularSeason20242025!$D$3:$D$1315,$A25, DataRegularSeason20242025!$S$3:$S$1315, $A25,DataRegularSeason20242025!$M$3:$M$1315,"REG")</f>
        <v>16</v>
      </c>
      <c r="R25">
        <f>COUNTIFS(DataRegularSeason20242025!$D$3:$D$1315,$A25, DataRegularSeason20242025!$S$3:$S$1315, $A25,DataRegularSeason20242025!$M$3:$M$1315,"OT")</f>
        <v>2</v>
      </c>
      <c r="S25">
        <f>COUNTIFS(DataRegularSeason20242025!$D$3:$D$1315,$A25, DataRegularSeason20242025!$S$3:$S$1315, $A25,DataRegularSeason20242025!$M$3:$M$1315,"SO")</f>
        <v>1</v>
      </c>
      <c r="T25">
        <f>COUNTIFS(DataRegularSeason20242025!$E$3:$E$1315,$A25, DataRegularSeason20242025!$L$3:$L$1315, $A25, DataRegularSeason20242025!$N$3:$N$1315,1)</f>
        <v>18</v>
      </c>
      <c r="U25">
        <f>COUNTIFS(DataRegularSeason20242025!$E$3:$E$1315,$A25, DataRegularSeason20242025!$L$3:$L$1315, $A25,DataRegularSeason20242025!$N$3:$N$1315,1,DataRegularSeason20242025!$M$3:$M$1315,"REG")</f>
        <v>13</v>
      </c>
      <c r="V25">
        <f>COUNTIFS(DataRegularSeason20242025!$E$3:$E$1315,$A25, DataRegularSeason20242025!$L$3:$L$1315, $A25,DataRegularSeason20242025!$N$3:$N$1315,1,DataRegularSeason20242025!$M$3:$M$1315,"OT")</f>
        <v>5</v>
      </c>
      <c r="W25">
        <f>COUNTIFS(DataRegularSeason20242025!$E$3:$E$1315,$A25, DataRegularSeason20242025!$L$3:$L$1315, $A25,DataRegularSeason20242025!$N$3:$N$1315,1,DataRegularSeason20242025!$M$3:$M$1315,"SO")</f>
        <v>0</v>
      </c>
      <c r="X25">
        <f>H25-T25</f>
        <v>16</v>
      </c>
      <c r="Y25">
        <f>COUNTIFS(DataRegularSeason20242025!$E$3:$E$1315,$A25, DataRegularSeason20242025!$S$3:$S$1315, $A25,DataRegularSeason20242025!$M$3:$M$1315,"REG")</f>
        <v>11</v>
      </c>
      <c r="Z25">
        <f>COUNTIFS(DataRegularSeason20242025!$E$3:$E$1315,$A25, DataRegularSeason20242025!$S$3:$S$1315, $A25,DataRegularSeason20242025!$M$3:$M$1315,"OT")</f>
        <v>5</v>
      </c>
      <c r="AA25">
        <f>COUNTIFS(DataRegularSeason20242025!$E$3:$E$1315,$A25, DataRegularSeason20242025!$S$3:$S$1315, $A25,DataRegularSeason20242025!$M$3:$M$1315,"SO")</f>
        <v>0</v>
      </c>
      <c r="AB25">
        <f>Table3[[#This Row],[W_A]]+Table3[[#This Row],[W_H]]</f>
        <v>28</v>
      </c>
      <c r="AC25">
        <f>Table3[[#This Row],[L_A]]+Table3[[#This Row],[L_H]]</f>
        <v>35</v>
      </c>
      <c r="AD25">
        <f>Table3[[#This Row],[RW_A]]+Table3[[#This Row],[RW_H]]</f>
        <v>21</v>
      </c>
      <c r="AE25">
        <f>Table3[[#This Row],[RL_A]]+Table3[[#This Row],[RL_H]]</f>
        <v>27</v>
      </c>
      <c r="AF25">
        <f>Table3[[#This Row],[OTW_A]]+Table3[[#This Row],[OTW_H]]</f>
        <v>7</v>
      </c>
      <c r="AG25">
        <f>Table3[[#This Row],[OTL_A]]+Table3[[#This Row],[OTL_H]]</f>
        <v>7</v>
      </c>
      <c r="AH25">
        <f>Table3[[#This Row],[SOW_A]]+Table3[[#This Row],[SOW_H]]</f>
        <v>0</v>
      </c>
      <c r="AI25">
        <f>Table3[[#This Row],[SOL_A]]+Table3[[#This Row],[SOL_H]]</f>
        <v>1</v>
      </c>
      <c r="AJ25" s="20" t="str">
        <f>_xlfn.CONCAT(TEXT(Table3[[#This Row],[OTW]]+Table3[[#This Row],[SOW]], "0"), "-", TEXT(Table3[[#This Row],[OTL]]+Table3[[#This Row],[SOL]],"0"))</f>
        <v>7-8</v>
      </c>
      <c r="AK25">
        <f>(2*(Table3[[#This Row],[W_A]]+Table3[[#This Row],[W_H]]))+Table3[[#This Row],[OTL_A]]+Table3[[#This Row],[SOL_A]]+Table3[[#This Row],[OTL_H]]+Table3[[#This Row],[SOL_H]]</f>
        <v>64</v>
      </c>
      <c r="AL25">
        <f>(3*(Table3[[#This Row],[RW_A]]+Table3[[#This Row],[RW_H]]))+(2*(Table3[[#This Row],[OTW_A]]+Table3[[#This Row],[SOW_A]]+Table3[[#This Row],[OTW_H]]+Table3[[#This Row],[SOW_H]]))+Table3[[#This Row],[OTL_A]]+Table3[[#This Row],[SOL_A]]+Table3[[#This Row],[OTL_H]]+Table3[[#This Row],[SOL_H]]</f>
        <v>85</v>
      </c>
      <c r="AM25" s="15">
        <f>Table3[[#This Row],[PTS]]/(2*Table3[[#This Row],[GP]])</f>
        <v>0.50793650793650791</v>
      </c>
      <c r="AN25" s="15">
        <f>Table3[[#This Row],[PTS2]]/(3*Table3[[#This Row],[GP]])</f>
        <v>0.44973544973544971</v>
      </c>
      <c r="AO25">
        <f>(2*Table3[[#This Row],[GR]])+Table3[[#This Row],[PTS]]</f>
        <v>102</v>
      </c>
      <c r="AP25">
        <f>(3*Table3[[#This Row],[GR]])+Table3[[#This Row],[PTS2]]</f>
        <v>142</v>
      </c>
      <c r="AQ25">
        <f>Table3[[#This Row],[PTS]]+(2 * Table3[[#This Row],[GR]] * Table3[[#This Row],[PTS%]])</f>
        <v>83.301587301587304</v>
      </c>
      <c r="AR25">
        <f>Table3[[#This Row],[PTS2]]+(3 * Table3[[#This Row],[GR]] * Table3[[#This Row],[PTS%2]])</f>
        <v>110.63492063492063</v>
      </c>
      <c r="AS25" s="20" t="str">
        <f>_xlfn.CONCAT(TEXT(Table3[[#This Row],[W]], "0"), "-", TEXT(Table3[[#This Row],[RL]],"0"), "-", TEXT(Table3[[#This Row],[OTL]]+Table3[[#This Row],[SOL]], "0"))</f>
        <v>28-27-8</v>
      </c>
      <c r="AT25">
        <f>COUNTIFS(DataRegularSeason20242025!$D$3:$D$1315,Table3[[#This Row],[Teams]],DataRegularSeason20242025!$K$3:$K$1315,0)</f>
        <v>1</v>
      </c>
      <c r="AU25">
        <f>SUMIF(DataRegularSeason20242025!$D$3:$D$1315,$A25, DataRegularSeason20242025!$J$3:$J$1315)</f>
        <v>72</v>
      </c>
      <c r="AV25">
        <f>SUMIF(DataRegularSeason20242025!$D$3:$D$1315,$A25, DataRegularSeason20242025!$K$3:$K$1315)</f>
        <v>112</v>
      </c>
      <c r="AW25">
        <f>AU25-AV25</f>
        <v>-40</v>
      </c>
      <c r="AX25">
        <f>COUNTIFS(DataRegularSeason20242025!$E$3:$E$1315,Table3[[#This Row],[Teams]],DataRegularSeason20242025!$J$3:$J$1315,0)</f>
        <v>5</v>
      </c>
      <c r="AY25">
        <f>SUMIF(DataRegularSeason20242025!$E$3:$E$1315,$A25,DataRegularSeason20242025!$K$3:$K$1315)</f>
        <v>99</v>
      </c>
      <c r="AZ25">
        <f>SUMIF(DataRegularSeason20242025!$E$3:$E$1315,$A25,DataRegularSeason20242025!$J$3:$J$1315)</f>
        <v>91</v>
      </c>
      <c r="BA25">
        <f>AY25-AZ25</f>
        <v>8</v>
      </c>
      <c r="BB25">
        <f>AU25+AY25</f>
        <v>171</v>
      </c>
      <c r="BC25">
        <f>AV25+AZ25</f>
        <v>203</v>
      </c>
      <c r="BD25">
        <f>BB25-BC25</f>
        <v>-32</v>
      </c>
      <c r="BE25" s="17">
        <f>Table3[[#This Row],[GF]]/Table3[[#This Row],[GP]]</f>
        <v>2.7142857142857144</v>
      </c>
      <c r="BF25" s="17">
        <f>Table3[[#This Row],[GA]]/Table3[[#This Row],[GP]]</f>
        <v>3.2222222222222223</v>
      </c>
      <c r="BG25" s="17">
        <f>(Table3[[#This Row],[GF]]-Table3[[#This Row],[GA]])/Table3[[#This Row],[GP]]</f>
        <v>-0.50793650793650791</v>
      </c>
      <c r="BH25" s="49" t="str">
        <f>_xlfn.CONCAT(TEXT(Table3[[#This Row],[W_H]], "0"), "-", TEXT(Table3[[#This Row],[RL_H]],"0"), "-", TEXT(Table3[[#This Row],[OTL_H]]+Table3[[#This Row],[SOL_H]], "0"))</f>
        <v>18-11-5</v>
      </c>
      <c r="BI25" s="49" t="str">
        <f>_xlfn.CONCAT(TEXT(Table3[[#This Row],[W_A]], "0"), "-", TEXT(Table3[[#This Row],[RL_A]],"0"), "-", TEXT(Table3[[#This Row],[OTL_A]]+Table3[[#This Row],[SOL_A]], "0"))</f>
        <v>10-16-3</v>
      </c>
      <c r="BJ25" s="49">
        <f>((2*(Table3[[#This Row],[W_H]]))+Table3[[#This Row],[OTL_H]]+Table3[[#This Row],[SOL_H]])/(2*Table3[[#This Row],[GP_H]])</f>
        <v>0.6029411764705882</v>
      </c>
      <c r="BK25" s="49">
        <f>((2*(Table3[[#This Row],[W_A]]))+Table3[[#This Row],[OTL_A]]+Table3[[#This Row],[SOL_A]])/(2*Table3[[#This Row],[GP_A]])</f>
        <v>0.39655172413793105</v>
      </c>
      <c r="BL25" s="21">
        <f>(Table3[[#This Row],[W]]*$CG$3)+(Table3[[#This Row],[L]]*$CG$4)+(Table3[[#This Row],[GF]]*$CG$5)+(Table3[[#This Row],[GA]]*$CG$6)</f>
        <v>70.45</v>
      </c>
      <c r="BM25" s="21">
        <f>(82*(((Table3[[#This Row],[PTS%]]*$CG$3)+((1-Table3[[#This Row],[PTS%]])*$CG$4)+(Table3[[#This Row],[GF]]*$CG$5)+(Table3[[#This Row],[GA]]*$CG$6))/Table3[[#This Row],[GP]])) + (Table3[[#This Row],[W]]*$CG$3)+(Table3[[#This Row],[L]]*$CG$4)+(Table3[[#This Row],[GF]]*$CG$5)+(Table3[[#This Row],[GA]]*$CG$6)</f>
        <v>130.78063744016126</v>
      </c>
      <c r="BN25">
        <f>COUNTIFS(Table2[AwayTeam],$A25,Table2[PredictedWinner], $A25, Table2[GameIsOver], 1)</f>
        <v>12</v>
      </c>
      <c r="BO25">
        <f>COUNTIFS(Table2[HomeTeam],$A25,Table2[PredictedWinner], $A25, Table2[GameIsOver], 1)</f>
        <v>15</v>
      </c>
      <c r="BP25">
        <f>BN25+BO25</f>
        <v>27</v>
      </c>
      <c r="BQ25">
        <f>F25-BN25</f>
        <v>17</v>
      </c>
      <c r="BR25">
        <f>H25-BO25</f>
        <v>19</v>
      </c>
      <c r="BS25">
        <f>BQ25+BR25</f>
        <v>36</v>
      </c>
      <c r="BV25">
        <v>2011</v>
      </c>
      <c r="BW25" t="str">
        <f>INDEX(Table2[AwayTeam], Table3[[#This Row],[Column2]])</f>
        <v>STL</v>
      </c>
      <c r="BX25">
        <f>LARGE((Table2[[#This Row],[AwayTeam]]=Table3[[#This Row],[Teams]]), 1)</f>
        <v>0</v>
      </c>
      <c r="CE25" s="81"/>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2"/>
      <c r="CO25" s="21">
        <f t="shared" si="1"/>
        <v>2.15</v>
      </c>
      <c r="CP25" s="21">
        <f t="shared" si="1"/>
        <v>2.25</v>
      </c>
      <c r="CQ25" s="83">
        <f t="shared" si="1"/>
        <v>2.3499999999999996</v>
      </c>
    </row>
    <row r="26" spans="1:109"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51</v>
      </c>
      <c r="E26" s="15">
        <f>Table3[[#This Row],[Watched]]/Table3[[#This Row],[GP]]</f>
        <v>0.83606557377049184</v>
      </c>
      <c r="F26">
        <f>COUNTIFS(DataRegularSeason20242025!$N$3:$N$1315,1,DataRegularSeason20242025!$D$3:$D$1315,$A26)</f>
        <v>32</v>
      </c>
      <c r="G26">
        <f>41-Table3[[#This Row],[GP_A]]</f>
        <v>9</v>
      </c>
      <c r="H26">
        <f>COUNTIFS(DataRegularSeason20242025!$E$3:$E$1315,$A26,DataRegularSeason20242025!$N$3:$N$1315,1)</f>
        <v>29</v>
      </c>
      <c r="I26">
        <f>41-Table3[[#This Row],[GP_H]]</f>
        <v>12</v>
      </c>
      <c r="J26">
        <f>F26+H26</f>
        <v>61</v>
      </c>
      <c r="K26">
        <f>82-Table3[[#This Row],[GP]]</f>
        <v>21</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F26-L26</f>
        <v>19</v>
      </c>
      <c r="Q26">
        <f>COUNTIFS(DataRegularSeason20242025!$D$3:$D$1315,$A26, DataRegularSeason20242025!$S$3:$S$1315, $A26,DataRegularSeason20242025!$M$3:$M$1315,"REG")</f>
        <v>14</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14</v>
      </c>
      <c r="U26">
        <f>COUNTIFS(DataRegularSeason20242025!$E$3:$E$1315,$A26, DataRegularSeason20242025!$L$3:$L$1315, $A26,DataRegularSeason20242025!$N$3:$N$1315,1,DataRegularSeason20242025!$M$3:$M$1315,"REG")</f>
        <v>12</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15</v>
      </c>
      <c r="Y26">
        <f>COUNTIFS(DataRegularSeason20242025!$E$3:$E$1315,$A26, DataRegularSeason20242025!$S$3:$S$1315, $A26,DataRegularSeason20242025!$M$3:$M$1315,"REG")</f>
        <v>13</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27</v>
      </c>
      <c r="AC26">
        <f>Table3[[#This Row],[L_A]]+Table3[[#This Row],[L_H]]</f>
        <v>34</v>
      </c>
      <c r="AD26">
        <f>Table3[[#This Row],[RW_A]]+Table3[[#This Row],[RW_H]]</f>
        <v>19</v>
      </c>
      <c r="AE26">
        <f>Table3[[#This Row],[RL_A]]+Table3[[#This Row],[RL_H]]</f>
        <v>27</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61</v>
      </c>
      <c r="AL26">
        <f>(3*(Table3[[#This Row],[RW_A]]+Table3[[#This Row],[RW_H]]))+(2*(Table3[[#This Row],[OTW_A]]+Table3[[#This Row],[SOW_A]]+Table3[[#This Row],[OTW_H]]+Table3[[#This Row],[SOW_H]]))+Table3[[#This Row],[OTL_A]]+Table3[[#This Row],[SOL_A]]+Table3[[#This Row],[OTL_H]]+Table3[[#This Row],[SOL_H]]</f>
        <v>80</v>
      </c>
      <c r="AM26" s="15">
        <f>Table3[[#This Row],[PTS]]/(2*Table3[[#This Row],[GP]])</f>
        <v>0.5</v>
      </c>
      <c r="AN26" s="15">
        <f>Table3[[#This Row],[PTS2]]/(3*Table3[[#This Row],[GP]])</f>
        <v>0.43715846994535518</v>
      </c>
      <c r="AO26">
        <f>(2*Table3[[#This Row],[GR]])+Table3[[#This Row],[PTS]]</f>
        <v>103</v>
      </c>
      <c r="AP26">
        <f>(3*Table3[[#This Row],[GR]])+Table3[[#This Row],[PTS2]]</f>
        <v>143</v>
      </c>
      <c r="AQ26">
        <f>Table3[[#This Row],[PTS]]+(2 * Table3[[#This Row],[GR]] * Table3[[#This Row],[PTS%]])</f>
        <v>82</v>
      </c>
      <c r="AR26">
        <f>Table3[[#This Row],[PTS2]]+(3 * Table3[[#This Row],[GR]] * Table3[[#This Row],[PTS%2]])</f>
        <v>107.54098360655738</v>
      </c>
      <c r="AS26" s="20" t="str">
        <f>_xlfn.CONCAT(TEXT(Table3[[#This Row],[W]], "0"), "-", TEXT(Table3[[#This Row],[RL]],"0"), "-", TEXT(Table3[[#This Row],[OTL]]+Table3[[#This Row],[SOL]], "0"))</f>
        <v>27-27-7</v>
      </c>
      <c r="AT26">
        <f>COUNTIFS(DataRegularSeason20242025!$D$3:$D$1315,Table3[[#This Row],[Teams]],DataRegularSeason20242025!$K$3:$K$1315,0)</f>
        <v>1</v>
      </c>
      <c r="AU26">
        <f>SUMIF(DataRegularSeason20242025!$D$3:$D$1315,$A26, DataRegularSeason20242025!$J$3:$J$1315)</f>
        <v>80</v>
      </c>
      <c r="AV26">
        <f>SUMIF(DataRegularSeason20242025!$D$3:$D$1315,$A26, DataRegularSeason20242025!$K$3:$K$1315)</f>
        <v>99</v>
      </c>
      <c r="AW26">
        <f>AU26-AV26</f>
        <v>-19</v>
      </c>
      <c r="AX26">
        <f>COUNTIFS(DataRegularSeason20242025!$E$3:$E$1315,Table3[[#This Row],[Teams]],DataRegularSeason20242025!$J$3:$J$1315,0)</f>
        <v>0</v>
      </c>
      <c r="AY26">
        <f>SUMIF(DataRegularSeason20242025!$E$3:$E$1315,$A26,DataRegularSeason20242025!$K$3:$K$1315)</f>
        <v>82</v>
      </c>
      <c r="AZ26">
        <f>SUMIF(DataRegularSeason20242025!$E$3:$E$1315,$A26,DataRegularSeason20242025!$J$3:$J$1315)</f>
        <v>89</v>
      </c>
      <c r="BA26">
        <f>AY26-AZ26</f>
        <v>-7</v>
      </c>
      <c r="BB26">
        <f>AU26+AY26</f>
        <v>162</v>
      </c>
      <c r="BC26">
        <f>AV26+AZ26</f>
        <v>188</v>
      </c>
      <c r="BD26">
        <f>BB26-BC26</f>
        <v>-26</v>
      </c>
      <c r="BE26" s="17">
        <f>Table3[[#This Row],[GF]]/Table3[[#This Row],[GP]]</f>
        <v>2.6557377049180326</v>
      </c>
      <c r="BF26" s="17">
        <f>Table3[[#This Row],[GA]]/Table3[[#This Row],[GP]]</f>
        <v>3.081967213114754</v>
      </c>
      <c r="BG26" s="17">
        <f>(Table3[[#This Row],[GF]]-Table3[[#This Row],[GA]])/Table3[[#This Row],[GP]]</f>
        <v>-0.42622950819672129</v>
      </c>
      <c r="BH26" s="49" t="str">
        <f>_xlfn.CONCAT(TEXT(Table3[[#This Row],[W_H]], "0"), "-", TEXT(Table3[[#This Row],[RL_H]],"0"), "-", TEXT(Table3[[#This Row],[OTL_H]]+Table3[[#This Row],[SOL_H]], "0"))</f>
        <v>14-13-2</v>
      </c>
      <c r="BI26" s="49" t="str">
        <f>_xlfn.CONCAT(TEXT(Table3[[#This Row],[W_A]], "0"), "-", TEXT(Table3[[#This Row],[RL_A]],"0"), "-", TEXT(Table3[[#This Row],[OTL_A]]+Table3[[#This Row],[SOL_A]], "0"))</f>
        <v>13-14-5</v>
      </c>
      <c r="BJ26" s="49">
        <f>((2*(Table3[[#This Row],[W_H]]))+Table3[[#This Row],[OTL_H]]+Table3[[#This Row],[SOL_H]])/(2*Table3[[#This Row],[GP_H]])</f>
        <v>0.51724137931034486</v>
      </c>
      <c r="BK26" s="49">
        <f>((2*(Table3[[#This Row],[W_A]]))+Table3[[#This Row],[OTL_A]]+Table3[[#This Row],[SOL_A]])/(2*Table3[[#This Row],[GP_A]])</f>
        <v>0.484375</v>
      </c>
      <c r="BL26" s="21">
        <f>(Table3[[#This Row],[W]]*$CG$3)+(Table3[[#This Row],[L]]*$CG$4)+(Table3[[#This Row],[GF]]*$CG$5)+(Table3[[#This Row],[GA]]*$CG$6)</f>
        <v>66.8</v>
      </c>
      <c r="BM26" s="21">
        <f>(82*(((Table3[[#This Row],[PTS%]]*$CG$3)+((1-Table3[[#This Row],[PTS%]])*$CG$4)+(Table3[[#This Row],[GF]]*$CG$5)+(Table3[[#This Row],[GA]]*$CG$6))/Table3[[#This Row],[GP]])) + (Table3[[#This Row],[W]]*$CG$3)+(Table3[[#This Row],[L]]*$CG$4)+(Table3[[#This Row],[GF]]*$CG$5)+(Table3[[#This Row],[GA]]*$CG$6)</f>
        <v>125.27540983606558</v>
      </c>
      <c r="BN26">
        <f>COUNTIFS(Table2[AwayTeam],$A26,Table2[PredictedWinner], $A26, Table2[GameIsOver], 1)</f>
        <v>9</v>
      </c>
      <c r="BO26">
        <f>COUNTIFS(Table2[HomeTeam],$A26,Table2[PredictedWinner], $A26, Table2[GameIsOver], 1)</f>
        <v>10</v>
      </c>
      <c r="BP26">
        <f>BN26+BO26</f>
        <v>19</v>
      </c>
      <c r="BQ26">
        <f>F26-BN26</f>
        <v>23</v>
      </c>
      <c r="BR26">
        <f>H26-BO26</f>
        <v>19</v>
      </c>
      <c r="BS26">
        <f>BQ26+BR26</f>
        <v>42</v>
      </c>
      <c r="BT26" s="6">
        <f>(BQ26+BN26)</f>
        <v>32</v>
      </c>
      <c r="BU26" s="6"/>
      <c r="BV26">
        <v>2007</v>
      </c>
      <c r="BW26" t="str">
        <f>INDEX(Table2[AwayTeam], Table3[[#This Row],[Column2]])</f>
        <v>LAK</v>
      </c>
      <c r="BX26">
        <f>LARGE((Table2[[#This Row],[AwayTeam]]=Table3[[#This Row],[Teams]]), 1)</f>
        <v>0</v>
      </c>
      <c r="CE26" s="81"/>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2"/>
      <c r="CP26" s="21">
        <f t="shared" si="1"/>
        <v>2.4</v>
      </c>
      <c r="CQ26" s="83">
        <f t="shared" si="1"/>
        <v>2.5</v>
      </c>
    </row>
    <row r="27" spans="1:109"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57</v>
      </c>
      <c r="E27" s="15">
        <f>Table3[[#This Row],[Watched]]/Table3[[#This Row],[GP]]</f>
        <v>0.90476190476190477</v>
      </c>
      <c r="F27">
        <f>COUNTIFS(DataRegularSeason20242025!$N$3:$N$1315,1,DataRegularSeason20242025!$D$3:$D$1315,$A27)</f>
        <v>32</v>
      </c>
      <c r="G27">
        <f>41-Table3[[#This Row],[GP_A]]</f>
        <v>9</v>
      </c>
      <c r="H27">
        <f>COUNTIFS(DataRegularSeason20242025!$E$3:$E$1315,$A27,DataRegularSeason20242025!$N$3:$N$1315,1)</f>
        <v>31</v>
      </c>
      <c r="I27">
        <f>41-Table3[[#This Row],[GP_H]]</f>
        <v>10</v>
      </c>
      <c r="J27">
        <f>F27+H27</f>
        <v>63</v>
      </c>
      <c r="K27">
        <f>82-Table3[[#This Row],[GP]]</f>
        <v>19</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3</v>
      </c>
      <c r="P27">
        <f>F27-L27</f>
        <v>20</v>
      </c>
      <c r="Q27">
        <f>COUNTIFS(DataRegularSeason20242025!$D$3:$D$1315,$A27, DataRegularSeason20242025!$S$3:$S$1315, $A27,DataRegularSeason20242025!$M$3:$M$1315,"REG")</f>
        <v>13</v>
      </c>
      <c r="R27">
        <f>COUNTIFS(DataRegularSeason20242025!$D$3:$D$1315,$A27, DataRegularSeason20242025!$S$3:$S$1315, $A27,DataRegularSeason20242025!$M$3:$M$1315,"OT")</f>
        <v>5</v>
      </c>
      <c r="S27">
        <f>COUNTIFS(DataRegularSeason20242025!$D$3:$D$1315,$A27, DataRegularSeason20242025!$S$3:$S$1315, $A27,DataRegularSeason20242025!$M$3:$M$1315,"SO")</f>
        <v>2</v>
      </c>
      <c r="T27">
        <f>COUNTIFS(DataRegularSeason20242025!$E$3:$E$1315,$A27, DataRegularSeason20242025!$L$3:$L$1315, $A27, DataRegularSeason20242025!$N$3:$N$1315,1)</f>
        <v>15</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1</v>
      </c>
      <c r="X27">
        <f>H27-T27</f>
        <v>16</v>
      </c>
      <c r="Y27">
        <f>COUNTIFS(DataRegularSeason20242025!$E$3:$E$1315,$A27, DataRegularSeason20242025!$S$3:$S$1315, $A27,DataRegularSeason20242025!$M$3:$M$1315,"REG")</f>
        <v>15</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27</v>
      </c>
      <c r="AC27">
        <f>Table3[[#This Row],[L_A]]+Table3[[#This Row],[L_H]]</f>
        <v>36</v>
      </c>
      <c r="AD27">
        <f>Table3[[#This Row],[RW_A]]+Table3[[#This Row],[RW_H]]</f>
        <v>17</v>
      </c>
      <c r="AE27">
        <f>Table3[[#This Row],[RL_A]]+Table3[[#This Row],[RL_H]]</f>
        <v>28</v>
      </c>
      <c r="AF27">
        <f>Table3[[#This Row],[OTW_A]]+Table3[[#This Row],[OTW_H]]</f>
        <v>6</v>
      </c>
      <c r="AG27">
        <f>Table3[[#This Row],[OTL_A]]+Table3[[#This Row],[OTL_H]]</f>
        <v>5</v>
      </c>
      <c r="AH27">
        <f>Table3[[#This Row],[SOW_A]]+Table3[[#This Row],[SOW_H]]</f>
        <v>4</v>
      </c>
      <c r="AI27">
        <f>Table3[[#This Row],[SOL_A]]+Table3[[#This Row],[SOL_H]]</f>
        <v>3</v>
      </c>
      <c r="AJ27" s="20" t="str">
        <f>_xlfn.CONCAT(TEXT(Table3[[#This Row],[OTW]]+Table3[[#This Row],[SOW]], "0"), "-", TEXT(Table3[[#This Row],[OTL]]+Table3[[#This Row],[SOL]],"0"))</f>
        <v>10-8</v>
      </c>
      <c r="AK27">
        <f>(2*(Table3[[#This Row],[W_A]]+Table3[[#This Row],[W_H]]))+Table3[[#This Row],[OTL_A]]+Table3[[#This Row],[SOL_A]]+Table3[[#This Row],[OTL_H]]+Table3[[#This Row],[SOL_H]]</f>
        <v>62</v>
      </c>
      <c r="AL27">
        <f>(3*(Table3[[#This Row],[RW_A]]+Table3[[#This Row],[RW_H]]))+(2*(Table3[[#This Row],[OTW_A]]+Table3[[#This Row],[SOW_A]]+Table3[[#This Row],[OTW_H]]+Table3[[#This Row],[SOW_H]]))+Table3[[#This Row],[OTL_A]]+Table3[[#This Row],[SOL_A]]+Table3[[#This Row],[OTL_H]]+Table3[[#This Row],[SOL_H]]</f>
        <v>79</v>
      </c>
      <c r="AM27" s="15">
        <f>Table3[[#This Row],[PTS]]/(2*Table3[[#This Row],[GP]])</f>
        <v>0.49206349206349204</v>
      </c>
      <c r="AN27" s="15">
        <f>Table3[[#This Row],[PTS2]]/(3*Table3[[#This Row],[GP]])</f>
        <v>0.41798941798941797</v>
      </c>
      <c r="AO27">
        <f>(2*Table3[[#This Row],[GR]])+Table3[[#This Row],[PTS]]</f>
        <v>100</v>
      </c>
      <c r="AP27">
        <f>(3*Table3[[#This Row],[GR]])+Table3[[#This Row],[PTS2]]</f>
        <v>136</v>
      </c>
      <c r="AQ27">
        <f>Table3[[#This Row],[PTS]]+(2 * Table3[[#This Row],[GR]] * Table3[[#This Row],[PTS%]])</f>
        <v>80.698412698412696</v>
      </c>
      <c r="AR27">
        <f>Table3[[#This Row],[PTS2]]+(3 * Table3[[#This Row],[GR]] * Table3[[#This Row],[PTS%2]])</f>
        <v>102.82539682539682</v>
      </c>
      <c r="AS27" s="20" t="str">
        <f>_xlfn.CONCAT(TEXT(Table3[[#This Row],[W]], "0"), "-", TEXT(Table3[[#This Row],[RL]],"0"), "-", TEXT(Table3[[#This Row],[OTL]]+Table3[[#This Row],[SOL]], "0"))</f>
        <v>27-28-8</v>
      </c>
      <c r="AT27">
        <f>COUNTIFS(DataRegularSeason20242025!$D$3:$D$1315,Table3[[#This Row],[Teams]],DataRegularSeason20242025!$K$3:$K$1315,0)</f>
        <v>2</v>
      </c>
      <c r="AU27">
        <f>SUMIF(DataRegularSeason20242025!$D$3:$D$1315,$A27, DataRegularSeason20242025!$J$3:$J$1315)</f>
        <v>89</v>
      </c>
      <c r="AV27">
        <f>SUMIF(DataRegularSeason20242025!$D$3:$D$1315,$A27, DataRegularSeason20242025!$K$3:$K$1315)</f>
        <v>113</v>
      </c>
      <c r="AW27">
        <f>AU27-AV27</f>
        <v>-24</v>
      </c>
      <c r="AX27">
        <f>COUNTIFS(DataRegularSeason20242025!$E$3:$E$1315,Table3[[#This Row],[Teams]],DataRegularSeason20242025!$J$3:$J$1315,0)</f>
        <v>1</v>
      </c>
      <c r="AY27">
        <f>SUMIF(DataRegularSeason20242025!$E$3:$E$1315,$A27,DataRegularSeason20242025!$K$3:$K$1315)</f>
        <v>95</v>
      </c>
      <c r="AZ27">
        <f>SUMIF(DataRegularSeason20242025!$E$3:$E$1315,$A27,DataRegularSeason20242025!$J$3:$J$1315)</f>
        <v>99</v>
      </c>
      <c r="BA27">
        <f>AY27-AZ27</f>
        <v>-4</v>
      </c>
      <c r="BB27">
        <f>AU27+AY27</f>
        <v>184</v>
      </c>
      <c r="BC27">
        <f>AV27+AZ27</f>
        <v>212</v>
      </c>
      <c r="BD27">
        <f>BB27-BC27</f>
        <v>-28</v>
      </c>
      <c r="BE27" s="17">
        <f>Table3[[#This Row],[GF]]/Table3[[#This Row],[GP]]</f>
        <v>2.9206349206349205</v>
      </c>
      <c r="BF27" s="17">
        <f>Table3[[#This Row],[GA]]/Table3[[#This Row],[GP]]</f>
        <v>3.3650793650793651</v>
      </c>
      <c r="BG27" s="17">
        <f>(Table3[[#This Row],[GF]]-Table3[[#This Row],[GA]])/Table3[[#This Row],[GP]]</f>
        <v>-0.44444444444444442</v>
      </c>
      <c r="BH27" s="49" t="str">
        <f>_xlfn.CONCAT(TEXT(Table3[[#This Row],[W_H]], "0"), "-", TEXT(Table3[[#This Row],[RL_H]],"0"), "-", TEXT(Table3[[#This Row],[OTL_H]]+Table3[[#This Row],[SOL_H]], "0"))</f>
        <v>15-15-1</v>
      </c>
      <c r="BI27" s="49" t="str">
        <f>_xlfn.CONCAT(TEXT(Table3[[#This Row],[W_A]], "0"), "-", TEXT(Table3[[#This Row],[RL_A]],"0"), "-", TEXT(Table3[[#This Row],[OTL_A]]+Table3[[#This Row],[SOL_A]], "0"))</f>
        <v>12-13-7</v>
      </c>
      <c r="BJ27" s="49">
        <f>((2*(Table3[[#This Row],[W_H]]))+Table3[[#This Row],[OTL_H]]+Table3[[#This Row],[SOL_H]])/(2*Table3[[#This Row],[GP_H]])</f>
        <v>0.5</v>
      </c>
      <c r="BK27" s="49">
        <f>((2*(Table3[[#This Row],[W_A]]))+Table3[[#This Row],[OTL_A]]+Table3[[#This Row],[SOL_A]])/(2*Table3[[#This Row],[GP_A]])</f>
        <v>0.484375</v>
      </c>
      <c r="BL27" s="21">
        <f>(Table3[[#This Row],[W]]*$CG$3)+(Table3[[#This Row],[L]]*$CG$4)+(Table3[[#This Row],[GF]]*$CG$5)+(Table3[[#This Row],[GA]]*$CG$6)</f>
        <v>73.099999999999994</v>
      </c>
      <c r="BM27" s="21">
        <f>(82*(((Table3[[#This Row],[PTS%]]*$CG$3)+((1-Table3[[#This Row],[PTS%]])*$CG$4)+(Table3[[#This Row],[GF]]*$CG$5)+(Table3[[#This Row],[GA]]*$CG$6))/Table3[[#This Row],[GP]])) + (Table3[[#This Row],[W]]*$CG$3)+(Table3[[#This Row],[L]]*$CG$4)+(Table3[[#This Row],[GF]]*$CG$5)+(Table3[[#This Row],[GA]]*$CG$6)</f>
        <v>137.1360292265054</v>
      </c>
      <c r="BN27">
        <f>COUNTIFS(Table2[AwayTeam],$A27,Table2[PredictedWinner], $A27, Table2[GameIsOver], 1)</f>
        <v>7</v>
      </c>
      <c r="BO27">
        <f>COUNTIFS(Table2[HomeTeam],$A27,Table2[PredictedWinner], $A27, Table2[GameIsOver], 1)</f>
        <v>7</v>
      </c>
      <c r="BP27">
        <f>BN27+BO27</f>
        <v>14</v>
      </c>
      <c r="BQ27">
        <f>F27-BN27</f>
        <v>25</v>
      </c>
      <c r="BR27">
        <f>H27-BO27</f>
        <v>24</v>
      </c>
      <c r="BS27">
        <f>BQ27+BR27</f>
        <v>49</v>
      </c>
      <c r="BV27">
        <v>1975</v>
      </c>
      <c r="BW27" t="str">
        <f>INDEX(Table2[AwayTeam], Table3[[#This Row],[Column2]])</f>
        <v>FLA</v>
      </c>
      <c r="BX27">
        <f>LARGE((Table2[[#This Row],[AwayTeam]]=Table3[[#This Row],[Teams]]), 1)</f>
        <v>0</v>
      </c>
      <c r="CE27" s="81"/>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2"/>
      <c r="CQ27" s="83">
        <f t="shared" si="1"/>
        <v>2.6499999999999995</v>
      </c>
    </row>
    <row r="28" spans="1:109"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59</v>
      </c>
      <c r="E28" s="15">
        <f>Table3[[#This Row],[Watched]]/Table3[[#This Row],[GP]]</f>
        <v>0.921875</v>
      </c>
      <c r="F28">
        <f>COUNTIFS(DataRegularSeason20242025!$N$3:$N$1315,1,DataRegularSeason20242025!$D$3:$D$1315,$A28)</f>
        <v>32</v>
      </c>
      <c r="G28">
        <f>41-Table3[[#This Row],[GP_A]]</f>
        <v>9</v>
      </c>
      <c r="H28">
        <f>COUNTIFS(DataRegularSeason20242025!$E$3:$E$1315,$A28,DataRegularSeason20242025!$N$3:$N$1315,1)</f>
        <v>32</v>
      </c>
      <c r="I28">
        <f>41-Table3[[#This Row],[GP_H]]</f>
        <v>9</v>
      </c>
      <c r="J28">
        <f>F28+H28</f>
        <v>64</v>
      </c>
      <c r="K28">
        <f>82-Table3[[#This Row],[GP]]</f>
        <v>18</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22</v>
      </c>
      <c r="Q28">
        <f>COUNTIFS(DataRegularSeason20242025!$D$3:$D$1315,$A28, DataRegularSeason20242025!$S$3:$S$1315, $A28,DataRegularSeason20242025!$M$3:$M$1315,"REG")</f>
        <v>17</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5</v>
      </c>
      <c r="W28">
        <f>COUNTIFS(DataRegularSeason20242025!$E$3:$E$1315,$A28, DataRegularSeason20242025!$L$3:$L$1315, $A28,DataRegularSeason20242025!$N$3:$N$1315,1,DataRegularSeason20242025!$M$3:$M$1315,"SO")</f>
        <v>1</v>
      </c>
      <c r="X28">
        <f>H28-T28</f>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24</v>
      </c>
      <c r="AC28">
        <f>Table3[[#This Row],[L_A]]+Table3[[#This Row],[L_H]]</f>
        <v>40</v>
      </c>
      <c r="AD28">
        <f>Table3[[#This Row],[RW_A]]+Table3[[#This Row],[RW_H]]</f>
        <v>16</v>
      </c>
      <c r="AE28">
        <f>Table3[[#This Row],[RL_A]]+Table3[[#This Row],[RL_H]]</f>
        <v>30</v>
      </c>
      <c r="AF28">
        <f>Table3[[#This Row],[OTW_A]]+Table3[[#This Row],[OTW_H]]</f>
        <v>7</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8-10</v>
      </c>
      <c r="AK28">
        <f>(2*(Table3[[#This Row],[W_A]]+Table3[[#This Row],[W_H]]))+Table3[[#This Row],[OTL_A]]+Table3[[#This Row],[SOL_A]]+Table3[[#This Row],[OTL_H]]+Table3[[#This Row],[SOL_H]]</f>
        <v>58</v>
      </c>
      <c r="AL28">
        <f>(3*(Table3[[#This Row],[RW_A]]+Table3[[#This Row],[RW_H]]))+(2*(Table3[[#This Row],[OTW_A]]+Table3[[#This Row],[SOW_A]]+Table3[[#This Row],[OTW_H]]+Table3[[#This Row],[SOW_H]]))+Table3[[#This Row],[OTL_A]]+Table3[[#This Row],[SOL_A]]+Table3[[#This Row],[OTL_H]]+Table3[[#This Row],[SOL_H]]</f>
        <v>74</v>
      </c>
      <c r="AM28" s="15">
        <f>Table3[[#This Row],[PTS]]/(2*Table3[[#This Row],[GP]])</f>
        <v>0.453125</v>
      </c>
      <c r="AN28" s="15">
        <f>Table3[[#This Row],[PTS2]]/(3*Table3[[#This Row],[GP]])</f>
        <v>0.38541666666666669</v>
      </c>
      <c r="AO28">
        <f>(2*Table3[[#This Row],[GR]])+Table3[[#This Row],[PTS]]</f>
        <v>94</v>
      </c>
      <c r="AP28">
        <f>(3*Table3[[#This Row],[GR]])+Table3[[#This Row],[PTS2]]</f>
        <v>128</v>
      </c>
      <c r="AQ28">
        <f>Table3[[#This Row],[PTS]]+(2 * Table3[[#This Row],[GR]] * Table3[[#This Row],[PTS%]])</f>
        <v>74.3125</v>
      </c>
      <c r="AR28">
        <f>Table3[[#This Row],[PTS2]]+(3 * Table3[[#This Row],[GR]] * Table3[[#This Row],[PTS%2]])</f>
        <v>94.8125</v>
      </c>
      <c r="AS28" s="20" t="str">
        <f>_xlfn.CONCAT(TEXT(Table3[[#This Row],[W]], "0"), "-", TEXT(Table3[[#This Row],[RL]],"0"), "-", TEXT(Table3[[#This Row],[OTL]]+Table3[[#This Row],[SOL]], "0"))</f>
        <v>24-30-10</v>
      </c>
      <c r="AT28">
        <f>COUNTIFS(DataRegularSeason20242025!$D$3:$D$1315,Table3[[#This Row],[Teams]],DataRegularSeason20242025!$K$3:$K$1315,0)</f>
        <v>0</v>
      </c>
      <c r="AU28">
        <f>SUMIF(DataRegularSeason20242025!$D$3:$D$1315,$A28, DataRegularSeason20242025!$J$3:$J$1315)</f>
        <v>87</v>
      </c>
      <c r="AV28">
        <f>SUMIF(DataRegularSeason20242025!$D$3:$D$1315,$A28, DataRegularSeason20242025!$K$3:$K$1315)</f>
        <v>114</v>
      </c>
      <c r="AW28">
        <f>AU28-AV28</f>
        <v>-27</v>
      </c>
      <c r="AX28">
        <f>COUNTIFS(DataRegularSeason20242025!$E$3:$E$1315,Table3[[#This Row],[Teams]],DataRegularSeason20242025!$J$3:$J$1315,0)</f>
        <v>1</v>
      </c>
      <c r="AY28">
        <f>SUMIF(DataRegularSeason20242025!$E$3:$E$1315,$A28,DataRegularSeason20242025!$K$3:$K$1315)</f>
        <v>97</v>
      </c>
      <c r="AZ28">
        <f>SUMIF(DataRegularSeason20242025!$E$3:$E$1315,$A28,DataRegularSeason20242025!$J$3:$J$1315)</f>
        <v>123</v>
      </c>
      <c r="BA28">
        <f>AY28-AZ28</f>
        <v>-26</v>
      </c>
      <c r="BB28">
        <f>AU28+AY28</f>
        <v>184</v>
      </c>
      <c r="BC28">
        <f>AV28+AZ28</f>
        <v>237</v>
      </c>
      <c r="BD28">
        <f>BB28-BC28</f>
        <v>-53</v>
      </c>
      <c r="BE28" s="17">
        <f>Table3[[#This Row],[GF]]/Table3[[#This Row],[GP]]</f>
        <v>2.875</v>
      </c>
      <c r="BF28" s="17">
        <f>Table3[[#This Row],[GA]]/Table3[[#This Row],[GP]]</f>
        <v>3.703125</v>
      </c>
      <c r="BG28" s="17">
        <f>(Table3[[#This Row],[GF]]-Table3[[#This Row],[GA]])/Table3[[#This Row],[GP]]</f>
        <v>-0.828125</v>
      </c>
      <c r="BH28" s="49" t="str">
        <f>_xlfn.CONCAT(TEXT(Table3[[#This Row],[W_H]], "0"), "-", TEXT(Table3[[#This Row],[RL_H]],"0"), "-", TEXT(Table3[[#This Row],[OTL_H]]+Table3[[#This Row],[SOL_H]], "0"))</f>
        <v>14-13-5</v>
      </c>
      <c r="BI28" s="49" t="str">
        <f>_xlfn.CONCAT(TEXT(Table3[[#This Row],[W_A]], "0"), "-", TEXT(Table3[[#This Row],[RL_A]],"0"), "-", TEXT(Table3[[#This Row],[OTL_A]]+Table3[[#This Row],[SOL_A]], "0"))</f>
        <v>10-17-5</v>
      </c>
      <c r="BJ28" s="49">
        <f>((2*(Table3[[#This Row],[W_H]]))+Table3[[#This Row],[OTL_H]]+Table3[[#This Row],[SOL_H]])/(2*Table3[[#This Row],[GP_H]])</f>
        <v>0.515625</v>
      </c>
      <c r="BK28" s="49">
        <f>((2*(Table3[[#This Row],[W_A]]))+Table3[[#This Row],[OTL_A]]+Table3[[#This Row],[SOL_A]])/(2*Table3[[#This Row],[GP_A]])</f>
        <v>0.390625</v>
      </c>
      <c r="BL28" s="21">
        <f>(Table3[[#This Row],[W]]*$CG$3)+(Table3[[#This Row],[L]]*$CG$4)+(Table3[[#This Row],[GF]]*$CG$5)+(Table3[[#This Row],[GA]]*$CG$6)</f>
        <v>75.3</v>
      </c>
      <c r="BM28" s="21">
        <f>(82*(((Table3[[#This Row],[PTS%]]*$CG$3)+((1-Table3[[#This Row],[PTS%]])*$CG$4)+(Table3[[#This Row],[GF]]*$CG$5)+(Table3[[#This Row],[GA]]*$CG$6))/Table3[[#This Row],[GP]])) + (Table3[[#This Row],[W]]*$CG$3)+(Table3[[#This Row],[L]]*$CG$4)+(Table3[[#This Row],[GF]]*$CG$5)+(Table3[[#This Row],[GA]]*$CG$6)</f>
        <v>141.52861328124999</v>
      </c>
      <c r="BN28">
        <f>COUNTIFS(Table2[AwayTeam],$A28,Table2[PredictedWinner], $A28, Table2[GameIsOver], 1)</f>
        <v>17</v>
      </c>
      <c r="BO28">
        <f>COUNTIFS(Table2[HomeTeam],$A28,Table2[PredictedWinner], $A28, Table2[GameIsOver], 1)</f>
        <v>13</v>
      </c>
      <c r="BP28">
        <f>BN28+BO28</f>
        <v>30</v>
      </c>
      <c r="BQ28">
        <f>F28-BN28</f>
        <v>15</v>
      </c>
      <c r="BR28">
        <f>H28-BO28</f>
        <v>19</v>
      </c>
      <c r="BS28">
        <f>BQ28+BR28</f>
        <v>34</v>
      </c>
      <c r="BV28">
        <v>2017</v>
      </c>
      <c r="BW28" t="str">
        <f>INDEX(Table2[AwayTeam], Table3[[#This Row],[Column2]])</f>
        <v>NJD</v>
      </c>
      <c r="BX28">
        <f>LARGE((Table2[[#This Row],[AwayTeam]]=Table3[[#This Row],[Teams]]), 1)</f>
        <v>1</v>
      </c>
      <c r="CE28" s="84"/>
      <c r="CF28" s="88">
        <v>10</v>
      </c>
      <c r="CG28" s="85">
        <f t="shared" si="1"/>
        <v>2</v>
      </c>
      <c r="CH28" s="85">
        <f t="shared" si="1"/>
        <v>2.1</v>
      </c>
      <c r="CI28" s="85">
        <f t="shared" si="1"/>
        <v>2.2000000000000002</v>
      </c>
      <c r="CJ28" s="85">
        <f t="shared" si="1"/>
        <v>2.2999999999999998</v>
      </c>
      <c r="CK28" s="85">
        <f t="shared" si="1"/>
        <v>2.4</v>
      </c>
      <c r="CL28" s="85">
        <f t="shared" si="1"/>
        <v>2.5</v>
      </c>
      <c r="CM28" s="85">
        <f t="shared" si="1"/>
        <v>2.6</v>
      </c>
      <c r="CN28" s="85">
        <f t="shared" si="1"/>
        <v>2.7</v>
      </c>
      <c r="CO28" s="85">
        <f t="shared" si="1"/>
        <v>2.8</v>
      </c>
      <c r="CP28" s="85">
        <f t="shared" si="1"/>
        <v>2.9</v>
      </c>
      <c r="CQ28" s="86"/>
    </row>
    <row r="29" spans="1:109"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53</v>
      </c>
      <c r="E29" s="15">
        <f>Table3[[#This Row],[Watched]]/Table3[[#This Row],[GP]]</f>
        <v>0.85483870967741937</v>
      </c>
      <c r="F29">
        <f>COUNTIFS(DataRegularSeason20242025!$N$3:$N$1315,1,DataRegularSeason20242025!$D$3:$D$1315,$A29)</f>
        <v>29</v>
      </c>
      <c r="G29">
        <f>41-Table3[[#This Row],[GP_A]]</f>
        <v>12</v>
      </c>
      <c r="H29">
        <f>COUNTIFS(DataRegularSeason20242025!$E$3:$E$1315,$A29,DataRegularSeason20242025!$N$3:$N$1315,1)</f>
        <v>33</v>
      </c>
      <c r="I29">
        <f>41-Table3[[#This Row],[GP_H]]</f>
        <v>8</v>
      </c>
      <c r="J29">
        <f>F29+H29</f>
        <v>62</v>
      </c>
      <c r="K29">
        <f>82-Table3[[#This Row],[GP]]</f>
        <v>20</v>
      </c>
      <c r="L29">
        <f>COUNTIFS(DataRegularSeason20242025!$D$3:$D$1315,$A29, DataRegularSeason20242025!$L$3:$L$1315, $A29,DataRegularSeason20242025!$N$3:$N$1315,1)</f>
        <v>12</v>
      </c>
      <c r="M29">
        <f>COUNTIFS(DataRegularSeason20242025!$D$3:$D$1315,$A29, DataRegularSeason20242025!$L$3:$L$1315, $A29,DataRegularSeason20242025!$N$3:$N$1315,1,DataRegularSeason20242025!$M$3:$M$1315,"REG")</f>
        <v>9</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17</v>
      </c>
      <c r="Q29">
        <f>COUNTIFS(DataRegularSeason20242025!$D$3:$D$1315,$A29, DataRegularSeason20242025!$S$3:$S$1315, $A29,DataRegularSeason20242025!$M$3:$M$1315,"REG")</f>
        <v>17</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26</v>
      </c>
      <c r="AC29">
        <f>Table3[[#This Row],[L_A]]+Table3[[#This Row],[L_H]]</f>
        <v>36</v>
      </c>
      <c r="AD29">
        <f>Table3[[#This Row],[RW_A]]+Table3[[#This Row],[RW_H]]</f>
        <v>21</v>
      </c>
      <c r="AE29">
        <f>Table3[[#This Row],[RL_A]]+Table3[[#This Row],[RL_H]]</f>
        <v>32</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56</v>
      </c>
      <c r="AL29">
        <f>(3*(Table3[[#This Row],[RW_A]]+Table3[[#This Row],[RW_H]]))+(2*(Table3[[#This Row],[OTW_A]]+Table3[[#This Row],[SOW_A]]+Table3[[#This Row],[OTW_H]]+Table3[[#This Row],[SOW_H]]))+Table3[[#This Row],[OTL_A]]+Table3[[#This Row],[SOL_A]]+Table3[[#This Row],[OTL_H]]+Table3[[#This Row],[SOL_H]]</f>
        <v>77</v>
      </c>
      <c r="AM29" s="15">
        <f>Table3[[#This Row],[PTS]]/(2*Table3[[#This Row],[GP]])</f>
        <v>0.45161290322580644</v>
      </c>
      <c r="AN29" s="15">
        <f>Table3[[#This Row],[PTS2]]/(3*Table3[[#This Row],[GP]])</f>
        <v>0.41397849462365593</v>
      </c>
      <c r="AO29">
        <f>(2*Table3[[#This Row],[GR]])+Table3[[#This Row],[PTS]]</f>
        <v>96</v>
      </c>
      <c r="AP29">
        <f>(3*Table3[[#This Row],[GR]])+Table3[[#This Row],[PTS2]]</f>
        <v>137</v>
      </c>
      <c r="AQ29">
        <f>Table3[[#This Row],[PTS]]+(2 * Table3[[#This Row],[GR]] * Table3[[#This Row],[PTS%]])</f>
        <v>74.064516129032256</v>
      </c>
      <c r="AR29">
        <f>Table3[[#This Row],[PTS2]]+(3 * Table3[[#This Row],[GR]] * Table3[[#This Row],[PTS%2]])</f>
        <v>101.83870967741936</v>
      </c>
      <c r="AS29" s="20" t="str">
        <f>_xlfn.CONCAT(TEXT(Table3[[#This Row],[W]], "0"), "-", TEXT(Table3[[#This Row],[RL]],"0"), "-", TEXT(Table3[[#This Row],[OTL]]+Table3[[#This Row],[SOL]], "0"))</f>
        <v>26-32-4</v>
      </c>
      <c r="AT29">
        <f>COUNTIFS(DataRegularSeason20242025!$D$3:$D$1315,Table3[[#This Row],[Teams]],DataRegularSeason20242025!$K$3:$K$1315,0)</f>
        <v>0</v>
      </c>
      <c r="AU29">
        <f>SUMIF(DataRegularSeason20242025!$D$3:$D$1315,$A29, DataRegularSeason20242025!$J$3:$J$1315)</f>
        <v>87</v>
      </c>
      <c r="AV29">
        <f>SUMIF(DataRegularSeason20242025!$D$3:$D$1315,$A29, DataRegularSeason20242025!$K$3:$K$1315)</f>
        <v>105</v>
      </c>
      <c r="AW29">
        <f>AU29-AV29</f>
        <v>-18</v>
      </c>
      <c r="AX29">
        <f>COUNTIFS(DataRegularSeason20242025!$E$3:$E$1315,Table3[[#This Row],[Teams]],DataRegularSeason20242025!$J$3:$J$1315,0)</f>
        <v>1</v>
      </c>
      <c r="AY29">
        <f>SUMIF(DataRegularSeason20242025!$E$3:$E$1315,$A29,DataRegularSeason20242025!$K$3:$K$1315)</f>
        <v>97</v>
      </c>
      <c r="AZ29">
        <f>SUMIF(DataRegularSeason20242025!$E$3:$E$1315,$A29,DataRegularSeason20242025!$J$3:$J$1315)</f>
        <v>98</v>
      </c>
      <c r="BA29">
        <f>AY29-AZ29</f>
        <v>-1</v>
      </c>
      <c r="BB29">
        <f>AU29+AY29</f>
        <v>184</v>
      </c>
      <c r="BC29">
        <f>AV29+AZ29</f>
        <v>203</v>
      </c>
      <c r="BD29">
        <f>BB29-BC29</f>
        <v>-19</v>
      </c>
      <c r="BE29" s="17">
        <f>Table3[[#This Row],[GF]]/Table3[[#This Row],[GP]]</f>
        <v>2.967741935483871</v>
      </c>
      <c r="BF29" s="17">
        <f>Table3[[#This Row],[GA]]/Table3[[#This Row],[GP]]</f>
        <v>3.274193548387097</v>
      </c>
      <c r="BG29" s="17">
        <f>(Table3[[#This Row],[GF]]-Table3[[#This Row],[GA]])/Table3[[#This Row],[GP]]</f>
        <v>-0.30645161290322581</v>
      </c>
      <c r="BH29" s="49" t="str">
        <f>_xlfn.CONCAT(TEXT(Table3[[#This Row],[W_H]], "0"), "-", TEXT(Table3[[#This Row],[RL_H]],"0"), "-", TEXT(Table3[[#This Row],[OTL_H]]+Table3[[#This Row],[SOL_H]], "0"))</f>
        <v>14-15-4</v>
      </c>
      <c r="BI29" s="49" t="str">
        <f>_xlfn.CONCAT(TEXT(Table3[[#This Row],[W_A]], "0"), "-", TEXT(Table3[[#This Row],[RL_A]],"0"), "-", TEXT(Table3[[#This Row],[OTL_A]]+Table3[[#This Row],[SOL_A]], "0"))</f>
        <v>12-17-0</v>
      </c>
      <c r="BJ29" s="49">
        <f>((2*(Table3[[#This Row],[W_H]]))+Table3[[#This Row],[OTL_H]]+Table3[[#This Row],[SOL_H]])/(2*Table3[[#This Row],[GP_H]])</f>
        <v>0.48484848484848486</v>
      </c>
      <c r="BK29" s="49">
        <f>((2*(Table3[[#This Row],[W_A]]))+Table3[[#This Row],[OTL_A]]+Table3[[#This Row],[SOL_A]])/(2*Table3[[#This Row],[GP_A]])</f>
        <v>0.41379310344827586</v>
      </c>
      <c r="BL29" s="21">
        <f>(Table3[[#This Row],[W]]*$CG$3)+(Table3[[#This Row],[L]]*$CG$4)+(Table3[[#This Row],[GF]]*$CG$5)+(Table3[[#This Row],[GA]]*$CG$6)</f>
        <v>71.699999999999989</v>
      </c>
      <c r="BM29" s="21">
        <f>(82*(((Table3[[#This Row],[PTS%]]*$CG$3)+((1-Table3[[#This Row],[PTS%]])*$CG$4)+(Table3[[#This Row],[GF]]*$CG$5)+(Table3[[#This Row],[GA]]*$CG$6))/Table3[[#This Row],[GP]])) + (Table3[[#This Row],[W]]*$CG$3)+(Table3[[#This Row],[L]]*$CG$4)+(Table3[[#This Row],[GF]]*$CG$5)+(Table3[[#This Row],[GA]]*$CG$6)</f>
        <v>135.56784599375649</v>
      </c>
      <c r="BN29">
        <f>COUNTIFS(Table2[AwayTeam],$A29,Table2[PredictedWinner], $A29, Table2[GameIsOver], 1)</f>
        <v>8</v>
      </c>
      <c r="BO29">
        <f>COUNTIFS(Table2[HomeTeam],$A29,Table2[PredictedWinner], $A29, Table2[GameIsOver], 1)</f>
        <v>12</v>
      </c>
      <c r="BP29">
        <f>BN29+BO29</f>
        <v>20</v>
      </c>
      <c r="BQ29">
        <f>F29-BN29</f>
        <v>21</v>
      </c>
      <c r="BR29">
        <f>H29-BO29</f>
        <v>21</v>
      </c>
      <c r="BS29">
        <f>BQ29+BR29</f>
        <v>42</v>
      </c>
      <c r="BW29" t="str">
        <f>INDEX(Table2[AwayTeam], Table3[[#This Row],[Column2]])</f>
        <v>OTT</v>
      </c>
      <c r="BX29">
        <f>LARGE((Table2[[#This Row],[AwayTeam]]=Table3[[#This Row],[Teams]]), 1)</f>
        <v>0</v>
      </c>
      <c r="CE29" s="96"/>
      <c r="CF29" s="96"/>
      <c r="CG29" s="96"/>
      <c r="CH29" s="96"/>
      <c r="CI29" s="96"/>
      <c r="CJ29" s="96"/>
      <c r="CK29" s="96"/>
      <c r="CL29" s="96"/>
      <c r="CM29" s="96"/>
      <c r="CN29" s="96"/>
      <c r="CO29" s="96"/>
      <c r="CP29" s="96"/>
      <c r="CQ29" s="96"/>
    </row>
    <row r="30" spans="1:109"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48</v>
      </c>
      <c r="E30" s="15">
        <f>Table3[[#This Row],[Watched]]/Table3[[#This Row],[GP]]</f>
        <v>0.78688524590163933</v>
      </c>
      <c r="F30">
        <f>COUNTIFS(DataRegularSeason20242025!$N$3:$N$1315,1,DataRegularSeason20242025!$D$3:$D$1315,$A30)</f>
        <v>29</v>
      </c>
      <c r="G30">
        <f>41-Table3[[#This Row],[GP_A]]</f>
        <v>12</v>
      </c>
      <c r="H30">
        <f>COUNTIFS(DataRegularSeason20242025!$E$3:$E$1315,$A30,DataRegularSeason20242025!$N$3:$N$1315,1)</f>
        <v>32</v>
      </c>
      <c r="I30">
        <f>41-Table3[[#This Row],[GP_H]]</f>
        <v>9</v>
      </c>
      <c r="J30">
        <f>F30+H30</f>
        <v>61</v>
      </c>
      <c r="K30">
        <f>82-Table3[[#This Row],[GP]]</f>
        <v>21</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20</v>
      </c>
      <c r="Q30">
        <f>COUNTIFS(DataRegularSeason20242025!$D$3:$D$1315,$A30, DataRegularSeason20242025!$S$3:$S$1315, $A30,DataRegularSeason20242025!$M$3:$M$1315,"REG")</f>
        <v>17</v>
      </c>
      <c r="R30">
        <f>COUNTIFS(DataRegularSeason20242025!$D$3:$D$1315,$A30, DataRegularSeason20242025!$S$3:$S$1315, $A30,DataRegularSeason20242025!$M$3:$M$1315,"OT")</f>
        <v>3</v>
      </c>
      <c r="S30">
        <f>COUNTIFS(DataRegularSeason20242025!$D$3:$D$1315,$A30, DataRegularSeason20242025!$S$3:$S$1315, $A30,DataRegularSeason20242025!$M$3:$M$1315,"SO")</f>
        <v>0</v>
      </c>
      <c r="T30">
        <f>COUNTIFS(DataRegularSeason20242025!$E$3:$E$1315,$A30, DataRegularSeason20242025!$L$3:$L$1315, $A30, DataRegularSeason20242025!$N$3:$N$1315,1)</f>
        <v>15</v>
      </c>
      <c r="U30">
        <f>COUNTIFS(DataRegularSeason20242025!$E$3:$E$1315,$A30, DataRegularSeason20242025!$L$3:$L$1315, $A30,DataRegularSeason20242025!$N$3:$N$1315,1,DataRegularSeason20242025!$M$3:$M$1315,"REG")</f>
        <v>12</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H30-T30</f>
        <v>17</v>
      </c>
      <c r="Y30">
        <f>COUNTIFS(DataRegularSeason20242025!$E$3:$E$1315,$A30, DataRegularSeason20242025!$S$3:$S$1315, $A30,DataRegularSeason20242025!$M$3:$M$1315,"REG")</f>
        <v>14</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24</v>
      </c>
      <c r="AC30">
        <f>Table3[[#This Row],[L_A]]+Table3[[#This Row],[L_H]]</f>
        <v>37</v>
      </c>
      <c r="AD30">
        <f>Table3[[#This Row],[RW_A]]+Table3[[#This Row],[RW_H]]</f>
        <v>20</v>
      </c>
      <c r="AE30">
        <f>Table3[[#This Row],[RL_A]]+Table3[[#This Row],[RL_H]]</f>
        <v>31</v>
      </c>
      <c r="AF30">
        <f>Table3[[#This Row],[OTW_A]]+Table3[[#This Row],[OTW_H]]</f>
        <v>2</v>
      </c>
      <c r="AG30">
        <f>Table3[[#This Row],[OTL_A]]+Table3[[#This Row],[OTL_H]]</f>
        <v>5</v>
      </c>
      <c r="AH30">
        <f>Table3[[#This Row],[SOW_A]]+Table3[[#This Row],[SOW_H]]</f>
        <v>2</v>
      </c>
      <c r="AI30">
        <f>Table3[[#This Row],[SOL_A]]+Table3[[#This Row],[SOL_H]]</f>
        <v>1</v>
      </c>
      <c r="AJ30" s="20" t="str">
        <f>_xlfn.CONCAT(TEXT(Table3[[#This Row],[OTW]]+Table3[[#This Row],[SOW]], "0"), "-", TEXT(Table3[[#This Row],[OTL]]+Table3[[#This Row],[SOL]],"0"))</f>
        <v>4-6</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0.44262295081967212</v>
      </c>
      <c r="AN30" s="15">
        <f>Table3[[#This Row],[PTS2]]/(3*Table3[[#This Row],[GP]])</f>
        <v>0.40437158469945356</v>
      </c>
      <c r="AO30">
        <f>(2*Table3[[#This Row],[GR]])+Table3[[#This Row],[PTS]]</f>
        <v>96</v>
      </c>
      <c r="AP30">
        <f>(3*Table3[[#This Row],[GR]])+Table3[[#This Row],[PTS2]]</f>
        <v>137</v>
      </c>
      <c r="AQ30">
        <f>Table3[[#This Row],[PTS]]+(2 * Table3[[#This Row],[GR]] * Table3[[#This Row],[PTS%]])</f>
        <v>72.590163934426229</v>
      </c>
      <c r="AR30">
        <f>Table3[[#This Row],[PTS2]]+(3 * Table3[[#This Row],[GR]] * Table3[[#This Row],[PTS%2]])</f>
        <v>99.47540983606558</v>
      </c>
      <c r="AS30" s="20" t="str">
        <f>_xlfn.CONCAT(TEXT(Table3[[#This Row],[W]], "0"), "-", TEXT(Table3[[#This Row],[RL]],"0"), "-", TEXT(Table3[[#This Row],[OTL]]+Table3[[#This Row],[SOL]], "0"))</f>
        <v>24-31-6</v>
      </c>
      <c r="AT30">
        <f>COUNTIFS(DataRegularSeason20242025!$D$3:$D$1315,Table3[[#This Row],[Teams]],DataRegularSeason20242025!$K$3:$K$1315,0)</f>
        <v>2</v>
      </c>
      <c r="AU30">
        <f>SUMIF(DataRegularSeason20242025!$D$3:$D$1315,$A30, DataRegularSeason20242025!$J$3:$J$1315)</f>
        <v>86</v>
      </c>
      <c r="AV30">
        <f>SUMIF(DataRegularSeason20242025!$D$3:$D$1315,$A30, DataRegularSeason20242025!$K$3:$K$1315)</f>
        <v>103</v>
      </c>
      <c r="AW30">
        <f>AU30-AV30</f>
        <v>-17</v>
      </c>
      <c r="AX30">
        <f>COUNTIFS(DataRegularSeason20242025!$E$3:$E$1315,Table3[[#This Row],[Teams]],DataRegularSeason20242025!$J$3:$J$1315,0)</f>
        <v>0</v>
      </c>
      <c r="AY30">
        <f>SUMIF(DataRegularSeason20242025!$E$3:$E$1315,$A30,DataRegularSeason20242025!$K$3:$K$1315)</f>
        <v>110</v>
      </c>
      <c r="AZ30">
        <f>SUMIF(DataRegularSeason20242025!$E$3:$E$1315,$A30,DataRegularSeason20242025!$J$3:$J$1315)</f>
        <v>111</v>
      </c>
      <c r="BA30">
        <f>AY30-AZ30</f>
        <v>-1</v>
      </c>
      <c r="BB30">
        <f>AU30+AY30</f>
        <v>196</v>
      </c>
      <c r="BC30">
        <f>AV30+AZ30</f>
        <v>214</v>
      </c>
      <c r="BD30">
        <f>BB30-BC30</f>
        <v>-18</v>
      </c>
      <c r="BE30" s="17">
        <f>Table3[[#This Row],[GF]]/Table3[[#This Row],[GP]]</f>
        <v>3.2131147540983607</v>
      </c>
      <c r="BF30" s="17">
        <f>Table3[[#This Row],[GA]]/Table3[[#This Row],[GP]]</f>
        <v>3.5081967213114753</v>
      </c>
      <c r="BG30" s="17">
        <f>(Table3[[#This Row],[GF]]-Table3[[#This Row],[GA]])/Table3[[#This Row],[GP]]</f>
        <v>-0.29508196721311475</v>
      </c>
      <c r="BH30" s="49" t="str">
        <f>_xlfn.CONCAT(TEXT(Table3[[#This Row],[W_H]], "0"), "-", TEXT(Table3[[#This Row],[RL_H]],"0"), "-", TEXT(Table3[[#This Row],[OTL_H]]+Table3[[#This Row],[SOL_H]], "0"))</f>
        <v>15-14-3</v>
      </c>
      <c r="BI30" s="49" t="str">
        <f>_xlfn.CONCAT(TEXT(Table3[[#This Row],[W_A]], "0"), "-", TEXT(Table3[[#This Row],[RL_A]],"0"), "-", TEXT(Table3[[#This Row],[OTL_A]]+Table3[[#This Row],[SOL_A]], "0"))</f>
        <v>9-17-3</v>
      </c>
      <c r="BJ30" s="49">
        <f>((2*(Table3[[#This Row],[W_H]]))+Table3[[#This Row],[OTL_H]]+Table3[[#This Row],[SOL_H]])/(2*Table3[[#This Row],[GP_H]])</f>
        <v>0.515625</v>
      </c>
      <c r="BK30" s="49">
        <f>((2*(Table3[[#This Row],[W_A]]))+Table3[[#This Row],[OTL_A]]+Table3[[#This Row],[SOL_A]])/(2*Table3[[#This Row],[GP_A]])</f>
        <v>0.36206896551724138</v>
      </c>
      <c r="BL30" s="21">
        <f>(Table3[[#This Row],[W]]*$CG$3)+(Table3[[#This Row],[L]]*$CG$4)+(Table3[[#This Row],[GF]]*$CG$5)+(Table3[[#This Row],[GA]]*$CG$6)</f>
        <v>73.900000000000006</v>
      </c>
      <c r="BM30" s="21">
        <f>(82*(((Table3[[#This Row],[PTS%]]*$CG$3)+((1-Table3[[#This Row],[PTS%]])*$CG$4)+(Table3[[#This Row],[GF]]*$CG$5)+(Table3[[#This Row],[GA]]*$CG$6))/Table3[[#This Row],[GP]])) + (Table3[[#This Row],[W]]*$CG$3)+(Table3[[#This Row],[L]]*$CG$4)+(Table3[[#This Row],[GF]]*$CG$5)+(Table3[[#This Row],[GA]]*$CG$6)</f>
        <v>142.71080354743347</v>
      </c>
      <c r="BN30">
        <f>COUNTIFS(Table2[AwayTeam],$A30,Table2[PredictedWinner], $A30, Table2[GameIsOver], 1)</f>
        <v>10</v>
      </c>
      <c r="BO30">
        <f>COUNTIFS(Table2[HomeTeam],$A30,Table2[PredictedWinner], $A30, Table2[GameIsOver], 1)</f>
        <v>14</v>
      </c>
      <c r="BP30">
        <f>BN30+BO30</f>
        <v>24</v>
      </c>
      <c r="BQ30">
        <f>F30-BN30</f>
        <v>19</v>
      </c>
      <c r="BR30">
        <f>H30-BO30</f>
        <v>18</v>
      </c>
      <c r="BS30">
        <f>BQ30+BR30</f>
        <v>37</v>
      </c>
      <c r="BW30" t="str">
        <f>INDEX(Table2[AwayTeam], Table3[[#This Row],[Column2]])</f>
        <v>NSH</v>
      </c>
      <c r="BX30">
        <f>LARGE((Table2[[#This Row],[AwayTeam]]=Table3[[#This Row],[Teams]]), 1)</f>
        <v>0</v>
      </c>
      <c r="CD30" s="66"/>
      <c r="CE30" s="176" t="s">
        <v>23</v>
      </c>
      <c r="CF30" s="177"/>
      <c r="CG30" s="92"/>
      <c r="CH30" s="92"/>
      <c r="CI30" s="92"/>
      <c r="CJ30" s="92"/>
      <c r="CK30" s="92"/>
      <c r="CL30" s="92"/>
      <c r="CM30" s="92"/>
      <c r="CN30" s="92"/>
      <c r="CO30" s="92"/>
      <c r="CP30" s="92"/>
      <c r="CQ30" s="93"/>
      <c r="CS30" s="176" t="s">
        <v>1888</v>
      </c>
      <c r="CT30" s="177"/>
      <c r="CU30" s="92" t="s">
        <v>1890</v>
      </c>
      <c r="CV30" s="92"/>
      <c r="CW30" s="92"/>
      <c r="CX30" s="92"/>
      <c r="CY30" s="92"/>
      <c r="CZ30" s="92"/>
      <c r="DA30" s="92"/>
      <c r="DB30" s="92"/>
      <c r="DC30" s="92"/>
      <c r="DD30" s="92"/>
      <c r="DE30" s="93"/>
    </row>
    <row r="31" spans="1:109"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56</v>
      </c>
      <c r="E31" s="15">
        <f>Table3[[#This Row],[Watched]]/Table3[[#This Row],[GP]]</f>
        <v>0.91803278688524592</v>
      </c>
      <c r="F31">
        <f>COUNTIFS(DataRegularSeason20242025!$N$3:$N$1315,1,DataRegularSeason20242025!$D$3:$D$1315,$A31)</f>
        <v>31</v>
      </c>
      <c r="G31">
        <f>41-Table3[[#This Row],[GP_A]]</f>
        <v>10</v>
      </c>
      <c r="H31">
        <f>COUNTIFS(DataRegularSeason20242025!$E$3:$E$1315,$A31,DataRegularSeason20242025!$N$3:$N$1315,1)</f>
        <v>30</v>
      </c>
      <c r="I31">
        <f>41-Table3[[#This Row],[GP_H]]</f>
        <v>11</v>
      </c>
      <c r="J31">
        <f>F31+H31</f>
        <v>61</v>
      </c>
      <c r="K31">
        <f>82-Table3[[#This Row],[GP]]</f>
        <v>21</v>
      </c>
      <c r="L31">
        <f>COUNTIFS(DataRegularSeason20242025!$D$3:$D$1315,$A31, DataRegularSeason20242025!$L$3:$L$1315, $A31,DataRegularSeason20242025!$N$3:$N$1315,1)</f>
        <v>7</v>
      </c>
      <c r="M31">
        <f>COUNTIFS(DataRegularSeason20242025!$D$3:$D$1315,$A31, DataRegularSeason20242025!$L$3:$L$1315, $A31,DataRegularSeason20242025!$N$3:$N$1315,1,DataRegularSeason20242025!$M$3:$M$1315,"REG")</f>
        <v>7</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24</v>
      </c>
      <c r="Q31">
        <f>COUNTIFS(DataRegularSeason20242025!$D$3:$D$1315,$A31, DataRegularSeason20242025!$S$3:$S$1315, $A31,DataRegularSeason20242025!$M$3:$M$1315,"REG")</f>
        <v>20</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15</v>
      </c>
      <c r="U31">
        <f>COUNTIFS(DataRegularSeason20242025!$E$3:$E$1315,$A31, DataRegularSeason20242025!$L$3:$L$1315, $A31,DataRegularSeason20242025!$N$3:$N$1315,1,DataRegularSeason20242025!$M$3:$M$1315,"REG")</f>
        <v>12</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22</v>
      </c>
      <c r="AC31">
        <f>Table3[[#This Row],[L_A]]+Table3[[#This Row],[L_H]]</f>
        <v>39</v>
      </c>
      <c r="AD31">
        <f>Table3[[#This Row],[RW_A]]+Table3[[#This Row],[RW_H]]</f>
        <v>19</v>
      </c>
      <c r="AE31">
        <f>Table3[[#This Row],[RL_A]]+Table3[[#This Row],[RL_H]]</f>
        <v>32</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51</v>
      </c>
      <c r="AL31">
        <f>(3*(Table3[[#This Row],[RW_A]]+Table3[[#This Row],[RW_H]]))+(2*(Table3[[#This Row],[OTW_A]]+Table3[[#This Row],[SOW_A]]+Table3[[#This Row],[OTW_H]]+Table3[[#This Row],[SOW_H]]))+Table3[[#This Row],[OTL_A]]+Table3[[#This Row],[SOL_A]]+Table3[[#This Row],[OTL_H]]+Table3[[#This Row],[SOL_H]]</f>
        <v>70</v>
      </c>
      <c r="AM31" s="15">
        <f>Table3[[#This Row],[PTS]]/(2*Table3[[#This Row],[GP]])</f>
        <v>0.41803278688524592</v>
      </c>
      <c r="AN31" s="15">
        <f>Table3[[#This Row],[PTS2]]/(3*Table3[[#This Row],[GP]])</f>
        <v>0.38251366120218577</v>
      </c>
      <c r="AO31">
        <f>(2*Table3[[#This Row],[GR]])+Table3[[#This Row],[PTS]]</f>
        <v>93</v>
      </c>
      <c r="AP31">
        <f>(3*Table3[[#This Row],[GR]])+Table3[[#This Row],[PTS2]]</f>
        <v>133</v>
      </c>
      <c r="AQ31">
        <f>Table3[[#This Row],[PTS]]+(2 * Table3[[#This Row],[GR]] * Table3[[#This Row],[PTS%]])</f>
        <v>68.557377049180332</v>
      </c>
      <c r="AR31">
        <f>Table3[[#This Row],[PTS2]]+(3 * Table3[[#This Row],[GR]] * Table3[[#This Row],[PTS%2]])</f>
        <v>94.098360655737707</v>
      </c>
      <c r="AS31" s="20" t="str">
        <f>_xlfn.CONCAT(TEXT(Table3[[#This Row],[W]], "0"), "-", TEXT(Table3[[#This Row],[RL]],"0"), "-", TEXT(Table3[[#This Row],[OTL]]+Table3[[#This Row],[SOL]], "0"))</f>
        <v>22-32-7</v>
      </c>
      <c r="AT31">
        <f>COUNTIFS(DataRegularSeason20242025!$D$3:$D$1315,Table3[[#This Row],[Teams]],DataRegularSeason20242025!$K$3:$K$1315,0)</f>
        <v>1</v>
      </c>
      <c r="AU31">
        <f>SUMIF(DataRegularSeason20242025!$D$3:$D$1315,$A31, DataRegularSeason20242025!$J$3:$J$1315)</f>
        <v>70</v>
      </c>
      <c r="AV31">
        <f>SUMIF(DataRegularSeason20242025!$D$3:$D$1315,$A31, DataRegularSeason20242025!$K$3:$K$1315)</f>
        <v>112</v>
      </c>
      <c r="AW31">
        <f>AU31-AV31</f>
        <v>-42</v>
      </c>
      <c r="AX31">
        <f>COUNTIFS(DataRegularSeason20242025!$E$3:$E$1315,Table3[[#This Row],[Teams]],DataRegularSeason20242025!$J$3:$J$1315,0)</f>
        <v>3</v>
      </c>
      <c r="AY31">
        <f>SUMIF(DataRegularSeason20242025!$E$3:$E$1315,$A31,DataRegularSeason20242025!$K$3:$K$1315)</f>
        <v>90</v>
      </c>
      <c r="AZ31">
        <f>SUMIF(DataRegularSeason20242025!$E$3:$E$1315,$A31,DataRegularSeason20242025!$J$3:$J$1315)</f>
        <v>93</v>
      </c>
      <c r="BA31">
        <f>AY31-AZ31</f>
        <v>-3</v>
      </c>
      <c r="BB31">
        <f>AU31+AY31</f>
        <v>160</v>
      </c>
      <c r="BC31">
        <f>AV31+AZ31</f>
        <v>205</v>
      </c>
      <c r="BD31">
        <f>BB31-BC31</f>
        <v>-45</v>
      </c>
      <c r="BE31" s="17">
        <f>Table3[[#This Row],[GF]]/Table3[[#This Row],[GP]]</f>
        <v>2.622950819672131</v>
      </c>
      <c r="BF31" s="17">
        <f>Table3[[#This Row],[GA]]/Table3[[#This Row],[GP]]</f>
        <v>3.360655737704918</v>
      </c>
      <c r="BG31" s="17">
        <f>(Table3[[#This Row],[GF]]-Table3[[#This Row],[GA]])/Table3[[#This Row],[GP]]</f>
        <v>-0.73770491803278693</v>
      </c>
      <c r="BH31" s="49" t="str">
        <f>_xlfn.CONCAT(TEXT(Table3[[#This Row],[W_H]], "0"), "-", TEXT(Table3[[#This Row],[RL_H]],"0"), "-", TEXT(Table3[[#This Row],[OTL_H]]+Table3[[#This Row],[SOL_H]], "0"))</f>
        <v>15-12-3</v>
      </c>
      <c r="BI31" s="49" t="str">
        <f>_xlfn.CONCAT(TEXT(Table3[[#This Row],[W_A]], "0"), "-", TEXT(Table3[[#This Row],[RL_A]],"0"), "-", TEXT(Table3[[#This Row],[OTL_A]]+Table3[[#This Row],[SOL_A]], "0"))</f>
        <v>7-20-4</v>
      </c>
      <c r="BJ31" s="49">
        <f>((2*(Table3[[#This Row],[W_H]]))+Table3[[#This Row],[OTL_H]]+Table3[[#This Row],[SOL_H]])/(2*Table3[[#This Row],[GP_H]])</f>
        <v>0.55000000000000004</v>
      </c>
      <c r="BK31" s="49">
        <f>((2*(Table3[[#This Row],[W_A]]))+Table3[[#This Row],[OTL_A]]+Table3[[#This Row],[SOL_A]])/(2*Table3[[#This Row],[GP_A]])</f>
        <v>0.29032258064516131</v>
      </c>
      <c r="BL31" s="21">
        <f>(Table3[[#This Row],[W]]*$CG$3)+(Table3[[#This Row],[L]]*$CG$4)+(Table3[[#This Row],[GF]]*$CG$5)+(Table3[[#This Row],[GA]]*$CG$6)</f>
        <v>67.2</v>
      </c>
      <c r="BM31" s="21">
        <f>(82*(((Table3[[#This Row],[PTS%]]*$CG$3)+((1-Table3[[#This Row],[PTS%]])*$CG$4)+(Table3[[#This Row],[GF]]*$CG$5)+(Table3[[#This Row],[GA]]*$CG$6))/Table3[[#This Row],[GP]])) + (Table3[[#This Row],[W]]*$CG$3)+(Table3[[#This Row],[L]]*$CG$4)+(Table3[[#This Row],[GF]]*$CG$5)+(Table3[[#This Row],[GA]]*$CG$6)</f>
        <v>127.53533996237572</v>
      </c>
      <c r="BN31">
        <f>COUNTIFS(Table2[AwayTeam],$A31,Table2[PredictedWinner], $A31, Table2[GameIsOver], 1)</f>
        <v>7</v>
      </c>
      <c r="BO31">
        <f>COUNTIFS(Table2[HomeTeam],$A31,Table2[PredictedWinner], $A31, Table2[GameIsOver], 1)</f>
        <v>15</v>
      </c>
      <c r="BP31">
        <f>BN31+BO31</f>
        <v>22</v>
      </c>
      <c r="BQ31">
        <f>F31-BN31</f>
        <v>24</v>
      </c>
      <c r="BR31">
        <f>H31-BO31</f>
        <v>15</v>
      </c>
      <c r="BS31">
        <f>BQ31+BR31</f>
        <v>39</v>
      </c>
      <c r="BW31" t="str">
        <f>INDEX(Table2[AwayTeam], Table3[[#This Row],[Column2]])</f>
        <v>CAR</v>
      </c>
      <c r="BX31">
        <f>LARGE((Table2[[#This Row],[AwayTeam]]=Table3[[#This Row],[Teams]]), 1)</f>
        <v>0</v>
      </c>
      <c r="CE31" s="178"/>
      <c r="CF31" s="179"/>
      <c r="CG31" s="67">
        <v>0</v>
      </c>
      <c r="CH31" s="67">
        <v>1</v>
      </c>
      <c r="CI31" s="67">
        <v>2</v>
      </c>
      <c r="CJ31" s="67">
        <v>3</v>
      </c>
      <c r="CK31" s="67">
        <v>4</v>
      </c>
      <c r="CL31" s="67">
        <v>5</v>
      </c>
      <c r="CM31" s="67">
        <v>6</v>
      </c>
      <c r="CN31" s="67">
        <v>7</v>
      </c>
      <c r="CO31" s="67">
        <v>8</v>
      </c>
      <c r="CP31" s="67">
        <v>9</v>
      </c>
      <c r="CQ31" s="68">
        <v>10</v>
      </c>
      <c r="CS31" s="178"/>
      <c r="CT31" s="179"/>
      <c r="CU31" s="67">
        <v>0</v>
      </c>
      <c r="CV31" s="67">
        <v>1</v>
      </c>
      <c r="CW31" s="67">
        <v>2</v>
      </c>
      <c r="CX31" s="67">
        <v>3</v>
      </c>
      <c r="CY31" s="67">
        <v>4</v>
      </c>
      <c r="CZ31" s="67">
        <v>5</v>
      </c>
      <c r="DA31" s="67">
        <v>6</v>
      </c>
      <c r="DB31" s="67">
        <v>7</v>
      </c>
      <c r="DC31" s="67">
        <v>8</v>
      </c>
      <c r="DD31" s="67">
        <v>9</v>
      </c>
      <c r="DE31" s="68">
        <v>10</v>
      </c>
    </row>
    <row r="32" spans="1:109"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56</v>
      </c>
      <c r="E32" s="15">
        <f>Table3[[#This Row],[Watched]]/Table3[[#This Row],[GP]]</f>
        <v>0.90322580645161288</v>
      </c>
      <c r="F32">
        <f>COUNTIFS(DataRegularSeason20242025!$N$3:$N$1315,1,DataRegularSeason20242025!$D$3:$D$1315,$A32)</f>
        <v>31</v>
      </c>
      <c r="G32">
        <f>41-Table3[[#This Row],[GP_A]]</f>
        <v>10</v>
      </c>
      <c r="H32">
        <f>COUNTIFS(DataRegularSeason20242025!$E$3:$E$1315,$A32,DataRegularSeason20242025!$N$3:$N$1315,1)</f>
        <v>31</v>
      </c>
      <c r="I32">
        <f>41-Table3[[#This Row],[GP_H]]</f>
        <v>10</v>
      </c>
      <c r="J32">
        <f>F32+H32</f>
        <v>62</v>
      </c>
      <c r="K32">
        <f>82-Table3[[#This Row],[GP]]</f>
        <v>20</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24</v>
      </c>
      <c r="Q32">
        <f>COUNTIFS(DataRegularSeason20242025!$D$3:$D$1315,$A32, DataRegularSeason20242025!$S$3:$S$1315, $A32,DataRegularSeason20242025!$M$3:$M$1315,"REG")</f>
        <v>20</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12</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19</v>
      </c>
      <c r="AC32">
        <f>Table3[[#This Row],[L_A]]+Table3[[#This Row],[L_H]]</f>
        <v>43</v>
      </c>
      <c r="AD32">
        <f>Table3[[#This Row],[RW_A]]+Table3[[#This Row],[RW_H]]</f>
        <v>17</v>
      </c>
      <c r="AE32">
        <f>Table3[[#This Row],[RL_A]]+Table3[[#This Row],[RL_H]]</f>
        <v>35</v>
      </c>
      <c r="AF32">
        <f>Table3[[#This Row],[OTW_A]]+Table3[[#This Row],[OTW_H]]</f>
        <v>1</v>
      </c>
      <c r="AG32">
        <f>Table3[[#This Row],[OTL_A]]+Table3[[#This Row],[OTL_H]]</f>
        <v>6</v>
      </c>
      <c r="AH32">
        <f>Table3[[#This Row],[SOW_A]]+Table3[[#This Row],[SOW_H]]</f>
        <v>1</v>
      </c>
      <c r="AI32">
        <f>Table3[[#This Row],[SOL_A]]+Table3[[#This Row],[SOL_H]]</f>
        <v>2</v>
      </c>
      <c r="AJ32" s="20" t="str">
        <f>_xlfn.CONCAT(TEXT(Table3[[#This Row],[OTW]]+Table3[[#This Row],[SOW]], "0"), "-", TEXT(Table3[[#This Row],[OTL]]+Table3[[#This Row],[SOL]],"0"))</f>
        <v>2-8</v>
      </c>
      <c r="AK32">
        <f>(2*(Table3[[#This Row],[W_A]]+Table3[[#This Row],[W_H]]))+Table3[[#This Row],[OTL_A]]+Table3[[#This Row],[SOL_A]]+Table3[[#This Row],[OTL_H]]+Table3[[#This Row],[SOL_H]]</f>
        <v>46</v>
      </c>
      <c r="AL32">
        <f>(3*(Table3[[#This Row],[RW_A]]+Table3[[#This Row],[RW_H]]))+(2*(Table3[[#This Row],[OTW_A]]+Table3[[#This Row],[SOW_A]]+Table3[[#This Row],[OTW_H]]+Table3[[#This Row],[SOW_H]]))+Table3[[#This Row],[OTL_A]]+Table3[[#This Row],[SOL_A]]+Table3[[#This Row],[OTL_H]]+Table3[[#This Row],[SOL_H]]</f>
        <v>63</v>
      </c>
      <c r="AM32" s="15">
        <f>Table3[[#This Row],[PTS]]/(2*Table3[[#This Row],[GP]])</f>
        <v>0.37096774193548387</v>
      </c>
      <c r="AN32" s="15">
        <f>Table3[[#This Row],[PTS2]]/(3*Table3[[#This Row],[GP]])</f>
        <v>0.33870967741935482</v>
      </c>
      <c r="AO32">
        <f>(2*Table3[[#This Row],[GR]])+Table3[[#This Row],[PTS]]</f>
        <v>86</v>
      </c>
      <c r="AP32">
        <f>(3*Table3[[#This Row],[GR]])+Table3[[#This Row],[PTS2]]</f>
        <v>123</v>
      </c>
      <c r="AQ32">
        <f>Table3[[#This Row],[PTS]]+(2 * Table3[[#This Row],[GR]] * Table3[[#This Row],[PTS%]])</f>
        <v>60.838709677419359</v>
      </c>
      <c r="AR32">
        <f>Table3[[#This Row],[PTS2]]+(3 * Table3[[#This Row],[GR]] * Table3[[#This Row],[PTS%2]])</f>
        <v>83.322580645161281</v>
      </c>
      <c r="AS32" s="20" t="str">
        <f>_xlfn.CONCAT(TEXT(Table3[[#This Row],[W]], "0"), "-", TEXT(Table3[[#This Row],[RL]],"0"), "-", TEXT(Table3[[#This Row],[OTL]]+Table3[[#This Row],[SOL]], "0"))</f>
        <v>19-35-8</v>
      </c>
      <c r="AT32">
        <f>COUNTIFS(DataRegularSeason20242025!$D$3:$D$1315,Table3[[#This Row],[Teams]],DataRegularSeason20242025!$K$3:$K$1315,0)</f>
        <v>0</v>
      </c>
      <c r="AU32">
        <f>SUMIF(DataRegularSeason20242025!$D$3:$D$1315,$A32, DataRegularSeason20242025!$J$3:$J$1315)</f>
        <v>80</v>
      </c>
      <c r="AV32">
        <f>SUMIF(DataRegularSeason20242025!$D$3:$D$1315,$A32, DataRegularSeason20242025!$K$3:$K$1315)</f>
        <v>112</v>
      </c>
      <c r="AW32">
        <f>AU32-AV32</f>
        <v>-32</v>
      </c>
      <c r="AX32">
        <f>COUNTIFS(DataRegularSeason20242025!$E$3:$E$1315,Table3[[#This Row],[Teams]],DataRegularSeason20242025!$J$3:$J$1315,0)</f>
        <v>0</v>
      </c>
      <c r="AY32">
        <f>SUMIF(DataRegularSeason20242025!$E$3:$E$1315,$A32,DataRegularSeason20242025!$K$3:$K$1315)</f>
        <v>92</v>
      </c>
      <c r="AZ32">
        <f>SUMIF(DataRegularSeason20242025!$E$3:$E$1315,$A32,DataRegularSeason20242025!$J$3:$J$1315)</f>
        <v>106</v>
      </c>
      <c r="BA32">
        <f>AY32-AZ32</f>
        <v>-14</v>
      </c>
      <c r="BB32">
        <f>AU32+AY32</f>
        <v>172</v>
      </c>
      <c r="BC32">
        <f>AV32+AZ32</f>
        <v>218</v>
      </c>
      <c r="BD32">
        <f>BB32-BC32</f>
        <v>-46</v>
      </c>
      <c r="BE32" s="17">
        <f>Table3[[#This Row],[GF]]/Table3[[#This Row],[GP]]</f>
        <v>2.774193548387097</v>
      </c>
      <c r="BF32" s="17">
        <f>Table3[[#This Row],[GA]]/Table3[[#This Row],[GP]]</f>
        <v>3.5161290322580645</v>
      </c>
      <c r="BG32" s="17">
        <f>(Table3[[#This Row],[GF]]-Table3[[#This Row],[GA]])/Table3[[#This Row],[GP]]</f>
        <v>-0.74193548387096775</v>
      </c>
      <c r="BH32" s="49" t="str">
        <f>_xlfn.CONCAT(TEXT(Table3[[#This Row],[W_H]], "0"), "-", TEXT(Table3[[#This Row],[RL_H]],"0"), "-", TEXT(Table3[[#This Row],[OTL_H]]+Table3[[#This Row],[SOL_H]], "0"))</f>
        <v>12-15-4</v>
      </c>
      <c r="BI32" s="49" t="str">
        <f>_xlfn.CONCAT(TEXT(Table3[[#This Row],[W_A]], "0"), "-", TEXT(Table3[[#This Row],[RL_A]],"0"), "-", TEXT(Table3[[#This Row],[OTL_A]]+Table3[[#This Row],[SOL_A]], "0"))</f>
        <v>7-20-4</v>
      </c>
      <c r="BJ32" s="49">
        <f>((2*(Table3[[#This Row],[W_H]]))+Table3[[#This Row],[OTL_H]]+Table3[[#This Row],[SOL_H]])/(2*Table3[[#This Row],[GP_H]])</f>
        <v>0.45161290322580644</v>
      </c>
      <c r="BK32" s="49">
        <f>((2*(Table3[[#This Row],[W_A]]))+Table3[[#This Row],[OTL_A]]+Table3[[#This Row],[SOL_A]])/(2*Table3[[#This Row],[GP_A]])</f>
        <v>0.29032258064516131</v>
      </c>
      <c r="BL32" s="21">
        <f>(Table3[[#This Row],[W]]*$CG$3)+(Table3[[#This Row],[L]]*$CG$4)+(Table3[[#This Row],[GF]]*$CG$5)+(Table3[[#This Row],[GA]]*$CG$6)</f>
        <v>70</v>
      </c>
      <c r="BM32" s="21">
        <f>(82*(((Table3[[#This Row],[PTS%]]*$CG$3)+((1-Table3[[#This Row],[PTS%]])*$CG$4)+(Table3[[#This Row],[GF]]*$CG$5)+(Table3[[#This Row],[GA]]*$CG$6))/Table3[[#This Row],[GP]])) + (Table3[[#This Row],[W]]*$CG$3)+(Table3[[#This Row],[L]]*$CG$4)+(Table3[[#This Row],[GF]]*$CG$5)+(Table3[[#This Row],[GA]]*$CG$6)</f>
        <v>133.44973985431844</v>
      </c>
      <c r="BN32">
        <f>COUNTIFS(Table2[AwayTeam],$A32,Table2[PredictedWinner], $A32, Table2[GameIsOver], 1)</f>
        <v>2</v>
      </c>
      <c r="BO32">
        <f>COUNTIFS(Table2[HomeTeam],$A32,Table2[PredictedWinner], $A32, Table2[GameIsOver], 1)</f>
        <v>7</v>
      </c>
      <c r="BP32">
        <f>BN32+BO32</f>
        <v>9</v>
      </c>
      <c r="BQ32">
        <f>F32-BN32</f>
        <v>29</v>
      </c>
      <c r="BR32">
        <f>H32-BO32</f>
        <v>24</v>
      </c>
      <c r="BS32">
        <f>BQ32+BR32</f>
        <v>53</v>
      </c>
      <c r="BV32">
        <v>2015</v>
      </c>
      <c r="BW32" t="str">
        <f>INDEX(Table2[AwayTeam], Table3[[#This Row],[Column2]])</f>
        <v>UTA</v>
      </c>
      <c r="BX32">
        <f>LARGE((Table2[[#This Row],[AwayTeam]]=Table3[[#This Row],[Teams]]), 1)</f>
        <v>0</v>
      </c>
      <c r="CE32" s="94"/>
      <c r="CF32" s="66">
        <v>0</v>
      </c>
      <c r="CG32" s="137"/>
      <c r="CH32" s="19">
        <f>(COUNTIFS(Table2[AwayTeam],$CE$30, Table2[ActualAwayScore],$CF32, Table2[ActualHomeScore],CH$31)+COUNTIFS(Table2[HomeTeam],$CE$30, Table2[ActualAwayScore],CH$31, Table2[ActualHomeScore],$CF32))*-1</f>
        <v>0</v>
      </c>
      <c r="CI32" s="19">
        <f>(COUNTIFS(Table2[AwayTeam],$CE$30, Table2[ActualAwayScore],$CF32, Table2[ActualHomeScore],CI$31)+COUNTIFS(Table2[HomeTeam],$CE$30, Table2[ActualAwayScore],CI$31, Table2[ActualHomeScore],$CF32))*-1</f>
        <v>0</v>
      </c>
      <c r="CJ32" s="19">
        <f>(COUNTIFS(Table2[AwayTeam],$CE$30, Table2[ActualAwayScore],$CF32, Table2[ActualHomeScore],CJ$31)+COUNTIFS(Table2[HomeTeam],$CE$30, Table2[ActualAwayScore],CJ$31, Table2[ActualHomeScore],$CF32))*-1</f>
        <v>-3</v>
      </c>
      <c r="CK32" s="19">
        <f>(COUNTIFS(Table2[AwayTeam],$CE$30, Table2[ActualAwayScore],$CF32, Table2[ActualHomeScore],CK$31)+COUNTIFS(Table2[HomeTeam],$CE$30, Table2[ActualAwayScore],CK$31, Table2[ActualHomeScore],$CF32))*-1</f>
        <v>0</v>
      </c>
      <c r="CL32" s="19">
        <f>(COUNTIFS(Table2[AwayTeam],$CE$30, Table2[ActualAwayScore],$CF32, Table2[ActualHomeScore],CL$31)+COUNTIFS(Table2[HomeTeam],$CE$30, Table2[ActualAwayScore],CL$31, Table2[ActualHomeScore],$CF32))*-1</f>
        <v>-1</v>
      </c>
      <c r="CM32" s="19">
        <f>(COUNTIFS(Table2[AwayTeam],$CE$30, Table2[ActualAwayScore],$CF32, Table2[ActualHomeScore],CM$31)+COUNTIFS(Table2[HomeTeam],$CE$30, Table2[ActualAwayScore],CM$31, Table2[ActualHomeScore],$CF32))*-1</f>
        <v>0</v>
      </c>
      <c r="CN32" s="19">
        <f>(COUNTIFS(Table2[AwayTeam],$CE$30, Table2[ActualAwayScore],$CF32, Table2[ActualHomeScore],CN$31)+COUNTIFS(Table2[HomeTeam],$CE$30, Table2[ActualAwayScore],CN$31, Table2[ActualHomeScore],$CF32))*-1</f>
        <v>0</v>
      </c>
      <c r="CO32" s="19">
        <f>(COUNTIFS(Table2[AwayTeam],$CE$30, Table2[ActualAwayScore],$CF32, Table2[ActualHomeScore],CO$31)+COUNTIFS(Table2[HomeTeam],$CE$30, Table2[ActualAwayScore],CO$31, Table2[ActualHomeScore],$CF32))*-1</f>
        <v>0</v>
      </c>
      <c r="CP32" s="19">
        <f>(COUNTIFS(Table2[AwayTeam],$CE$30, Table2[ActualAwayScore],$CF32, Table2[ActualHomeScore],CP$31)+COUNTIFS(Table2[HomeTeam],$CE$30, Table2[ActualAwayScore],CP$31, Table2[ActualHomeScore],$CF32))*-1</f>
        <v>0</v>
      </c>
      <c r="CQ32" s="138">
        <f>(COUNTIFS(Table2[AwayTeam],$CE$30, Table2[ActualAwayScore],$CF32, Table2[ActualHomeScore],CQ$31)+COUNTIFS(Table2[HomeTeam],$CE$30, Table2[ActualAwayScore],CQ$31, Table2[ActualHomeScore],$CF32))*-1</f>
        <v>0</v>
      </c>
      <c r="CR32" s="19"/>
      <c r="CS32" s="139" t="s">
        <v>1889</v>
      </c>
      <c r="CT32" s="138">
        <v>0</v>
      </c>
      <c r="CU32" s="140"/>
      <c r="CV32" s="19">
        <f>COUNTIFS(Table2[[ActualHomeScore]:[ActualHomeScore]],$CT32, Table2[[ActualAwayScore]:[ActualAwayScore]],CV$31)</f>
        <v>5</v>
      </c>
      <c r="CW32" s="19">
        <f>COUNTIFS(Table2[[ActualHomeScore]:[ActualHomeScore]],$CT32, Table2[[ActualAwayScore]:[ActualAwayScore]],CW$31)</f>
        <v>6</v>
      </c>
      <c r="CX32" s="19">
        <f>COUNTIFS(Table2[[ActualHomeScore]:[ActualHomeScore]],$CT32, Table2[[ActualAwayScore]:[ActualAwayScore]],CX$31)</f>
        <v>12</v>
      </c>
      <c r="CY32" s="19">
        <f>COUNTIFS(Table2[[ActualHomeScore]:[ActualHomeScore]],$CT32, Table2[[ActualAwayScore]:[ActualAwayScore]],CY$31)</f>
        <v>15</v>
      </c>
      <c r="CZ32" s="19">
        <f>COUNTIFS(Table2[[ActualHomeScore]:[ActualHomeScore]],$CT32, Table2[[ActualAwayScore]:[ActualAwayScore]],CZ$31)</f>
        <v>2</v>
      </c>
      <c r="DA32" s="19">
        <f>COUNTIFS(Table2[[ActualHomeScore]:[ActualHomeScore]],$CT32, Table2[[ActualAwayScore]:[ActualAwayScore]],DA$31)</f>
        <v>4</v>
      </c>
      <c r="DB32" s="19">
        <f>COUNTIFS(Table2[[ActualHomeScore]:[ActualHomeScore]],$CT32, Table2[[ActualAwayScore]:[ActualAwayScore]],DB$31)</f>
        <v>0</v>
      </c>
      <c r="DC32" s="19">
        <f>COUNTIFS(Table2[[ActualHomeScore]:[ActualHomeScore]],$CT32, Table2[[ActualAwayScore]:[ActualAwayScore]],DC$31)</f>
        <v>0</v>
      </c>
      <c r="DD32" s="19">
        <f>COUNTIFS(Table2[[ActualHomeScore]:[ActualHomeScore]],$CT32, Table2[[ActualAwayScore]:[ActualAwayScore]],DD$31)</f>
        <v>0</v>
      </c>
      <c r="DE32" s="19">
        <f>COUNTIFS(Table2[[ActualHomeScore]:[ActualHomeScore]],$CT32, Table2[[ActualAwayScore]:[ActualAwayScore]],DE$31)</f>
        <v>0</v>
      </c>
    </row>
    <row r="33" spans="1:109"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52</v>
      </c>
      <c r="E33" s="15">
        <f>Table3[[#This Row],[Watched]]/Table3[[#This Row],[GP]]</f>
        <v>0.82539682539682535</v>
      </c>
      <c r="F33">
        <f>COUNTIFS(DataRegularSeason20242025!$N$3:$N$1315,1,DataRegularSeason20242025!$D$3:$D$1315,$A33)</f>
        <v>34</v>
      </c>
      <c r="G33">
        <f>41-Table3[[#This Row],[GP_A]]</f>
        <v>7</v>
      </c>
      <c r="H33">
        <f>COUNTIFS(DataRegularSeason20242025!$E$3:$E$1315,$A33,DataRegularSeason20242025!$N$3:$N$1315,1)</f>
        <v>29</v>
      </c>
      <c r="I33">
        <f>41-Table3[[#This Row],[GP_H]]</f>
        <v>12</v>
      </c>
      <c r="J33">
        <f>F33+H33</f>
        <v>63</v>
      </c>
      <c r="K33">
        <f>82-Table3[[#This Row],[GP]]</f>
        <v>19</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F33-L33</f>
        <v>26</v>
      </c>
      <c r="Q33">
        <f>COUNTIFS(DataRegularSeason20242025!$D$3:$D$1315,$A33, DataRegularSeason20242025!$S$3:$S$1315, $A33,DataRegularSeason20242025!$M$3:$M$1315,"REG")</f>
        <v>19</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17</v>
      </c>
      <c r="AC33">
        <f>Table3[[#This Row],[L_A]]+Table3[[#This Row],[L_H]]</f>
        <v>46</v>
      </c>
      <c r="AD33">
        <f>Table3[[#This Row],[RW_A]]+Table3[[#This Row],[RW_H]]</f>
        <v>12</v>
      </c>
      <c r="AE33">
        <f>Table3[[#This Row],[RL_A]]+Table3[[#This Row],[RL_H]]</f>
        <v>37</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43</v>
      </c>
      <c r="AL33">
        <f>(3*(Table3[[#This Row],[RW_A]]+Table3[[#This Row],[RW_H]]))+(2*(Table3[[#This Row],[OTW_A]]+Table3[[#This Row],[SOW_A]]+Table3[[#This Row],[OTW_H]]+Table3[[#This Row],[SOW_H]]))+Table3[[#This Row],[OTL_A]]+Table3[[#This Row],[SOL_A]]+Table3[[#This Row],[OTL_H]]+Table3[[#This Row],[SOL_H]]</f>
        <v>55</v>
      </c>
      <c r="AM33" s="15">
        <f>Table3[[#This Row],[PTS]]/(2*Table3[[#This Row],[GP]])</f>
        <v>0.34126984126984128</v>
      </c>
      <c r="AN33" s="15">
        <f>Table3[[#This Row],[PTS2]]/(3*Table3[[#This Row],[GP]])</f>
        <v>0.29100529100529099</v>
      </c>
      <c r="AO33">
        <f>(2*Table3[[#This Row],[GR]])+Table3[[#This Row],[PTS]]</f>
        <v>81</v>
      </c>
      <c r="AP33">
        <f>(3*Table3[[#This Row],[GR]])+Table3[[#This Row],[PTS2]]</f>
        <v>112</v>
      </c>
      <c r="AQ33">
        <f>Table3[[#This Row],[PTS]]+(2 * Table3[[#This Row],[GR]] * Table3[[#This Row],[PTS%]])</f>
        <v>55.968253968253968</v>
      </c>
      <c r="AR33">
        <f>Table3[[#This Row],[PTS2]]+(3 * Table3[[#This Row],[GR]] * Table3[[#This Row],[PTS%2]])</f>
        <v>71.587301587301582</v>
      </c>
      <c r="AS33" s="20" t="str">
        <f>_xlfn.CONCAT(TEXT(Table3[[#This Row],[W]], "0"), "-", TEXT(Table3[[#This Row],[RL]],"0"), "-", TEXT(Table3[[#This Row],[OTL]]+Table3[[#This Row],[SOL]], "0"))</f>
        <v>17-37-9</v>
      </c>
      <c r="AT33">
        <f>COUNTIFS(DataRegularSeason20242025!$D$3:$D$1315,Table3[[#This Row],[Teams]],DataRegularSeason20242025!$K$3:$K$1315,0)</f>
        <v>1</v>
      </c>
      <c r="AU33">
        <f>SUMIF(DataRegularSeason20242025!$D$3:$D$1315,$A33, DataRegularSeason20242025!$J$3:$J$1315)</f>
        <v>87</v>
      </c>
      <c r="AV33">
        <f>SUMIF(DataRegularSeason20242025!$D$3:$D$1315,$A33, DataRegularSeason20242025!$K$3:$K$1315)</f>
        <v>128</v>
      </c>
      <c r="AW33">
        <f>AU33-AV33</f>
        <v>-41</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166</v>
      </c>
      <c r="BC33">
        <f>AV33+AZ33</f>
        <v>234</v>
      </c>
      <c r="BD33">
        <f>BB33-BC33</f>
        <v>-68</v>
      </c>
      <c r="BE33" s="17">
        <f>Table3[[#This Row],[GF]]/Table3[[#This Row],[GP]]</f>
        <v>2.6349206349206349</v>
      </c>
      <c r="BF33" s="17">
        <f>Table3[[#This Row],[GA]]/Table3[[#This Row],[GP]]</f>
        <v>3.7142857142857144</v>
      </c>
      <c r="BG33" s="17">
        <f>(Table3[[#This Row],[GF]]-Table3[[#This Row],[GA]])/Table3[[#This Row],[GP]]</f>
        <v>-1.0793650793650793</v>
      </c>
      <c r="BH33" s="49" t="str">
        <f>_xlfn.CONCAT(TEXT(Table3[[#This Row],[W_H]], "0"), "-", TEXT(Table3[[#This Row],[RL_H]],"0"), "-", TEXT(Table3[[#This Row],[OTL_H]]+Table3[[#This Row],[SOL_H]], "0"))</f>
        <v>9-18-2</v>
      </c>
      <c r="BI33" s="49" t="str">
        <f>_xlfn.CONCAT(TEXT(Table3[[#This Row],[W_A]], "0"), "-", TEXT(Table3[[#This Row],[RL_A]],"0"), "-", TEXT(Table3[[#This Row],[OTL_A]]+Table3[[#This Row],[SOL_A]], "0"))</f>
        <v>8-19-7</v>
      </c>
      <c r="BJ33" s="49">
        <f>((2*(Table3[[#This Row],[W_H]]))+Table3[[#This Row],[OTL_H]]+Table3[[#This Row],[SOL_H]])/(2*Table3[[#This Row],[GP_H]])</f>
        <v>0.34482758620689657</v>
      </c>
      <c r="BK33" s="49">
        <f>((2*(Table3[[#This Row],[W_A]]))+Table3[[#This Row],[OTL_A]]+Table3[[#This Row],[SOL_A]])/(2*Table3[[#This Row],[GP_A]])</f>
        <v>0.33823529411764708</v>
      </c>
      <c r="BL33" s="21">
        <f>(Table3[[#This Row],[W]]*$CG$3)+(Table3[[#This Row],[L]]*$CG$4)+(Table3[[#This Row],[GF]]*$CG$5)+(Table3[[#This Row],[GA]]*$CG$6)</f>
        <v>70.599999999999994</v>
      </c>
      <c r="BM33" s="21">
        <f>(82*(((Table3[[#This Row],[PTS%]]*$CG$3)+((1-Table3[[#This Row],[PTS%]])*$CG$4)+(Table3[[#This Row],[GF]]*$CG$5)+(Table3[[#This Row],[GA]]*$CG$6))/Table3[[#This Row],[GP]])) + (Table3[[#This Row],[W]]*$CG$3)+(Table3[[#This Row],[L]]*$CG$4)+(Table3[[#This Row],[GF]]*$CG$5)+(Table3[[#This Row],[GA]]*$CG$6)</f>
        <v>133.94598135550515</v>
      </c>
      <c r="BN33">
        <f>COUNTIFS(Table2[AwayTeam],$A33,Table2[PredictedWinner], $A33, Table2[GameIsOver], 1)</f>
        <v>5</v>
      </c>
      <c r="BO33">
        <f>COUNTIFS(Table2[HomeTeam],$A33,Table2[PredictedWinner], $A33, Table2[GameIsOver], 1)</f>
        <v>7</v>
      </c>
      <c r="BP33">
        <f>BN33+BO33</f>
        <v>12</v>
      </c>
      <c r="BQ33">
        <f>F33-BN33</f>
        <v>29</v>
      </c>
      <c r="BR33">
        <f>H33-BO33</f>
        <v>22</v>
      </c>
      <c r="BS33">
        <f>BQ33+BR33</f>
        <v>51</v>
      </c>
      <c r="BW33" t="str">
        <f>INDEX(Table2[AwayTeam], Table3[[#This Row],[Column2]])</f>
        <v>NJD</v>
      </c>
      <c r="BX33">
        <f>LARGE((Table2[[#This Row],[AwayTeam]]=Table3[[#This Row],[Teams]]), 1)</f>
        <v>0</v>
      </c>
      <c r="CE33" s="94"/>
      <c r="CF33" s="66">
        <v>1</v>
      </c>
      <c r="CG33" s="19">
        <f>COUNTIFS(Table2[AwayTeam],$CE$30, Table2[ActualAwayScore],$CF33, Table2[ActualHomeScore],CG$31)+COUNTIFS(Table2[HomeTeam],$CE$30, Table2[ActualAwayScore],CG$31, Table2[ActualHomeScore],$CF33)</f>
        <v>0</v>
      </c>
      <c r="CH33" s="137"/>
      <c r="CI33" s="19">
        <f>(COUNTIFS(Table2[AwayTeam],$CE$30, Table2[ActualAwayScore],$CF33, Table2[ActualHomeScore],CI$31)+COUNTIFS(Table2[HomeTeam],$CE$30, Table2[ActualAwayScore],CI$31, Table2[ActualHomeScore],$CF33))*-1</f>
        <v>-4</v>
      </c>
      <c r="CJ33" s="19">
        <f>(COUNTIFS(Table2[AwayTeam],$CE$30, Table2[ActualAwayScore],$CF33, Table2[ActualHomeScore],CJ$31)+COUNTIFS(Table2[HomeTeam],$CE$30, Table2[ActualAwayScore],CJ$31, Table2[ActualHomeScore],$CF33))*-1</f>
        <v>-3</v>
      </c>
      <c r="CK33" s="19">
        <f>(COUNTIFS(Table2[AwayTeam],$CE$30, Table2[ActualAwayScore],$CF33, Table2[ActualHomeScore],CK$31)+COUNTIFS(Table2[HomeTeam],$CE$30, Table2[ActualAwayScore],CK$31, Table2[ActualHomeScore],$CF33))*-1</f>
        <v>-2</v>
      </c>
      <c r="CL33" s="19">
        <f>(COUNTIFS(Table2[AwayTeam],$CE$30, Table2[ActualAwayScore],$CF33, Table2[ActualHomeScore],CL$31)+COUNTIFS(Table2[HomeTeam],$CE$30, Table2[ActualAwayScore],CL$31, Table2[ActualHomeScore],$CF33))*-1</f>
        <v>-1</v>
      </c>
      <c r="CM33" s="19">
        <f>(COUNTIFS(Table2[AwayTeam],$CE$30, Table2[ActualAwayScore],$CF33, Table2[ActualHomeScore],CM$31)+COUNTIFS(Table2[HomeTeam],$CE$30, Table2[ActualAwayScore],CM$31, Table2[ActualHomeScore],$CF33))*-1</f>
        <v>0</v>
      </c>
      <c r="CN33" s="19">
        <f>(COUNTIFS(Table2[AwayTeam],$CE$30, Table2[ActualAwayScore],$CF33, Table2[ActualHomeScore],CN$31)+COUNTIFS(Table2[HomeTeam],$CE$30, Table2[ActualAwayScore],CN$31, Table2[ActualHomeScore],$CF33))*-1</f>
        <v>0</v>
      </c>
      <c r="CO33" s="19">
        <f>(COUNTIFS(Table2[AwayTeam],$CE$30, Table2[ActualAwayScore],$CF33, Table2[ActualHomeScore],CO$31)+COUNTIFS(Table2[HomeTeam],$CE$30, Table2[ActualAwayScore],CO$31, Table2[ActualHomeScore],$CF33))*-1</f>
        <v>0</v>
      </c>
      <c r="CP33" s="19">
        <f>(COUNTIFS(Table2[AwayTeam],$CE$30, Table2[ActualAwayScore],$CF33, Table2[ActualHomeScore],CP$31)+COUNTIFS(Table2[HomeTeam],$CE$30, Table2[ActualAwayScore],CP$31, Table2[ActualHomeScore],$CF33))*-1</f>
        <v>0</v>
      </c>
      <c r="CQ33" s="138">
        <f>(COUNTIFS(Table2[AwayTeam],$CE$30, Table2[ActualAwayScore],$CF33, Table2[ActualHomeScore],CQ$31)+COUNTIFS(Table2[HomeTeam],$CE$30, Table2[ActualAwayScore],CQ$31, Table2[ActualHomeScore],$CF33))*-1</f>
        <v>0</v>
      </c>
      <c r="CR33" s="19"/>
      <c r="CS33" s="139"/>
      <c r="CT33" s="138">
        <v>1</v>
      </c>
      <c r="CU33" s="19">
        <f>COUNTIFS(Table2[[ActualHomeScore]:[ActualHomeScore]],$CT33, Table2[[ActualAwayScore]:[ActualAwayScore]],CU$31)</f>
        <v>8</v>
      </c>
      <c r="CV33" s="140"/>
      <c r="CW33" s="19">
        <f>COUNTIFS(Table2[[ActualHomeScore]:[ActualHomeScore]],$CT33, Table2[[ActualAwayScore]:[ActualAwayScore]],CW$31)</f>
        <v>33</v>
      </c>
      <c r="CX33" s="19">
        <f>COUNTIFS(Table2[[ActualHomeScore]:[ActualHomeScore]],$CT33, Table2[[ActualAwayScore]:[ActualAwayScore]],CX$31)</f>
        <v>28</v>
      </c>
      <c r="CY33" s="19">
        <f>COUNTIFS(Table2[[ActualHomeScore]:[ActualHomeScore]],$CT33, Table2[[ActualAwayScore]:[ActualAwayScore]],CY$31)</f>
        <v>35</v>
      </c>
      <c r="CZ33" s="19">
        <f>COUNTIFS(Table2[[ActualHomeScore]:[ActualHomeScore]],$CT33, Table2[[ActualAwayScore]:[ActualAwayScore]],CZ$31)</f>
        <v>17</v>
      </c>
      <c r="DA33" s="19">
        <f>COUNTIFS(Table2[[ActualHomeScore]:[ActualHomeScore]],$CT33, Table2[[ActualAwayScore]:[ActualAwayScore]],DA$31)</f>
        <v>4</v>
      </c>
      <c r="DB33" s="19">
        <f>COUNTIFS(Table2[[ActualHomeScore]:[ActualHomeScore]],$CT33, Table2[[ActualAwayScore]:[ActualAwayScore]],DB$31)</f>
        <v>3</v>
      </c>
      <c r="DC33" s="19">
        <f>COUNTIFS(Table2[[ActualHomeScore]:[ActualHomeScore]],$CT33, Table2[[ActualAwayScore]:[ActualAwayScore]],DC$31)</f>
        <v>1</v>
      </c>
      <c r="DD33" s="19">
        <f>COUNTIFS(Table2[[ActualHomeScore]:[ActualHomeScore]],$CT33, Table2[[ActualAwayScore]:[ActualAwayScore]],DD$31)</f>
        <v>0</v>
      </c>
      <c r="DE33" s="19">
        <f>COUNTIFS(Table2[[ActualHomeScore]:[ActualHomeScore]],$CT33, Table2[[ActualAwayScore]:[ActualAwayScore]],DE$31)</f>
        <v>0</v>
      </c>
    </row>
    <row r="34" spans="1:109" x14ac:dyDescent="0.25">
      <c r="CA34" t="str">
        <f t="array" ref="CA34:CA66">IF(DataRegularSeason20242025!$D$3:$D$1315="CGY",DataRegularSeason20242025!$D$3:$D$1315,"")</f>
        <v/>
      </c>
      <c r="CE34" s="94"/>
      <c r="CF34" s="66">
        <v>2</v>
      </c>
      <c r="CG34" s="19">
        <f>COUNTIFS(Table2[AwayTeam],$CE$30, Table2[ActualAwayScore],$CF34, Table2[ActualHomeScore],CG$31)+COUNTIFS(Table2[HomeTeam],$CE$30, Table2[ActualAwayScore],CG$31, Table2[ActualHomeScore],$CF34)</f>
        <v>1</v>
      </c>
      <c r="CH34" s="19">
        <f>COUNTIFS(Table2[AwayTeam],"CGY", Table2[ActualAwayScore],$CF34, Table2[ActualHomeScore],CH$31)+COUNTIFS(Table2[HomeTeam],"CGY", Table2[ActualAwayScore],CH$31, Table2[ActualHomeScore],$CF34)</f>
        <v>2</v>
      </c>
      <c r="CI34" s="137"/>
      <c r="CJ34" s="19">
        <f>(COUNTIFS(Table2[AwayTeam],$CE$30, Table2[ActualAwayScore],$CF34, Table2[ActualHomeScore],CJ$31)+COUNTIFS(Table2[HomeTeam],$CE$30, Table2[ActualAwayScore],CJ$31, Table2[ActualHomeScore],$CF34))*-1</f>
        <v>-3</v>
      </c>
      <c r="CK34" s="19">
        <f>(COUNTIFS(Table2[AwayTeam],$CE$30, Table2[ActualAwayScore],$CF34, Table2[ActualHomeScore],CK$31)+COUNTIFS(Table2[HomeTeam],$CE$30, Table2[ActualAwayScore],CK$31, Table2[ActualHomeScore],$CF34))*-1</f>
        <v>-3</v>
      </c>
      <c r="CL34" s="19">
        <f>(COUNTIFS(Table2[AwayTeam],$CE$30, Table2[ActualAwayScore],$CF34, Table2[ActualHomeScore],CL$31)+COUNTIFS(Table2[HomeTeam],$CE$30, Table2[ActualAwayScore],CL$31, Table2[ActualHomeScore],$CF34))*-1</f>
        <v>-2</v>
      </c>
      <c r="CM34" s="19">
        <f>(COUNTIFS(Table2[AwayTeam],$CE$30, Table2[ActualAwayScore],$CF34, Table2[ActualHomeScore],CM$31)+COUNTIFS(Table2[HomeTeam],$CE$30, Table2[ActualAwayScore],CM$31, Table2[ActualHomeScore],$CF34))*-1</f>
        <v>-2</v>
      </c>
      <c r="CN34" s="19">
        <f>(COUNTIFS(Table2[AwayTeam],$CE$30, Table2[ActualAwayScore],$CF34, Table2[ActualHomeScore],CN$31)+COUNTIFS(Table2[HomeTeam],$CE$30, Table2[ActualAwayScore],CN$31, Table2[ActualHomeScore],$CF34))*-1</f>
        <v>0</v>
      </c>
      <c r="CO34" s="19">
        <f>(COUNTIFS(Table2[AwayTeam],$CE$30, Table2[ActualAwayScore],$CF34, Table2[ActualHomeScore],CO$31)+COUNTIFS(Table2[HomeTeam],$CE$30, Table2[ActualAwayScore],CO$31, Table2[ActualHomeScore],$CF34))*-1</f>
        <v>0</v>
      </c>
      <c r="CP34" s="19">
        <f>(COUNTIFS(Table2[AwayTeam],$CE$30, Table2[ActualAwayScore],$CF34, Table2[ActualHomeScore],CP$31)+COUNTIFS(Table2[HomeTeam],$CE$30, Table2[ActualAwayScore],CP$31, Table2[ActualHomeScore],$CF34))*-1</f>
        <v>0</v>
      </c>
      <c r="CQ34" s="138">
        <f>(COUNTIFS(Table2[AwayTeam],$CE$30, Table2[ActualAwayScore],$CF34, Table2[ActualHomeScore],CQ$31)+COUNTIFS(Table2[HomeTeam],$CE$30, Table2[ActualAwayScore],CQ$31, Table2[ActualHomeScore],$CF34))*-1</f>
        <v>0</v>
      </c>
      <c r="CR34" s="19"/>
      <c r="CS34" s="139"/>
      <c r="CT34" s="138">
        <v>2</v>
      </c>
      <c r="CU34" s="19">
        <f>COUNTIFS(Table2[[ActualHomeScore]:[ActualHomeScore]],$CT34, Table2[[ActualAwayScore]:[ActualAwayScore]],CU$31)</f>
        <v>10</v>
      </c>
      <c r="CV34" s="19">
        <f>COUNTIFS(Table2[[ActualHomeScore]:[ActualHomeScore]],$CT34, Table2[[ActualAwayScore]:[ActualAwayScore]],CV$31)</f>
        <v>47</v>
      </c>
      <c r="CW34" s="140"/>
      <c r="CX34" s="19">
        <f>COUNTIFS(Table2[[ActualHomeScore]:[ActualHomeScore]],$CT34, Table2[[ActualAwayScore]:[ActualAwayScore]],CX$31)</f>
        <v>62</v>
      </c>
      <c r="CY34" s="19">
        <f>COUNTIFS(Table2[[ActualHomeScore]:[ActualHomeScore]],$CT34, Table2[[ActualAwayScore]:[ActualAwayScore]],CY$31)</f>
        <v>41</v>
      </c>
      <c r="CZ34" s="19">
        <f>COUNTIFS(Table2[[ActualHomeScore]:[ActualHomeScore]],$CT34, Table2[[ActualAwayScore]:[ActualAwayScore]],CZ$31)</f>
        <v>33</v>
      </c>
      <c r="DA34" s="19">
        <f>COUNTIFS(Table2[[ActualHomeScore]:[ActualHomeScore]],$CT34, Table2[[ActualAwayScore]:[ActualAwayScore]],DA$31)</f>
        <v>13</v>
      </c>
      <c r="DB34" s="19">
        <f>COUNTIFS(Table2[[ActualHomeScore]:[ActualHomeScore]],$CT34, Table2[[ActualAwayScore]:[ActualAwayScore]],DB$31)</f>
        <v>2</v>
      </c>
      <c r="DC34" s="19">
        <f>COUNTIFS(Table2[[ActualHomeScore]:[ActualHomeScore]],$CT34, Table2[[ActualAwayScore]:[ActualAwayScore]],DC$31)</f>
        <v>1</v>
      </c>
      <c r="DD34" s="19">
        <f>COUNTIFS(Table2[[ActualHomeScore]:[ActualHomeScore]],$CT34, Table2[[ActualAwayScore]:[ActualAwayScore]],DD$31)</f>
        <v>1</v>
      </c>
      <c r="DE34" s="19">
        <f>COUNTIFS(Table2[[ActualHomeScore]:[ActualHomeScore]],$CT34, Table2[[ActualAwayScore]:[ActualAwayScore]],DE$31)</f>
        <v>0</v>
      </c>
    </row>
    <row r="35" spans="1:109" x14ac:dyDescent="0.25">
      <c r="A35" t="s">
        <v>1759</v>
      </c>
      <c r="D35">
        <f>SUM(D$2:D$33)</f>
        <v>1674</v>
      </c>
      <c r="E35">
        <f t="shared" ref="E35:BU35" si="2">SUM(E$2:E$33)</f>
        <v>27.035132032056609</v>
      </c>
      <c r="F35">
        <f t="shared" si="2"/>
        <v>990</v>
      </c>
      <c r="G35">
        <f t="shared" si="2"/>
        <v>322</v>
      </c>
      <c r="H35">
        <f t="shared" si="2"/>
        <v>990</v>
      </c>
      <c r="I35">
        <f t="shared" si="2"/>
        <v>322</v>
      </c>
      <c r="J35">
        <f t="shared" si="2"/>
        <v>1980</v>
      </c>
      <c r="K35">
        <f t="shared" si="2"/>
        <v>644</v>
      </c>
      <c r="L35">
        <f t="shared" si="2"/>
        <v>449</v>
      </c>
      <c r="M35">
        <f t="shared" si="2"/>
        <v>350</v>
      </c>
      <c r="N35">
        <f t="shared" si="2"/>
        <v>74</v>
      </c>
      <c r="O35">
        <f t="shared" si="2"/>
        <v>25</v>
      </c>
      <c r="P35">
        <f t="shared" si="2"/>
        <v>541</v>
      </c>
      <c r="Q35">
        <f t="shared" si="2"/>
        <v>444</v>
      </c>
      <c r="R35">
        <f t="shared" si="2"/>
        <v>71</v>
      </c>
      <c r="S35">
        <f t="shared" si="2"/>
        <v>26</v>
      </c>
      <c r="T35">
        <f t="shared" si="2"/>
        <v>541</v>
      </c>
      <c r="U35">
        <f t="shared" si="2"/>
        <v>444</v>
      </c>
      <c r="V35">
        <f t="shared" si="2"/>
        <v>71</v>
      </c>
      <c r="W35">
        <f t="shared" si="2"/>
        <v>26</v>
      </c>
      <c r="X35">
        <f t="shared" si="2"/>
        <v>449</v>
      </c>
      <c r="Y35">
        <f t="shared" si="2"/>
        <v>350</v>
      </c>
      <c r="Z35">
        <f t="shared" si="2"/>
        <v>74</v>
      </c>
      <c r="AA35">
        <f t="shared" si="2"/>
        <v>25</v>
      </c>
      <c r="AB35">
        <f t="shared" si="2"/>
        <v>990</v>
      </c>
      <c r="AC35">
        <f t="shared" si="2"/>
        <v>990</v>
      </c>
      <c r="AD35">
        <f t="shared" si="2"/>
        <v>794</v>
      </c>
      <c r="AE35">
        <f t="shared" si="2"/>
        <v>794</v>
      </c>
      <c r="AF35">
        <f t="shared" si="2"/>
        <v>145</v>
      </c>
      <c r="AG35">
        <f t="shared" si="2"/>
        <v>145</v>
      </c>
      <c r="AH35">
        <f t="shared" si="2"/>
        <v>51</v>
      </c>
      <c r="AI35">
        <f t="shared" si="2"/>
        <v>51</v>
      </c>
      <c r="AK35">
        <f t="shared" si="2"/>
        <v>2176</v>
      </c>
      <c r="AL35">
        <f t="shared" si="2"/>
        <v>2970</v>
      </c>
      <c r="AM35">
        <f t="shared" si="2"/>
        <v>17.58791363958769</v>
      </c>
      <c r="AN35">
        <f t="shared" si="2"/>
        <v>16.005177634100818</v>
      </c>
      <c r="AO35">
        <f t="shared" si="2"/>
        <v>3464</v>
      </c>
      <c r="AP35">
        <f t="shared" si="2"/>
        <v>4902</v>
      </c>
      <c r="AQ35">
        <f t="shared" si="2"/>
        <v>2884.4178368923808</v>
      </c>
      <c r="AR35">
        <f t="shared" si="2"/>
        <v>3937.2736979888032</v>
      </c>
      <c r="AT35">
        <f t="shared" si="2"/>
        <v>44</v>
      </c>
      <c r="AU35">
        <f t="shared" si="2"/>
        <v>2871</v>
      </c>
      <c r="AV35">
        <f t="shared" si="2"/>
        <v>3117</v>
      </c>
      <c r="AW35">
        <f t="shared" si="2"/>
        <v>-246</v>
      </c>
      <c r="AX35">
        <f t="shared" si="2"/>
        <v>72</v>
      </c>
      <c r="AY35">
        <f t="shared" si="2"/>
        <v>3117</v>
      </c>
      <c r="AZ35">
        <f t="shared" si="2"/>
        <v>2871</v>
      </c>
      <c r="BA35">
        <f t="shared" si="2"/>
        <v>246</v>
      </c>
      <c r="BB35">
        <f t="shared" si="2"/>
        <v>5988</v>
      </c>
      <c r="BC35">
        <f t="shared" si="2"/>
        <v>5988</v>
      </c>
      <c r="BD35">
        <f t="shared" si="2"/>
        <v>0</v>
      </c>
      <c r="BE35">
        <f t="shared" si="2"/>
        <v>96.764891549780486</v>
      </c>
      <c r="BF35">
        <f t="shared" si="2"/>
        <v>96.751286298716565</v>
      </c>
      <c r="BG35">
        <f t="shared" si="2"/>
        <v>1.3605251063938173E-2</v>
      </c>
      <c r="BL35">
        <f t="shared" si="2"/>
        <v>2289</v>
      </c>
      <c r="BN35">
        <f t="shared" si="2"/>
        <v>445</v>
      </c>
      <c r="BO35">
        <f t="shared" si="2"/>
        <v>545</v>
      </c>
      <c r="BP35">
        <f t="shared" si="2"/>
        <v>990</v>
      </c>
      <c r="BQ35">
        <f t="shared" si="2"/>
        <v>545</v>
      </c>
      <c r="BR35">
        <f t="shared" si="2"/>
        <v>445</v>
      </c>
      <c r="BS35">
        <f t="shared" si="2"/>
        <v>990</v>
      </c>
      <c r="BT35">
        <f t="shared" si="2"/>
        <v>32</v>
      </c>
      <c r="BU35">
        <f t="shared" si="2"/>
        <v>0</v>
      </c>
      <c r="CA35" t="str">
        <v/>
      </c>
      <c r="CE35" s="94"/>
      <c r="CF35" s="66">
        <v>3</v>
      </c>
      <c r="CG35" s="19">
        <f>COUNTIFS(Table2[AwayTeam],$CE$30, Table2[ActualAwayScore],$CF35, Table2[ActualHomeScore],CG$31)+COUNTIFS(Table2[HomeTeam],$CE$30, Table2[ActualAwayScore],CG$31, Table2[ActualHomeScore],$CF35)</f>
        <v>3</v>
      </c>
      <c r="CH35" s="19">
        <f>COUNTIFS(Table2[AwayTeam],"CGY", Table2[ActualAwayScore],$CF35, Table2[ActualHomeScore],CH$31)+COUNTIFS(Table2[HomeTeam],"CGY", Table2[ActualAwayScore],CH$31, Table2[ActualHomeScore],$CF35)</f>
        <v>6</v>
      </c>
      <c r="CI35" s="19">
        <f>COUNTIFS(Table2[AwayTeam],$CE$30, Table2[ActualAwayScore],$CF35, Table2[ActualHomeScore],CI$31)+COUNTIFS(Table2[HomeTeam],$CE$30, Table2[ActualAwayScore],CI$31, Table2[ActualHomeScore],$CF35)</f>
        <v>5</v>
      </c>
      <c r="CJ35" s="137"/>
      <c r="CK35" s="19">
        <f>(COUNTIFS(Table2[AwayTeam],$CE$30, Table2[ActualAwayScore],$CF35, Table2[ActualHomeScore],CK$31)+COUNTIFS(Table2[HomeTeam],$CE$30, Table2[ActualAwayScore],CK$31, Table2[ActualHomeScore],$CF35))*-1</f>
        <v>-4</v>
      </c>
      <c r="CL35" s="19">
        <f>(COUNTIFS(Table2[AwayTeam],$CE$30, Table2[ActualAwayScore],$CF35, Table2[ActualHomeScore],CL$31)+COUNTIFS(Table2[HomeTeam],$CE$30, Table2[ActualAwayScore],CL$31, Table2[ActualHomeScore],$CF35))*-1</f>
        <v>-2</v>
      </c>
      <c r="CM35" s="19">
        <f>(COUNTIFS(Table2[AwayTeam],$CE$30, Table2[ActualAwayScore],$CF35, Table2[ActualHomeScore],CM$31)+COUNTIFS(Table2[HomeTeam],$CE$30, Table2[ActualAwayScore],CM$31, Table2[ActualHomeScore],$CF35))*-1</f>
        <v>-1</v>
      </c>
      <c r="CN35" s="19">
        <f>(COUNTIFS(Table2[AwayTeam],$CE$30, Table2[ActualAwayScore],$CF35, Table2[ActualHomeScore],CN$31)+COUNTIFS(Table2[HomeTeam],$CE$30, Table2[ActualAwayScore],CN$31, Table2[ActualHomeScore],$CF35))*-1</f>
        <v>0</v>
      </c>
      <c r="CO35" s="19">
        <f>(COUNTIFS(Table2[AwayTeam],$CE$30, Table2[ActualAwayScore],$CF35, Table2[ActualHomeScore],CO$31)+COUNTIFS(Table2[HomeTeam],$CE$30, Table2[ActualAwayScore],CO$31, Table2[ActualHomeScore],$CF35))*-1</f>
        <v>-1</v>
      </c>
      <c r="CP35" s="19">
        <f>(COUNTIFS(Table2[AwayTeam],$CE$30, Table2[ActualAwayScore],$CF35, Table2[ActualHomeScore],CP$31)+COUNTIFS(Table2[HomeTeam],$CE$30, Table2[ActualAwayScore],CP$31, Table2[ActualHomeScore],$CF35))*-1</f>
        <v>0</v>
      </c>
      <c r="CQ35" s="138">
        <f>(COUNTIFS(Table2[AwayTeam],$CE$30, Table2[ActualAwayScore],$CF35, Table2[ActualHomeScore],CQ$31)+COUNTIFS(Table2[HomeTeam],$CE$30, Table2[ActualAwayScore],CQ$31, Table2[ActualHomeScore],$CF35))*-1</f>
        <v>0</v>
      </c>
      <c r="CR35" s="19"/>
      <c r="CS35" s="139"/>
      <c r="CT35" s="138">
        <v>3</v>
      </c>
      <c r="CU35" s="19">
        <f>COUNTIFS(Table2[[ActualHomeScore]:[ActualHomeScore]],$CT35, Table2[[ActualAwayScore]:[ActualAwayScore]],CU$31)</f>
        <v>31</v>
      </c>
      <c r="CV35" s="19">
        <f>COUNTIFS(Table2[[ActualHomeScore]:[ActualHomeScore]],$CT35, Table2[[ActualAwayScore]:[ActualAwayScore]],CV$31)</f>
        <v>40</v>
      </c>
      <c r="CW35" s="19">
        <f>COUNTIFS(Table2[[ActualHomeScore]:[ActualHomeScore]],$CT35, Table2[[ActualAwayScore]:[ActualAwayScore]],CW$31)</f>
        <v>69</v>
      </c>
      <c r="CX35" s="140"/>
      <c r="CY35" s="19">
        <f>COUNTIFS(Table2[[ActualHomeScore]:[ActualHomeScore]],$CT35, Table2[[ActualAwayScore]:[ActualAwayScore]],CY$31)</f>
        <v>48</v>
      </c>
      <c r="CZ35" s="19">
        <f>COUNTIFS(Table2[[ActualHomeScore]:[ActualHomeScore]],$CT35, Table2[[ActualAwayScore]:[ActualAwayScore]],CZ$31)</f>
        <v>16</v>
      </c>
      <c r="DA35" s="19">
        <f>COUNTIFS(Table2[[ActualHomeScore]:[ActualHomeScore]],$CT35, Table2[[ActualAwayScore]:[ActualAwayScore]],DA$31)</f>
        <v>17</v>
      </c>
      <c r="DB35" s="19">
        <f>COUNTIFS(Table2[[ActualHomeScore]:[ActualHomeScore]],$CT35, Table2[[ActualAwayScore]:[ActualAwayScore]],DB$31)</f>
        <v>4</v>
      </c>
      <c r="DC35" s="19">
        <f>COUNTIFS(Table2[[ActualHomeScore]:[ActualHomeScore]],$CT35, Table2[[ActualAwayScore]:[ActualAwayScore]],DC$31)</f>
        <v>3</v>
      </c>
      <c r="DD35" s="19">
        <f>COUNTIFS(Table2[[ActualHomeScore]:[ActualHomeScore]],$CT35, Table2[[ActualAwayScore]:[ActualAwayScore]],DD$31)</f>
        <v>0</v>
      </c>
      <c r="DE35" s="19">
        <f>COUNTIFS(Table2[[ActualHomeScore]:[ActualHomeScore]],$CT35, Table2[[ActualAwayScore]:[ActualAwayScore]],DE$31)</f>
        <v>0</v>
      </c>
    </row>
    <row r="36" spans="1:109" x14ac:dyDescent="0.25">
      <c r="A36" t="s">
        <v>1806</v>
      </c>
      <c r="D36">
        <f>AVERAGE(D$2:D$33)</f>
        <v>52.3125</v>
      </c>
      <c r="E36">
        <f t="shared" ref="E36:BU36" si="3">AVERAGE(E$2:E$33)</f>
        <v>0.84484787600176903</v>
      </c>
      <c r="F36">
        <f t="shared" si="3"/>
        <v>30.9375</v>
      </c>
      <c r="G36">
        <f t="shared" si="3"/>
        <v>10.0625</v>
      </c>
      <c r="H36">
        <f t="shared" si="3"/>
        <v>30.9375</v>
      </c>
      <c r="I36">
        <f t="shared" si="3"/>
        <v>10.0625</v>
      </c>
      <c r="J36">
        <f t="shared" si="3"/>
        <v>61.875</v>
      </c>
      <c r="K36">
        <f t="shared" si="3"/>
        <v>20.125</v>
      </c>
      <c r="L36">
        <f t="shared" si="3"/>
        <v>14.03125</v>
      </c>
      <c r="M36">
        <f t="shared" si="3"/>
        <v>10.9375</v>
      </c>
      <c r="N36">
        <f t="shared" si="3"/>
        <v>2.3125</v>
      </c>
      <c r="O36">
        <f t="shared" si="3"/>
        <v>0.78125</v>
      </c>
      <c r="P36">
        <f t="shared" si="3"/>
        <v>16.90625</v>
      </c>
      <c r="Q36">
        <f t="shared" si="3"/>
        <v>13.875</v>
      </c>
      <c r="R36">
        <f t="shared" si="3"/>
        <v>2.21875</v>
      </c>
      <c r="S36">
        <f t="shared" si="3"/>
        <v>0.8125</v>
      </c>
      <c r="T36">
        <f t="shared" si="3"/>
        <v>16.90625</v>
      </c>
      <c r="U36">
        <f t="shared" si="3"/>
        <v>13.875</v>
      </c>
      <c r="V36">
        <f t="shared" si="3"/>
        <v>2.21875</v>
      </c>
      <c r="W36">
        <f t="shared" si="3"/>
        <v>0.8125</v>
      </c>
      <c r="X36">
        <f t="shared" si="3"/>
        <v>14.03125</v>
      </c>
      <c r="Y36">
        <f t="shared" si="3"/>
        <v>10.9375</v>
      </c>
      <c r="Z36">
        <f t="shared" si="3"/>
        <v>2.3125</v>
      </c>
      <c r="AA36">
        <f t="shared" si="3"/>
        <v>0.78125</v>
      </c>
      <c r="AB36">
        <f t="shared" si="3"/>
        <v>30.9375</v>
      </c>
      <c r="AC36">
        <f t="shared" si="3"/>
        <v>30.9375</v>
      </c>
      <c r="AD36">
        <f t="shared" si="3"/>
        <v>24.8125</v>
      </c>
      <c r="AE36">
        <f t="shared" si="3"/>
        <v>24.8125</v>
      </c>
      <c r="AF36">
        <f t="shared" si="3"/>
        <v>4.53125</v>
      </c>
      <c r="AG36">
        <f t="shared" si="3"/>
        <v>4.53125</v>
      </c>
      <c r="AH36">
        <f t="shared" si="3"/>
        <v>1.59375</v>
      </c>
      <c r="AI36">
        <f t="shared" si="3"/>
        <v>1.59375</v>
      </c>
      <c r="AK36">
        <f t="shared" si="3"/>
        <v>68</v>
      </c>
      <c r="AL36">
        <f t="shared" si="3"/>
        <v>92.8125</v>
      </c>
      <c r="AM36">
        <f t="shared" si="3"/>
        <v>0.54962230123711531</v>
      </c>
      <c r="AN36">
        <f t="shared" si="3"/>
        <v>0.50016180106565056</v>
      </c>
      <c r="AO36">
        <f t="shared" si="3"/>
        <v>108.25</v>
      </c>
      <c r="AP36">
        <f t="shared" si="3"/>
        <v>153.1875</v>
      </c>
      <c r="AQ36">
        <f t="shared" si="3"/>
        <v>90.138057402886901</v>
      </c>
      <c r="AR36">
        <f t="shared" si="3"/>
        <v>123.0398030621501</v>
      </c>
      <c r="AT36">
        <f t="shared" si="3"/>
        <v>1.375</v>
      </c>
      <c r="AU36">
        <f t="shared" si="3"/>
        <v>89.71875</v>
      </c>
      <c r="AV36">
        <f t="shared" si="3"/>
        <v>97.40625</v>
      </c>
      <c r="AW36">
        <f t="shared" si="3"/>
        <v>-7.6875</v>
      </c>
      <c r="AX36">
        <f t="shared" si="3"/>
        <v>2.25</v>
      </c>
      <c r="AY36">
        <f t="shared" si="3"/>
        <v>97.40625</v>
      </c>
      <c r="AZ36">
        <f t="shared" si="3"/>
        <v>89.71875</v>
      </c>
      <c r="BA36">
        <f t="shared" si="3"/>
        <v>7.6875</v>
      </c>
      <c r="BB36">
        <f t="shared" si="3"/>
        <v>187.125</v>
      </c>
      <c r="BC36">
        <f t="shared" si="3"/>
        <v>187.125</v>
      </c>
      <c r="BD36">
        <f t="shared" si="3"/>
        <v>0</v>
      </c>
      <c r="BE36">
        <f t="shared" si="3"/>
        <v>3.0239028609306402</v>
      </c>
      <c r="BF36">
        <f t="shared" si="3"/>
        <v>3.0234776968348926</v>
      </c>
      <c r="BG36">
        <f t="shared" si="3"/>
        <v>4.2516409574806791E-4</v>
      </c>
      <c r="BL36">
        <f t="shared" si="3"/>
        <v>71.53125</v>
      </c>
      <c r="BN36">
        <f t="shared" si="3"/>
        <v>13.90625</v>
      </c>
      <c r="BO36">
        <f t="shared" si="3"/>
        <v>17.03125</v>
      </c>
      <c r="BP36">
        <f t="shared" si="3"/>
        <v>30.9375</v>
      </c>
      <c r="BQ36">
        <f t="shared" si="3"/>
        <v>17.03125</v>
      </c>
      <c r="BR36">
        <f t="shared" si="3"/>
        <v>13.90625</v>
      </c>
      <c r="BS36">
        <f t="shared" si="3"/>
        <v>30.9375</v>
      </c>
      <c r="BT36">
        <f t="shared" si="3"/>
        <v>32</v>
      </c>
      <c r="BU36" t="e">
        <f t="shared" si="3"/>
        <v>#DIV/0!</v>
      </c>
      <c r="CA36" t="str">
        <v/>
      </c>
      <c r="CE36" s="94"/>
      <c r="CF36" s="66">
        <v>4</v>
      </c>
      <c r="CG36" s="19">
        <f>COUNTIFS(Table2[AwayTeam],$CE$30, Table2[ActualAwayScore],$CF36, Table2[ActualHomeScore],CG$31)+COUNTIFS(Table2[HomeTeam],$CE$30, Table2[ActualAwayScore],CG$31, Table2[ActualHomeScore],$CF36)</f>
        <v>0</v>
      </c>
      <c r="CH36" s="19">
        <f>COUNTIFS(Table2[AwayTeam],"CGY", Table2[ActualAwayScore],$CF36, Table2[ActualHomeScore],CH$31)+COUNTIFS(Table2[HomeTeam],"CGY", Table2[ActualAwayScore],CH$31, Table2[ActualHomeScore],$CF36)</f>
        <v>2</v>
      </c>
      <c r="CI36" s="19">
        <f>COUNTIFS(Table2[AwayTeam],$CE$30, Table2[ActualAwayScore],$CF36, Table2[ActualHomeScore],CI$31)+COUNTIFS(Table2[HomeTeam],$CE$30, Table2[ActualAwayScore],CI$31, Table2[ActualHomeScore],$CF36)</f>
        <v>0</v>
      </c>
      <c r="CJ36" s="19">
        <f>COUNTIFS(Table2[AwayTeam],$CE$30, Table2[ActualAwayScore],$CF36, Table2[ActualHomeScore],CJ$31)+COUNTIFS(Table2[HomeTeam],$CE$30, Table2[ActualAwayScore],CJ$31, Table2[ActualHomeScore],$CF36)</f>
        <v>3</v>
      </c>
      <c r="CK36" s="137"/>
      <c r="CL36" s="19">
        <f>(COUNTIFS(Table2[AwayTeam],$CE$30, Table2[ActualAwayScore],$CF36, Table2[ActualHomeScore],CL$31)+COUNTIFS(Table2[HomeTeam],$CE$30, Table2[ActualAwayScore],CL$31, Table2[ActualHomeScore],$CF36))*-1</f>
        <v>0</v>
      </c>
      <c r="CM36" s="19">
        <f>(COUNTIFS(Table2[AwayTeam],$CE$30, Table2[ActualAwayScore],$CF36, Table2[ActualHomeScore],CM$31)+COUNTIFS(Table2[HomeTeam],$CE$30, Table2[ActualAwayScore],CM$31, Table2[ActualHomeScore],$CF36))*-1</f>
        <v>0</v>
      </c>
      <c r="CN36" s="19">
        <f>(COUNTIFS(Table2[AwayTeam],$CE$30, Table2[ActualAwayScore],$CF36, Table2[ActualHomeScore],CN$31)+COUNTIFS(Table2[HomeTeam],$CE$30, Table2[ActualAwayScore],CN$31, Table2[ActualHomeScore],$CF36))*-1</f>
        <v>0</v>
      </c>
      <c r="CO36" s="19">
        <f>(COUNTIFS(Table2[AwayTeam],$CE$30, Table2[ActualAwayScore],$CF36, Table2[ActualHomeScore],CO$31)+COUNTIFS(Table2[HomeTeam],$CE$30, Table2[ActualAwayScore],CO$31, Table2[ActualHomeScore],$CF36))*-1</f>
        <v>0</v>
      </c>
      <c r="CP36" s="19">
        <f>(COUNTIFS(Table2[AwayTeam],$CE$30, Table2[ActualAwayScore],$CF36, Table2[ActualHomeScore],CP$31)+COUNTIFS(Table2[HomeTeam],$CE$30, Table2[ActualAwayScore],CP$31, Table2[ActualHomeScore],$CF36))*-1</f>
        <v>0</v>
      </c>
      <c r="CQ36" s="138">
        <f>(COUNTIFS(Table2[AwayTeam],$CE$30, Table2[ActualAwayScore],$CF36, Table2[ActualHomeScore],CQ$31)+COUNTIFS(Table2[HomeTeam],$CE$30, Table2[ActualAwayScore],CQ$31, Table2[ActualHomeScore],$CF36))*-1</f>
        <v>0</v>
      </c>
      <c r="CR36" s="19"/>
      <c r="CS36" s="139"/>
      <c r="CT36" s="138">
        <v>4</v>
      </c>
      <c r="CU36" s="19">
        <f>COUNTIFS(Table2[[ActualHomeScore]:[ActualHomeScore]],$CT36, Table2[[ActualAwayScore]:[ActualAwayScore]],CU$31)</f>
        <v>13</v>
      </c>
      <c r="CV36" s="19">
        <f>COUNTIFS(Table2[[ActualHomeScore]:[ActualHomeScore]],$CT36, Table2[[ActualAwayScore]:[ActualAwayScore]],CV$31)</f>
        <v>37</v>
      </c>
      <c r="CW36" s="19">
        <f>COUNTIFS(Table2[[ActualHomeScore]:[ActualHomeScore]],$CT36, Table2[[ActualAwayScore]:[ActualAwayScore]],CW$31)</f>
        <v>33</v>
      </c>
      <c r="CX36" s="19">
        <f>COUNTIFS(Table2[[ActualHomeScore]:[ActualHomeScore]],$CT36, Table2[[ActualAwayScore]:[ActualAwayScore]],CX$31)</f>
        <v>47</v>
      </c>
      <c r="CY36" s="140"/>
      <c r="CZ36" s="19">
        <f>COUNTIFS(Table2[[ActualHomeScore]:[ActualHomeScore]],$CT36, Table2[[ActualAwayScore]:[ActualAwayScore]],CZ$31)</f>
        <v>26</v>
      </c>
      <c r="DA36" s="19">
        <f>COUNTIFS(Table2[[ActualHomeScore]:[ActualHomeScore]],$CT36, Table2[[ActualAwayScore]:[ActualAwayScore]],DA$31)</f>
        <v>4</v>
      </c>
      <c r="DB36" s="19">
        <f>COUNTIFS(Table2[[ActualHomeScore]:[ActualHomeScore]],$CT36, Table2[[ActualAwayScore]:[ActualAwayScore]],DB$31)</f>
        <v>1</v>
      </c>
      <c r="DC36" s="19">
        <f>COUNTIFS(Table2[[ActualHomeScore]:[ActualHomeScore]],$CT36, Table2[[ActualAwayScore]:[ActualAwayScore]],DC$31)</f>
        <v>0</v>
      </c>
      <c r="DD36" s="19">
        <f>COUNTIFS(Table2[[ActualHomeScore]:[ActualHomeScore]],$CT36, Table2[[ActualAwayScore]:[ActualAwayScore]],DD$31)</f>
        <v>0</v>
      </c>
      <c r="DE36" s="19">
        <f>COUNTIFS(Table2[[ActualHomeScore]:[ActualHomeScore]],$CT36, Table2[[ActualAwayScore]:[ActualAwayScore]],DE$31)</f>
        <v>0</v>
      </c>
    </row>
    <row r="37" spans="1:109" x14ac:dyDescent="0.25">
      <c r="A37" t="s">
        <v>1807</v>
      </c>
      <c r="D37">
        <f>_xlfn.STDEV.P(D$2:D$33)</f>
        <v>8.8545097972727991</v>
      </c>
      <c r="E37">
        <f t="shared" ref="E37:BU37" si="4">_xlfn.STDEV.P(E$2:E$33)</f>
        <v>0.14053906136062233</v>
      </c>
      <c r="F37">
        <f t="shared" si="4"/>
        <v>1.5995604865087159</v>
      </c>
      <c r="G37">
        <f t="shared" si="4"/>
        <v>1.5995604865087159</v>
      </c>
      <c r="H37">
        <f t="shared" si="4"/>
        <v>1.7488835724541527</v>
      </c>
      <c r="I37">
        <f t="shared" si="4"/>
        <v>1.7488835724541527</v>
      </c>
      <c r="J37">
        <f t="shared" si="4"/>
        <v>0.8926785535678563</v>
      </c>
      <c r="K37">
        <f t="shared" si="4"/>
        <v>0.8926785535678563</v>
      </c>
      <c r="L37">
        <f t="shared" si="4"/>
        <v>3.8282206620700432</v>
      </c>
      <c r="M37">
        <f t="shared" si="4"/>
        <v>3.543810625583709</v>
      </c>
      <c r="N37">
        <f t="shared" si="4"/>
        <v>1.4456291882775472</v>
      </c>
      <c r="O37">
        <f t="shared" si="4"/>
        <v>0.89213140147626235</v>
      </c>
      <c r="P37">
        <f t="shared" si="4"/>
        <v>4.1182473137853197</v>
      </c>
      <c r="Q37">
        <f t="shared" si="4"/>
        <v>3.1299960063872287</v>
      </c>
      <c r="R37">
        <f t="shared" si="4"/>
        <v>1.4083317924054686</v>
      </c>
      <c r="S37">
        <f t="shared" si="4"/>
        <v>1.0135796712641785</v>
      </c>
      <c r="T37">
        <f t="shared" si="4"/>
        <v>3.7111266399167788</v>
      </c>
      <c r="U37">
        <f t="shared" si="4"/>
        <v>3.7728470681966426</v>
      </c>
      <c r="V37">
        <f t="shared" si="4"/>
        <v>1.4083317924054686</v>
      </c>
      <c r="W37">
        <f t="shared" si="4"/>
        <v>0.88167099872911781</v>
      </c>
      <c r="X37">
        <f t="shared" si="4"/>
        <v>3.6698465141610486</v>
      </c>
      <c r="Y37">
        <f t="shared" si="4"/>
        <v>3.4454453630844299</v>
      </c>
      <c r="Z37">
        <f t="shared" si="4"/>
        <v>1.3792547806696194</v>
      </c>
      <c r="AA37">
        <f t="shared" si="4"/>
        <v>0.85638685037779505</v>
      </c>
      <c r="AB37">
        <f t="shared" si="4"/>
        <v>6.1944405518174115</v>
      </c>
      <c r="AC37">
        <f t="shared" si="4"/>
        <v>6.2746389338351571</v>
      </c>
      <c r="AD37">
        <f t="shared" si="4"/>
        <v>6.191917614923506</v>
      </c>
      <c r="AE37">
        <f t="shared" si="4"/>
        <v>5.0955709935197646</v>
      </c>
      <c r="AF37">
        <f t="shared" si="4"/>
        <v>2.0307691738599933</v>
      </c>
      <c r="AG37">
        <f t="shared" si="4"/>
        <v>2.0764208237975268</v>
      </c>
      <c r="AH37">
        <f t="shared" si="4"/>
        <v>1.1952869686815799</v>
      </c>
      <c r="AI37">
        <f t="shared" si="4"/>
        <v>1.1418016191528193</v>
      </c>
      <c r="AK37">
        <f t="shared" si="4"/>
        <v>11.034038245356955</v>
      </c>
      <c r="AL37">
        <f t="shared" si="4"/>
        <v>16.908647011218847</v>
      </c>
      <c r="AM37">
        <f t="shared" si="4"/>
        <v>8.9213682748903594E-2</v>
      </c>
      <c r="AN37">
        <f t="shared" si="4"/>
        <v>9.1254147353159246E-2</v>
      </c>
      <c r="AO37">
        <f t="shared" si="4"/>
        <v>11.199888392301059</v>
      </c>
      <c r="AP37">
        <f t="shared" si="4"/>
        <v>17.243544987907793</v>
      </c>
      <c r="AQ37">
        <f t="shared" si="4"/>
        <v>14.631043970820201</v>
      </c>
      <c r="AR37">
        <f t="shared" si="4"/>
        <v>22.448520248876786</v>
      </c>
      <c r="AT37">
        <f t="shared" si="4"/>
        <v>1.3169567191065923</v>
      </c>
      <c r="AU37">
        <f t="shared" si="4"/>
        <v>10.485806999821234</v>
      </c>
      <c r="AV37">
        <f t="shared" si="4"/>
        <v>11.291200597699962</v>
      </c>
      <c r="AW37">
        <f t="shared" si="4"/>
        <v>19.271801777467513</v>
      </c>
      <c r="AX37">
        <f t="shared" si="4"/>
        <v>1.695582495781317</v>
      </c>
      <c r="AY37">
        <f t="shared" si="4"/>
        <v>13.133590938410562</v>
      </c>
      <c r="AZ37">
        <f t="shared" si="4"/>
        <v>13.55367656532721</v>
      </c>
      <c r="BA37">
        <f t="shared" si="4"/>
        <v>20.84531946864811</v>
      </c>
      <c r="BB37">
        <f t="shared" si="4"/>
        <v>18.294039329792643</v>
      </c>
      <c r="BC37">
        <f t="shared" si="4"/>
        <v>21.488005375092403</v>
      </c>
      <c r="BD37">
        <f t="shared" si="4"/>
        <v>34.037662963252927</v>
      </c>
      <c r="BE37">
        <f t="shared" si="4"/>
        <v>0.28924726000120976</v>
      </c>
      <c r="BF37">
        <f t="shared" si="4"/>
        <v>0.33475411502428004</v>
      </c>
      <c r="BG37">
        <f t="shared" si="4"/>
        <v>0.54655088540759156</v>
      </c>
      <c r="BL37">
        <f t="shared" si="4"/>
        <v>3.0971950515748925</v>
      </c>
      <c r="BN37">
        <f t="shared" si="4"/>
        <v>6.6912226788158833</v>
      </c>
      <c r="BO37">
        <f t="shared" si="4"/>
        <v>6.2323970859934787</v>
      </c>
      <c r="BP37">
        <f t="shared" si="4"/>
        <v>12.559701180760632</v>
      </c>
      <c r="BQ37">
        <f t="shared" si="4"/>
        <v>6.8669697419968294</v>
      </c>
      <c r="BR37">
        <f t="shared" si="4"/>
        <v>6.1864740311020459</v>
      </c>
      <c r="BS37">
        <f t="shared" si="4"/>
        <v>12.569649706734074</v>
      </c>
      <c r="BT37">
        <f t="shared" si="4"/>
        <v>0</v>
      </c>
      <c r="BU37" t="e">
        <f t="shared" si="4"/>
        <v>#DIV/0!</v>
      </c>
      <c r="CA37" t="str">
        <v/>
      </c>
      <c r="CE37" s="94"/>
      <c r="CF37" s="66">
        <v>5</v>
      </c>
      <c r="CG37" s="19">
        <f>COUNTIFS(Table2[AwayTeam],$CE$30, Table2[ActualAwayScore],$CF37, Table2[ActualHomeScore],CG$31)+COUNTIFS(Table2[HomeTeam],$CE$30, Table2[ActualAwayScore],CG$31, Table2[ActualHomeScore],$CF37)</f>
        <v>0</v>
      </c>
      <c r="CH37" s="19">
        <f>COUNTIFS(Table2[AwayTeam],"CGY", Table2[ActualAwayScore],$CF37, Table2[ActualHomeScore],CH$31)+COUNTIFS(Table2[HomeTeam],"CGY", Table2[ActualAwayScore],CH$31, Table2[ActualHomeScore],$CF37)</f>
        <v>0</v>
      </c>
      <c r="CI37" s="19">
        <f>COUNTIFS(Table2[AwayTeam],$CE$30, Table2[ActualAwayScore],$CF37, Table2[ActualHomeScore],CI$31)+COUNTIFS(Table2[HomeTeam],$CE$30, Table2[ActualAwayScore],CI$31, Table2[ActualHomeScore],$CF37)</f>
        <v>2</v>
      </c>
      <c r="CJ37" s="19">
        <f>COUNTIFS(Table2[AwayTeam],$CE$30, Table2[ActualAwayScore],$CF37, Table2[ActualHomeScore],CJ$31)+COUNTIFS(Table2[HomeTeam],$CE$30, Table2[ActualAwayScore],CJ$31, Table2[ActualHomeScore],$CF37)</f>
        <v>0</v>
      </c>
      <c r="CK37" s="19">
        <f>COUNTIFS(Table2[AwayTeam],$CE$30, Table2[ActualAwayScore],$CF37, Table2[ActualHomeScore],CK$31)+COUNTIFS(Table2[HomeTeam],$CE$30, Table2[ActualAwayScore],CK$31, Table2[ActualHomeScore],$CF37)</f>
        <v>1</v>
      </c>
      <c r="CL37" s="137"/>
      <c r="CM37" s="19">
        <f>(COUNTIFS(Table2[AwayTeam],$CE$30, Table2[ActualAwayScore],$CF37, Table2[ActualHomeScore],CM$31)+COUNTIFS(Table2[HomeTeam],$CE$30, Table2[ActualAwayScore],CM$31, Table2[ActualHomeScore],$CF37))*-1</f>
        <v>0</v>
      </c>
      <c r="CN37" s="19">
        <f>(COUNTIFS(Table2[AwayTeam],$CE$30, Table2[ActualAwayScore],$CF37, Table2[ActualHomeScore],CN$31)+COUNTIFS(Table2[HomeTeam],$CE$30, Table2[ActualAwayScore],CN$31, Table2[ActualHomeScore],$CF37))*-1</f>
        <v>0</v>
      </c>
      <c r="CO37" s="19">
        <f>(COUNTIFS(Table2[AwayTeam],$CE$30, Table2[ActualAwayScore],$CF37, Table2[ActualHomeScore],CO$31)+COUNTIFS(Table2[HomeTeam],$CE$30, Table2[ActualAwayScore],CO$31, Table2[ActualHomeScore],$CF37))*-1</f>
        <v>0</v>
      </c>
      <c r="CP37" s="19">
        <f>(COUNTIFS(Table2[AwayTeam],$CE$30, Table2[ActualAwayScore],$CF37, Table2[ActualHomeScore],CP$31)+COUNTIFS(Table2[HomeTeam],$CE$30, Table2[ActualAwayScore],CP$31, Table2[ActualHomeScore],$CF37))*-1</f>
        <v>0</v>
      </c>
      <c r="CQ37" s="138">
        <f>(COUNTIFS(Table2[AwayTeam],$CE$30, Table2[ActualAwayScore],$CF37, Table2[ActualHomeScore],CQ$31)+COUNTIFS(Table2[HomeTeam],$CE$30, Table2[ActualAwayScore],CQ$31, Table2[ActualHomeScore],$CF37))*-1</f>
        <v>0</v>
      </c>
      <c r="CR37" s="19"/>
      <c r="CS37" s="139"/>
      <c r="CT37" s="138">
        <v>5</v>
      </c>
      <c r="CU37" s="19">
        <f>COUNTIFS(Table2[[ActualHomeScore]:[ActualHomeScore]],$CT37, Table2[[ActualAwayScore]:[ActualAwayScore]],CU$31)</f>
        <v>7</v>
      </c>
      <c r="CV37" s="19">
        <f>COUNTIFS(Table2[[ActualHomeScore]:[ActualHomeScore]],$CT37, Table2[[ActualAwayScore]:[ActualAwayScore]],CV$31)</f>
        <v>17</v>
      </c>
      <c r="CW37" s="19">
        <f>COUNTIFS(Table2[[ActualHomeScore]:[ActualHomeScore]],$CT37, Table2[[ActualAwayScore]:[ActualAwayScore]],CW$31)</f>
        <v>35</v>
      </c>
      <c r="CX37" s="19">
        <f>COUNTIFS(Table2[[ActualHomeScore]:[ActualHomeScore]],$CT37, Table2[[ActualAwayScore]:[ActualAwayScore]],CX$31)</f>
        <v>23</v>
      </c>
      <c r="CY37" s="19">
        <f>COUNTIFS(Table2[[ActualHomeScore]:[ActualHomeScore]],$CT37, Table2[[ActualAwayScore]:[ActualAwayScore]],CY$31)</f>
        <v>19</v>
      </c>
      <c r="CZ37" s="140"/>
      <c r="DA37" s="19">
        <f>COUNTIFS(Table2[[ActualHomeScore]:[ActualHomeScore]],$CT37, Table2[[ActualAwayScore]:[ActualAwayScore]],DA$31)</f>
        <v>8</v>
      </c>
      <c r="DB37" s="19">
        <f>COUNTIFS(Table2[[ActualHomeScore]:[ActualHomeScore]],$CT37, Table2[[ActualAwayScore]:[ActualAwayScore]],DB$31)</f>
        <v>3</v>
      </c>
      <c r="DC37" s="19">
        <f>COUNTIFS(Table2[[ActualHomeScore]:[ActualHomeScore]],$CT37, Table2[[ActualAwayScore]:[ActualAwayScore]],DC$31)</f>
        <v>1</v>
      </c>
      <c r="DD37" s="19">
        <f>COUNTIFS(Table2[[ActualHomeScore]:[ActualHomeScore]],$CT37, Table2[[ActualAwayScore]:[ActualAwayScore]],DD$31)</f>
        <v>0</v>
      </c>
      <c r="DE37" s="19">
        <f>COUNTIFS(Table2[[ActualHomeScore]:[ActualHomeScore]],$CT37, Table2[[ActualAwayScore]:[ActualAwayScore]],DE$31)</f>
        <v>0</v>
      </c>
    </row>
    <row r="38" spans="1:109" x14ac:dyDescent="0.25">
      <c r="CA38" t="str">
        <v/>
      </c>
      <c r="CE38" s="94"/>
      <c r="CF38" s="66">
        <v>6</v>
      </c>
      <c r="CG38" s="19">
        <f>COUNTIFS(Table2[AwayTeam],$CE$30, Table2[ActualAwayScore],$CF38, Table2[ActualHomeScore],CG$31)+COUNTIFS(Table2[HomeTeam],$CE$30, Table2[ActualAwayScore],CG$31, Table2[ActualHomeScore],$CF38)</f>
        <v>0</v>
      </c>
      <c r="CH38" s="19">
        <f>COUNTIFS(Table2[AwayTeam],"CGY", Table2[ActualAwayScore],$CF38, Table2[ActualHomeScore],CH$31)+COUNTIFS(Table2[HomeTeam],"CGY", Table2[ActualAwayScore],CH$31, Table2[ActualHomeScore],$CF38)</f>
        <v>0</v>
      </c>
      <c r="CI38" s="19">
        <f>COUNTIFS(Table2[AwayTeam],$CE$30, Table2[ActualAwayScore],$CF38, Table2[ActualHomeScore],CI$31)+COUNTIFS(Table2[HomeTeam],$CE$30, Table2[ActualAwayScore],CI$31, Table2[ActualHomeScore],$CF38)</f>
        <v>0</v>
      </c>
      <c r="CJ38" s="19">
        <f>COUNTIFS(Table2[AwayTeam],$CE$30, Table2[ActualAwayScore],$CF38, Table2[ActualHomeScore],CJ$31)+COUNTIFS(Table2[HomeTeam],$CE$30, Table2[ActualAwayScore],CJ$31, Table2[ActualHomeScore],$CF38)</f>
        <v>2</v>
      </c>
      <c r="CK38" s="19">
        <f>COUNTIFS(Table2[AwayTeam],$CE$30, Table2[ActualAwayScore],$CF38, Table2[ActualHomeScore],CK$31)+COUNTIFS(Table2[HomeTeam],$CE$30, Table2[ActualAwayScore],CK$31, Table2[ActualHomeScore],$CF38)</f>
        <v>1</v>
      </c>
      <c r="CL38" s="19">
        <f>COUNTIFS(Table2[AwayTeam],$CE$30, Table2[ActualAwayScore],$CF38, Table2[ActualHomeScore],CL$31)+COUNTIFS(Table2[HomeTeam],$CE$30, Table2[ActualAwayScore],CL$31, Table2[ActualHomeScore],$CF38)</f>
        <v>1</v>
      </c>
      <c r="CM38" s="137"/>
      <c r="CN38" s="19">
        <f>(COUNTIFS(Table2[AwayTeam],$CE$30, Table2[ActualAwayScore],$CF38, Table2[ActualHomeScore],CN$31)+COUNTIFS(Table2[HomeTeam],$CE$30, Table2[ActualAwayScore],CN$31, Table2[ActualHomeScore],$CF38))*-1</f>
        <v>0</v>
      </c>
      <c r="CO38" s="19">
        <f>(COUNTIFS(Table2[AwayTeam],$CE$30, Table2[ActualAwayScore],$CF38, Table2[ActualHomeScore],CO$31)+COUNTIFS(Table2[HomeTeam],$CE$30, Table2[ActualAwayScore],CO$31, Table2[ActualHomeScore],$CF38))*-1</f>
        <v>0</v>
      </c>
      <c r="CP38" s="19">
        <f>(COUNTIFS(Table2[AwayTeam],$CE$30, Table2[ActualAwayScore],$CF38, Table2[ActualHomeScore],CP$31)+COUNTIFS(Table2[HomeTeam],$CE$30, Table2[ActualAwayScore],CP$31, Table2[ActualHomeScore],$CF38))*-1</f>
        <v>0</v>
      </c>
      <c r="CQ38" s="138">
        <f>(COUNTIFS(Table2[AwayTeam],$CE$30, Table2[ActualAwayScore],$CF38, Table2[ActualHomeScore],CQ$31)+COUNTIFS(Table2[HomeTeam],$CE$30, Table2[ActualAwayScore],CQ$31, Table2[ActualHomeScore],$CF38))*-1</f>
        <v>0</v>
      </c>
      <c r="CR38" s="19"/>
      <c r="CS38" s="139"/>
      <c r="CT38" s="138">
        <v>6</v>
      </c>
      <c r="CU38" s="19">
        <f>COUNTIFS(Table2[[ActualHomeScore]:[ActualHomeScore]],$CT38, Table2[[ActualAwayScore]:[ActualAwayScore]],CU$31)</f>
        <v>3</v>
      </c>
      <c r="CV38" s="19">
        <f>COUNTIFS(Table2[[ActualHomeScore]:[ActualHomeScore]],$CT38, Table2[[ActualAwayScore]:[ActualAwayScore]],CV$31)</f>
        <v>7</v>
      </c>
      <c r="CW38" s="19">
        <f>COUNTIFS(Table2[[ActualHomeScore]:[ActualHomeScore]],$CT38, Table2[[ActualAwayScore]:[ActualAwayScore]],CW$31)</f>
        <v>23</v>
      </c>
      <c r="CX38" s="19">
        <f>COUNTIFS(Table2[[ActualHomeScore]:[ActualHomeScore]],$CT38, Table2[[ActualAwayScore]:[ActualAwayScore]],CX$31)</f>
        <v>23</v>
      </c>
      <c r="CY38" s="19">
        <f>COUNTIFS(Table2[[ActualHomeScore]:[ActualHomeScore]],$CT38, Table2[[ActualAwayScore]:[ActualAwayScore]],CY$31)</f>
        <v>17</v>
      </c>
      <c r="CZ38" s="19">
        <f>COUNTIFS(Table2[[ActualHomeScore]:[ActualHomeScore]],$CT38, Table2[[ActualAwayScore]:[ActualAwayScore]],CZ$31)</f>
        <v>5</v>
      </c>
      <c r="DA38" s="140"/>
      <c r="DB38" s="19">
        <f>COUNTIFS(Table2[[ActualHomeScore]:[ActualHomeScore]],$CT38, Table2[[ActualAwayScore]:[ActualAwayScore]],DB$31)</f>
        <v>0</v>
      </c>
      <c r="DC38" s="19">
        <f>COUNTIFS(Table2[[ActualHomeScore]:[ActualHomeScore]],$CT38, Table2[[ActualAwayScore]:[ActualAwayScore]],DC$31)</f>
        <v>0</v>
      </c>
      <c r="DD38" s="19">
        <f>COUNTIFS(Table2[[ActualHomeScore]:[ActualHomeScore]],$CT38, Table2[[ActualAwayScore]:[ActualAwayScore]],DD$31)</f>
        <v>0</v>
      </c>
      <c r="DE38" s="19">
        <f>COUNTIFS(Table2[[ActualHomeScore]:[ActualHomeScore]],$CT38, Table2[[ActualAwayScore]:[ActualAwayScore]],DE$31)</f>
        <v>0</v>
      </c>
    </row>
    <row r="39" spans="1:109" x14ac:dyDescent="0.25">
      <c r="CA39" t="str">
        <v/>
      </c>
      <c r="CE39" s="94"/>
      <c r="CF39" s="66">
        <v>7</v>
      </c>
      <c r="CG39" s="19">
        <f>COUNTIFS(Table2[AwayTeam],$CE$30, Table2[ActualAwayScore],$CF39, Table2[ActualHomeScore],CG$31)+COUNTIFS(Table2[HomeTeam],$CE$30, Table2[ActualAwayScore],CG$31, Table2[ActualHomeScore],$CF39)</f>
        <v>0</v>
      </c>
      <c r="CH39" s="19">
        <f>COUNTIFS(Table2[AwayTeam],"CGY", Table2[ActualAwayScore],$CF39, Table2[ActualHomeScore],CH$31)+COUNTIFS(Table2[HomeTeam],"CGY", Table2[ActualAwayScore],CH$31, Table2[ActualHomeScore],$CF39)</f>
        <v>0</v>
      </c>
      <c r="CI39" s="19">
        <f>COUNTIFS(Table2[AwayTeam],$CE$30, Table2[ActualAwayScore],$CF39, Table2[ActualHomeScore],CI$31)+COUNTIFS(Table2[HomeTeam],$CE$30, Table2[ActualAwayScore],CI$31, Table2[ActualHomeScore],$CF39)</f>
        <v>0</v>
      </c>
      <c r="CJ39" s="19">
        <f>COUNTIFS(Table2[AwayTeam],$CE$30, Table2[ActualAwayScore],$CF39, Table2[ActualHomeScore],CJ$31)+COUNTIFS(Table2[HomeTeam],$CE$30, Table2[ActualAwayScore],CJ$31, Table2[ActualHomeScore],$CF39)</f>
        <v>0</v>
      </c>
      <c r="CK39" s="19">
        <f>COUNTIFS(Table2[AwayTeam],$CE$30, Table2[ActualAwayScore],$CF39, Table2[ActualHomeScore],CK$31)+COUNTIFS(Table2[HomeTeam],$CE$30, Table2[ActualAwayScore],CK$31, Table2[ActualHomeScore],$CF39)</f>
        <v>0</v>
      </c>
      <c r="CL39" s="19">
        <f>COUNTIFS(Table2[AwayTeam],$CE$30, Table2[ActualAwayScore],$CF39, Table2[ActualHomeScore],CL$31)+COUNTIFS(Table2[HomeTeam],$CE$30, Table2[ActualAwayScore],CL$31, Table2[ActualHomeScore],$CF39)</f>
        <v>0</v>
      </c>
      <c r="CM39" s="19">
        <f>COUNTIFS(Table2[AwayTeam],$CE$30, Table2[ActualAwayScore],$CF39, Table2[ActualHomeScore],CM$31)+COUNTIFS(Table2[HomeTeam],$CE$30, Table2[ActualAwayScore],CM$31, Table2[ActualHomeScore],$CF39)</f>
        <v>0</v>
      </c>
      <c r="CN39" s="137"/>
      <c r="CO39" s="19">
        <f>(COUNTIFS(Table2[AwayTeam],$CE$30, Table2[ActualAwayScore],$CF39, Table2[ActualHomeScore],CO$31)+COUNTIFS(Table2[HomeTeam],$CE$30, Table2[ActualAwayScore],CO$31, Table2[ActualHomeScore],$CF39))*-1</f>
        <v>0</v>
      </c>
      <c r="CP39" s="19">
        <f>(COUNTIFS(Table2[AwayTeam],$CE$30, Table2[ActualAwayScore],$CF39, Table2[ActualHomeScore],CP$31)+COUNTIFS(Table2[HomeTeam],$CE$30, Table2[ActualAwayScore],CP$31, Table2[ActualHomeScore],$CF39))*-1</f>
        <v>0</v>
      </c>
      <c r="CQ39" s="138">
        <f>(COUNTIFS(Table2[AwayTeam],$CE$30, Table2[ActualAwayScore],$CF39, Table2[ActualHomeScore],CQ$31)+COUNTIFS(Table2[HomeTeam],$CE$30, Table2[ActualAwayScore],CQ$31, Table2[ActualHomeScore],$CF39))*-1</f>
        <v>0</v>
      </c>
      <c r="CR39" s="19"/>
      <c r="CS39" s="139"/>
      <c r="CT39" s="138">
        <v>7</v>
      </c>
      <c r="CU39" s="19">
        <f>COUNTIFS(Table2[[ActualHomeScore]:[ActualHomeScore]],$CT39, Table2[[ActualAwayScore]:[ActualAwayScore]],CU$31)</f>
        <v>0</v>
      </c>
      <c r="CV39" s="19">
        <f>COUNTIFS(Table2[[ActualHomeScore]:[ActualHomeScore]],$CT39, Table2[[ActualAwayScore]:[ActualAwayScore]],CV$31)</f>
        <v>0</v>
      </c>
      <c r="CW39" s="19">
        <f>COUNTIFS(Table2[[ActualHomeScore]:[ActualHomeScore]],$CT39, Table2[[ActualAwayScore]:[ActualAwayScore]],CW$31)</f>
        <v>5</v>
      </c>
      <c r="CX39" s="19">
        <f>COUNTIFS(Table2[[ActualHomeScore]:[ActualHomeScore]],$CT39, Table2[[ActualAwayScore]:[ActualAwayScore]],CX$31)</f>
        <v>4</v>
      </c>
      <c r="CY39" s="19">
        <f>COUNTIFS(Table2[[ActualHomeScore]:[ActualHomeScore]],$CT39, Table2[[ActualAwayScore]:[ActualAwayScore]],CY$31)</f>
        <v>5</v>
      </c>
      <c r="CZ39" s="19">
        <f>COUNTIFS(Table2[[ActualHomeScore]:[ActualHomeScore]],$CT39, Table2[[ActualAwayScore]:[ActualAwayScore]],CZ$31)</f>
        <v>3</v>
      </c>
      <c r="DA39" s="19">
        <f>COUNTIFS(Table2[[ActualHomeScore]:[ActualHomeScore]],$CT39, Table2[[ActualAwayScore]:[ActualAwayScore]],DA$31)</f>
        <v>1</v>
      </c>
      <c r="DB39" s="140"/>
      <c r="DC39" s="19">
        <f>COUNTIFS(Table2[[ActualHomeScore]:[ActualHomeScore]],$CT39, Table2[[ActualAwayScore]:[ActualAwayScore]],DC$31)</f>
        <v>0</v>
      </c>
      <c r="DD39" s="19">
        <f>COUNTIFS(Table2[[ActualHomeScore]:[ActualHomeScore]],$CT39, Table2[[ActualAwayScore]:[ActualAwayScore]],DD$31)</f>
        <v>0</v>
      </c>
      <c r="DE39" s="19">
        <f>COUNTIFS(Table2[[ActualHomeScore]:[ActualHomeScore]],$CT39, Table2[[ActualAwayScore]:[ActualAwayScore]],DE$31)</f>
        <v>0</v>
      </c>
    </row>
    <row r="40" spans="1:109" x14ac:dyDescent="0.25">
      <c r="CA40" t="str">
        <v/>
      </c>
      <c r="CE40" s="94"/>
      <c r="CF40" s="66">
        <v>8</v>
      </c>
      <c r="CG40" s="19">
        <f>COUNTIFS(Table2[AwayTeam],$CE$30, Table2[ActualAwayScore],$CF40, Table2[ActualHomeScore],CG$31)+COUNTIFS(Table2[HomeTeam],$CE$30, Table2[ActualAwayScore],CG$31, Table2[ActualHomeScore],$CF40)</f>
        <v>0</v>
      </c>
      <c r="CH40" s="19">
        <f>COUNTIFS(Table2[AwayTeam],"CGY", Table2[ActualAwayScore],$CF40, Table2[ActualHomeScore],CH$31)+COUNTIFS(Table2[HomeTeam],"CGY", Table2[ActualAwayScore],CH$31, Table2[ActualHomeScore],$CF40)</f>
        <v>0</v>
      </c>
      <c r="CI40" s="19">
        <f>COUNTIFS(Table2[AwayTeam],$CE$30, Table2[ActualAwayScore],$CF40, Table2[ActualHomeScore],CI$31)+COUNTIFS(Table2[HomeTeam],$CE$30, Table2[ActualAwayScore],CI$31, Table2[ActualHomeScore],$CF40)</f>
        <v>0</v>
      </c>
      <c r="CJ40" s="19">
        <f>COUNTIFS(Table2[AwayTeam],$CE$30, Table2[ActualAwayScore],$CF40, Table2[ActualHomeScore],CJ$31)+COUNTIFS(Table2[HomeTeam],$CE$30, Table2[ActualAwayScore],CJ$31, Table2[ActualHomeScore],$CF40)</f>
        <v>0</v>
      </c>
      <c r="CK40" s="19">
        <f>COUNTIFS(Table2[AwayTeam],$CE$30, Table2[ActualAwayScore],$CF40, Table2[ActualHomeScore],CK$31)+COUNTIFS(Table2[HomeTeam],$CE$30, Table2[ActualAwayScore],CK$31, Table2[ActualHomeScore],$CF40)</f>
        <v>0</v>
      </c>
      <c r="CL40" s="19">
        <f>COUNTIFS(Table2[AwayTeam],$CE$30, Table2[ActualAwayScore],$CF40, Table2[ActualHomeScore],CL$31)+COUNTIFS(Table2[HomeTeam],$CE$30, Table2[ActualAwayScore],CL$31, Table2[ActualHomeScore],$CF40)</f>
        <v>0</v>
      </c>
      <c r="CM40" s="19">
        <f>COUNTIFS(Table2[AwayTeam],$CE$30, Table2[ActualAwayScore],$CF40, Table2[ActualHomeScore],CM$31)+COUNTIFS(Table2[HomeTeam],$CE$30, Table2[ActualAwayScore],CM$31, Table2[ActualHomeScore],$CF40)</f>
        <v>0</v>
      </c>
      <c r="CN40" s="19">
        <f>COUNTIFS(Table2[AwayTeam],$CE$30, Table2[ActualAwayScore],$CF40, Table2[ActualHomeScore],CN$31)+COUNTIFS(Table2[HomeTeam],$CE$30, Table2[ActualAwayScore],CN$31, Table2[ActualHomeScore],$CF40)</f>
        <v>0</v>
      </c>
      <c r="CO40" s="137"/>
      <c r="CP40" s="19">
        <f>(COUNTIFS(Table2[AwayTeam],$CE$30, Table2[ActualAwayScore],$CF40, Table2[ActualHomeScore],CP$31)+COUNTIFS(Table2[HomeTeam],$CE$30, Table2[ActualAwayScore],CP$31, Table2[ActualHomeScore],$CF40))*-1</f>
        <v>0</v>
      </c>
      <c r="CQ40" s="138">
        <f>(COUNTIFS(Table2[AwayTeam],$CE$30, Table2[ActualAwayScore],$CF40, Table2[ActualHomeScore],CQ$31)+COUNTIFS(Table2[HomeTeam],$CE$30, Table2[ActualAwayScore],CQ$31, Table2[ActualHomeScore],$CF40))*-1</f>
        <v>0</v>
      </c>
      <c r="CR40" s="19"/>
      <c r="CS40" s="139"/>
      <c r="CT40" s="138">
        <v>8</v>
      </c>
      <c r="CU40" s="19">
        <f>COUNTIFS(Table2[[ActualHomeScore]:[ActualHomeScore]],$CT40, Table2[[ActualAwayScore]:[ActualAwayScore]],CU$31)</f>
        <v>0</v>
      </c>
      <c r="CV40" s="19">
        <f>COUNTIFS(Table2[[ActualHomeScore]:[ActualHomeScore]],$CT40, Table2[[ActualAwayScore]:[ActualAwayScore]],CV$31)</f>
        <v>3</v>
      </c>
      <c r="CW40" s="19">
        <f>COUNTIFS(Table2[[ActualHomeScore]:[ActualHomeScore]],$CT40, Table2[[ActualAwayScore]:[ActualAwayScore]],CW$31)</f>
        <v>3</v>
      </c>
      <c r="CX40" s="19">
        <f>COUNTIFS(Table2[[ActualHomeScore]:[ActualHomeScore]],$CT40, Table2[[ActualAwayScore]:[ActualAwayScore]],CX$31)</f>
        <v>1</v>
      </c>
      <c r="CY40" s="19">
        <f>COUNTIFS(Table2[[ActualHomeScore]:[ActualHomeScore]],$CT40, Table2[[ActualAwayScore]:[ActualAwayScore]],CY$31)</f>
        <v>1</v>
      </c>
      <c r="CZ40" s="19">
        <f>COUNTIFS(Table2[[ActualHomeScore]:[ActualHomeScore]],$CT40, Table2[[ActualAwayScore]:[ActualAwayScore]],CZ$31)</f>
        <v>1</v>
      </c>
      <c r="DA40" s="19">
        <f>COUNTIFS(Table2[[ActualHomeScore]:[ActualHomeScore]],$CT40, Table2[[ActualAwayScore]:[ActualAwayScore]],DA$31)</f>
        <v>0</v>
      </c>
      <c r="DB40" s="19">
        <f>COUNTIFS(Table2[[ActualHomeScore]:[ActualHomeScore]],$CT40, Table2[[ActualAwayScore]:[ActualAwayScore]],DB$31)</f>
        <v>1</v>
      </c>
      <c r="DC40" s="140"/>
      <c r="DD40" s="19">
        <f>COUNTIFS(Table2[[ActualHomeScore]:[ActualHomeScore]],$CT40, Table2[[ActualAwayScore]:[ActualAwayScore]],DD$31)</f>
        <v>0</v>
      </c>
      <c r="DE40" s="19">
        <f>COUNTIFS(Table2[[ActualHomeScore]:[ActualHomeScore]],$CT40, Table2[[ActualAwayScore]:[ActualAwayScore]],DE$31)</f>
        <v>0</v>
      </c>
    </row>
    <row r="41" spans="1:109" x14ac:dyDescent="0.25">
      <c r="CA41" t="str">
        <v/>
      </c>
      <c r="CE41" s="94"/>
      <c r="CF41" s="66">
        <v>9</v>
      </c>
      <c r="CG41" s="19">
        <f>COUNTIFS(Table2[AwayTeam],$CE$30, Table2[ActualAwayScore],$CF41, Table2[ActualHomeScore],CG$31)+COUNTIFS(Table2[HomeTeam],$CE$30, Table2[ActualAwayScore],CG$31, Table2[ActualHomeScore],$CF41)</f>
        <v>0</v>
      </c>
      <c r="CH41" s="19">
        <f>COUNTIFS(Table2[AwayTeam],"CGY", Table2[ActualAwayScore],$CF41, Table2[ActualHomeScore],CH$31)+COUNTIFS(Table2[HomeTeam],"CGY", Table2[ActualAwayScore],CH$31, Table2[ActualHomeScore],$CF41)</f>
        <v>0</v>
      </c>
      <c r="CI41" s="19">
        <f>COUNTIFS(Table2[AwayTeam],$CE$30, Table2[ActualAwayScore],$CF41, Table2[ActualHomeScore],CI$31)+COUNTIFS(Table2[HomeTeam],$CE$30, Table2[ActualAwayScore],CI$31, Table2[ActualHomeScore],$CF41)</f>
        <v>0</v>
      </c>
      <c r="CJ41" s="19">
        <f>COUNTIFS(Table2[AwayTeam],$CE$30, Table2[ActualAwayScore],$CF41, Table2[ActualHomeScore],CJ$31)+COUNTIFS(Table2[HomeTeam],$CE$30, Table2[ActualAwayScore],CJ$31, Table2[ActualHomeScore],$CF41)</f>
        <v>0</v>
      </c>
      <c r="CK41" s="19">
        <f>COUNTIFS(Table2[AwayTeam],$CE$30, Table2[ActualAwayScore],$CF41, Table2[ActualHomeScore],CK$31)+COUNTIFS(Table2[HomeTeam],$CE$30, Table2[ActualAwayScore],CK$31, Table2[ActualHomeScore],$CF41)</f>
        <v>0</v>
      </c>
      <c r="CL41" s="19">
        <f>COUNTIFS(Table2[AwayTeam],$CE$30, Table2[ActualAwayScore],$CF41, Table2[ActualHomeScore],CL$31)+COUNTIFS(Table2[HomeTeam],$CE$30, Table2[ActualAwayScore],CL$31, Table2[ActualHomeScore],$CF41)</f>
        <v>0</v>
      </c>
      <c r="CM41" s="19">
        <f>COUNTIFS(Table2[AwayTeam],$CE$30, Table2[ActualAwayScore],$CF41, Table2[ActualHomeScore],CM$31)+COUNTIFS(Table2[HomeTeam],$CE$30, Table2[ActualAwayScore],CM$31, Table2[ActualHomeScore],$CF41)</f>
        <v>0</v>
      </c>
      <c r="CN41" s="19">
        <f>COUNTIFS(Table2[AwayTeam],$CE$30, Table2[ActualAwayScore],$CF41, Table2[ActualHomeScore],CN$31)+COUNTIFS(Table2[HomeTeam],$CE$30, Table2[ActualAwayScore],CN$31, Table2[ActualHomeScore],$CF41)</f>
        <v>0</v>
      </c>
      <c r="CO41" s="19">
        <f>COUNTIFS(Table2[AwayTeam],$CE$30, Table2[ActualAwayScore],$CF41, Table2[ActualHomeScore],CO$31)+COUNTIFS(Table2[HomeTeam],$CE$30, Table2[ActualAwayScore],CO$31, Table2[ActualHomeScore],$CF41)</f>
        <v>0</v>
      </c>
      <c r="CP41" s="137"/>
      <c r="CQ41" s="138">
        <f>(COUNTIFS(Table2[AwayTeam],$CE$30, Table2[ActualAwayScore],$CF41, Table2[ActualHomeScore],CQ$31)+COUNTIFS(Table2[HomeTeam],$CE$30, Table2[ActualAwayScore],CQ$31, Table2[ActualHomeScore],$CF41))*-1</f>
        <v>0</v>
      </c>
      <c r="CR41" s="19"/>
      <c r="CS41" s="139"/>
      <c r="CT41" s="138">
        <v>9</v>
      </c>
      <c r="CU41" s="19">
        <f>COUNTIFS(Table2[[ActualHomeScore]:[ActualHomeScore]],$CT41, Table2[[ActualAwayScore]:[ActualAwayScore]],CU$31)</f>
        <v>0</v>
      </c>
      <c r="CV41" s="19">
        <f>COUNTIFS(Table2[[ActualHomeScore]:[ActualHomeScore]],$CT41, Table2[[ActualAwayScore]:[ActualAwayScore]],CV$31)</f>
        <v>0</v>
      </c>
      <c r="CW41" s="19">
        <f>COUNTIFS(Table2[[ActualHomeScore]:[ActualHomeScore]],$CT41, Table2[[ActualAwayScore]:[ActualAwayScore]],CW$31)</f>
        <v>0</v>
      </c>
      <c r="CX41" s="19">
        <f>COUNTIFS(Table2[[ActualHomeScore]:[ActualHomeScore]],$CT41, Table2[[ActualAwayScore]:[ActualAwayScore]],CX$31)</f>
        <v>0</v>
      </c>
      <c r="CY41" s="19">
        <f>COUNTIFS(Table2[[ActualHomeScore]:[ActualHomeScore]],$CT41, Table2[[ActualAwayScore]:[ActualAwayScore]],CY$31)</f>
        <v>0</v>
      </c>
      <c r="CZ41" s="19">
        <f>COUNTIFS(Table2[[ActualHomeScore]:[ActualHomeScore]],$CT41, Table2[[ActualAwayScore]:[ActualAwayScore]],CZ$31)</f>
        <v>0</v>
      </c>
      <c r="DA41" s="19">
        <f>COUNTIFS(Table2[[ActualHomeScore]:[ActualHomeScore]],$CT41, Table2[[ActualAwayScore]:[ActualAwayScore]],DA$31)</f>
        <v>0</v>
      </c>
      <c r="DB41" s="19">
        <f>COUNTIFS(Table2[[ActualHomeScore]:[ActualHomeScore]],$CT41, Table2[[ActualAwayScore]:[ActualAwayScore]],DB$31)</f>
        <v>0</v>
      </c>
      <c r="DC41" s="19">
        <f>COUNTIFS(Table2[[ActualHomeScore]:[ActualHomeScore]],$CT41, Table2[[ActualAwayScore]:[ActualAwayScore]],DC$31)</f>
        <v>0</v>
      </c>
      <c r="DD41" s="140"/>
      <c r="DE41" s="19">
        <f>COUNTIFS(Table2[[ActualHomeScore]:[ActualHomeScore]],$CT41, Table2[[ActualAwayScore]:[ActualAwayScore]],DE$31)</f>
        <v>0</v>
      </c>
    </row>
    <row r="42" spans="1:109" ht="15.75" thickBot="1" x14ac:dyDescent="0.3">
      <c r="CA42" t="str">
        <v>CGY</v>
      </c>
      <c r="CE42" s="95"/>
      <c r="CF42" s="68">
        <v>10</v>
      </c>
      <c r="CG42" s="141">
        <f>COUNTIFS(Table2[AwayTeam],$CE$30, Table2[ActualAwayScore],$CF42, Table2[ActualHomeScore],CG$31)+COUNTIFS(Table2[HomeTeam],$CE$30, Table2[ActualAwayScore],CG$31, Table2[ActualHomeScore],$CF42)</f>
        <v>0</v>
      </c>
      <c r="CH42" s="141">
        <f>COUNTIFS(Table2[AwayTeam],"CGY", Table2[ActualAwayScore],$CF42, Table2[ActualHomeScore],CH$31)+COUNTIFS(Table2[HomeTeam],"CGY", Table2[ActualAwayScore],CH$31, Table2[ActualHomeScore],$CF42)</f>
        <v>0</v>
      </c>
      <c r="CI42" s="141">
        <f>COUNTIFS(Table2[AwayTeam],$CE$30, Table2[ActualAwayScore],$CF42, Table2[ActualHomeScore],CI$31)+COUNTIFS(Table2[HomeTeam],$CE$30, Table2[ActualAwayScore],CI$31, Table2[ActualHomeScore],$CF42)</f>
        <v>0</v>
      </c>
      <c r="CJ42" s="141">
        <f>COUNTIFS(Table2[AwayTeam],$CE$30, Table2[ActualAwayScore],$CF42, Table2[ActualHomeScore],CJ$31)+COUNTIFS(Table2[HomeTeam],$CE$30, Table2[ActualAwayScore],CJ$31, Table2[ActualHomeScore],$CF42)</f>
        <v>0</v>
      </c>
      <c r="CK42" s="141">
        <f>COUNTIFS(Table2[AwayTeam],$CE$30, Table2[ActualAwayScore],$CF42, Table2[ActualHomeScore],CK$31)+COUNTIFS(Table2[HomeTeam],$CE$30, Table2[ActualAwayScore],CK$31, Table2[ActualHomeScore],$CF42)</f>
        <v>0</v>
      </c>
      <c r="CL42" s="141">
        <f>COUNTIFS(Table2[AwayTeam],$CE$30, Table2[ActualAwayScore],$CF42, Table2[ActualHomeScore],CL$31)+COUNTIFS(Table2[HomeTeam],$CE$30, Table2[ActualAwayScore],CL$31, Table2[ActualHomeScore],$CF42)</f>
        <v>0</v>
      </c>
      <c r="CM42" s="141">
        <f>COUNTIFS(Table2[AwayTeam],$CE$30, Table2[ActualAwayScore],$CF42, Table2[ActualHomeScore],CM$31)+COUNTIFS(Table2[HomeTeam],$CE$30, Table2[ActualAwayScore],CM$31, Table2[ActualHomeScore],$CF42)</f>
        <v>0</v>
      </c>
      <c r="CN42" s="141">
        <f>COUNTIFS(Table2[AwayTeam],$CE$30, Table2[ActualAwayScore],$CF42, Table2[ActualHomeScore],CN$31)+COUNTIFS(Table2[HomeTeam],$CE$30, Table2[ActualAwayScore],CN$31, Table2[ActualHomeScore],$CF42)</f>
        <v>0</v>
      </c>
      <c r="CO42" s="141">
        <f>COUNTIFS(Table2[AwayTeam],$CE$30, Table2[ActualAwayScore],$CF42, Table2[ActualHomeScore],CO$31)+COUNTIFS(Table2[HomeTeam],$CE$30, Table2[ActualAwayScore],CO$31, Table2[ActualHomeScore],$CF42)</f>
        <v>0</v>
      </c>
      <c r="CP42" s="141">
        <f>COUNTIFS(Table2[AwayTeam],$CE$30, Table2[ActualAwayScore],$CF42, Table2[ActualHomeScore],CP$31)+COUNTIFS(Table2[HomeTeam],$CE$30, Table2[ActualAwayScore],CP$31, Table2[ActualHomeScore],$CF42)</f>
        <v>0</v>
      </c>
      <c r="CQ42" s="142"/>
      <c r="CR42" s="19"/>
      <c r="CS42" s="135"/>
      <c r="CT42" s="136">
        <v>10</v>
      </c>
      <c r="CU42" s="19">
        <f>COUNTIFS(Table2[[ActualHomeScore]:[ActualHomeScore]],$CT42, Table2[[ActualAwayScore]:[ActualAwayScore]],CU$31)</f>
        <v>0</v>
      </c>
      <c r="CV42" s="19">
        <f>COUNTIFS(Table2[[ActualHomeScore]:[ActualHomeScore]],$CT42, Table2[[ActualAwayScore]:[ActualAwayScore]],CV$31)</f>
        <v>0</v>
      </c>
      <c r="CW42" s="19">
        <f>COUNTIFS(Table2[[ActualHomeScore]:[ActualHomeScore]],$CT42, Table2[[ActualAwayScore]:[ActualAwayScore]],CW$31)</f>
        <v>0</v>
      </c>
      <c r="CX42" s="19">
        <f>COUNTIFS(Table2[[ActualHomeScore]:[ActualHomeScore]],$CT42, Table2[[ActualAwayScore]:[ActualAwayScore]],CX$31)</f>
        <v>0</v>
      </c>
      <c r="CY42" s="19">
        <f>COUNTIFS(Table2[[ActualHomeScore]:[ActualHomeScore]],$CT42, Table2[[ActualAwayScore]:[ActualAwayScore]],CY$31)</f>
        <v>0</v>
      </c>
      <c r="CZ42" s="19">
        <f>COUNTIFS(Table2[[ActualHomeScore]:[ActualHomeScore]],$CT42, Table2[[ActualAwayScore]:[ActualAwayScore]],CZ$31)</f>
        <v>0</v>
      </c>
      <c r="DA42" s="19">
        <f>COUNTIFS(Table2[[ActualHomeScore]:[ActualHomeScore]],$CT42, Table2[[ActualAwayScore]:[ActualAwayScore]],DA$31)</f>
        <v>0</v>
      </c>
      <c r="DB42" s="19">
        <f>COUNTIFS(Table2[[ActualHomeScore]:[ActualHomeScore]],$CT42, Table2[[ActualAwayScore]:[ActualAwayScore]],DB$31)</f>
        <v>0</v>
      </c>
      <c r="DC42" s="19">
        <f>COUNTIFS(Table2[[ActualHomeScore]:[ActualHomeScore]],$CT42, Table2[[ActualAwayScore]:[ActualAwayScore]],DC$31)</f>
        <v>0</v>
      </c>
      <c r="DD42" s="19">
        <f>COUNTIFS(Table2[[ActualHomeScore]:[ActualHomeScore]],$CT42, Table2[[ActualAwayScore]:[ActualAwayScore]],DD$31)</f>
        <v>0</v>
      </c>
      <c r="DE42" s="140"/>
    </row>
    <row r="43" spans="1:109" ht="16.5" thickTop="1" thickBot="1" x14ac:dyDescent="0.3">
      <c r="CA43" t="str">
        <v/>
      </c>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row>
    <row r="44" spans="1:109" ht="15.75" thickTop="1" x14ac:dyDescent="0.25">
      <c r="CA44" t="str">
        <v/>
      </c>
      <c r="CE44" s="91"/>
      <c r="CF44" s="93"/>
      <c r="CG44" s="143"/>
      <c r="CH44" s="143"/>
      <c r="CI44" s="143"/>
      <c r="CJ44" s="143"/>
      <c r="CK44" s="143"/>
      <c r="CL44" s="143"/>
      <c r="CM44" s="143"/>
      <c r="CN44" s="143"/>
      <c r="CO44" s="143"/>
      <c r="CP44" s="143"/>
      <c r="CQ44" s="134"/>
      <c r="CR44" s="19"/>
      <c r="CS44" s="133"/>
      <c r="CT44" s="134"/>
      <c r="CU44" s="143"/>
      <c r="CV44" s="143"/>
      <c r="CW44" s="143"/>
      <c r="CX44" s="143"/>
      <c r="CY44" s="143"/>
      <c r="CZ44" s="143"/>
      <c r="DA44" s="143"/>
      <c r="DB44" s="143"/>
      <c r="DC44" s="143"/>
      <c r="DD44" s="143"/>
      <c r="DE44" s="134"/>
    </row>
    <row r="45" spans="1:109" ht="15.75" thickBot="1" x14ac:dyDescent="0.3">
      <c r="CA45" t="str">
        <v/>
      </c>
      <c r="CE45" s="95"/>
      <c r="CF45" s="68"/>
      <c r="CG45" s="141">
        <v>0</v>
      </c>
      <c r="CH45" s="141">
        <v>1</v>
      </c>
      <c r="CI45" s="141">
        <v>2</v>
      </c>
      <c r="CJ45" s="141">
        <v>3</v>
      </c>
      <c r="CK45" s="141">
        <v>4</v>
      </c>
      <c r="CL45" s="141">
        <v>5</v>
      </c>
      <c r="CM45" s="141">
        <v>6</v>
      </c>
      <c r="CN45" s="141">
        <v>7</v>
      </c>
      <c r="CO45" s="141">
        <v>8</v>
      </c>
      <c r="CP45" s="141">
        <v>9</v>
      </c>
      <c r="CQ45" s="136">
        <v>10</v>
      </c>
      <c r="CR45" s="19"/>
      <c r="CS45" s="135"/>
      <c r="CT45" s="136"/>
      <c r="CU45" s="141">
        <v>0</v>
      </c>
      <c r="CV45" s="141">
        <v>1</v>
      </c>
      <c r="CW45" s="141">
        <v>2</v>
      </c>
      <c r="CX45" s="141">
        <v>3</v>
      </c>
      <c r="CY45" s="141">
        <v>4</v>
      </c>
      <c r="CZ45" s="141">
        <v>5</v>
      </c>
      <c r="DA45" s="141">
        <v>6</v>
      </c>
      <c r="DB45" s="141">
        <v>7</v>
      </c>
      <c r="DC45" s="141">
        <v>8</v>
      </c>
      <c r="DD45" s="141">
        <v>9</v>
      </c>
      <c r="DE45" s="136">
        <v>10</v>
      </c>
    </row>
    <row r="46" spans="1:109" ht="15.75" thickTop="1" x14ac:dyDescent="0.25">
      <c r="CA46" t="str">
        <v/>
      </c>
      <c r="CE46" s="94"/>
      <c r="CF46" s="66">
        <v>0</v>
      </c>
      <c r="CG46" s="140"/>
      <c r="CH46" s="144">
        <f t="shared" ref="CH46:CQ46" si="5">ABS(CH32*CH18)</f>
        <v>0</v>
      </c>
      <c r="CI46" s="144">
        <f t="shared" si="5"/>
        <v>0</v>
      </c>
      <c r="CJ46" s="144">
        <f t="shared" si="5"/>
        <v>1.8000000000000003</v>
      </c>
      <c r="CK46" s="144">
        <f t="shared" si="5"/>
        <v>0</v>
      </c>
      <c r="CL46" s="144">
        <f t="shared" si="5"/>
        <v>0.8</v>
      </c>
      <c r="CM46" s="144">
        <f t="shared" si="5"/>
        <v>0</v>
      </c>
      <c r="CN46" s="144">
        <f t="shared" si="5"/>
        <v>0</v>
      </c>
      <c r="CO46" s="144">
        <f t="shared" si="5"/>
        <v>0</v>
      </c>
      <c r="CP46" s="144">
        <f t="shared" si="5"/>
        <v>0</v>
      </c>
      <c r="CQ46" s="145">
        <f t="shared" si="5"/>
        <v>0</v>
      </c>
      <c r="CR46" s="19"/>
      <c r="CS46" s="139"/>
      <c r="CT46" s="138">
        <v>0</v>
      </c>
      <c r="CU46" s="140"/>
      <c r="CV46" s="144">
        <f t="shared" ref="CV46:DE46" si="6">ABS(CV32*CH18)</f>
        <v>2</v>
      </c>
      <c r="CW46" s="144">
        <f t="shared" si="6"/>
        <v>3</v>
      </c>
      <c r="CX46" s="144">
        <f t="shared" si="6"/>
        <v>7.2000000000000011</v>
      </c>
      <c r="CY46" s="144">
        <f t="shared" si="6"/>
        <v>10.5</v>
      </c>
      <c r="CZ46" s="144">
        <f t="shared" si="6"/>
        <v>1.6</v>
      </c>
      <c r="DA46" s="144">
        <f t="shared" si="6"/>
        <v>3.6000000000000005</v>
      </c>
      <c r="DB46" s="144">
        <f t="shared" si="6"/>
        <v>0</v>
      </c>
      <c r="DC46" s="144">
        <f t="shared" si="6"/>
        <v>0</v>
      </c>
      <c r="DD46" s="144">
        <f t="shared" si="6"/>
        <v>0</v>
      </c>
      <c r="DE46" s="145">
        <f t="shared" si="6"/>
        <v>0</v>
      </c>
    </row>
    <row r="47" spans="1:109" x14ac:dyDescent="0.25">
      <c r="CA47" t="str">
        <v/>
      </c>
      <c r="CE47" s="94"/>
      <c r="CF47" s="66">
        <v>1</v>
      </c>
      <c r="CG47" s="144">
        <f t="shared" ref="CG47:CQ47" si="7">ABS(CG33*CG19)</f>
        <v>0</v>
      </c>
      <c r="CH47" s="140"/>
      <c r="CI47" s="144">
        <f t="shared" si="7"/>
        <v>2.5999999999999996</v>
      </c>
      <c r="CJ47" s="144">
        <f t="shared" si="7"/>
        <v>2.25</v>
      </c>
      <c r="CK47" s="144">
        <f t="shared" si="7"/>
        <v>1.7000000000000002</v>
      </c>
      <c r="CL47" s="144">
        <f t="shared" si="7"/>
        <v>0.95</v>
      </c>
      <c r="CM47" s="144">
        <f t="shared" si="7"/>
        <v>0</v>
      </c>
      <c r="CN47" s="144">
        <f t="shared" si="7"/>
        <v>0</v>
      </c>
      <c r="CO47" s="144">
        <f t="shared" si="7"/>
        <v>0</v>
      </c>
      <c r="CP47" s="144">
        <f t="shared" si="7"/>
        <v>0</v>
      </c>
      <c r="CQ47" s="145">
        <f t="shared" si="7"/>
        <v>0</v>
      </c>
      <c r="CR47" s="19"/>
      <c r="CS47" s="139"/>
      <c r="CT47" s="138">
        <v>1</v>
      </c>
      <c r="CU47" s="144">
        <f t="shared" ref="CU47:DE47" si="8">ABS(CU33*CG19)</f>
        <v>5.2</v>
      </c>
      <c r="CV47" s="140"/>
      <c r="CW47" s="144">
        <f t="shared" si="8"/>
        <v>21.449999999999996</v>
      </c>
      <c r="CX47" s="144">
        <f t="shared" si="8"/>
        <v>21</v>
      </c>
      <c r="CY47" s="144">
        <f t="shared" si="8"/>
        <v>29.750000000000004</v>
      </c>
      <c r="CZ47" s="144">
        <f t="shared" si="8"/>
        <v>16.149999999999999</v>
      </c>
      <c r="DA47" s="144">
        <f t="shared" si="8"/>
        <v>4.2</v>
      </c>
      <c r="DB47" s="144">
        <f t="shared" si="8"/>
        <v>3.45</v>
      </c>
      <c r="DC47" s="144">
        <f t="shared" si="8"/>
        <v>1.25</v>
      </c>
      <c r="DD47" s="144">
        <f t="shared" si="8"/>
        <v>0</v>
      </c>
      <c r="DE47" s="145">
        <f t="shared" si="8"/>
        <v>0</v>
      </c>
    </row>
    <row r="48" spans="1:109" x14ac:dyDescent="0.25">
      <c r="CA48" t="str">
        <v/>
      </c>
      <c r="CE48" s="94"/>
      <c r="CF48" s="66">
        <v>2</v>
      </c>
      <c r="CG48" s="144">
        <f t="shared" ref="CG48:CQ48" si="9">ABS(CG34*CG20)</f>
        <v>0.8</v>
      </c>
      <c r="CH48" s="144">
        <f t="shared" si="9"/>
        <v>1.8</v>
      </c>
      <c r="CI48" s="140"/>
      <c r="CJ48" s="144">
        <f t="shared" si="9"/>
        <v>2.7</v>
      </c>
      <c r="CK48" s="144">
        <f t="shared" si="9"/>
        <v>3</v>
      </c>
      <c r="CL48" s="144">
        <f t="shared" si="9"/>
        <v>2.2000000000000002</v>
      </c>
      <c r="CM48" s="144">
        <f t="shared" si="9"/>
        <v>2.4000000000000004</v>
      </c>
      <c r="CN48" s="144">
        <f t="shared" si="9"/>
        <v>0</v>
      </c>
      <c r="CO48" s="144">
        <f t="shared" si="9"/>
        <v>0</v>
      </c>
      <c r="CP48" s="144">
        <f t="shared" si="9"/>
        <v>0</v>
      </c>
      <c r="CQ48" s="145">
        <f t="shared" si="9"/>
        <v>0</v>
      </c>
      <c r="CR48" s="19"/>
      <c r="CS48" s="139"/>
      <c r="CT48" s="138">
        <v>2</v>
      </c>
      <c r="CU48" s="144">
        <f t="shared" ref="CU48:DE48" si="10">ABS(CU34*CG20)</f>
        <v>8</v>
      </c>
      <c r="CV48" s="144">
        <f t="shared" si="10"/>
        <v>42.300000000000004</v>
      </c>
      <c r="CW48" s="140"/>
      <c r="CX48" s="144">
        <f t="shared" si="10"/>
        <v>55.800000000000011</v>
      </c>
      <c r="CY48" s="144">
        <f t="shared" si="10"/>
        <v>41</v>
      </c>
      <c r="CZ48" s="144">
        <f t="shared" si="10"/>
        <v>36.300000000000004</v>
      </c>
      <c r="DA48" s="144">
        <f t="shared" si="10"/>
        <v>15.600000000000001</v>
      </c>
      <c r="DB48" s="144">
        <f t="shared" si="10"/>
        <v>2.6</v>
      </c>
      <c r="DC48" s="144">
        <f t="shared" si="10"/>
        <v>1.4000000000000001</v>
      </c>
      <c r="DD48" s="144">
        <f t="shared" si="10"/>
        <v>1.5</v>
      </c>
      <c r="DE48" s="145">
        <f t="shared" si="10"/>
        <v>0</v>
      </c>
    </row>
    <row r="49" spans="79:110" x14ac:dyDescent="0.25">
      <c r="CA49" t="str">
        <v/>
      </c>
      <c r="CE49" s="94"/>
      <c r="CF49" s="66">
        <v>3</v>
      </c>
      <c r="CG49" s="144">
        <f t="shared" ref="CG49:CQ49" si="11">ABS(CG35*CG21)</f>
        <v>2.8499999999999996</v>
      </c>
      <c r="CH49" s="144">
        <f t="shared" si="11"/>
        <v>6.2999999999999989</v>
      </c>
      <c r="CI49" s="144">
        <f t="shared" si="11"/>
        <v>5.75</v>
      </c>
      <c r="CJ49" s="140"/>
      <c r="CK49" s="144">
        <f t="shared" si="11"/>
        <v>4.5999999999999996</v>
      </c>
      <c r="CL49" s="144">
        <f t="shared" si="11"/>
        <v>2.5</v>
      </c>
      <c r="CM49" s="144">
        <f t="shared" si="11"/>
        <v>1.35</v>
      </c>
      <c r="CN49" s="144">
        <f t="shared" si="11"/>
        <v>0</v>
      </c>
      <c r="CO49" s="144">
        <f t="shared" si="11"/>
        <v>1.55</v>
      </c>
      <c r="CP49" s="144">
        <f t="shared" si="11"/>
        <v>0</v>
      </c>
      <c r="CQ49" s="145">
        <f t="shared" si="11"/>
        <v>0</v>
      </c>
      <c r="CR49" s="19"/>
      <c r="CS49" s="139"/>
      <c r="CT49" s="138">
        <v>3</v>
      </c>
      <c r="CU49" s="144">
        <f t="shared" ref="CU49:DE49" si="12">ABS(CU35*CG21)</f>
        <v>29.45</v>
      </c>
      <c r="CV49" s="144">
        <f t="shared" si="12"/>
        <v>41.999999999999993</v>
      </c>
      <c r="CW49" s="144">
        <f t="shared" si="12"/>
        <v>79.349999999999994</v>
      </c>
      <c r="CX49" s="140"/>
      <c r="CY49" s="144">
        <f t="shared" si="12"/>
        <v>55.199999999999996</v>
      </c>
      <c r="CZ49" s="144">
        <f t="shared" si="12"/>
        <v>20</v>
      </c>
      <c r="DA49" s="144">
        <f t="shared" si="12"/>
        <v>22.950000000000003</v>
      </c>
      <c r="DB49" s="144">
        <f t="shared" si="12"/>
        <v>5.8</v>
      </c>
      <c r="DC49" s="144">
        <f t="shared" si="12"/>
        <v>4.6500000000000004</v>
      </c>
      <c r="DD49" s="144">
        <f t="shared" si="12"/>
        <v>0</v>
      </c>
      <c r="DE49" s="145">
        <f t="shared" si="12"/>
        <v>0</v>
      </c>
    </row>
    <row r="50" spans="79:110" x14ac:dyDescent="0.25">
      <c r="CA50" t="str">
        <v/>
      </c>
      <c r="CE50" s="94"/>
      <c r="CF50" s="66">
        <v>4</v>
      </c>
      <c r="CG50" s="144">
        <f t="shared" ref="CG50:CQ50" si="13">ABS(CG36*CG22)</f>
        <v>0</v>
      </c>
      <c r="CH50" s="144">
        <f t="shared" si="13"/>
        <v>2.4</v>
      </c>
      <c r="CI50" s="144">
        <f t="shared" si="13"/>
        <v>0</v>
      </c>
      <c r="CJ50" s="144">
        <f t="shared" si="13"/>
        <v>4.1999999999999993</v>
      </c>
      <c r="CK50" s="140"/>
      <c r="CL50" s="144">
        <f t="shared" si="13"/>
        <v>0</v>
      </c>
      <c r="CM50" s="144">
        <f t="shared" si="13"/>
        <v>0</v>
      </c>
      <c r="CN50" s="144">
        <f t="shared" si="13"/>
        <v>0</v>
      </c>
      <c r="CO50" s="144">
        <f t="shared" si="13"/>
        <v>0</v>
      </c>
      <c r="CP50" s="144">
        <f t="shared" si="13"/>
        <v>0</v>
      </c>
      <c r="CQ50" s="145">
        <f t="shared" si="13"/>
        <v>0</v>
      </c>
      <c r="CR50" s="19"/>
      <c r="CS50" s="139"/>
      <c r="CT50" s="138">
        <v>4</v>
      </c>
      <c r="CU50" s="144">
        <f t="shared" ref="CU50:DE50" si="14">ABS(CU36*CG22)</f>
        <v>14.3</v>
      </c>
      <c r="CV50" s="144">
        <f t="shared" si="14"/>
        <v>44.4</v>
      </c>
      <c r="CW50" s="144">
        <f t="shared" si="14"/>
        <v>42.9</v>
      </c>
      <c r="CX50" s="144">
        <f t="shared" si="14"/>
        <v>65.8</v>
      </c>
      <c r="CY50" s="140"/>
      <c r="CZ50" s="144">
        <f t="shared" si="14"/>
        <v>36.400000000000006</v>
      </c>
      <c r="DA50" s="144">
        <f t="shared" si="14"/>
        <v>6.0000000000000009</v>
      </c>
      <c r="DB50" s="144">
        <f t="shared" si="14"/>
        <v>1.6</v>
      </c>
      <c r="DC50" s="144">
        <f t="shared" si="14"/>
        <v>0</v>
      </c>
      <c r="DD50" s="144">
        <f t="shared" si="14"/>
        <v>0</v>
      </c>
      <c r="DE50" s="145">
        <f t="shared" si="14"/>
        <v>0</v>
      </c>
    </row>
    <row r="51" spans="79:110" x14ac:dyDescent="0.25">
      <c r="CA51" t="str">
        <v/>
      </c>
      <c r="CE51" s="94"/>
      <c r="CF51" s="66">
        <v>5</v>
      </c>
      <c r="CG51" s="144">
        <f t="shared" ref="CG51:CQ51" si="15">ABS(CG37*CG23)</f>
        <v>0</v>
      </c>
      <c r="CH51" s="144">
        <f t="shared" si="15"/>
        <v>0</v>
      </c>
      <c r="CI51" s="144">
        <f t="shared" si="15"/>
        <v>2.9</v>
      </c>
      <c r="CJ51" s="144">
        <f t="shared" si="15"/>
        <v>0</v>
      </c>
      <c r="CK51" s="144">
        <f t="shared" si="15"/>
        <v>1.65</v>
      </c>
      <c r="CL51" s="140"/>
      <c r="CM51" s="144">
        <f t="shared" si="15"/>
        <v>0</v>
      </c>
      <c r="CN51" s="144">
        <f t="shared" si="15"/>
        <v>0</v>
      </c>
      <c r="CO51" s="144">
        <f t="shared" si="15"/>
        <v>0</v>
      </c>
      <c r="CP51" s="144">
        <f t="shared" si="15"/>
        <v>0</v>
      </c>
      <c r="CQ51" s="145">
        <f t="shared" si="15"/>
        <v>0</v>
      </c>
      <c r="CR51" s="19"/>
      <c r="CS51" s="139"/>
      <c r="CT51" s="138">
        <v>5</v>
      </c>
      <c r="CU51" s="144">
        <f t="shared" ref="CU51:DE51" si="16">ABS(CU37*CG23)</f>
        <v>8.75</v>
      </c>
      <c r="CV51" s="144">
        <f t="shared" si="16"/>
        <v>22.950000000000003</v>
      </c>
      <c r="CW51" s="144">
        <f t="shared" si="16"/>
        <v>50.75</v>
      </c>
      <c r="CX51" s="144">
        <f t="shared" si="16"/>
        <v>35.65</v>
      </c>
      <c r="CY51" s="144">
        <f t="shared" si="16"/>
        <v>31.349999999999998</v>
      </c>
      <c r="CZ51" s="140"/>
      <c r="DA51" s="144">
        <f t="shared" si="16"/>
        <v>13.200000000000001</v>
      </c>
      <c r="DB51" s="144">
        <f t="shared" si="16"/>
        <v>5.2500000000000009</v>
      </c>
      <c r="DC51" s="144">
        <f t="shared" si="16"/>
        <v>1.85</v>
      </c>
      <c r="DD51" s="144">
        <f t="shared" si="16"/>
        <v>0</v>
      </c>
      <c r="DE51" s="145">
        <f t="shared" si="16"/>
        <v>0</v>
      </c>
    </row>
    <row r="52" spans="79:110" x14ac:dyDescent="0.25">
      <c r="CA52" t="str">
        <v/>
      </c>
      <c r="CE52" s="94"/>
      <c r="CF52" s="66">
        <v>6</v>
      </c>
      <c r="CG52" s="144">
        <f t="shared" ref="CG52:CQ52" si="17">ABS(CG38*CG24)</f>
        <v>0</v>
      </c>
      <c r="CH52" s="144">
        <f t="shared" si="17"/>
        <v>0</v>
      </c>
      <c r="CI52" s="144">
        <f t="shared" si="17"/>
        <v>0</v>
      </c>
      <c r="CJ52" s="144">
        <f t="shared" si="17"/>
        <v>3.4</v>
      </c>
      <c r="CK52" s="144">
        <f t="shared" si="17"/>
        <v>1.7999999999999998</v>
      </c>
      <c r="CL52" s="144">
        <f t="shared" si="17"/>
        <v>1.9</v>
      </c>
      <c r="CM52" s="140"/>
      <c r="CN52" s="144">
        <f t="shared" si="17"/>
        <v>0</v>
      </c>
      <c r="CO52" s="144">
        <f t="shared" si="17"/>
        <v>0</v>
      </c>
      <c r="CP52" s="144">
        <f t="shared" si="17"/>
        <v>0</v>
      </c>
      <c r="CQ52" s="145">
        <f t="shared" si="17"/>
        <v>0</v>
      </c>
      <c r="CR52" s="19"/>
      <c r="CS52" s="139"/>
      <c r="CT52" s="138">
        <v>6</v>
      </c>
      <c r="CU52" s="144">
        <f t="shared" ref="CU52:DE52" si="18">ABS(CU38*CG24)</f>
        <v>4.1999999999999993</v>
      </c>
      <c r="CV52" s="144">
        <f t="shared" si="18"/>
        <v>10.5</v>
      </c>
      <c r="CW52" s="144">
        <f t="shared" si="18"/>
        <v>36.799999999999997</v>
      </c>
      <c r="CX52" s="144">
        <f t="shared" si="18"/>
        <v>39.1</v>
      </c>
      <c r="CY52" s="144">
        <f t="shared" si="18"/>
        <v>30.599999999999998</v>
      </c>
      <c r="CZ52" s="144">
        <f t="shared" si="18"/>
        <v>9.5</v>
      </c>
      <c r="DA52" s="140"/>
      <c r="DB52" s="144">
        <f t="shared" si="18"/>
        <v>0</v>
      </c>
      <c r="DC52" s="144">
        <f t="shared" si="18"/>
        <v>0</v>
      </c>
      <c r="DD52" s="144">
        <f t="shared" si="18"/>
        <v>0</v>
      </c>
      <c r="DE52" s="145">
        <f t="shared" si="18"/>
        <v>0</v>
      </c>
    </row>
    <row r="53" spans="79:110" x14ac:dyDescent="0.25">
      <c r="CA53" t="str">
        <v/>
      </c>
      <c r="CE53" s="94"/>
      <c r="CF53" s="66">
        <v>7</v>
      </c>
      <c r="CG53" s="144">
        <f t="shared" ref="CG53:CQ53" si="19">ABS(CG39*CG25)</f>
        <v>0</v>
      </c>
      <c r="CH53" s="144">
        <f t="shared" si="19"/>
        <v>0</v>
      </c>
      <c r="CI53" s="144">
        <f t="shared" si="19"/>
        <v>0</v>
      </c>
      <c r="CJ53" s="144">
        <f t="shared" si="19"/>
        <v>0</v>
      </c>
      <c r="CK53" s="144">
        <f t="shared" si="19"/>
        <v>0</v>
      </c>
      <c r="CL53" s="144">
        <f t="shared" si="19"/>
        <v>0</v>
      </c>
      <c r="CM53" s="144">
        <f t="shared" si="19"/>
        <v>0</v>
      </c>
      <c r="CN53" s="140"/>
      <c r="CO53" s="144">
        <f t="shared" si="19"/>
        <v>0</v>
      </c>
      <c r="CP53" s="144">
        <f t="shared" si="19"/>
        <v>0</v>
      </c>
      <c r="CQ53" s="145">
        <f t="shared" si="19"/>
        <v>0</v>
      </c>
      <c r="CR53" s="19"/>
      <c r="CS53" s="139"/>
      <c r="CT53" s="138">
        <v>7</v>
      </c>
      <c r="CU53" s="144">
        <f t="shared" ref="CU53:DE53" si="20">ABS(CU39*CG25)</f>
        <v>0</v>
      </c>
      <c r="CV53" s="144">
        <f t="shared" si="20"/>
        <v>0</v>
      </c>
      <c r="CW53" s="144">
        <f t="shared" si="20"/>
        <v>8.75</v>
      </c>
      <c r="CX53" s="144">
        <f t="shared" si="20"/>
        <v>7.4</v>
      </c>
      <c r="CY53" s="144">
        <f t="shared" si="20"/>
        <v>9.75</v>
      </c>
      <c r="CZ53" s="144">
        <f t="shared" si="20"/>
        <v>6.1499999999999995</v>
      </c>
      <c r="DA53" s="144">
        <f t="shared" si="20"/>
        <v>2.1500000000000004</v>
      </c>
      <c r="DB53" s="140"/>
      <c r="DC53" s="144">
        <f t="shared" si="20"/>
        <v>0</v>
      </c>
      <c r="DD53" s="144">
        <f t="shared" si="20"/>
        <v>0</v>
      </c>
      <c r="DE53" s="145">
        <f t="shared" si="20"/>
        <v>0</v>
      </c>
    </row>
    <row r="54" spans="79:110" x14ac:dyDescent="0.25">
      <c r="CA54" t="str">
        <v/>
      </c>
      <c r="CE54" s="94"/>
      <c r="CF54" s="66">
        <v>8</v>
      </c>
      <c r="CG54" s="144">
        <f t="shared" ref="CG54:CQ54" si="21">ABS(CG40*CG26)</f>
        <v>0</v>
      </c>
      <c r="CH54" s="144">
        <f t="shared" si="21"/>
        <v>0</v>
      </c>
      <c r="CI54" s="144">
        <f t="shared" si="21"/>
        <v>0</v>
      </c>
      <c r="CJ54" s="144">
        <f t="shared" si="21"/>
        <v>0</v>
      </c>
      <c r="CK54" s="144">
        <f t="shared" si="21"/>
        <v>0</v>
      </c>
      <c r="CL54" s="144">
        <f t="shared" si="21"/>
        <v>0</v>
      </c>
      <c r="CM54" s="144">
        <f t="shared" si="21"/>
        <v>0</v>
      </c>
      <c r="CN54" s="144">
        <f t="shared" si="21"/>
        <v>0</v>
      </c>
      <c r="CO54" s="140"/>
      <c r="CP54" s="144">
        <f t="shared" si="21"/>
        <v>0</v>
      </c>
      <c r="CQ54" s="145">
        <f t="shared" si="21"/>
        <v>0</v>
      </c>
      <c r="CR54" s="19"/>
      <c r="CS54" s="139"/>
      <c r="CT54" s="138">
        <v>8</v>
      </c>
      <c r="CU54" s="144">
        <f t="shared" ref="CU54:DE54" si="22">ABS(CU40*CG26)</f>
        <v>0</v>
      </c>
      <c r="CV54" s="144">
        <f t="shared" si="22"/>
        <v>5.4</v>
      </c>
      <c r="CW54" s="144">
        <f t="shared" si="22"/>
        <v>5.6999999999999993</v>
      </c>
      <c r="CX54" s="144">
        <f t="shared" si="22"/>
        <v>2</v>
      </c>
      <c r="CY54" s="144">
        <f t="shared" si="22"/>
        <v>2.1</v>
      </c>
      <c r="CZ54" s="144">
        <f t="shared" si="22"/>
        <v>2.2000000000000002</v>
      </c>
      <c r="DA54" s="144">
        <f t="shared" si="22"/>
        <v>0</v>
      </c>
      <c r="DB54" s="144">
        <f t="shared" si="22"/>
        <v>2.4</v>
      </c>
      <c r="DC54" s="140"/>
      <c r="DD54" s="144">
        <f t="shared" si="22"/>
        <v>0</v>
      </c>
      <c r="DE54" s="145">
        <f t="shared" si="22"/>
        <v>0</v>
      </c>
    </row>
    <row r="55" spans="79:110" x14ac:dyDescent="0.25">
      <c r="CA55" t="str">
        <v/>
      </c>
      <c r="CE55" s="94"/>
      <c r="CF55" s="66">
        <v>9</v>
      </c>
      <c r="CG55" s="144">
        <f t="shared" ref="CG55:CQ55" si="23">ABS(CG41*CG27)</f>
        <v>0</v>
      </c>
      <c r="CH55" s="144">
        <f t="shared" si="23"/>
        <v>0</v>
      </c>
      <c r="CI55" s="144">
        <f t="shared" si="23"/>
        <v>0</v>
      </c>
      <c r="CJ55" s="144">
        <f t="shared" si="23"/>
        <v>0</v>
      </c>
      <c r="CK55" s="144">
        <f t="shared" si="23"/>
        <v>0</v>
      </c>
      <c r="CL55" s="144">
        <f t="shared" si="23"/>
        <v>0</v>
      </c>
      <c r="CM55" s="144">
        <f t="shared" si="23"/>
        <v>0</v>
      </c>
      <c r="CN55" s="144">
        <f t="shared" si="23"/>
        <v>0</v>
      </c>
      <c r="CO55" s="144">
        <f t="shared" si="23"/>
        <v>0</v>
      </c>
      <c r="CP55" s="140"/>
      <c r="CQ55" s="145">
        <f t="shared" si="23"/>
        <v>0</v>
      </c>
      <c r="CR55" s="19"/>
      <c r="CS55" s="139"/>
      <c r="CT55" s="138">
        <v>9</v>
      </c>
      <c r="CU55" s="144">
        <f t="shared" ref="CU55:DE55" si="24">ABS(CU41*CG27)</f>
        <v>0</v>
      </c>
      <c r="CV55" s="144">
        <f t="shared" si="24"/>
        <v>0</v>
      </c>
      <c r="CW55" s="144">
        <f t="shared" si="24"/>
        <v>0</v>
      </c>
      <c r="CX55" s="144">
        <f t="shared" si="24"/>
        <v>0</v>
      </c>
      <c r="CY55" s="144">
        <f t="shared" si="24"/>
        <v>0</v>
      </c>
      <c r="CZ55" s="144">
        <f t="shared" si="24"/>
        <v>0</v>
      </c>
      <c r="DA55" s="144">
        <f t="shared" si="24"/>
        <v>0</v>
      </c>
      <c r="DB55" s="144">
        <f t="shared" si="24"/>
        <v>0</v>
      </c>
      <c r="DC55" s="144">
        <f t="shared" si="24"/>
        <v>0</v>
      </c>
      <c r="DD55" s="140"/>
      <c r="DE55" s="145">
        <f t="shared" si="24"/>
        <v>0</v>
      </c>
    </row>
    <row r="56" spans="79:110" ht="15.75" thickBot="1" x14ac:dyDescent="0.3">
      <c r="CA56" t="str">
        <v/>
      </c>
      <c r="CE56" s="95"/>
      <c r="CF56" s="68">
        <v>10</v>
      </c>
      <c r="CG56" s="146">
        <f t="shared" ref="CG56:CP56" si="25">ABS(CG42*CG28)</f>
        <v>0</v>
      </c>
      <c r="CH56" s="146">
        <f t="shared" si="25"/>
        <v>0</v>
      </c>
      <c r="CI56" s="146">
        <f t="shared" si="25"/>
        <v>0</v>
      </c>
      <c r="CJ56" s="146">
        <f t="shared" si="25"/>
        <v>0</v>
      </c>
      <c r="CK56" s="146">
        <f t="shared" si="25"/>
        <v>0</v>
      </c>
      <c r="CL56" s="146">
        <f t="shared" si="25"/>
        <v>0</v>
      </c>
      <c r="CM56" s="146">
        <f t="shared" si="25"/>
        <v>0</v>
      </c>
      <c r="CN56" s="146">
        <f t="shared" si="25"/>
        <v>0</v>
      </c>
      <c r="CO56" s="146">
        <f t="shared" si="25"/>
        <v>0</v>
      </c>
      <c r="CP56" s="146">
        <f t="shared" si="25"/>
        <v>0</v>
      </c>
      <c r="CQ56" s="147"/>
      <c r="CR56" s="19"/>
      <c r="CS56" s="135"/>
      <c r="CT56" s="136">
        <v>10</v>
      </c>
      <c r="CU56" s="144">
        <f t="shared" ref="CU56:DD56" si="26">ABS(CU42*CG28)</f>
        <v>0</v>
      </c>
      <c r="CV56" s="144">
        <f t="shared" si="26"/>
        <v>0</v>
      </c>
      <c r="CW56" s="144">
        <f t="shared" si="26"/>
        <v>0</v>
      </c>
      <c r="CX56" s="144">
        <f t="shared" si="26"/>
        <v>0</v>
      </c>
      <c r="CY56" s="144">
        <f t="shared" si="26"/>
        <v>0</v>
      </c>
      <c r="CZ56" s="144">
        <f t="shared" si="26"/>
        <v>0</v>
      </c>
      <c r="DA56" s="144">
        <f t="shared" si="26"/>
        <v>0</v>
      </c>
      <c r="DB56" s="144">
        <f t="shared" si="26"/>
        <v>0</v>
      </c>
      <c r="DC56" s="144">
        <f t="shared" si="26"/>
        <v>0</v>
      </c>
      <c r="DD56" s="144">
        <f t="shared" si="26"/>
        <v>0</v>
      </c>
      <c r="DE56" s="140"/>
    </row>
    <row r="57" spans="79:110" ht="16.5" thickTop="1" thickBot="1" x14ac:dyDescent="0.3">
      <c r="CA57" t="str">
        <v/>
      </c>
      <c r="CR57" s="97">
        <f>SUM(CG46:CQ56)</f>
        <v>66.150000000000006</v>
      </c>
      <c r="DF57" s="97">
        <f>SUM(CU46:DE56)</f>
        <v>1160.1000000000004</v>
      </c>
    </row>
    <row r="58" spans="79:110" ht="15.75" thickTop="1" x14ac:dyDescent="0.25">
      <c r="CA58" t="str">
        <v/>
      </c>
    </row>
    <row r="59" spans="79:110" x14ac:dyDescent="0.25">
      <c r="CA59" t="str">
        <v/>
      </c>
    </row>
    <row r="60" spans="79:110" x14ac:dyDescent="0.25">
      <c r="CA60" t="str">
        <v/>
      </c>
    </row>
    <row r="61" spans="79:110" x14ac:dyDescent="0.25">
      <c r="CA61" t="str">
        <v/>
      </c>
    </row>
    <row r="62" spans="79:110" x14ac:dyDescent="0.25">
      <c r="CA62" t="str">
        <v/>
      </c>
    </row>
    <row r="63" spans="79:110" x14ac:dyDescent="0.25">
      <c r="CA63" t="str">
        <v/>
      </c>
    </row>
    <row r="64" spans="79:110" x14ac:dyDescent="0.25">
      <c r="CA64" t="str">
        <v/>
      </c>
    </row>
    <row r="65" spans="79:79" x14ac:dyDescent="0.25">
      <c r="CA65" t="str">
        <v/>
      </c>
    </row>
    <row r="66" spans="79:79" x14ac:dyDescent="0.25">
      <c r="CA66" t="str">
        <v/>
      </c>
    </row>
    <row r="99" spans="99:99" x14ac:dyDescent="0.25">
      <c r="CU99">
        <v>1</v>
      </c>
    </row>
  </sheetData>
  <mergeCells count="2">
    <mergeCell ref="CE30:CF31"/>
    <mergeCell ref="CS30:CT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G18:CQ28">
    <cfRule type="colorScale" priority="32">
      <colorScale>
        <cfvo type="min"/>
        <cfvo type="percentile" val="50"/>
        <cfvo type="max"/>
        <color rgb="FFF8696B"/>
        <color rgb="FFFFEB84"/>
        <color rgb="FF63BE7B"/>
      </colorScale>
    </cfRule>
  </conditionalFormatting>
  <conditionalFormatting sqref="CG32:CQ42">
    <cfRule type="colorScale" priority="29">
      <colorScale>
        <cfvo type="min"/>
        <cfvo type="percentile" val="50"/>
        <cfvo type="max"/>
        <color rgb="FFF8696B"/>
        <color rgb="FFFCFCFF"/>
        <color rgb="FF63BE7B"/>
      </colorScale>
    </cfRule>
  </conditionalFormatting>
  <conditionalFormatting sqref="CG46:CQ56">
    <cfRule type="colorScale" priority="28">
      <colorScale>
        <cfvo type="min"/>
        <cfvo type="percentile" val="50"/>
        <cfvo type="max"/>
        <color rgb="FFF8696B"/>
        <color rgb="FFFFEB84"/>
        <color rgb="FF63BE7B"/>
      </colorScale>
    </cfRule>
  </conditionalFormatting>
  <conditionalFormatting sqref="CU32">
    <cfRule type="colorScale" priority="14">
      <colorScale>
        <cfvo type="min"/>
        <cfvo type="percentile" val="50"/>
        <cfvo type="max"/>
        <color rgb="FFF8696B"/>
        <color rgb="FFFFEB84"/>
        <color rgb="FF63BE7B"/>
      </colorScale>
    </cfRule>
  </conditionalFormatting>
  <conditionalFormatting sqref="CU46">
    <cfRule type="colorScale" priority="1">
      <colorScale>
        <cfvo type="min"/>
        <cfvo type="percentile" val="50"/>
        <cfvo type="max"/>
        <color rgb="FFF8696B"/>
        <color rgb="FFFFEB84"/>
        <color rgb="FF63BE7B"/>
      </colorScale>
    </cfRule>
  </conditionalFormatting>
  <conditionalFormatting sqref="CV33">
    <cfRule type="colorScale" priority="15">
      <colorScale>
        <cfvo type="min"/>
        <cfvo type="percentile" val="50"/>
        <cfvo type="max"/>
        <color rgb="FFF8696B"/>
        <color rgb="FFFFEB84"/>
        <color rgb="FF63BE7B"/>
      </colorScale>
    </cfRule>
  </conditionalFormatting>
  <conditionalFormatting sqref="CV47">
    <cfRule type="colorScale" priority="2">
      <colorScale>
        <cfvo type="min"/>
        <cfvo type="percentile" val="50"/>
        <cfvo type="max"/>
        <color rgb="FFF8696B"/>
        <color rgb="FFFFEB84"/>
        <color rgb="FF63BE7B"/>
      </colorScale>
    </cfRule>
  </conditionalFormatting>
  <conditionalFormatting sqref="CV32:DE32 CU42:DD42 CU41:DC41 DE41 CU40:DB40 DD40:DE40 CU39:DA39 DC39:DE39 CU38:CZ38 DB38:DE38 CU37:CY37 DA37:DE37 CU36:CX36 CZ36:DE36 CU35:CW35 CY35:DE35 CU34:CV34 CX34:DE34 CU33 CW33:DE33">
    <cfRule type="colorScale" priority="25">
      <colorScale>
        <cfvo type="min"/>
        <cfvo type="percentile" val="50"/>
        <cfvo type="max"/>
        <color rgb="FFF8696B"/>
        <color rgb="FFFCFCFF"/>
        <color rgb="FF63BE7B"/>
      </colorScale>
    </cfRule>
  </conditionalFormatting>
  <conditionalFormatting sqref="CV46:DE46 CU56:DD56 CU55:DC55 DE55 CU54:DB54 DD54:DE54 CU53:DA53 DC53:DE53 CU52:CZ52 DB52:DE52 CU51:CY51 DA51:DE51 CU50:CX50 CZ50:DE50 CU49:CW49 CY49:DE49 CU48:CV48 CX48:DE48 CU47 CW47:DE47">
    <cfRule type="colorScale" priority="12">
      <colorScale>
        <cfvo type="min"/>
        <cfvo type="percentile" val="50"/>
        <cfvo type="max"/>
        <color rgb="FFF8696B"/>
        <color rgb="FFFFEB84"/>
        <color rgb="FF63BE7B"/>
      </colorScale>
    </cfRule>
  </conditionalFormatting>
  <conditionalFormatting sqref="CW34">
    <cfRule type="colorScale" priority="16">
      <colorScale>
        <cfvo type="min"/>
        <cfvo type="percentile" val="50"/>
        <cfvo type="max"/>
        <color rgb="FFF8696B"/>
        <color rgb="FFFFEB84"/>
        <color rgb="FF63BE7B"/>
      </colorScale>
    </cfRule>
  </conditionalFormatting>
  <conditionalFormatting sqref="CW48">
    <cfRule type="colorScale" priority="3">
      <colorScale>
        <cfvo type="min"/>
        <cfvo type="percentile" val="50"/>
        <cfvo type="max"/>
        <color rgb="FFF8696B"/>
        <color rgb="FFFFEB84"/>
        <color rgb="FF63BE7B"/>
      </colorScale>
    </cfRule>
  </conditionalFormatting>
  <conditionalFormatting sqref="CX35">
    <cfRule type="colorScale" priority="17">
      <colorScale>
        <cfvo type="min"/>
        <cfvo type="percentile" val="50"/>
        <cfvo type="max"/>
        <color rgb="FFF8696B"/>
        <color rgb="FFFFEB84"/>
        <color rgb="FF63BE7B"/>
      </colorScale>
    </cfRule>
  </conditionalFormatting>
  <conditionalFormatting sqref="CX49">
    <cfRule type="colorScale" priority="4">
      <colorScale>
        <cfvo type="min"/>
        <cfvo type="percentile" val="50"/>
        <cfvo type="max"/>
        <color rgb="FFF8696B"/>
        <color rgb="FFFFEB84"/>
        <color rgb="FF63BE7B"/>
      </colorScale>
    </cfRule>
  </conditionalFormatting>
  <conditionalFormatting sqref="CY36">
    <cfRule type="colorScale" priority="18">
      <colorScale>
        <cfvo type="min"/>
        <cfvo type="percentile" val="50"/>
        <cfvo type="max"/>
        <color rgb="FFF8696B"/>
        <color rgb="FFFFEB84"/>
        <color rgb="FF63BE7B"/>
      </colorScale>
    </cfRule>
  </conditionalFormatting>
  <conditionalFormatting sqref="CY50">
    <cfRule type="colorScale" priority="5">
      <colorScale>
        <cfvo type="min"/>
        <cfvo type="percentile" val="50"/>
        <cfvo type="max"/>
        <color rgb="FFF8696B"/>
        <color rgb="FFFFEB84"/>
        <color rgb="FF63BE7B"/>
      </colorScale>
    </cfRule>
  </conditionalFormatting>
  <conditionalFormatting sqref="CZ37">
    <cfRule type="colorScale" priority="19">
      <colorScale>
        <cfvo type="min"/>
        <cfvo type="percentile" val="50"/>
        <cfvo type="max"/>
        <color rgb="FFF8696B"/>
        <color rgb="FFFFEB84"/>
        <color rgb="FF63BE7B"/>
      </colorScale>
    </cfRule>
  </conditionalFormatting>
  <conditionalFormatting sqref="CZ51">
    <cfRule type="colorScale" priority="6">
      <colorScale>
        <cfvo type="min"/>
        <cfvo type="percentile" val="50"/>
        <cfvo type="max"/>
        <color rgb="FFF8696B"/>
        <color rgb="FFFFEB84"/>
        <color rgb="FF63BE7B"/>
      </colorScale>
    </cfRule>
  </conditionalFormatting>
  <conditionalFormatting sqref="DA38">
    <cfRule type="colorScale" priority="20">
      <colorScale>
        <cfvo type="min"/>
        <cfvo type="percentile" val="50"/>
        <cfvo type="max"/>
        <color rgb="FFF8696B"/>
        <color rgb="FFFFEB84"/>
        <color rgb="FF63BE7B"/>
      </colorScale>
    </cfRule>
  </conditionalFormatting>
  <conditionalFormatting sqref="DA52">
    <cfRule type="colorScale" priority="7">
      <colorScale>
        <cfvo type="min"/>
        <cfvo type="percentile" val="50"/>
        <cfvo type="max"/>
        <color rgb="FFF8696B"/>
        <color rgb="FFFFEB84"/>
        <color rgb="FF63BE7B"/>
      </colorScale>
    </cfRule>
  </conditionalFormatting>
  <conditionalFormatting sqref="DB39">
    <cfRule type="colorScale" priority="21">
      <colorScale>
        <cfvo type="min"/>
        <cfvo type="percentile" val="50"/>
        <cfvo type="max"/>
        <color rgb="FFF8696B"/>
        <color rgb="FFFFEB84"/>
        <color rgb="FF63BE7B"/>
      </colorScale>
    </cfRule>
  </conditionalFormatting>
  <conditionalFormatting sqref="DB53">
    <cfRule type="colorScale" priority="8">
      <colorScale>
        <cfvo type="min"/>
        <cfvo type="percentile" val="50"/>
        <cfvo type="max"/>
        <color rgb="FFF8696B"/>
        <color rgb="FFFFEB84"/>
        <color rgb="FF63BE7B"/>
      </colorScale>
    </cfRule>
  </conditionalFormatting>
  <conditionalFormatting sqref="DC40">
    <cfRule type="colorScale" priority="22">
      <colorScale>
        <cfvo type="min"/>
        <cfvo type="percentile" val="50"/>
        <cfvo type="max"/>
        <color rgb="FFF8696B"/>
        <color rgb="FFFFEB84"/>
        <color rgb="FF63BE7B"/>
      </colorScale>
    </cfRule>
  </conditionalFormatting>
  <conditionalFormatting sqref="DC54">
    <cfRule type="colorScale" priority="9">
      <colorScale>
        <cfvo type="min"/>
        <cfvo type="percentile" val="50"/>
        <cfvo type="max"/>
        <color rgb="FFF8696B"/>
        <color rgb="FFFFEB84"/>
        <color rgb="FF63BE7B"/>
      </colorScale>
    </cfRule>
  </conditionalFormatting>
  <conditionalFormatting sqref="DD41">
    <cfRule type="colorScale" priority="23">
      <colorScale>
        <cfvo type="min"/>
        <cfvo type="percentile" val="50"/>
        <cfvo type="max"/>
        <color rgb="FFF8696B"/>
        <color rgb="FFFFEB84"/>
        <color rgb="FF63BE7B"/>
      </colorScale>
    </cfRule>
  </conditionalFormatting>
  <conditionalFormatting sqref="DD55">
    <cfRule type="colorScale" priority="10">
      <colorScale>
        <cfvo type="min"/>
        <cfvo type="percentile" val="50"/>
        <cfvo type="max"/>
        <color rgb="FFF8696B"/>
        <color rgb="FFFFEB84"/>
        <color rgb="FF63BE7B"/>
      </colorScale>
    </cfRule>
  </conditionalFormatting>
  <conditionalFormatting sqref="DE42">
    <cfRule type="colorScale" priority="24">
      <colorScale>
        <cfvo type="min"/>
        <cfvo type="percentile" val="50"/>
        <cfvo type="max"/>
        <color rgb="FFF8696B"/>
        <color rgb="FFFFEB84"/>
        <color rgb="FF63BE7B"/>
      </colorScale>
    </cfRule>
  </conditionalFormatting>
  <conditionalFormatting sqref="DE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2"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61</v>
      </c>
      <c r="E2" s="130"/>
      <c r="O2" t="str" cm="1">
        <f t="array" aca="1" ref="O2" ca="1">INDIRECT("A"&amp;6)</f>
        <v>CBJ</v>
      </c>
      <c r="S2">
        <v>8</v>
      </c>
      <c r="T2" t="str" cm="1">
        <f t="array" ref="T2">INDEX(Table6[Teams], SMALL(IF(Table6[D]="P", ROW(Table6[Teams])-ROW(Table6[#Headers])), Table7[[#This Row],[PAC]]))</f>
        <v>VGK</v>
      </c>
      <c r="U2">
        <f>INDEX(Table6[PTS], MATCH($T2, Table6[Teams], 0))</f>
        <v>80</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64</v>
      </c>
      <c r="E3" s="71">
        <f>INDEX(Table3[PTS], MATCH(Table6[[#This Row],[Teams]], Table3[Teams],0))</f>
        <v>64</v>
      </c>
      <c r="S3">
        <v>3</v>
      </c>
      <c r="T3" t="str" cm="1">
        <f t="array" ref="T3">INDEX(Table6[Teams], SMALL(IF(Table6[D]="P", ROW(Table6[Teams])-ROW(Table6[#Headers])), Table7[[#This Row],[PAC]]))</f>
        <v>EDM</v>
      </c>
      <c r="U3">
        <f>INDEX(Table6[PTS], MATCH($T3, Table6[Teams], 0))</f>
        <v>74</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0</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54</v>
      </c>
      <c r="E4" s="71">
        <f>INDEX(Table3[PTS], MATCH(Table6[[#This Row],[Teams]], Table3[Teams],0))</f>
        <v>54</v>
      </c>
      <c r="S4">
        <v>4</v>
      </c>
      <c r="T4" t="str" cm="1">
        <f t="array" ref="T4">INDEX(Table6[Teams], SMALL(IF(Table6[D]="P", ROW(Table6[Teams])-ROW(Table6[#Headers])), Table7[[#This Row],[PAC]]))</f>
        <v>LAK</v>
      </c>
      <c r="U4">
        <f>INDEX(Table6[PTS], MATCH($T4, Table6[Teams], 0))</f>
        <v>71</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1</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76</v>
      </c>
      <c r="E5" s="71">
        <f>INDEX(Table3[PTS], MATCH(Table6[[#This Row],[Teams]], Table3[Teams],0))</f>
        <v>76</v>
      </c>
      <c r="S5">
        <v>2</v>
      </c>
      <c r="T5" t="str" cm="1">
        <f t="array" ref="T5">INDEX(Table6[Teams], SMALL(IF(Table6[D]="P", ROW(Table6[Teams])-ROW(Table6[#Headers])), Table7[[#This Row],[PAC]]))</f>
        <v>CGY</v>
      </c>
      <c r="U5">
        <f>INDEX(Table6[PTS], MATCH($T5, Table6[Teams], 0))</f>
        <v>67</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0</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68</v>
      </c>
      <c r="E6" s="71">
        <f>INDEX(Table3[PTS], MATCH(Table6[[#This Row],[Teams]], Table3[Teams],0))</f>
        <v>68</v>
      </c>
      <c r="S6">
        <v>7</v>
      </c>
      <c r="T6" t="str" cm="1">
        <f t="array" ref="T6">INDEX(Table6[Teams], SMALL(IF(Table6[D]="P", ROW(Table6[Teams])-ROW(Table6[#Headers])), Table7[[#This Row],[PAC]]))</f>
        <v>VAN</v>
      </c>
      <c r="U6">
        <f>INDEX(Table6[PTS], MATCH($T6, Table6[Teams], 0))</f>
        <v>64</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1</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67</v>
      </c>
      <c r="E7" s="71">
        <f>INDEX(Table3[PTS], MATCH(Table6[[#This Row],[Teams]], Table3[Teams],0))</f>
        <v>67</v>
      </c>
      <c r="S7">
        <v>1</v>
      </c>
      <c r="T7" t="str" cm="1">
        <f t="array" ref="T7">INDEX(Table6[Teams], SMALL(IF(Table6[D]="P", ROW(Table6[Teams])-ROW(Table6[#Headers])), Table7[[#This Row],[PAC]]))</f>
        <v>ANA</v>
      </c>
      <c r="U7">
        <f>INDEX(Table6[PTS], MATCH($T7, Table6[Teams], 0))</f>
        <v>61</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46</v>
      </c>
      <c r="E8" s="71">
        <f>INDEX(Table3[PTS], MATCH(Table6[[#This Row],[Teams]], Table3[Teams],0))</f>
        <v>46</v>
      </c>
      <c r="S8">
        <v>5</v>
      </c>
      <c r="T8" t="str" cm="1">
        <f t="array" ref="T8">INDEX(Table6[Teams], SMALL(IF(Table6[D]="P", ROW(Table6[Teams])-ROW(Table6[#Headers])), Table7[[#This Row],[PAC]]))</f>
        <v>SEA</v>
      </c>
      <c r="U8">
        <f>INDEX(Table6[PTS], MATCH($T8, Table6[Teams], 0))</f>
        <v>56</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74</v>
      </c>
      <c r="E9" s="71">
        <f>INDEX(Table3[PTS], MATCH(Table6[[#This Row],[Teams]], Table3[Teams],0))</f>
        <v>74</v>
      </c>
      <c r="S9">
        <v>6</v>
      </c>
      <c r="T9" t="str" cm="1">
        <f t="array" ref="T9">INDEX(Table6[Teams], SMALL(IF(Table6[D]="P", ROW(Table6[Teams])-ROW(Table6[#Headers])), Table7[[#This Row],[PAC]]))</f>
        <v>SJS</v>
      </c>
      <c r="U9">
        <f>INDEX(Table6[PTS], MATCH($T9, Table6[Teams], 0))</f>
        <v>43</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82</v>
      </c>
      <c r="E10" s="71">
        <f>INDEX(Table3[PTS], MATCH(Table6[[#This Row],[Teams]], Table3[Teams],0))</f>
        <v>82</v>
      </c>
    </row>
    <row r="11" spans="1:53" x14ac:dyDescent="0.25">
      <c r="A11" s="71" t="s">
        <v>30</v>
      </c>
      <c r="B11" s="71" t="s">
        <v>97</v>
      </c>
      <c r="C11" s="71" t="s">
        <v>80</v>
      </c>
      <c r="D11" s="71">
        <f>INDEX(Table3[PTS], MATCH(Table6[[#This Row],[Teams]], Table3[Teams],0))</f>
        <v>66</v>
      </c>
      <c r="E11" s="71">
        <f>INDEX(Table3[PTS], MATCH(Table6[[#This Row],[Teams]], Table3[Teams],0))</f>
        <v>66</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74</v>
      </c>
      <c r="E12" s="71">
        <f>INDEX(Table3[PTS], MATCH(Table6[[#This Row],[Teams]], Table3[Teams],0))</f>
        <v>74</v>
      </c>
      <c r="S12">
        <v>8</v>
      </c>
      <c r="T12" t="str" cm="1">
        <f t="array" ref="T12">INDEX(Table6[Teams], SMALL(IF(Table6[D]="C", ROW(Table6[Teams])-ROW(Table6[#Headers])), Table710[[#This Row],[CEN]]))</f>
        <v>WPG</v>
      </c>
      <c r="U12">
        <f>INDEX(Table6[PTS], MATCH($T12, Table6[Teams], 0))</f>
        <v>90</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0</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81</v>
      </c>
      <c r="E13" s="71">
        <f>INDEX(Table3[PTS], MATCH(Table6[[#This Row],[Teams]], Table3[Teams],0))</f>
        <v>81</v>
      </c>
      <c r="S13">
        <v>3</v>
      </c>
      <c r="T13" t="str" cm="1">
        <f t="array" ref="T13">INDEX(Table6[Teams], SMALL(IF(Table6[D]="C", ROW(Table6[Teams])-ROW(Table6[#Headers])), Table710[[#This Row],[CEN]]))</f>
        <v>DAL</v>
      </c>
      <c r="U13">
        <f>INDEX(Table6[PTS], MATCH($T13, Table6[Teams], 0))</f>
        <v>82</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2</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71</v>
      </c>
      <c r="E14" s="71">
        <f>INDEX(Table3[PTS], MATCH(Table6[[#This Row],[Teams]], Table3[Teams],0))</f>
        <v>71</v>
      </c>
      <c r="S14">
        <v>4</v>
      </c>
      <c r="T14" t="str" cm="1">
        <f t="array" ref="T14">INDEX(Table6[Teams], SMALL(IF(Table6[D]="C", ROW(Table6[Teams])-ROW(Table6[#Headers])), Table710[[#This Row],[CEN]]))</f>
        <v>MIN</v>
      </c>
      <c r="U14">
        <f>INDEX(Table6[PTS], MATCH($T14, Table6[Teams], 0))</f>
        <v>76</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3</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2</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76</v>
      </c>
      <c r="E15" s="71">
        <f>INDEX(Table3[PTS], MATCH(Table6[[#This Row],[Teams]], Table3[Teams],0))</f>
        <v>76</v>
      </c>
      <c r="S15">
        <v>2</v>
      </c>
      <c r="T15" t="str" cm="1">
        <f t="array" ref="T15">INDEX(Table6[Teams], SMALL(IF(Table6[D]="C", ROW(Table6[Teams])-ROW(Table6[#Headers])), Table710[[#This Row],[CEN]]))</f>
        <v>COL</v>
      </c>
      <c r="U15">
        <f>INDEX(Table6[PTS], MATCH($T15, Table6[Teams], 0))</f>
        <v>74</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4</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4</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65</v>
      </c>
      <c r="E16" s="71">
        <f>INDEX(Table3[PTS], MATCH(Table6[[#This Row],[Teams]], Table3[Teams],0))</f>
        <v>65</v>
      </c>
      <c r="S16">
        <v>7</v>
      </c>
      <c r="T16" t="str" cm="1">
        <f t="array" ref="T16">INDEX(Table6[Teams], SMALL(IF(Table6[D]="C", ROW(Table6[Teams])-ROW(Table6[#Headers])), Table710[[#This Row],[CEN]]))</f>
        <v>UTA</v>
      </c>
      <c r="U16">
        <f>INDEX(Table6[PTS], MATCH($T16, Table6[Teams], 0))</f>
        <v>65</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72</v>
      </c>
      <c r="E17" s="71">
        <f>INDEX(Table3[PTS], MATCH(Table6[[#This Row],[Teams]], Table3[Teams],0))</f>
        <v>72</v>
      </c>
      <c r="S17">
        <v>6</v>
      </c>
      <c r="T17" t="str" cm="1">
        <f t="array" ref="T17">INDEX(Table6[Teams], SMALL(IF(Table6[D]="C", ROW(Table6[Teams])-ROW(Table6[#Headers])), Table710[[#This Row],[CEN]]))</f>
        <v>STL</v>
      </c>
      <c r="U17">
        <f>INDEX(Table6[PTS], MATCH($T17, Table6[Teams], 0))</f>
        <v>66</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4</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51</v>
      </c>
      <c r="E18" s="71">
        <f>INDEX(Table3[PTS], MATCH(Table6[[#This Row],[Teams]], Table3[Teams],0))</f>
        <v>51</v>
      </c>
      <c r="S18">
        <v>5</v>
      </c>
      <c r="T18" t="str" cm="1">
        <f t="array" ref="T18">INDEX(Table6[Teams], SMALL(IF(Table6[D]="C", ROW(Table6[Teams])-ROW(Table6[#Headers])), Table710[[#This Row],[CEN]]))</f>
        <v>NSH</v>
      </c>
      <c r="U18">
        <f>INDEX(Table6[PTS], MATCH($T18, Table6[Teams], 0))</f>
        <v>51</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0</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63</v>
      </c>
      <c r="E19" s="71">
        <f>INDEX(Table3[PTS], MATCH(Table6[[#This Row],[Teams]], Table3[Teams],0))</f>
        <v>63</v>
      </c>
      <c r="S19">
        <v>1</v>
      </c>
      <c r="T19" t="str" cm="1">
        <f t="array" ref="T19">INDEX(Table6[Teams], SMALL(IF(Table6[D]="C", ROW(Table6[Teams])-ROW(Table6[#Headers])), Table710[[#This Row],[CEN]]))</f>
        <v>CHI</v>
      </c>
      <c r="U19">
        <f>INDEX(Table6[PTS], MATCH($T19, Table6[Teams], 0))</f>
        <v>46</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0</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67</v>
      </c>
      <c r="E20" s="71">
        <f>INDEX(Table3[PTS], MATCH(Table6[[#This Row],[Teams]], Table3[Teams],0))</f>
        <v>67</v>
      </c>
    </row>
    <row r="21" spans="1:53" x14ac:dyDescent="0.25">
      <c r="A21" s="71" t="s">
        <v>29</v>
      </c>
      <c r="B21" s="71" t="s">
        <v>97</v>
      </c>
      <c r="C21" s="71" t="s">
        <v>80</v>
      </c>
      <c r="D21" s="71">
        <f>INDEX(Table3[PTS], MATCH(Table6[[#This Row],[Teams]], Table3[Teams],0))</f>
        <v>67</v>
      </c>
      <c r="E21" s="71">
        <f>INDEX(Table3[PTS], MATCH(Table6[[#This Row],[Teams]], Table3[Teams],0))</f>
        <v>67</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62</v>
      </c>
      <c r="E22" s="71">
        <f>INDEX(Table3[PTS], MATCH(Table6[[#This Row],[Teams]], Table3[Teams],0))</f>
        <v>62</v>
      </c>
      <c r="S22">
        <v>8</v>
      </c>
      <c r="T22" t="str" cm="1">
        <f t="array" ref="T22">INDEX(Table6[Teams], SMALL(IF(Table6[D]="M", ROW(Table6[Teams])-ROW(Table6[#Headers])), Table712[[#This Row],[MET]]))</f>
        <v>WSH</v>
      </c>
      <c r="U22">
        <f>INDEX(Table6[PTS], MATCH($T22, Table6[Teams], 0))</f>
        <v>88</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58</v>
      </c>
      <c r="E23" s="71">
        <f>INDEX(Table3[PTS], MATCH(Table6[[#This Row],[Teams]], Table3[Teams],0))</f>
        <v>58</v>
      </c>
      <c r="S23">
        <v>1</v>
      </c>
      <c r="T23" t="str" cm="1">
        <f t="array" ref="T23">INDEX(Table6[Teams], SMALL(IF(Table6[D]="M", ROW(Table6[Teams])-ROW(Table6[#Headers])), Table712[[#This Row],[MET]]))</f>
        <v>CAR</v>
      </c>
      <c r="U23">
        <f>INDEX(Table6[PTS], MATCH($T23, Table6[Teams], 0))</f>
        <v>76</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2</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2</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56</v>
      </c>
      <c r="E24" s="71">
        <f>INDEX(Table3[PTS], MATCH(Table6[[#This Row],[Teams]], Table3[Teams],0))</f>
        <v>56</v>
      </c>
      <c r="S24">
        <v>3</v>
      </c>
      <c r="T24" t="str" cm="1">
        <f t="array" ref="T24">INDEX(Table6[Teams], SMALL(IF(Table6[D]="M", ROW(Table6[Teams])-ROW(Table6[#Headers])), Table712[[#This Row],[MET]]))</f>
        <v>NJD</v>
      </c>
      <c r="U24">
        <f>INDEX(Table6[PTS], MATCH($T24, Table6[Teams], 0))</f>
        <v>72</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43</v>
      </c>
      <c r="E25" s="71">
        <f>INDEX(Table3[PTS], MATCH(Table6[[#This Row],[Teams]], Table3[Teams],0))</f>
        <v>43</v>
      </c>
      <c r="S25">
        <v>2</v>
      </c>
      <c r="T25" t="str" cm="1">
        <f t="array" ref="T25">INDEX(Table6[Teams], SMALL(IF(Table6[D]="M", ROW(Table6[Teams])-ROW(Table6[#Headers])), Table712[[#This Row],[MET]]))</f>
        <v>CBJ</v>
      </c>
      <c r="U25">
        <f>INDEX(Table6[PTS], MATCH($T25, Table6[Teams], 0))</f>
        <v>68</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66</v>
      </c>
      <c r="E26" s="71">
        <f>INDEX(Table3[PTS], MATCH(Table6[[#This Row],[Teams]], Table3[Teams],0))</f>
        <v>66</v>
      </c>
      <c r="S26">
        <v>5</v>
      </c>
      <c r="T26" t="str" cm="1">
        <f t="array" ref="T26">INDEX(Table6[Teams], SMALL(IF(Table6[D]="M", ROW(Table6[Teams])-ROW(Table6[#Headers])), Table712[[#This Row],[MET]]))</f>
        <v>NYR</v>
      </c>
      <c r="U26">
        <f>INDEX(Table6[PTS], MATCH($T26, Table6[Teams], 0))</f>
        <v>67</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78</v>
      </c>
      <c r="E27" s="71">
        <f>INDEX(Table3[PTS], MATCH(Table6[[#This Row],[Teams]], Table3[Teams],0))</f>
        <v>78</v>
      </c>
      <c r="S27">
        <v>4</v>
      </c>
      <c r="T27" t="str" cm="1">
        <f t="array" ref="T27">INDEX(Table6[Teams], SMALL(IF(Table6[D]="M", ROW(Table6[Teams])-ROW(Table6[#Headers])), Table712[[#This Row],[MET]]))</f>
        <v>NYI</v>
      </c>
      <c r="U27">
        <f>INDEX(Table6[PTS], MATCH($T27, Table6[Teams], 0))</f>
        <v>63</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81</v>
      </c>
      <c r="E28" s="71">
        <f>INDEX(Table3[PTS], MATCH(Table6[[#This Row],[Teams]], Table3[Teams],0))</f>
        <v>81</v>
      </c>
      <c r="S28">
        <v>6</v>
      </c>
      <c r="T28" t="str" cm="1">
        <f t="array" ref="T28">INDEX(Table6[Teams], SMALL(IF(Table6[D]="M", ROW(Table6[Teams])-ROW(Table6[#Headers])), Table712[[#This Row],[MET]]))</f>
        <v>PHI</v>
      </c>
      <c r="U28">
        <f>INDEX(Table6[PTS], MATCH($T28, Table6[Teams], 0))</f>
        <v>62</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65</v>
      </c>
      <c r="E29" s="71">
        <f>INDEX(Table3[PTS], MATCH(Table6[[#This Row],[Teams]], Table3[Teams],0))</f>
        <v>65</v>
      </c>
      <c r="S29">
        <v>7</v>
      </c>
      <c r="T29" t="str" cm="1">
        <f t="array" ref="T29">INDEX(Table6[Teams], SMALL(IF(Table6[D]="M", ROW(Table6[Teams])-ROW(Table6[#Headers])), Table712[[#This Row],[MET]]))</f>
        <v>PIT</v>
      </c>
      <c r="U29">
        <f>INDEX(Table6[PTS], MATCH($T29, Table6[Teams], 0))</f>
        <v>58</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64</v>
      </c>
      <c r="E30" s="71">
        <f>INDEX(Table3[PTS], MATCH(Table6[[#This Row],[Teams]], Table3[Teams],0))</f>
        <v>64</v>
      </c>
    </row>
    <row r="31" spans="1:53" x14ac:dyDescent="0.25">
      <c r="A31" s="71" t="s">
        <v>26</v>
      </c>
      <c r="B31" s="71" t="s">
        <v>96</v>
      </c>
      <c r="C31" s="71" t="s">
        <v>99</v>
      </c>
      <c r="D31" s="71">
        <f>INDEX(Table3[PTS], MATCH(Table6[[#This Row],[Teams]], Table3[Teams],0))</f>
        <v>80</v>
      </c>
      <c r="E31" s="71">
        <f>INDEX(Table3[PTS], MATCH(Table6[[#This Row],[Teams]], Table3[Teams],0))</f>
        <v>80</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90</v>
      </c>
      <c r="E32" s="71">
        <f>INDEX(Table3[PTS], MATCH(Table6[[#This Row],[Teams]], Table3[Teams],0))</f>
        <v>90</v>
      </c>
      <c r="S32">
        <v>8</v>
      </c>
      <c r="T32" t="str" cm="1">
        <f t="array" ref="T32">INDEX(Table6[Teams], SMALL(IF(Table6[D]="A", ROW(Table6[Teams])-ROW(Table6[#Headers])), Table71214[[#This Row],[ATL]]))</f>
        <v>TOR</v>
      </c>
      <c r="U32">
        <f>INDEX(Table6[PTS], MATCH($T32, Table6[Teams], 0))</f>
        <v>81</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3</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6</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2</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2</v>
      </c>
    </row>
    <row r="33" spans="1:53" x14ac:dyDescent="0.25">
      <c r="A33" s="129" t="s">
        <v>45</v>
      </c>
      <c r="B33" s="129" t="s">
        <v>97</v>
      </c>
      <c r="C33" s="129" t="s">
        <v>98</v>
      </c>
      <c r="D33" s="129">
        <f>INDEX(Table3[PTS], MATCH(Table6[[#This Row],[Teams]], Table3[Teams],0))</f>
        <v>88</v>
      </c>
      <c r="E33" s="129">
        <f>INDEX(Table3[PTS], MATCH(Table6[[#This Row],[Teams]], Table3[Teams],0))</f>
        <v>88</v>
      </c>
      <c r="S33">
        <v>4</v>
      </c>
      <c r="T33" t="str" cm="1">
        <f t="array" ref="T33">INDEX(Table6[Teams], SMALL(IF(Table6[D]="A", ROW(Table6[Teams])-ROW(Table6[#Headers])), Table71214[[#This Row],[ATL]]))</f>
        <v>FLA</v>
      </c>
      <c r="U33">
        <f>INDEX(Table6[PTS], MATCH($T33, Table6[Teams], 0))</f>
        <v>81</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0</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78</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66</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0</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64</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3</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0</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67</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2</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65</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0</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2</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54</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67</v>
      </c>
    </row>
    <row r="42" spans="1:53" x14ac:dyDescent="0.25">
      <c r="U42" cm="1">
        <f t="array" ref="U42">SMALL(U35:U39 + U25:U29,5)</f>
        <v>134</v>
      </c>
    </row>
    <row r="44" spans="1:53" x14ac:dyDescent="0.25">
      <c r="U44">
        <f>LARGE(_xlfn._xlws.SORT(_xlfn.VSTACK(U35:U39,U25:U29),1,-1), 1)</f>
        <v>68</v>
      </c>
    </row>
    <row r="45" spans="1:53" x14ac:dyDescent="0.25">
      <c r="U45">
        <f>LARGE(_xlfn._xlws.SORT(_xlfn.VSTACK(U35:U39,U25:U29),1,-1), 2)</f>
        <v>67</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3">
        <f>BO3+BO4</f>
        <v>61</v>
      </c>
      <c r="BQ3" s="164">
        <f>82-BP3</f>
        <v>21</v>
      </c>
    </row>
    <row r="4" spans="1:69" ht="12"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29</v>
      </c>
      <c r="BP4" s="163"/>
      <c r="BQ4" s="164"/>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30</v>
      </c>
      <c r="BP5" s="163">
        <f t="shared" ref="BP5" si="1">BO5+BO6</f>
        <v>61</v>
      </c>
      <c r="BQ5" s="164">
        <f t="shared" ref="BQ5" si="2">82-BP5</f>
        <v>21</v>
      </c>
    </row>
    <row r="6" spans="1:69" ht="12"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63"/>
      <c r="BQ6" s="164"/>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30</v>
      </c>
      <c r="BP7" s="163">
        <f t="shared" ref="BP7" si="3">BO7+BO8</f>
        <v>61</v>
      </c>
      <c r="BQ7" s="164">
        <f t="shared" ref="BQ7" si="4">82-BP7</f>
        <v>21</v>
      </c>
    </row>
    <row r="8" spans="1:69" ht="12"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31</v>
      </c>
      <c r="BP8" s="163"/>
      <c r="BQ8" s="164"/>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34</v>
      </c>
      <c r="BP9" s="163">
        <f t="shared" ref="BP9" si="5">BO9+BO10</f>
        <v>60</v>
      </c>
      <c r="BQ9" s="164">
        <f t="shared" ref="BQ9" si="6">82-BP9</f>
        <v>22</v>
      </c>
    </row>
    <row r="10" spans="1:69" ht="12"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1</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26</v>
      </c>
      <c r="BP10" s="163"/>
      <c r="BQ10" s="164"/>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29</v>
      </c>
      <c r="BP11" s="163">
        <f t="shared" ref="BP11" si="7">BO11+BO12</f>
        <v>62</v>
      </c>
      <c r="BQ11" s="164">
        <f t="shared" ref="BQ11" si="8">82-BP11</f>
        <v>20</v>
      </c>
    </row>
    <row r="12" spans="1:69" ht="12"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33</v>
      </c>
      <c r="BP12" s="163"/>
      <c r="BQ12" s="164"/>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34</v>
      </c>
      <c r="BP13" s="163">
        <f t="shared" ref="BP13" si="9">BO13+BO14</f>
        <v>63</v>
      </c>
      <c r="BQ13" s="164">
        <f t="shared" ref="BQ13" si="10">82-BP13</f>
        <v>19</v>
      </c>
    </row>
    <row r="14" spans="1:69" ht="12"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63"/>
      <c r="BQ14" s="164"/>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32</v>
      </c>
      <c r="BP15" s="163">
        <f t="shared" ref="BP15" si="11">BO15+BO16</f>
        <v>61</v>
      </c>
      <c r="BQ15" s="164">
        <f t="shared" ref="BQ15" si="12">82-BP15</f>
        <v>21</v>
      </c>
    </row>
    <row r="16" spans="1:69" ht="12"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29</v>
      </c>
      <c r="BP16" s="163"/>
      <c r="BQ16" s="164"/>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63">
        <f t="shared" ref="BP17" si="13">BO17+BO18</f>
        <v>61</v>
      </c>
      <c r="BQ17" s="164">
        <f t="shared" ref="BQ17" si="14">82-BP17</f>
        <v>21</v>
      </c>
    </row>
    <row r="18" spans="1:69" ht="12"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32</v>
      </c>
      <c r="BP18" s="163"/>
      <c r="BQ18" s="164"/>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31</v>
      </c>
      <c r="BP19" s="163">
        <f t="shared" ref="BP19" si="15">BO19+BO20</f>
        <v>62</v>
      </c>
      <c r="BQ19" s="164">
        <f t="shared" ref="BQ19" si="16">82-BP19</f>
        <v>20</v>
      </c>
    </row>
    <row r="20" spans="1:69" ht="12"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31</v>
      </c>
      <c r="BP20" s="163"/>
      <c r="BQ20" s="164"/>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63">
        <f t="shared" ref="BP21" si="17">BO21+BO22</f>
        <v>62</v>
      </c>
      <c r="BQ21" s="164">
        <f t="shared" ref="BQ21" si="18">82-BP21</f>
        <v>20</v>
      </c>
    </row>
    <row r="22" spans="1:69" ht="12"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31</v>
      </c>
      <c r="BP22" s="163"/>
      <c r="BQ22" s="164"/>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63">
        <f t="shared" ref="BP23" si="19">BO23+BO24</f>
        <v>61</v>
      </c>
      <c r="BQ23" s="164">
        <f t="shared" ref="BQ23" si="20">82-BP23</f>
        <v>21</v>
      </c>
    </row>
    <row r="24" spans="1:69" ht="12"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31</v>
      </c>
      <c r="BP24" s="163"/>
      <c r="BQ24" s="164"/>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34</v>
      </c>
      <c r="BP25" s="163">
        <f t="shared" ref="BP25" si="21">BO25+BO26</f>
        <v>62</v>
      </c>
      <c r="BQ25" s="164">
        <f t="shared" ref="BQ25" si="22">82-BP25</f>
        <v>20</v>
      </c>
    </row>
    <row r="26" spans="1:69" ht="12"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28</v>
      </c>
      <c r="BP26" s="163"/>
      <c r="BQ26" s="164"/>
    </row>
    <row r="27" spans="1:69" ht="12"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31</v>
      </c>
      <c r="BP27" s="163">
        <f t="shared" ref="BP27" si="23">BO27+BO28</f>
        <v>61</v>
      </c>
      <c r="BQ27" s="164">
        <f t="shared" ref="BQ27" si="24">82-BP27</f>
        <v>21</v>
      </c>
    </row>
    <row r="28" spans="1:69" ht="12"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30</v>
      </c>
      <c r="BP28" s="163"/>
      <c r="BQ28" s="164"/>
    </row>
    <row r="29" spans="1:69" ht="12" customHeight="1" x14ac:dyDescent="0.25">
      <c r="A29" s="170"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1</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31</v>
      </c>
      <c r="BP29" s="163">
        <f t="shared" ref="BP29" si="25">BO29+BO30</f>
        <v>63</v>
      </c>
      <c r="BQ29" s="164">
        <f t="shared" ref="BQ29" si="26">82-BP29</f>
        <v>19</v>
      </c>
    </row>
    <row r="30" spans="1:69" ht="12"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3"/>
      <c r="BQ30" s="164"/>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31</v>
      </c>
      <c r="BP31" s="163">
        <f t="shared" ref="BP31" si="27">BO31+BO32</f>
        <v>62</v>
      </c>
      <c r="BQ31" s="164">
        <f t="shared" ref="BQ31" si="28">82-BP31</f>
        <v>20</v>
      </c>
    </row>
    <row r="32" spans="1:69" ht="12" customHeight="1" x14ac:dyDescent="0.25">
      <c r="A32" s="165"/>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31</v>
      </c>
      <c r="BP32" s="163"/>
      <c r="BQ32" s="164"/>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31</v>
      </c>
      <c r="BP33" s="163">
        <f t="shared" ref="BP33" si="29">BO33+BO34</f>
        <v>63</v>
      </c>
      <c r="BQ33" s="164">
        <f t="shared" ref="BQ33" si="30">82-BP33</f>
        <v>19</v>
      </c>
    </row>
    <row r="34" spans="1:69" ht="12"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32</v>
      </c>
      <c r="BP34" s="163"/>
      <c r="BQ34" s="164"/>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3">
        <f t="shared" ref="BP35" si="31">BO35+BO36</f>
        <v>62</v>
      </c>
      <c r="BQ35" s="164">
        <f t="shared" ref="BQ35" si="32">82-BP35</f>
        <v>20</v>
      </c>
    </row>
    <row r="36" spans="1:69" ht="12"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31</v>
      </c>
      <c r="BP36" s="163"/>
      <c r="BQ36" s="164"/>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32</v>
      </c>
      <c r="BP37" s="163">
        <f t="shared" ref="BP37" si="33">BO37+BO38</f>
        <v>62</v>
      </c>
      <c r="BQ37" s="164">
        <f t="shared" ref="BQ37" si="34">82-BP37</f>
        <v>20</v>
      </c>
    </row>
    <row r="38" spans="1:69" ht="12"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63"/>
      <c r="BQ38" s="164"/>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34</v>
      </c>
      <c r="BP39" s="163">
        <f t="shared" ref="BP39" si="35">BO39+BO40</f>
        <v>63</v>
      </c>
      <c r="BQ39" s="164">
        <f t="shared" ref="BQ39" si="36">82-BP39</f>
        <v>19</v>
      </c>
    </row>
    <row r="40" spans="1:69" ht="12"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63"/>
      <c r="BQ40" s="164"/>
    </row>
    <row r="41" spans="1:69" ht="12" customHeight="1" x14ac:dyDescent="0.25">
      <c r="A41" s="170"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31</v>
      </c>
      <c r="BP41" s="163">
        <f t="shared" ref="BP41" si="37">BO41+BO42</f>
        <v>61</v>
      </c>
      <c r="BQ41" s="164">
        <f t="shared" ref="BQ41" si="38">82-BP41</f>
        <v>21</v>
      </c>
    </row>
    <row r="42" spans="1:69" ht="12"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30</v>
      </c>
      <c r="BP42" s="163"/>
      <c r="BQ42" s="164"/>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63">
        <f t="shared" ref="BP43" si="39">BO43+BO44</f>
        <v>62</v>
      </c>
      <c r="BQ43" s="164">
        <f t="shared" ref="BQ43" si="40">82-BP43</f>
        <v>20</v>
      </c>
    </row>
    <row r="44" spans="1:69" ht="12"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32</v>
      </c>
      <c r="BP44" s="163"/>
      <c r="BQ44" s="164"/>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3">
        <f t="shared" ref="BP45" si="41">BO45+BO46</f>
        <v>63</v>
      </c>
      <c r="BQ45" s="164">
        <f t="shared" ref="BQ45" si="42">82-BP45</f>
        <v>19</v>
      </c>
    </row>
    <row r="46" spans="1:69" ht="12"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31</v>
      </c>
      <c r="BP46" s="163"/>
      <c r="BQ46" s="164"/>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32</v>
      </c>
      <c r="BP47" s="163">
        <f t="shared" ref="BP47" si="43">BO47+BO48</f>
        <v>64</v>
      </c>
      <c r="BQ47" s="164">
        <f t="shared" ref="BQ47" si="44">82-BP47</f>
        <v>18</v>
      </c>
    </row>
    <row r="48" spans="1:69" ht="12"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32</v>
      </c>
      <c r="BP48" s="163"/>
      <c r="BQ48" s="164"/>
    </row>
    <row r="49" spans="1:69" ht="12" customHeight="1" x14ac:dyDescent="0.25">
      <c r="A49" s="170"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30</v>
      </c>
      <c r="BP49" s="163">
        <f t="shared" ref="BP49" si="45">BO49+BO50</f>
        <v>62</v>
      </c>
      <c r="BQ49" s="164">
        <f t="shared" ref="BQ49" si="46">82-BP49</f>
        <v>20</v>
      </c>
    </row>
    <row r="50" spans="1:69" ht="12"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32</v>
      </c>
      <c r="BP50" s="163"/>
      <c r="BQ50" s="164"/>
    </row>
    <row r="51" spans="1:69" ht="12"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29</v>
      </c>
      <c r="BP51" s="163">
        <f t="shared" ref="BP51" si="47">BO51+BO52</f>
        <v>63</v>
      </c>
      <c r="BQ51" s="164">
        <f t="shared" ref="BQ51" si="48">82-BP51</f>
        <v>19</v>
      </c>
    </row>
    <row r="52" spans="1:69" ht="12"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34</v>
      </c>
      <c r="BP52" s="163"/>
      <c r="BQ52" s="164"/>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29</v>
      </c>
      <c r="BP53" s="163">
        <f t="shared" ref="BP53" si="49">BO53+BO54</f>
        <v>61</v>
      </c>
      <c r="BQ53" s="164">
        <f t="shared" ref="BQ53" si="50">82-BP53</f>
        <v>21</v>
      </c>
    </row>
    <row r="54" spans="1:69" ht="12"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32</v>
      </c>
      <c r="BP54" s="163"/>
      <c r="BQ54" s="164"/>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28</v>
      </c>
      <c r="BP55" s="163">
        <f t="shared" ref="BP55" si="51">BO55+BO56</f>
        <v>62</v>
      </c>
      <c r="BQ55" s="164">
        <f t="shared" ref="BQ55" si="52">82-BP55</f>
        <v>20</v>
      </c>
    </row>
    <row r="56" spans="1:69" ht="12"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34</v>
      </c>
      <c r="BP56" s="163"/>
      <c r="BQ56" s="164"/>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63">
        <f t="shared" ref="BP57" si="53">BO57+BO58</f>
        <v>63</v>
      </c>
      <c r="BQ57" s="164">
        <f t="shared" ref="BQ57" si="54">82-BP57</f>
        <v>19</v>
      </c>
    </row>
    <row r="58" spans="1:69" ht="12"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33</v>
      </c>
      <c r="BP58" s="163"/>
      <c r="BQ58" s="164"/>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29</v>
      </c>
      <c r="BP59" s="163">
        <f t="shared" ref="BP59" si="55">BO59+BO60</f>
        <v>61</v>
      </c>
      <c r="BQ59" s="164">
        <f t="shared" ref="BQ59" si="56">82-BP59</f>
        <v>21</v>
      </c>
    </row>
    <row r="60" spans="1:69" ht="12"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3"/>
      <c r="BQ60" s="164"/>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33</v>
      </c>
      <c r="BP61" s="163">
        <f t="shared" ref="BP61" si="57">BO61+BO62</f>
        <v>61</v>
      </c>
      <c r="BQ61" s="164">
        <f t="shared" ref="BQ61" si="58">82-BP61</f>
        <v>21</v>
      </c>
    </row>
    <row r="62" spans="1:69" ht="12"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28</v>
      </c>
      <c r="BP62" s="163"/>
      <c r="BQ62" s="164"/>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30</v>
      </c>
      <c r="BP63" s="163">
        <f t="shared" ref="BP63" si="59">BO63+BO64</f>
        <v>62</v>
      </c>
      <c r="BQ63" s="164">
        <f t="shared" ref="BQ63" si="60">82-BP63</f>
        <v>20</v>
      </c>
    </row>
    <row r="64" spans="1:69" ht="12"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32</v>
      </c>
      <c r="BP64" s="163"/>
      <c r="BQ64" s="164"/>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30</v>
      </c>
      <c r="BP65" s="163">
        <f t="shared" ref="BP65" si="61">BO65+BO66</f>
        <v>62</v>
      </c>
      <c r="BQ65" s="164">
        <f t="shared" ref="BQ65" si="62">82-BP65</f>
        <v>20</v>
      </c>
    </row>
    <row r="66" spans="1:69" ht="12"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32</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990</v>
      </c>
      <c r="BQ67" s="34">
        <f>SUM(BQ3:BQ66)/2</f>
        <v>322</v>
      </c>
    </row>
    <row r="68" spans="1:69" x14ac:dyDescent="0.25">
      <c r="BP68" s="50">
        <f>2*BP67/SUM(BP3:BQ66)</f>
        <v>0.75457317073170727</v>
      </c>
      <c r="BQ68" s="50">
        <f>2*BQ67/SUM(BP3:BQ66)</f>
        <v>0.24542682926829268</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1-0-0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0-1-0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0.53333333333333333</v>
      </c>
      <c r="AJ37" s="112">
        <f>AVERAGE($Z37:$AG37)</f>
        <v>0.40625</v>
      </c>
      <c r="AK37" s="112">
        <f>AVERAGE($R37:$Y37)</f>
        <v>0.46875</v>
      </c>
      <c r="AL37" s="112">
        <f>AVERAGE($J37:$Q37)</f>
        <v>0.55208333333333326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0.484375</v>
      </c>
      <c r="AI38" s="110">
        <f t="shared" ref="AI38:AI68" si="1">AVERAGE($B38:$Q38)</f>
        <v>0.49444444444444446</v>
      </c>
      <c r="AJ38" s="112">
        <f t="shared" ref="AJ38:AJ68" si="2">AVERAGE($Z38:$AG38)</f>
        <v>0.46875</v>
      </c>
      <c r="AK38" s="112">
        <f t="shared" ref="AK38:AK68" si="3">AVERAGE($R38:$Y38)</f>
        <v>0.5</v>
      </c>
      <c r="AL38" s="112">
        <f t="shared" ref="AL38:AL68" si="4">AVERAGE($J38:$Q38)</f>
        <v>0.43749999999999994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0.4375</v>
      </c>
      <c r="AI39" s="110">
        <f t="shared" si="1"/>
        <v>0.6</v>
      </c>
      <c r="AJ39" s="112">
        <f t="shared" si="2"/>
        <v>0.46875</v>
      </c>
      <c r="AK39" s="112">
        <f t="shared" si="3"/>
        <v>0.40625</v>
      </c>
      <c r="AL39" s="112">
        <f t="shared" si="4"/>
        <v>0.66666666666666674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0.25</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0.40555555555555561</v>
      </c>
      <c r="AJ40" s="112">
        <f t="shared" si="2"/>
        <v>0.40625</v>
      </c>
      <c r="AK40" s="112">
        <f t="shared" si="3"/>
        <v>0.625</v>
      </c>
      <c r="AL40" s="112">
        <f t="shared" si="4"/>
        <v>0.44791666666666663</v>
      </c>
      <c r="AM40" s="112">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0.515625</v>
      </c>
      <c r="AI41" s="110">
        <f t="shared" si="1"/>
        <v>0.4</v>
      </c>
      <c r="AJ41" s="112">
        <f t="shared" si="2"/>
        <v>0.46875</v>
      </c>
      <c r="AK41" s="112">
        <f t="shared" si="3"/>
        <v>0.5625</v>
      </c>
      <c r="AL41" s="112">
        <f t="shared" si="4"/>
        <v>0.36458333333333331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0.421875</v>
      </c>
      <c r="AI42" s="110">
        <f t="shared" si="1"/>
        <v>0.38888888888888895</v>
      </c>
      <c r="AJ42" s="112">
        <f t="shared" si="2"/>
        <v>0.46875</v>
      </c>
      <c r="AK42" s="112">
        <f t="shared" si="3"/>
        <v>0.375</v>
      </c>
      <c r="AL42" s="112">
        <f t="shared" si="4"/>
        <v>0.41666666666666669</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0.45000000000000007</v>
      </c>
      <c r="AJ43" s="112">
        <f t="shared" si="2"/>
        <v>0.65625</v>
      </c>
      <c r="AK43" s="112">
        <f t="shared" si="3"/>
        <v>0.46875</v>
      </c>
      <c r="AL43" s="112">
        <f t="shared" si="4"/>
        <v>0.42708333333333331</v>
      </c>
      <c r="AM43" s="112">
        <f t="shared" si="5"/>
        <v>0.47619047619047622</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0.48214285714285715</v>
      </c>
      <c r="AI44" s="111">
        <f t="shared" si="1"/>
        <v>0.51111111111111118</v>
      </c>
      <c r="AJ44" s="113">
        <f t="shared" si="2"/>
        <v>0.5357142857142857</v>
      </c>
      <c r="AK44" s="113">
        <f t="shared" si="3"/>
        <v>0.42857142857142855</v>
      </c>
      <c r="AL44" s="113">
        <f t="shared" si="4"/>
        <v>0.48958333333333331</v>
      </c>
      <c r="AM44" s="113">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0.41111111111111109</v>
      </c>
      <c r="AJ45" s="112">
        <f t="shared" si="2"/>
        <v>0.40625</v>
      </c>
      <c r="AK45" s="112">
        <f t="shared" si="3"/>
        <v>0.35714285714285715</v>
      </c>
      <c r="AL45" s="112">
        <f t="shared" si="4"/>
        <v>0.39285714285714285</v>
      </c>
      <c r="AM45" s="112">
        <f t="shared" si="5"/>
        <v>0.42708333333333331</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0.66666666666666663</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0">
        <f t="shared" si="0"/>
        <v>0.58333333333333337</v>
      </c>
      <c r="AI46" s="110">
        <f t="shared" si="1"/>
        <v>0.50555555555555554</v>
      </c>
      <c r="AJ46" s="112">
        <f t="shared" si="2"/>
        <v>0.5714285714285714</v>
      </c>
      <c r="AK46" s="112">
        <f t="shared" si="3"/>
        <v>0.59375</v>
      </c>
      <c r="AL46" s="112">
        <f t="shared" si="4"/>
        <v>0.39285714285714285</v>
      </c>
      <c r="AM46" s="112">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0.51666666666666672</v>
      </c>
      <c r="AJ47" s="112">
        <f t="shared" si="2"/>
        <v>0.5625</v>
      </c>
      <c r="AK47" s="112">
        <f t="shared" si="3"/>
        <v>0.625</v>
      </c>
      <c r="AL47" s="112">
        <f t="shared" si="4"/>
        <v>0.5714285714285714</v>
      </c>
      <c r="AM47" s="112">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0.6785714285714286</v>
      </c>
      <c r="AI48" s="110">
        <f t="shared" si="1"/>
        <v>0.58611111111111103</v>
      </c>
      <c r="AJ48" s="112">
        <f t="shared" si="2"/>
        <v>0.65625</v>
      </c>
      <c r="AK48" s="112">
        <f t="shared" si="3"/>
        <v>0.70833333333333337</v>
      </c>
      <c r="AL48" s="112">
        <f t="shared" si="4"/>
        <v>0.5535714285714286</v>
      </c>
      <c r="AM48" s="112">
        <f t="shared" si="5"/>
        <v>0.61458333333333326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0.43611111111111112</v>
      </c>
      <c r="AJ49" s="112">
        <f t="shared" si="2"/>
        <v>0.28125</v>
      </c>
      <c r="AK49" s="112">
        <f t="shared" si="3"/>
        <v>0.3125</v>
      </c>
      <c r="AL49" s="112">
        <f t="shared" si="4"/>
        <v>0.38690476190476186</v>
      </c>
      <c r="AM49" s="112">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0.75</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0.5444444444444444</v>
      </c>
      <c r="AJ50" s="112">
        <f t="shared" si="2"/>
        <v>0.5</v>
      </c>
      <c r="AK50" s="112">
        <f t="shared" si="3"/>
        <v>0.4642857142857143</v>
      </c>
      <c r="AL50" s="112">
        <f t="shared" si="4"/>
        <v>0.47619047619047616</v>
      </c>
      <c r="AM50" s="112">
        <f t="shared" si="5"/>
        <v>0.60416666666666663</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0">
        <f t="shared" si="0"/>
        <v>0.58333333333333337</v>
      </c>
      <c r="AI51" s="110">
        <f t="shared" si="1"/>
        <v>0.43888888888888894</v>
      </c>
      <c r="AJ51" s="112">
        <f t="shared" si="2"/>
        <v>0.5357142857142857</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0.68333333333333335</v>
      </c>
      <c r="AI52" s="111">
        <f t="shared" si="1"/>
        <v>0.52777777777777779</v>
      </c>
      <c r="AJ52" s="113">
        <f t="shared" si="2"/>
        <v>0.65625</v>
      </c>
      <c r="AK52" s="113">
        <f t="shared" si="3"/>
        <v>0.7142857142857143</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1</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0.45555555555555555</v>
      </c>
      <c r="AI53" s="110">
        <f>AVERAGE($B53:$Q53)</f>
        <v>0.484375</v>
      </c>
      <c r="AJ53" s="112">
        <f t="shared" si="2"/>
        <v>0.40625</v>
      </c>
      <c r="AK53" s="112">
        <f t="shared" si="3"/>
        <v>0.51190476190476186</v>
      </c>
      <c r="AL53" s="112">
        <f t="shared" si="4"/>
        <v>0.3125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0.42261904761904762</v>
      </c>
      <c r="AI54" s="110">
        <f t="shared" si="1"/>
        <v>0.484375</v>
      </c>
      <c r="AJ54" s="112">
        <f t="shared" si="2"/>
        <v>0.41666666666666663</v>
      </c>
      <c r="AK54" s="112">
        <f t="shared" si="3"/>
        <v>0.42857142857142855</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0.55000000000000004</v>
      </c>
      <c r="AI55" s="110">
        <f t="shared" si="1"/>
        <v>0.5</v>
      </c>
      <c r="AJ55" s="112">
        <f t="shared" si="2"/>
        <v>0.59375</v>
      </c>
      <c r="AK55" s="112">
        <f t="shared" si="3"/>
        <v>0.5</v>
      </c>
      <c r="AL55" s="112">
        <f t="shared" si="4"/>
        <v>0.54166666666666663</v>
      </c>
      <c r="AM55" s="112">
        <f t="shared" si="5"/>
        <v>0.46875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0.484375</v>
      </c>
      <c r="AJ56" s="112">
        <f t="shared" si="2"/>
        <v>0.61458333333333326</v>
      </c>
      <c r="AK56" s="112">
        <f t="shared" si="3"/>
        <v>0.42857142857142855</v>
      </c>
      <c r="AL56" s="112">
        <f t="shared" si="4"/>
        <v>0.40625</v>
      </c>
      <c r="AM56" s="112">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0.47222222222222221</v>
      </c>
      <c r="AI57" s="110">
        <f t="shared" si="1"/>
        <v>0.51666666666666672</v>
      </c>
      <c r="AJ57" s="112">
        <f t="shared" si="2"/>
        <v>0.47916666666666663</v>
      </c>
      <c r="AK57" s="112">
        <f t="shared" si="3"/>
        <v>0.46428571428571425</v>
      </c>
      <c r="AL57" s="112">
        <f t="shared" si="4"/>
        <v>0.5357142857142857</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0.52499999999999991</v>
      </c>
      <c r="AI58" s="110">
        <f t="shared" si="1"/>
        <v>0.5</v>
      </c>
      <c r="AJ58" s="112">
        <f t="shared" si="2"/>
        <v>0.625</v>
      </c>
      <c r="AK58" s="112">
        <f t="shared" si="3"/>
        <v>0.4107142857142857</v>
      </c>
      <c r="AL58" s="112">
        <f t="shared" si="4"/>
        <v>0.5625</v>
      </c>
      <c r="AM58" s="112">
        <f t="shared" si="5"/>
        <v>0.4375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0.42307692307692307</v>
      </c>
      <c r="AJ59" s="112">
        <f t="shared" si="2"/>
        <v>0.58333333333333337</v>
      </c>
      <c r="AK59" s="112">
        <f t="shared" si="3"/>
        <v>0.34523809523809523</v>
      </c>
      <c r="AL59" s="112">
        <f t="shared" si="4"/>
        <v>0.5</v>
      </c>
      <c r="AM59" s="112">
        <f t="shared" si="5"/>
        <v>0.35714285714285715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0.5722222222222223</v>
      </c>
      <c r="AI60" s="111">
        <f t="shared" si="1"/>
        <v>0.578125</v>
      </c>
      <c r="AJ60" s="113">
        <f t="shared" si="2"/>
        <v>0.52083333333333326</v>
      </c>
      <c r="AK60" s="113">
        <f t="shared" si="3"/>
        <v>0.63095238095238104</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0.38888888888888895</v>
      </c>
      <c r="AI61" s="110">
        <f t="shared" si="1"/>
        <v>0.515625</v>
      </c>
      <c r="AJ61" s="112">
        <f t="shared" si="2"/>
        <v>0.42857142857142855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0.34722222222222227</v>
      </c>
      <c r="AI62" s="110">
        <f t="shared" si="1"/>
        <v>0.46875</v>
      </c>
      <c r="AJ62" s="112">
        <f t="shared" si="2"/>
        <v>0.35119047619047616</v>
      </c>
      <c r="AK62" s="112">
        <f t="shared" si="3"/>
        <v>0.34375</v>
      </c>
      <c r="AL62" s="112">
        <f t="shared" si="4"/>
        <v>0.5</v>
      </c>
      <c r="AM62" s="112">
        <f t="shared" si="5"/>
        <v>0.4375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0.49444444444444441</v>
      </c>
      <c r="AI63" s="110">
        <f t="shared" si="1"/>
        <v>0.56666666666666665</v>
      </c>
      <c r="AJ63" s="112">
        <f t="shared" si="2"/>
        <v>0.46428571428571436</v>
      </c>
      <c r="AK63" s="112">
        <f t="shared" si="3"/>
        <v>0.52083333333333337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0.56111111111111123</v>
      </c>
      <c r="AI64" s="110">
        <f t="shared" si="1"/>
        <v>0.546875</v>
      </c>
      <c r="AJ64" s="112">
        <f t="shared" si="2"/>
        <v>0.51190476190476186</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0.45238095238095238</v>
      </c>
      <c r="AI66" s="110">
        <f t="shared" si="1"/>
        <v>0.515625</v>
      </c>
      <c r="AJ66" s="112">
        <f t="shared" si="2"/>
        <v>0.38095238095238099</v>
      </c>
      <c r="AK66" s="112">
        <f t="shared" si="3"/>
        <v>0.52380952380952384</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0.52222222222222225</v>
      </c>
      <c r="AI67" s="110">
        <f t="shared" si="1"/>
        <v>0.48333333333333334</v>
      </c>
      <c r="AJ67" s="112">
        <f t="shared" si="2"/>
        <v>0.39285714285714285</v>
      </c>
      <c r="AK67" s="112">
        <f t="shared" si="3"/>
        <v>0.63541666666666663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0.53055555555555556</v>
      </c>
      <c r="AI68" s="111">
        <f t="shared" si="1"/>
        <v>0.6</v>
      </c>
      <c r="AJ68" s="113">
        <f t="shared" si="2"/>
        <v>0.47023809523809523</v>
      </c>
      <c r="AK68" s="113">
        <f t="shared" si="3"/>
        <v>0.58333333333333337</v>
      </c>
      <c r="AL68" s="113">
        <f t="shared" si="4"/>
        <v>0.5714285714285714</v>
      </c>
      <c r="AM68" s="113">
        <f t="shared" si="5"/>
        <v>0.625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2025-03-12T06:45:55Z</dcterms:modified>
</cp:coreProperties>
</file>