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E781F1A3-C98B-4295-958F-7DAD93F6CAA3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0" i="1" l="1"/>
  <c r="A81" i="1"/>
  <c r="A82" i="1"/>
  <c r="X74" i="1" l="1"/>
  <c r="Y74" i="1"/>
  <c r="X75" i="1"/>
  <c r="Y75" i="1"/>
  <c r="X76" i="1"/>
  <c r="Y76" i="1"/>
  <c r="X77" i="1"/>
  <c r="Y77" i="1"/>
  <c r="X78" i="1"/>
  <c r="Y78" i="1"/>
  <c r="X79" i="1"/>
  <c r="Y79" i="1"/>
  <c r="W76" i="1"/>
  <c r="W77" i="1"/>
  <c r="W78" i="1"/>
  <c r="W79" i="1"/>
  <c r="N76" i="1" l="1"/>
  <c r="V76" i="1" s="1"/>
  <c r="N77" i="1"/>
  <c r="V77" i="1" s="1"/>
  <c r="N78" i="1"/>
  <c r="V78" i="1" s="1"/>
  <c r="N79" i="1"/>
  <c r="V79" i="1" s="1"/>
  <c r="W72" i="1"/>
  <c r="W73" i="1"/>
  <c r="W74" i="1"/>
  <c r="W75" i="1"/>
  <c r="W80" i="1"/>
  <c r="W81" i="1"/>
  <c r="W82" i="1"/>
  <c r="W83" i="1"/>
  <c r="W84" i="1"/>
  <c r="W85" i="1"/>
  <c r="W86" i="1"/>
  <c r="W87" i="1"/>
  <c r="N72" i="1"/>
  <c r="V72" i="1" s="1"/>
  <c r="N73" i="1"/>
  <c r="V73" i="1" s="1"/>
  <c r="N74" i="1"/>
  <c r="V74" i="1" s="1"/>
  <c r="N75" i="1"/>
  <c r="V75" i="1" s="1"/>
  <c r="V80" i="1"/>
  <c r="V81" i="1"/>
  <c r="V82" i="1"/>
  <c r="V83" i="1"/>
  <c r="V84" i="1"/>
  <c r="V85" i="1"/>
  <c r="V86" i="1"/>
  <c r="A74" i="1"/>
  <c r="A75" i="1"/>
  <c r="A76" i="1"/>
  <c r="A77" i="1"/>
  <c r="A78" i="1"/>
  <c r="A79" i="1"/>
  <c r="A83" i="1"/>
  <c r="A84" i="1"/>
  <c r="A85" i="1"/>
  <c r="A86" i="1"/>
  <c r="A87" i="1"/>
  <c r="N80" i="1"/>
  <c r="N81" i="1"/>
  <c r="N82" i="1"/>
  <c r="N83" i="1"/>
  <c r="N84" i="1"/>
  <c r="N85" i="1"/>
  <c r="N86" i="1"/>
  <c r="N87" i="1"/>
  <c r="X80" i="1"/>
  <c r="X81" i="1"/>
  <c r="X82" i="1"/>
  <c r="X83" i="1"/>
  <c r="X84" i="1"/>
  <c r="X85" i="1"/>
  <c r="X86" i="1"/>
  <c r="X87" i="1"/>
  <c r="Y80" i="1"/>
  <c r="Y81" i="1"/>
  <c r="Y82" i="1"/>
  <c r="Y83" i="1"/>
  <c r="Y84" i="1"/>
  <c r="Y85" i="1"/>
  <c r="Y86" i="1"/>
  <c r="Y87" i="1"/>
  <c r="Z76" i="1"/>
  <c r="Z77" i="1"/>
  <c r="Z78" i="1"/>
  <c r="Z79" i="1"/>
  <c r="Z80" i="1"/>
  <c r="Z81" i="1"/>
  <c r="Z82" i="1"/>
  <c r="Z83" i="1"/>
  <c r="Z84" i="1"/>
  <c r="Z85" i="1"/>
  <c r="Z86" i="1"/>
  <c r="Z87" i="1"/>
  <c r="Z75" i="1"/>
  <c r="A72" i="1"/>
  <c r="A73" i="1"/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N51" i="1"/>
  <c r="V51" i="1" s="1"/>
  <c r="N52" i="1"/>
  <c r="V52" i="1" s="1"/>
  <c r="N53" i="1"/>
  <c r="V53" i="1" s="1"/>
  <c r="N54" i="1"/>
  <c r="V54" i="1" s="1"/>
  <c r="N55" i="1"/>
  <c r="V55" i="1" s="1"/>
  <c r="N56" i="1"/>
  <c r="V56" i="1" s="1"/>
  <c r="N57" i="1"/>
  <c r="V57" i="1" s="1"/>
  <c r="N58" i="1"/>
  <c r="V58" i="1" s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N65" i="1"/>
  <c r="N66" i="1"/>
  <c r="N67" i="1"/>
  <c r="N68" i="1"/>
  <c r="N70" i="1"/>
  <c r="N71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A56" i="1"/>
  <c r="A57" i="1"/>
  <c r="A58" i="1"/>
  <c r="A59" i="1"/>
  <c r="A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M24" i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<sst xmlns="http://schemas.openxmlformats.org/spreadsheetml/2006/main" count="806" uniqueCount="192">
  <si>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</si>
  <si>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</si>
  <si>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</si>
  <si>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</si>
  <si>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</si>
  <si>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</si>
  <si>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</si>
  <si>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</si>
  <si>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</si>
  <si>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</si>
  <si>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</si>
  <si>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</si>
  <si>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</si>
  <si>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</si>
  <si>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</si>
  <si>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</si>
  <si>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</si>
  <si>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</si>
  <si>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</si>
  <si>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</si>
  <si>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</si>
  <si>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</si>
  <si>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</si>
  <si>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</si>
  <si>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</si>
  <si>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</si>
  <si>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</si>
  <si>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</si>
  <si>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</si>
  <si>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</si>
  <si>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</si>
  <si>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</si>
  <si>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</si>
  <si>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</si>
  <si>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</si>
  <si>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</si>
  <si>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</si>
  <si>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</si>
  <si>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</si>
  <si>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</si>
  <si>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</si>
  <si>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</si>
  <si>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</si>
  <si>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</si>
  <si>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</si>
  <si>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</si>
  <si>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</si>
  <si>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</si>
  <si>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</si>
  <si>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</si>
  <si>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</si>
  <si>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</si>
  <si>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</si>
  <si>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</si>
  <si>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</si>
  <si>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</si>
  <si>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</si>
  <si>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</si>
  <si>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</si>
  <si>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</si>
  <si>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</si>
  <si>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</si>
  <si>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</si>
  <si>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</si>
  <si>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</si>
  <si>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</si>
  <si>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</si>
  <si>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</si>
  <si>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</si>
  <si>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</si>
  <si>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</si>
  <si>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</si>
  <si>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</si>
  <si>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</si>
  <si>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</si>
  <si>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</si>
  <si>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</si>
  <si>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</si>
  <si>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</si>
  <si>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</si>
  <si>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</si>
  <si>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</si>
  <si>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</si>
  <si>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</si>
  <si>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</si>
  <si>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</si>
  <si>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</si>
  <si>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</si>
  <si>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</si>
  <si>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</si>
  <si>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</si>
  <si>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</si>
  <si>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</si>
  <si>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</si>
  <si>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</si>
  <si>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</si>
  <si>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</si>
  <si>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</si>
  <si>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</si>
  <si>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</si>
  <si>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</si>
  <si>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</si>
  <si>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</si>
  <si>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</si>
  <si>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</si>
  <si>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</si>
  <si>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</si>
  <si>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</si>
  <si>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</si>
  <si>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</si>
  <si>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</si>
  <si>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</si>
  <si>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</si>
  <si>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</si>
  <si>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</si>
  <si>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</si>
  <si>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</si>
  <si>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</si>
  <si>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</si>
  <si>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</si>
  <si>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</si>
  <si>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</si>
  <si>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</si>
  <si>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</si>
  <si>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</si>
  <si>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</si>
  <si>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</si>
  <si>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</si>
  <si>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</si>
  <si>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</si>
  <si>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</si>
  <si>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</si>
  <si>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</si>
  <si>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</si>
  <si>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</si>
  <si>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</si>
  <si>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</si>
  <si>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</si>
  <si>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</si>
  <si>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</si>
  <si>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</si>
  <si>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</si>
  <si>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</si>
  <si>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</si>
  <si>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</si>
  <si>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</si>
  <si>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</si>
  <si>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</si>
  <si>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</si>
  <si>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</si>
  <si>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</si>
  <si>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</si>
  <si>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</si>
  <si>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</si>
  <si>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</si>
  <si>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</si>
  <si>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</si>
  <si>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</si>
  <si>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</si>
  <si>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</si>
  <si>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</si>
  <si>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</si>
  <si>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</si>
  <si>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</si>
  <si>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</si>
  <si>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</si>
  <si>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</si>
  <si>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</si>
  <si>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</si>
  <si>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</si>
  <si>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</si>
  <si>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</si>
  <si>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</si>
  <si>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</si>
  <si>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</si>
  <si>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</si>
  <si>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</si>
  <si>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</si>
  <si>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</si>
  <si>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</si>
  <si>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</si>
  <si>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</si>
  <si>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</si>
  <si>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</si>
  <si>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</si>
  <si>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</si>
  <si>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</si>
  <si>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</si>
  <si>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</si>
  <si>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</si>
  <si>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</si>
  <si>
    <t>Mark Scheifele's father passed away the night before. There was only 1 penalty the whole game, in the last minute of regulation. Scheifele had to haul down Sam Steel or risk a breakaway. Dallas would score on this powerplay in 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</si>
</sst>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0" fontId="0" fillId="2" borderId="8" xfId="0" applyNumberForma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1228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1227">
      <calculatedColumnFormula>AN22</calculatedColumnFormula>
    </tableColumn>
    <tableColumn id="3" xr3:uid="{B7BD47C3-C6CD-433B-8763-2E7BF28F91A9}" name="GP H" dataDxfId="1226">
      <calculatedColumnFormula>AO22</calculatedColumnFormula>
    </tableColumn>
    <tableColumn id="4" xr3:uid="{A7C2CDB8-1006-4E42-85C9-739B917E0E3B}" name="GP A" dataDxfId="1225">
      <calculatedColumnFormula>AP22</calculatedColumnFormula>
    </tableColumn>
    <tableColumn id="5" xr3:uid="{FBF9C9A1-A231-4AC5-98EC-8575F964E9E7}" name="W TOT" dataDxfId="1224">
      <calculatedColumnFormula>AQ22</calculatedColumnFormula>
    </tableColumn>
    <tableColumn id="6" xr3:uid="{4F1AF376-3B42-4A7B-88AE-2AEB54C684FD}" name="L TOT" dataDxfId="1223">
      <calculatedColumnFormula>AR22</calculatedColumnFormula>
    </tableColumn>
    <tableColumn id="7" xr3:uid="{CD4CF37C-B565-4072-A8DF-97ABD75AC2BE}" name="W H" dataDxfId="1222">
      <calculatedColumnFormula>AS22</calculatedColumnFormula>
    </tableColumn>
    <tableColumn id="8" xr3:uid="{1F359623-5047-4AA5-8DFE-2A1235BD0244}" name="L H" dataDxfId="1221">
      <calculatedColumnFormula>AT22</calculatedColumnFormula>
    </tableColumn>
    <tableColumn id="9" xr3:uid="{F8112AD4-AB28-4E89-97C1-D0AD9007C7A5}" name="W A" dataDxfId="1220">
      <calculatedColumnFormula>AU22</calculatedColumnFormula>
    </tableColumn>
    <tableColumn id="10" xr3:uid="{E0BC1C3D-B833-4A33-A2F7-C67BE06DEDA1}" name="L A" dataDxfId="1219">
      <calculatedColumnFormula>AV22</calculatedColumnFormula>
    </tableColumn>
    <tableColumn id="11" xr3:uid="{B9A986DF-FE9E-415D-924B-8EB61CBE5CC3}" name="GF H" dataDxfId="1218">
      <calculatedColumnFormula>SUMIFS($T$2:$T$106,$M$2:$M$106,AI22,$E$2:$E$106,1)+SUMIFS($T$2:$T$106,$M$2:$M$106,AI22,$E$2:$E$106,2)+SUMIFS($T$2:$T$106,$M$2:$M$106,AI22,$E$2:$E$106,3)+SUMIFS($T$2:$T$106,$M$2:$M$106,AI22,$E$2:$E$106,4)</calculatedColumnFormula>
    </tableColumn>
    <tableColumn id="12" xr3:uid="{83BAED9D-BBE1-4C76-BBCA-313CCD921E11}" name="GF A" dataDxfId="1217">
      <calculatedColumnFormula>SUMIFS($S$2:$S$106,$L$2:$L$106,AI22,$E$2:$E$106,1) + SUMIFS($S$2:$S$106,$L$2:$L$106,AI22,$E$2:$E$106,2)+SUMIFS($S$2:$S$106,$L$2:$L$106,AI22,$E$2:$E$106,3)+SUMIFS($S$2:$S$106,$L$2:$L$106,AI22,$E$2:$E$106,4)</calculatedColumnFormula>
    </tableColumn>
    <tableColumn id="13" xr3:uid="{9D239E38-642E-49BB-AFCC-7F4B50408CD9}" name="GA H" dataDxfId="1216">
      <calculatedColumnFormula>SUMIFS($S$2:$S$106,$M$2:$M$106,AI22,$E$2:$E$106,1)+SUMIFS($S$2:$S$106,$M$2:$M$106,AI22,$E$2:$E$106,2)+SUMIFS($S$2:$S$106,$M$2:$M$106,AI22,$E$2:$E$106,3)+SUMIFS($S$2:$S$106,$M$2:$M$106,AI22,$E$2:$E$106,4)</calculatedColumnFormula>
    </tableColumn>
    <tableColumn id="14" xr3:uid="{C28D4692-8893-4399-B12F-0EFEC4ACE55F}" name="GA A" dataDxfId="1215">
      <calculatedColumnFormula>SUMIFS($T$2:$T$106,$L$2:$L$106,AI22,$E$2:$E$106,1)+(SUMIFS($T$2:$T$106,$L$2:$L$106,AI22,$E$2:$E$106,2)+SUMIFS($T$2:$T$106,$L$2:$L$106,AI22,$E$2:$E$106,3)+SUMIFS($T$2:$T$106,$L$2:$L$106,AI22,$E$2:$E$106,4))</calculatedColumnFormula>
    </tableColumn>
    <tableColumn id="15" xr3:uid="{EFE9EFE5-C5A6-4D37-BAFD-4A00F7B02584}" name="DIFF H" dataDxfId="1214">
      <calculatedColumnFormula>BY22-CA22</calculatedColumnFormula>
    </tableColumn>
    <tableColumn id="16" xr3:uid="{B9AF8DC9-F982-4D02-B43F-486449573036}" name="DIFF A" dataDxfId="1213">
      <calculatedColumnFormula>BZ22-CB22</calculatedColumnFormula>
    </tableColumn>
    <tableColumn id="17" xr3:uid="{E94B86FE-AA74-466B-A7F6-2C43B9EEA68A}" name="GF T" dataDxfId="1212">
      <calculatedColumnFormula>BY22+BZ22</calculatedColumnFormula>
    </tableColumn>
    <tableColumn id="18" xr3:uid="{437A09FB-7E7B-457E-AD72-B615E2FEC992}" name="GA T" dataDxfId="1211">
      <calculatedColumnFormula>CA22+CB22</calculatedColumnFormula>
    </tableColumn>
    <tableColumn id="19" xr3:uid="{D83A9D62-4017-4FF7-BA18-93B627CB0BEF}" name="DIFF T" dataDxfId="1210">
      <calculatedColumnFormula>(BY22+BZ22)-(CA22+CB22)</calculatedColumnFormula>
    </tableColumn>
    <tableColumn id="20" xr3:uid="{139C299F-4896-455D-A9B3-7CA4FF9ECE1D}" name="GFPG H" dataDxfId="1209">
      <calculatedColumnFormula>BY22/BQ22</calculatedColumnFormula>
    </tableColumn>
    <tableColumn id="21" xr3:uid="{5ED7F4F1-4524-4204-90BC-07DFE35665ED}" name="GFPG A" dataDxfId="1208">
      <calculatedColumnFormula>BZ22/BR22</calculatedColumnFormula>
    </tableColumn>
    <tableColumn id="22" xr3:uid="{3BAC0D7E-D609-46FC-BB96-6327BEC9045F}" name="GAPG H" dataDxfId="1207">
      <calculatedColumnFormula>CA22/BQ22</calculatedColumnFormula>
    </tableColumn>
    <tableColumn id="23" xr3:uid="{894AF6A4-2FD4-468F-8740-6E39104F12C5}" name="GAPG A" dataDxfId="1206">
      <calculatedColumnFormula>CB22/BR22</calculatedColumnFormula>
    </tableColumn>
    <tableColumn id="24" xr3:uid="{CFA1DE8E-0094-499E-B287-EEFFFC39239B}" name="GFPG " dataDxfId="1205">
      <calculatedColumnFormula>CE22/BP22</calculatedColumnFormula>
    </tableColumn>
    <tableColumn id="25" xr3:uid="{5723B53A-51E1-40DB-A91D-49D133C87D25}" name="GAPG " dataDxfId="1204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87" totalsRowShown="0" headerRowDxfId="1203" headerRowBorderDxfId="1202">
  <autoFilter ref="A1:AA87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201"/>
    <tableColumn id="3" xr3:uid="{6E19CA59-B6A3-4131-B285-CE1F7BAF3D31}" name="TIME" dataDxfId="1200"/>
    <tableColumn id="4" xr3:uid="{02F4D888-3BD5-4016-BA9A-EC8A0CBEA44E}" name="CONF" dataDxfId="1199"/>
    <tableColumn id="5" xr3:uid="{DEBF2CDE-9CD3-427B-90BB-33C4A230FDB2}" name="ROUNDNUM" dataDxfId="1198"/>
    <tableColumn id="6" xr3:uid="{0B2FA3E5-A739-4507-920E-FD6BD73D06FC}" name="SERIESCODE" dataDxfId="1197"/>
    <tableColumn id="7" xr3:uid="{E0FB355A-FF65-48EA-9A64-1208BDA18DEA}" name="GAMENUM" dataDxfId="1196"/>
    <tableColumn id="8" xr3:uid="{48075340-6AD4-4735-8D81-DCE8BDEA7894}" name="TOPSEED" dataDxfId="1195"/>
    <tableColumn id="9" xr3:uid="{47D97FCE-3C11-4B03-A932-BB3CCC5294A3}" name="LOWSEED" dataDxfId="1194"/>
    <tableColumn id="10" xr3:uid="{2657E2A1-FA3E-4247-AB77-0882735B5D98}" name="TOPSEEDWINS" dataDxfId="1193"/>
    <tableColumn id="11" xr3:uid="{F857D9CD-319A-4A1F-8A87-5B89AB0E3AE4}" name="LOWSEEDWINS" dataDxfId="1192"/>
    <tableColumn id="12" xr3:uid="{F49B8205-50A8-4D22-BDFA-A8C59906257D}" name="AWAYTEAM" dataDxfId="1191"/>
    <tableColumn id="13" xr3:uid="{10A989E8-E464-444A-B995-FE5CD8D50A3E}" name="HOMETEAM" dataDxfId="1190"/>
    <tableColumn id="14" xr3:uid="{BEBB472F-C00C-43D1-BA57-177EECF3D1A4}" name="MYCHOICE" dataDxfId="1189">
      <calculatedColumnFormula>IF(OR(ISBLANK(O2), ISBLANK($P2)), "", IF($O2&gt;$P2, $L2,$M2))</calculatedColumnFormula>
    </tableColumn>
    <tableColumn id="15" xr3:uid="{3265132F-9519-4D83-9071-5A806C9B66A7}" name="PAWAYSCORE" dataDxfId="1188"/>
    <tableColumn id="16" xr3:uid="{61D192BF-2F44-45CA-B41E-2E154B58B73C}" name="PHOMESCORE" dataDxfId="1187"/>
    <tableColumn id="17" xr3:uid="{4FBCD938-E47F-4A71-B757-19409794237B}" name="PResult" dataDxfId="1186"/>
    <tableColumn id="18" xr3:uid="{910345CE-2F3B-453D-B129-551EEF8A2ED1}" name="LOCKEDIN" dataDxfId="1185"/>
    <tableColumn id="19" xr3:uid="{B5B3650D-B08F-4959-92AE-19041FF77E90}" name="AAWAYSCORE" dataDxfId="1184"/>
    <tableColumn id="20" xr3:uid="{335FAADC-EF48-4918-8FC4-59E64D4FF575}" name="AHOMESCORE" dataDxfId="1183"/>
    <tableColumn id="21" xr3:uid="{D0C1DED2-3AB8-4A82-B413-410B2E943C31}" name="OTROUNDNUM" dataDxfId="1182"/>
    <tableColumn id="22" xr3:uid="{13F2CA6A-0805-4608-99D8-D82B730F1411}" name="CORRECT" dataDxfId="1181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1180">
      <calculatedColumnFormula>IF(OR(ISBLANK($S2), ISBLANK($T2), ISBLANK($U2)), "", IF(S2&gt;T2,L2,M2))</calculatedColumnFormula>
    </tableColumn>
    <tableColumn id="26" xr3:uid="{5D5BFFE0-4374-4A91-BEA2-4CDF401FCD34}" name="Column2" dataDxfId="1179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178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1177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5"/>
  <sheetViews>
    <sheetView tabSelected="1" topLeftCell="A55" zoomScaleNormal="100" workbookViewId="0">
      <selection activeCell="R80" sqref="R80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2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 t="shared" ref="AL3:AL17" si="3">SUMIFS($V$2:$V$106,$F$2:$F$106,AH3)</f>
        <v>3</v>
      </c>
      <c r="AM3">
        <f t="shared" ref="AM3:AM17" si="4">AL3/AK3</f>
        <v>0.5</v>
      </c>
      <c r="AN3">
        <f>SUMIFS($T$2:$T$106,$M$2:$M$106,AI3,$E$2:$E$106,1) + SUMIFS($S$2:$S$106,$L$2:$L$106,AI3,$E$2:$E$106,1)</f>
        <v>19</v>
      </c>
      <c r="AO3">
        <f t="shared" ref="AO3:AO10" si="5">SUMIFS($T$2:$T$105,$M$2:$M$105,AJ3,$E$2:$E$105,1) + SUMIFS($S$2:$S$105,$L$2:$L$105,AJ3,$E$2:$E$105,1)</f>
        <v>16</v>
      </c>
      <c r="AP3">
        <f>SUMIFS(T2:T85,F2:F85,AH3)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 t="shared" si="3"/>
        <v>4</v>
      </c>
      <c r="AM4">
        <f t="shared" si="4"/>
        <v>0.8</v>
      </c>
      <c r="AN4">
        <f t="shared" ref="AN4:AN10" si="6">SUMIFS($T$2:$T$105,$M$2:$M$105,AI4,$E$2:$E$105,1) + SUMIFS($S$2:$S$105,$L$2:$L$105,AI4,$E$2:$E$105,1)</f>
        <v>12</v>
      </c>
      <c r="AO4">
        <f t="shared" si="5"/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78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 t="shared" si="3"/>
        <v>2</v>
      </c>
      <c r="AM5">
        <f t="shared" si="4"/>
        <v>0.4</v>
      </c>
      <c r="AN5">
        <f t="shared" si="6"/>
        <v>18</v>
      </c>
      <c r="AO5">
        <f t="shared" si="5"/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38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 t="shared" si="3"/>
        <v>1</v>
      </c>
      <c r="AM6">
        <f t="shared" si="4"/>
        <v>0.2</v>
      </c>
      <c r="AN6">
        <f t="shared" si="6"/>
        <v>18</v>
      </c>
      <c r="AO6">
        <f t="shared" si="5"/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0.48717948717948717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 t="shared" si="3"/>
        <v>5</v>
      </c>
      <c r="AM7">
        <f t="shared" si="4"/>
        <v>0.83333333333333337</v>
      </c>
      <c r="AN7">
        <f t="shared" si="6"/>
        <v>18</v>
      </c>
      <c r="AO7">
        <f t="shared" si="5"/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 t="shared" si="3"/>
        <v>3</v>
      </c>
      <c r="AM8">
        <f t="shared" si="4"/>
        <v>0.5</v>
      </c>
      <c r="AN8">
        <f t="shared" si="6"/>
        <v>24</v>
      </c>
      <c r="AO8">
        <f t="shared" si="5"/>
        <v>27</v>
      </c>
    </row>
    <row r="9" spans="1:46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 t="shared" si="3"/>
        <v>4</v>
      </c>
      <c r="AM9">
        <f t="shared" si="4"/>
        <v>0.5714285714285714</v>
      </c>
      <c r="AN9">
        <f t="shared" si="6"/>
        <v>21</v>
      </c>
      <c r="AO9">
        <f t="shared" si="5"/>
        <v>24</v>
      </c>
    </row>
    <row r="10" spans="1:46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 t="shared" si="3"/>
        <v>2</v>
      </c>
      <c r="AM10" s="1">
        <f t="shared" si="4"/>
        <v>0.2857142857142857</v>
      </c>
      <c r="AN10" s="1">
        <f t="shared" si="6"/>
        <v>21</v>
      </c>
      <c r="AO10" s="1">
        <f t="shared" si="5"/>
        <v>27</v>
      </c>
      <c r="AP10" s="1"/>
      <c r="AQ10" s="1"/>
      <c r="AR10" s="1"/>
      <c r="AS10" s="1"/>
      <c r="AT10" s="1"/>
    </row>
    <row r="11" spans="1:46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 t="shared" si="3"/>
        <v>3</v>
      </c>
      <c r="AM11">
        <f t="shared" si="4"/>
        <v>0.6</v>
      </c>
      <c r="AN11">
        <f t="shared" ref="AN11:AO14" si="8">SUMIFS($T$2:$T$105,$M$2:$M$105,AI11,$E$2:$E$105,2) + SUMIFS($S$2:$S$105,$L$2:$L$105,AI11,$E$2:$E$105,2)</f>
        <v>7</v>
      </c>
      <c r="AO11">
        <f t="shared" si="8"/>
        <v>15</v>
      </c>
    </row>
    <row r="12" spans="1:46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7</v>
      </c>
      <c r="AL12">
        <f t="shared" si="3"/>
        <v>3</v>
      </c>
      <c r="AM12">
        <f t="shared" si="4"/>
        <v>0.42857142857142855</v>
      </c>
      <c r="AN12">
        <f t="shared" si="8"/>
        <v>17</v>
      </c>
      <c r="AO12">
        <f t="shared" si="8"/>
        <v>26</v>
      </c>
    </row>
    <row r="13" spans="1:46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 t="shared" si="3"/>
        <v>3</v>
      </c>
      <c r="AM13">
        <f t="shared" si="4"/>
        <v>0.5</v>
      </c>
      <c r="AN13">
        <f t="shared" si="8"/>
        <v>14</v>
      </c>
      <c r="AO13">
        <f t="shared" si="8"/>
        <v>13</v>
      </c>
    </row>
    <row r="14" spans="1:46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 t="shared" si="3"/>
        <v>0</v>
      </c>
      <c r="AM14" s="1">
        <f t="shared" si="4"/>
        <v>0</v>
      </c>
      <c r="AN14" s="1">
        <f t="shared" si="8"/>
        <v>10</v>
      </c>
      <c r="AO14" s="1">
        <f t="shared" si="8"/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str">
        <f t="array" ref="AI15">INDEX(H:H, MATCH(2, 1/(F:F=AH15)))</f>
        <v>CAR</v>
      </c>
      <c r="AJ15" s="15" t="str">
        <f t="array" ref="AJ15">INDEX(I:I, MATCH(2, 1/(F:F=AH15)))</f>
        <v>FLA</v>
      </c>
      <c r="AK15">
        <f t="array" ref="AK15">INDEX(G:G, MATCH(2, 1/(F:F=AH15)))</f>
        <v>5</v>
      </c>
      <c r="AL15">
        <f t="shared" si="3"/>
        <v>3</v>
      </c>
      <c r="AM15">
        <f t="shared" si="4"/>
        <v>0.6</v>
      </c>
      <c r="AN15">
        <f>SUMIFS($T$2:$T$105,$M$2:$M$105,AI15,$E$2:$E$105,3) + SUMIFS($S$2:$S$105,$L$2:$L$105,AI15,$E$2:$E$105,3)</f>
        <v>7</v>
      </c>
      <c r="AO15">
        <f>SUMIFS($T$2:$T$105,$M$2:$M$105,AJ15,$E$2:$E$105,3) + SUMIFS($S$2:$S$105,$L$2:$L$105,AJ15,$E$2:$E$105,3)</f>
        <v>16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str">
        <f t="array" ref="AI16">INDEX(H:H, MATCH(2, 1/(F:F=AH16)))</f>
        <v>DAL</v>
      </c>
      <c r="AJ16" s="1" t="str">
        <f t="array" ref="AJ16">INDEX(I:I, MATCH(2, 1/(F:F=AH16)))</f>
        <v>EDM</v>
      </c>
      <c r="AK16" s="1">
        <f t="array" ref="AK16">INDEX(G:G, MATCH(2, 1/(F:F=AH16)))</f>
        <v>5</v>
      </c>
      <c r="AL16" s="1">
        <f t="shared" si="3"/>
        <v>2</v>
      </c>
      <c r="AM16" s="1">
        <f t="shared" si="4"/>
        <v>0.4</v>
      </c>
      <c r="AN16" s="1">
        <f>SUMIFS($T$2:$T$105,$M$2:$M$105,AI16,$E$2:$E$105,3) + SUMIFS($S$2:$S$105,$L$2:$L$105,AI16,$E$2:$E$105,3)</f>
        <v>8</v>
      </c>
      <c r="AO16" s="1">
        <f>SUMIFS($T$2:$T$105,$M$2:$M$105,AJ16,$E$2:$E$105,3) + SUMIFS($S$2:$S$105,$L$2:$L$105,AJ16,$E$2:$E$105,3)</f>
        <v>16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e">
        <f t="array" ref="AI17">INDEX(H:H, MATCH(2, 1/(F:F=AH17)))</f>
        <v>#N/A</v>
      </c>
      <c r="AJ17" s="18" t="e">
        <f t="array" ref="AJ17">INDEX(I:I, MATCH(2, 1/(F:F=AH17)))</f>
        <v>#N/A</v>
      </c>
      <c r="AK17" s="18" t="e">
        <f t="array" ref="AK17">INDEX(G:G, MATCH(2, 1/(F:F=AH17)))</f>
        <v>#N/A</v>
      </c>
      <c r="AL17" s="18">
        <f t="shared" si="3"/>
        <v>0</v>
      </c>
      <c r="AM17" s="19" t="e">
        <f t="shared" si="4"/>
        <v>#N/A</v>
      </c>
      <c r="AN17" s="18">
        <f>SUMIFS($T$2:$T$105,$M$2:$M$105,AI17,$E$2:$E$105,1) + SUMIFS($S$2:$S$105,$L$2:$L$105,AI17,$E$2:$E$105,1)</f>
        <v>0</v>
      </c>
      <c r="AO17" s="18">
        <f>SUMIFS($T$2:$T$105,$M$2:$M$105,AJ17,$E$2:$E$105,4) + SUMIFS($S$2:$S$105,$L$2:$L$105,AJ17,$E$2:$E$105,4)</f>
        <v>0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 t="shared" ref="AJ22:AJ37" si="9">COUNTIFS($L$2:$L$106, AI22, $E$2:$E$106, 1) + COUNTIFS($M$2:$M$106, AI22, $E$2:$E$106, 1)</f>
        <v>5</v>
      </c>
      <c r="AK22">
        <f t="shared" ref="AK22:AK37" si="10">COUNTIFS($L$2:$L$106, AI22, $E$2:$E$106, 2) + COUNTIFS($M$2:$M$106, AI22, $E$2:$E$106, 2)</f>
        <v>5</v>
      </c>
      <c r="AL22">
        <f t="shared" ref="AL22:AL37" si="11">COUNTIFS($L$2:$L$106, AI22, $E$2:$E$106, 3) + COUNTIFS($M$2:$M$106, AI22, $E$2:$E$106, 3)</f>
        <v>0</v>
      </c>
      <c r="AM22">
        <f t="shared" ref="AM22:AM37" si="12">COUNTIFS($L$2:$L$106, AI22, $E$2:$E$106, 4) + COUNTIFS($M$2:$M$106, AI22, $E$2:$E$106, 4)</f>
        <v>0</v>
      </c>
      <c r="AN22">
        <f>AJ22+AK22+AL22+AM22</f>
        <v>10</v>
      </c>
      <c r="AO22">
        <f t="shared" ref="AO22:AO37" si="13">COUNTIF($M$2:$M$106, AI22)</f>
        <v>6</v>
      </c>
      <c r="AP22">
        <f t="shared" ref="AP22:AP37" si="14">COUNTIF($L$2:$L$106, AI22)</f>
        <v>4</v>
      </c>
      <c r="AQ22">
        <f t="shared" ref="AQ22:AQ37" si="15">AS22+AU22</f>
        <v>5</v>
      </c>
      <c r="AR22">
        <f t="shared" ref="AR22:AR37" si="16">AN22-AQ22</f>
        <v>5</v>
      </c>
      <c r="AS22">
        <f t="shared" ref="AS22:AS37" si="17">SUMPRODUCT(($M$2:$M$106=AI22)*($T$2:$T$106&gt;$S$2:$S$106))</f>
        <v>4</v>
      </c>
      <c r="AT22">
        <f t="shared" ref="AT22:AT37" si="18">SUMPRODUCT(($M$2:$M$106=AI22)*($T$2:$T$106&lt;$S$2:$S$106))</f>
        <v>2</v>
      </c>
      <c r="AU22">
        <f t="shared" ref="AU22:AU37" si="19">SUMPRODUCT(($L$2:$L$106=AI22)*($T$2:$T$106&lt;$S$2:$S$106))</f>
        <v>1</v>
      </c>
      <c r="AV22">
        <f t="shared" ref="AV22:AV37" si="20">SUMPRODUCT(($L$2:$L$106=AI22)*($T$2:$T$106&gt;$S$2:$S$106))</f>
        <v>3</v>
      </c>
      <c r="AW22">
        <f t="shared" ref="AW22:AW37" si="21">COUNTIFS($M$2:$M$106,AI22,$E$2:$E$106,1)</f>
        <v>3</v>
      </c>
      <c r="AX22">
        <f t="shared" ref="AX22:AX37" si="22">COUNTIFS($L$2:$L$106,AI22,$E$2:$E$106,1)</f>
        <v>2</v>
      </c>
      <c r="AY22">
        <f t="shared" ref="AY22:AY37" si="23">SUMIFS($T$2:$T$106, $M$2:$M$106, AI22,$E$2:$E$106, 1)</f>
        <v>10</v>
      </c>
      <c r="AZ22">
        <f t="shared" ref="AZ22:AZ37" si="24">SUMIFS($S$2:$S$106, $L$2:$L$106, AI22,$E$2:$E$106, 1)</f>
        <v>8</v>
      </c>
      <c r="BA22">
        <f t="shared" ref="BA22:BA37" si="25">SUMIFS($S$2:$S$106, $M$2:$M$106, AI22,$E$2:$E$106, 1)</f>
        <v>4</v>
      </c>
      <c r="BB22">
        <f t="shared" ref="BB22:BB37" si="26">SUMIFS($T$2:$T$106, $L$2:$L$106, AI22,$E$2:$E$106,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27">BE22/AJ22</f>
        <v>3.6</v>
      </c>
      <c r="BM22">
        <f t="shared" ref="BM22:BM37" si="28">BF22/AJ22</f>
        <v>2.4</v>
      </c>
      <c r="BO22" t="str">
        <f t="shared" ref="BO22:BO37" si="29">AI22</f>
        <v>WSH</v>
      </c>
      <c r="BP22" s="15">
        <f t="shared" ref="BP22:BX37" si="30">AN22</f>
        <v>10</v>
      </c>
      <c r="BQ22" s="15">
        <f t="shared" si="30"/>
        <v>6</v>
      </c>
      <c r="BR22" s="15">
        <f t="shared" si="30"/>
        <v>4</v>
      </c>
      <c r="BS22" s="15">
        <f t="shared" si="30"/>
        <v>5</v>
      </c>
      <c r="BT22" s="15">
        <f t="shared" si="30"/>
        <v>5</v>
      </c>
      <c r="BU22" s="15">
        <f t="shared" si="30"/>
        <v>4</v>
      </c>
      <c r="BV22" s="15">
        <f t="shared" si="30"/>
        <v>2</v>
      </c>
      <c r="BW22" s="15">
        <f t="shared" si="30"/>
        <v>1</v>
      </c>
      <c r="BX22" s="15">
        <f t="shared" si="30"/>
        <v>3</v>
      </c>
      <c r="BY22" s="15">
        <f t="shared" ref="BY22:BY37" si="31">SUMIFS($T$2:$T$106,$M$2:$M$106,AI22,$E$2:$E$106,1)+SUMIFS($T$2:$T$106,$M$2:$M$106,AI22,$E$2:$E$106,2)+SUMIFS($T$2:$T$106,$M$2:$M$106,AI22,$E$2:$E$106,3)+SUMIFS($T$2:$T$106,$M$2:$M$106,AI22,$E$2:$E$106,4)</f>
        <v>15</v>
      </c>
      <c r="BZ22" s="15">
        <f t="shared" ref="BZ22:BZ37" si="32">SUMIFS($S$2:$S$106,$L$2:$L$106,AI22,$E$2:$E$106,1) + SUMIFS($S$2:$S$106,$L$2:$L$106,AI22,$E$2:$E$106,2)+SUMIFS($S$2:$S$106,$L$2:$L$106,AI22,$E$2:$E$106,3)+SUMIFS($S$2:$S$106,$L$2:$L$106,AI22,$E$2:$E$106,4)</f>
        <v>10</v>
      </c>
      <c r="CA22" s="15">
        <f t="shared" ref="CA22:CA37" si="33">SUMIFS($S$2:$S$106,$M$2:$M$106,AI22,$E$2:$E$106,1)+SUMIFS($S$2:$S$106,$M$2:$M$106,AI22,$E$2:$E$106,2)+SUMIFS($S$2:$S$106,$M$2:$M$106,AI22,$E$2:$E$106,3)+SUMIFS($S$2:$S$106,$M$2:$M$106,AI22,$E$2:$E$106,4)</f>
        <v>10</v>
      </c>
      <c r="CB22" s="15">
        <f t="shared" ref="CB22:CB37" si="34">SUMIFS($T$2:$T$106,$L$2:$L$106,AI22,$E$2:$E$106,1)+(SUMIFS($T$2:$T$106,$L$2:$L$106,AI22,$E$2:$E$106,2)+SUMIFS($T$2:$T$106,$L$2:$L$106,AI22,$E$2:$E$106,3)+SUMIFS($T$2:$T$106,$L$2:$L$106,AI22,$E$2:$E$106,4))</f>
        <v>17</v>
      </c>
      <c r="CC22" s="15">
        <f t="shared" ref="CC22:CD37" si="35">BY22-CA22</f>
        <v>5</v>
      </c>
      <c r="CD22" s="15">
        <f t="shared" si="35"/>
        <v>-7</v>
      </c>
      <c r="CE22" s="15">
        <f t="shared" ref="CE22:CE37" si="36">BY22+BZ22</f>
        <v>25</v>
      </c>
      <c r="CF22" s="15">
        <f t="shared" ref="CF22:CF37" si="37">CA22+CB22</f>
        <v>27</v>
      </c>
      <c r="CG22" s="15">
        <f t="shared" ref="CG22:CG37" si="38">(BY22+BZ22)-(CA22+CB22)</f>
        <v>-2</v>
      </c>
      <c r="CH22" s="20">
        <f t="shared" ref="CH22:CI37" si="39">BY22/BQ22</f>
        <v>2.5</v>
      </c>
      <c r="CI22" s="20">
        <f t="shared" si="39"/>
        <v>2.5</v>
      </c>
      <c r="CJ22" s="20">
        <f t="shared" ref="CJ22:CK37" si="40">CA22/BQ22</f>
        <v>1.6666666666666667</v>
      </c>
      <c r="CK22" s="20">
        <f t="shared" si="40"/>
        <v>4.25</v>
      </c>
      <c r="CL22" s="20">
        <f t="shared" ref="CL22:CL37" si="41">CE22/BP22</f>
        <v>2.5</v>
      </c>
      <c r="CM22" s="20">
        <f t="shared" ref="CM22:CM37" si="42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 t="shared" si="9"/>
        <v>5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ref="AN23:AN37" si="43">AJ23+AK23+AL23+AM23</f>
        <v>5</v>
      </c>
      <c r="AO23">
        <f t="shared" si="13"/>
        <v>2</v>
      </c>
      <c r="AP23">
        <f t="shared" si="14"/>
        <v>3</v>
      </c>
      <c r="AQ23">
        <f t="shared" si="15"/>
        <v>1</v>
      </c>
      <c r="AR23">
        <f t="shared" si="16"/>
        <v>4</v>
      </c>
      <c r="AS23">
        <f t="shared" si="17"/>
        <v>1</v>
      </c>
      <c r="AT23">
        <f t="shared" si="18"/>
        <v>1</v>
      </c>
      <c r="AU23">
        <f t="shared" si="19"/>
        <v>0</v>
      </c>
      <c r="AV23">
        <f t="shared" si="20"/>
        <v>3</v>
      </c>
      <c r="AW23">
        <f t="shared" si="21"/>
        <v>2</v>
      </c>
      <c r="AX23">
        <f t="shared" si="22"/>
        <v>3</v>
      </c>
      <c r="AY23">
        <f t="shared" si="23"/>
        <v>8</v>
      </c>
      <c r="AZ23">
        <f t="shared" si="24"/>
        <v>4</v>
      </c>
      <c r="BA23">
        <f t="shared" si="25"/>
        <v>8</v>
      </c>
      <c r="BB23">
        <f t="shared" si="26"/>
        <v>10</v>
      </c>
      <c r="BC23">
        <f t="shared" ref="BC23:BD37" si="44">AY23-BA23</f>
        <v>0</v>
      </c>
      <c r="BD23">
        <f t="shared" si="44"/>
        <v>-6</v>
      </c>
      <c r="BE23">
        <f t="shared" ref="BE23:BE37" si="45">AY23+AZ23</f>
        <v>12</v>
      </c>
      <c r="BF23">
        <f t="shared" ref="BF23:BF37" si="46">BA23+BB23</f>
        <v>18</v>
      </c>
      <c r="BG23">
        <f t="shared" ref="BG23:BG37" si="47">(AY23+AZ23)-(BA23+BB23)</f>
        <v>-6</v>
      </c>
      <c r="BH23">
        <f t="shared" ref="BH23:BI37" si="48">AY23/AW23</f>
        <v>4</v>
      </c>
      <c r="BI23">
        <f t="shared" si="48"/>
        <v>1.3333333333333333</v>
      </c>
      <c r="BJ23">
        <f t="shared" ref="BJ23:BK37" si="49">BA23/AW23</f>
        <v>4</v>
      </c>
      <c r="BK23">
        <f t="shared" si="49"/>
        <v>3.3333333333333335</v>
      </c>
      <c r="BL23">
        <f t="shared" si="27"/>
        <v>2.4</v>
      </c>
      <c r="BM23">
        <f t="shared" si="28"/>
        <v>3.6</v>
      </c>
      <c r="BO23" t="str">
        <f t="shared" si="29"/>
        <v>MTL</v>
      </c>
      <c r="BP23" s="15">
        <f t="shared" si="30"/>
        <v>5</v>
      </c>
      <c r="BQ23" s="15">
        <f t="shared" si="30"/>
        <v>2</v>
      </c>
      <c r="BR23" s="15">
        <f t="shared" si="30"/>
        <v>3</v>
      </c>
      <c r="BS23" s="15">
        <f t="shared" si="30"/>
        <v>1</v>
      </c>
      <c r="BT23" s="15">
        <f t="shared" si="30"/>
        <v>4</v>
      </c>
      <c r="BU23" s="15">
        <f t="shared" si="30"/>
        <v>1</v>
      </c>
      <c r="BV23" s="15">
        <f t="shared" si="30"/>
        <v>1</v>
      </c>
      <c r="BW23" s="15">
        <f t="shared" si="30"/>
        <v>0</v>
      </c>
      <c r="BX23" s="15">
        <f t="shared" si="30"/>
        <v>3</v>
      </c>
      <c r="BY23" s="15">
        <f t="shared" si="31"/>
        <v>8</v>
      </c>
      <c r="BZ23" s="15">
        <f t="shared" si="32"/>
        <v>4</v>
      </c>
      <c r="CA23" s="15">
        <f t="shared" si="33"/>
        <v>8</v>
      </c>
      <c r="CB23" s="15">
        <f t="shared" si="34"/>
        <v>10</v>
      </c>
      <c r="CC23" s="15">
        <f t="shared" si="35"/>
        <v>0</v>
      </c>
      <c r="CD23" s="15">
        <f t="shared" si="35"/>
        <v>-6</v>
      </c>
      <c r="CE23" s="15">
        <f t="shared" si="36"/>
        <v>12</v>
      </c>
      <c r="CF23" s="15">
        <f t="shared" si="37"/>
        <v>18</v>
      </c>
      <c r="CG23" s="15">
        <f t="shared" si="38"/>
        <v>-6</v>
      </c>
      <c r="CH23" s="20">
        <f t="shared" si="39"/>
        <v>4</v>
      </c>
      <c r="CI23" s="20">
        <f t="shared" si="39"/>
        <v>1.3333333333333333</v>
      </c>
      <c r="CJ23" s="20">
        <f t="shared" si="40"/>
        <v>4</v>
      </c>
      <c r="CK23" s="20">
        <f t="shared" si="40"/>
        <v>3.3333333333333335</v>
      </c>
      <c r="CL23" s="20">
        <f t="shared" si="41"/>
        <v>2.4</v>
      </c>
      <c r="CM23" s="20">
        <f t="shared" si="42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 t="shared" si="9"/>
        <v>5</v>
      </c>
      <c r="AK24">
        <f t="shared" si="10"/>
        <v>5</v>
      </c>
      <c r="AL24">
        <f t="shared" si="11"/>
        <v>5</v>
      </c>
      <c r="AM24">
        <f t="shared" si="12"/>
        <v>0</v>
      </c>
      <c r="AN24">
        <f t="shared" si="43"/>
        <v>15</v>
      </c>
      <c r="AO24">
        <f t="shared" si="13"/>
        <v>8</v>
      </c>
      <c r="AP24">
        <f t="shared" si="14"/>
        <v>7</v>
      </c>
      <c r="AQ24">
        <f t="shared" si="15"/>
        <v>8</v>
      </c>
      <c r="AR24">
        <f t="shared" si="16"/>
        <v>7</v>
      </c>
      <c r="AS24">
        <f t="shared" si="17"/>
        <v>4</v>
      </c>
      <c r="AT24">
        <f t="shared" si="18"/>
        <v>3</v>
      </c>
      <c r="AU24">
        <f t="shared" si="19"/>
        <v>4</v>
      </c>
      <c r="AV24">
        <f t="shared" si="20"/>
        <v>3</v>
      </c>
      <c r="AW24">
        <f t="shared" si="21"/>
        <v>3</v>
      </c>
      <c r="AX24">
        <f t="shared" si="22"/>
        <v>2</v>
      </c>
      <c r="AY24">
        <f t="shared" si="23"/>
        <v>11</v>
      </c>
      <c r="AZ24">
        <f t="shared" si="24"/>
        <v>7</v>
      </c>
      <c r="BA24">
        <f t="shared" si="25"/>
        <v>7</v>
      </c>
      <c r="BB24">
        <f t="shared" si="26"/>
        <v>5</v>
      </c>
      <c r="BC24">
        <f t="shared" si="44"/>
        <v>4</v>
      </c>
      <c r="BD24">
        <f t="shared" si="44"/>
        <v>2</v>
      </c>
      <c r="BE24">
        <f t="shared" si="45"/>
        <v>18</v>
      </c>
      <c r="BF24">
        <f t="shared" si="46"/>
        <v>12</v>
      </c>
      <c r="BG24">
        <f t="shared" si="47"/>
        <v>6</v>
      </c>
      <c r="BH24">
        <f t="shared" si="48"/>
        <v>3.6666666666666665</v>
      </c>
      <c r="BI24">
        <f t="shared" si="48"/>
        <v>3.5</v>
      </c>
      <c r="BJ24">
        <f t="shared" si="49"/>
        <v>2.3333333333333335</v>
      </c>
      <c r="BK24">
        <f t="shared" si="49"/>
        <v>2.5</v>
      </c>
      <c r="BL24">
        <f t="shared" si="27"/>
        <v>3.6</v>
      </c>
      <c r="BM24">
        <f t="shared" si="28"/>
        <v>2.4</v>
      </c>
      <c r="BO24" t="str">
        <f t="shared" si="29"/>
        <v>CAR</v>
      </c>
      <c r="BP24" s="15">
        <f t="shared" si="30"/>
        <v>15</v>
      </c>
      <c r="BQ24" s="15">
        <f t="shared" si="30"/>
        <v>8</v>
      </c>
      <c r="BR24" s="15">
        <f t="shared" si="30"/>
        <v>7</v>
      </c>
      <c r="BS24" s="15">
        <f t="shared" si="30"/>
        <v>8</v>
      </c>
      <c r="BT24" s="15">
        <f t="shared" si="30"/>
        <v>7</v>
      </c>
      <c r="BU24" s="15">
        <f t="shared" si="30"/>
        <v>4</v>
      </c>
      <c r="BV24" s="15">
        <f t="shared" si="30"/>
        <v>3</v>
      </c>
      <c r="BW24" s="15">
        <f t="shared" si="30"/>
        <v>4</v>
      </c>
      <c r="BX24" s="15">
        <f t="shared" si="30"/>
        <v>3</v>
      </c>
      <c r="BY24" s="15">
        <f t="shared" si="31"/>
        <v>22</v>
      </c>
      <c r="BZ24" s="15">
        <f t="shared" si="32"/>
        <v>18</v>
      </c>
      <c r="CA24" s="15">
        <f t="shared" si="33"/>
        <v>19</v>
      </c>
      <c r="CB24" s="15">
        <f t="shared" si="34"/>
        <v>16</v>
      </c>
      <c r="CC24" s="15">
        <f t="shared" si="35"/>
        <v>3</v>
      </c>
      <c r="CD24" s="15">
        <f t="shared" si="35"/>
        <v>2</v>
      </c>
      <c r="CE24" s="15">
        <f t="shared" si="36"/>
        <v>40</v>
      </c>
      <c r="CF24" s="15">
        <f t="shared" si="37"/>
        <v>35</v>
      </c>
      <c r="CG24" s="15">
        <f t="shared" si="38"/>
        <v>5</v>
      </c>
      <c r="CH24" s="20">
        <f t="shared" si="39"/>
        <v>2.75</v>
      </c>
      <c r="CI24" s="20">
        <f t="shared" si="39"/>
        <v>2.5714285714285716</v>
      </c>
      <c r="CJ24" s="20">
        <f t="shared" si="40"/>
        <v>2.375</v>
      </c>
      <c r="CK24" s="20">
        <f t="shared" si="40"/>
        <v>2.2857142857142856</v>
      </c>
      <c r="CL24" s="20">
        <f t="shared" si="41"/>
        <v>2.6666666666666665</v>
      </c>
      <c r="CM24" s="20">
        <f t="shared" si="42"/>
        <v>2.3333333333333335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 t="shared" si="9"/>
        <v>5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43"/>
        <v>5</v>
      </c>
      <c r="AO25">
        <f t="shared" si="13"/>
        <v>2</v>
      </c>
      <c r="AP25">
        <f t="shared" si="14"/>
        <v>3</v>
      </c>
      <c r="AQ25">
        <f t="shared" si="15"/>
        <v>2</v>
      </c>
      <c r="AR25">
        <f t="shared" si="16"/>
        <v>3</v>
      </c>
      <c r="AS25">
        <f t="shared" si="17"/>
        <v>1</v>
      </c>
      <c r="AT25">
        <f t="shared" si="18"/>
        <v>1</v>
      </c>
      <c r="AU25">
        <f t="shared" si="19"/>
        <v>1</v>
      </c>
      <c r="AV25">
        <f t="shared" si="20"/>
        <v>2</v>
      </c>
      <c r="AW25">
        <f t="shared" si="21"/>
        <v>2</v>
      </c>
      <c r="AX25">
        <f t="shared" si="22"/>
        <v>3</v>
      </c>
      <c r="AY25">
        <f t="shared" si="23"/>
        <v>5</v>
      </c>
      <c r="AZ25">
        <f t="shared" si="24"/>
        <v>7</v>
      </c>
      <c r="BA25">
        <f t="shared" si="25"/>
        <v>7</v>
      </c>
      <c r="BB25">
        <f t="shared" si="26"/>
        <v>11</v>
      </c>
      <c r="BC25">
        <f t="shared" si="44"/>
        <v>-2</v>
      </c>
      <c r="BD25">
        <f t="shared" si="44"/>
        <v>-4</v>
      </c>
      <c r="BE25">
        <f t="shared" si="45"/>
        <v>12</v>
      </c>
      <c r="BF25">
        <f t="shared" si="46"/>
        <v>18</v>
      </c>
      <c r="BG25">
        <f t="shared" si="47"/>
        <v>-6</v>
      </c>
      <c r="BH25">
        <f t="shared" si="48"/>
        <v>2.5</v>
      </c>
      <c r="BI25">
        <f t="shared" si="48"/>
        <v>2.3333333333333335</v>
      </c>
      <c r="BJ25">
        <f t="shared" si="49"/>
        <v>3.5</v>
      </c>
      <c r="BK25">
        <f t="shared" si="49"/>
        <v>3.6666666666666665</v>
      </c>
      <c r="BL25">
        <f t="shared" si="27"/>
        <v>2.4</v>
      </c>
      <c r="BM25">
        <f t="shared" si="28"/>
        <v>3.6</v>
      </c>
      <c r="BO25" t="str">
        <f t="shared" si="29"/>
        <v>NJD</v>
      </c>
      <c r="BP25" s="15">
        <f t="shared" si="30"/>
        <v>5</v>
      </c>
      <c r="BQ25" s="15">
        <f t="shared" si="30"/>
        <v>2</v>
      </c>
      <c r="BR25" s="15">
        <f t="shared" si="30"/>
        <v>3</v>
      </c>
      <c r="BS25" s="15">
        <f t="shared" si="30"/>
        <v>2</v>
      </c>
      <c r="BT25" s="15">
        <f t="shared" si="30"/>
        <v>3</v>
      </c>
      <c r="BU25" s="15">
        <f t="shared" si="30"/>
        <v>1</v>
      </c>
      <c r="BV25" s="15">
        <f t="shared" si="30"/>
        <v>1</v>
      </c>
      <c r="BW25" s="15">
        <f t="shared" si="30"/>
        <v>1</v>
      </c>
      <c r="BX25" s="15">
        <f t="shared" si="30"/>
        <v>2</v>
      </c>
      <c r="BY25" s="15">
        <f t="shared" si="31"/>
        <v>5</v>
      </c>
      <c r="BZ25" s="15">
        <f t="shared" si="32"/>
        <v>7</v>
      </c>
      <c r="CA25" s="15">
        <f t="shared" si="33"/>
        <v>7</v>
      </c>
      <c r="CB25" s="15">
        <f t="shared" si="34"/>
        <v>11</v>
      </c>
      <c r="CC25" s="15">
        <f t="shared" si="35"/>
        <v>-2</v>
      </c>
      <c r="CD25" s="15">
        <f t="shared" si="35"/>
        <v>-4</v>
      </c>
      <c r="CE25" s="15">
        <f t="shared" si="36"/>
        <v>12</v>
      </c>
      <c r="CF25" s="15">
        <f t="shared" si="37"/>
        <v>18</v>
      </c>
      <c r="CG25" s="15">
        <f t="shared" si="38"/>
        <v>-6</v>
      </c>
      <c r="CH25" s="20">
        <f t="shared" si="39"/>
        <v>2.5</v>
      </c>
      <c r="CI25" s="20">
        <f t="shared" si="39"/>
        <v>2.3333333333333335</v>
      </c>
      <c r="CJ25" s="20">
        <f t="shared" si="40"/>
        <v>3.5</v>
      </c>
      <c r="CK25" s="20">
        <f t="shared" si="40"/>
        <v>3.6666666666666665</v>
      </c>
      <c r="CL25" s="20">
        <f t="shared" si="41"/>
        <v>2.4</v>
      </c>
      <c r="CM25" s="20">
        <f t="shared" si="42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 t="shared" si="9"/>
        <v>6</v>
      </c>
      <c r="AK26">
        <f t="shared" si="10"/>
        <v>7</v>
      </c>
      <c r="AL26">
        <f t="shared" si="11"/>
        <v>0</v>
      </c>
      <c r="AM26">
        <f t="shared" si="12"/>
        <v>0</v>
      </c>
      <c r="AN26">
        <f t="shared" si="43"/>
        <v>13</v>
      </c>
      <c r="AO26">
        <f t="shared" si="13"/>
        <v>7</v>
      </c>
      <c r="AP26">
        <f t="shared" si="14"/>
        <v>6</v>
      </c>
      <c r="AQ26">
        <f t="shared" si="15"/>
        <v>7</v>
      </c>
      <c r="AR26">
        <f t="shared" si="16"/>
        <v>6</v>
      </c>
      <c r="AS26">
        <f t="shared" si="17"/>
        <v>4</v>
      </c>
      <c r="AT26">
        <f t="shared" si="18"/>
        <v>3</v>
      </c>
      <c r="AU26">
        <f t="shared" si="19"/>
        <v>3</v>
      </c>
      <c r="AV26">
        <f t="shared" si="20"/>
        <v>3</v>
      </c>
      <c r="AW26">
        <f t="shared" si="21"/>
        <v>3</v>
      </c>
      <c r="AX26">
        <f t="shared" si="22"/>
        <v>3</v>
      </c>
      <c r="AY26">
        <f t="shared" si="23"/>
        <v>9</v>
      </c>
      <c r="AZ26">
        <f t="shared" si="24"/>
        <v>10</v>
      </c>
      <c r="BA26">
        <f t="shared" si="25"/>
        <v>8</v>
      </c>
      <c r="BB26">
        <f t="shared" si="26"/>
        <v>8</v>
      </c>
      <c r="BC26">
        <f t="shared" si="44"/>
        <v>1</v>
      </c>
      <c r="BD26">
        <f t="shared" si="44"/>
        <v>2</v>
      </c>
      <c r="BE26">
        <f t="shared" si="45"/>
        <v>19</v>
      </c>
      <c r="BF26">
        <f t="shared" si="46"/>
        <v>16</v>
      </c>
      <c r="BG26">
        <f t="shared" si="47"/>
        <v>3</v>
      </c>
      <c r="BH26">
        <f t="shared" si="48"/>
        <v>3</v>
      </c>
      <c r="BI26">
        <f t="shared" si="48"/>
        <v>3.3333333333333335</v>
      </c>
      <c r="BJ26">
        <f t="shared" si="49"/>
        <v>2.6666666666666665</v>
      </c>
      <c r="BK26">
        <f t="shared" si="49"/>
        <v>2.6666666666666665</v>
      </c>
      <c r="BL26">
        <f t="shared" si="27"/>
        <v>3.1666666666666665</v>
      </c>
      <c r="BM26">
        <f t="shared" si="28"/>
        <v>2.6666666666666665</v>
      </c>
      <c r="BO26" t="str">
        <f t="shared" si="29"/>
        <v>TOR</v>
      </c>
      <c r="BP26" s="15">
        <f t="shared" si="30"/>
        <v>13</v>
      </c>
      <c r="BQ26" s="15">
        <f t="shared" si="30"/>
        <v>7</v>
      </c>
      <c r="BR26" s="15">
        <f t="shared" si="30"/>
        <v>6</v>
      </c>
      <c r="BS26" s="15">
        <f t="shared" si="30"/>
        <v>7</v>
      </c>
      <c r="BT26" s="15">
        <f t="shared" si="30"/>
        <v>6</v>
      </c>
      <c r="BU26" s="15">
        <f t="shared" si="30"/>
        <v>4</v>
      </c>
      <c r="BV26" s="15">
        <f t="shared" si="30"/>
        <v>3</v>
      </c>
      <c r="BW26" s="15">
        <f t="shared" si="30"/>
        <v>3</v>
      </c>
      <c r="BX26" s="15">
        <f t="shared" si="30"/>
        <v>3</v>
      </c>
      <c r="BY26" s="15">
        <f t="shared" si="31"/>
        <v>20</v>
      </c>
      <c r="BZ26" s="15">
        <f t="shared" si="32"/>
        <v>16</v>
      </c>
      <c r="CA26" s="15">
        <f t="shared" si="33"/>
        <v>27</v>
      </c>
      <c r="CB26" s="15">
        <f t="shared" si="34"/>
        <v>15</v>
      </c>
      <c r="CC26" s="15">
        <f t="shared" si="35"/>
        <v>-7</v>
      </c>
      <c r="CD26" s="15">
        <f t="shared" si="35"/>
        <v>1</v>
      </c>
      <c r="CE26" s="15">
        <f t="shared" si="36"/>
        <v>36</v>
      </c>
      <c r="CF26" s="15">
        <f t="shared" si="37"/>
        <v>42</v>
      </c>
      <c r="CG26" s="15">
        <f t="shared" si="38"/>
        <v>-6</v>
      </c>
      <c r="CH26" s="20">
        <f t="shared" si="39"/>
        <v>2.8571428571428572</v>
      </c>
      <c r="CI26" s="20">
        <f t="shared" si="39"/>
        <v>2.6666666666666665</v>
      </c>
      <c r="CJ26" s="20">
        <f t="shared" si="40"/>
        <v>3.8571428571428572</v>
      </c>
      <c r="CK26" s="20">
        <f t="shared" si="40"/>
        <v>2.5</v>
      </c>
      <c r="CL26" s="20">
        <f t="shared" si="41"/>
        <v>2.7692307692307692</v>
      </c>
      <c r="CM26" s="20">
        <f t="shared" si="42"/>
        <v>3.2307692307692308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 t="shared" si="9"/>
        <v>6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43"/>
        <v>6</v>
      </c>
      <c r="AO27">
        <f t="shared" si="13"/>
        <v>3</v>
      </c>
      <c r="AP27">
        <f t="shared" si="14"/>
        <v>3</v>
      </c>
      <c r="AQ27">
        <f t="shared" si="15"/>
        <v>2</v>
      </c>
      <c r="AR27">
        <f t="shared" si="16"/>
        <v>4</v>
      </c>
      <c r="AS27">
        <f t="shared" si="17"/>
        <v>1</v>
      </c>
      <c r="AT27">
        <f t="shared" si="18"/>
        <v>2</v>
      </c>
      <c r="AU27">
        <f t="shared" si="19"/>
        <v>1</v>
      </c>
      <c r="AV27">
        <f t="shared" si="20"/>
        <v>2</v>
      </c>
      <c r="AW27">
        <f t="shared" si="21"/>
        <v>3</v>
      </c>
      <c r="AX27">
        <f t="shared" si="22"/>
        <v>3</v>
      </c>
      <c r="AY27">
        <f t="shared" si="23"/>
        <v>8</v>
      </c>
      <c r="AZ27">
        <f t="shared" si="24"/>
        <v>8</v>
      </c>
      <c r="BA27">
        <f t="shared" si="25"/>
        <v>10</v>
      </c>
      <c r="BB27">
        <f t="shared" si="26"/>
        <v>9</v>
      </c>
      <c r="BC27">
        <f t="shared" si="44"/>
        <v>-2</v>
      </c>
      <c r="BD27">
        <f t="shared" si="44"/>
        <v>-1</v>
      </c>
      <c r="BE27">
        <f t="shared" si="45"/>
        <v>16</v>
      </c>
      <c r="BF27">
        <f t="shared" si="46"/>
        <v>19</v>
      </c>
      <c r="BG27">
        <f t="shared" si="47"/>
        <v>-3</v>
      </c>
      <c r="BH27">
        <f t="shared" si="48"/>
        <v>2.6666666666666665</v>
      </c>
      <c r="BI27">
        <f t="shared" si="48"/>
        <v>2.6666666666666665</v>
      </c>
      <c r="BJ27">
        <f t="shared" si="49"/>
        <v>3.3333333333333335</v>
      </c>
      <c r="BK27">
        <f t="shared" si="49"/>
        <v>3</v>
      </c>
      <c r="BL27">
        <f t="shared" si="27"/>
        <v>2.6666666666666665</v>
      </c>
      <c r="BM27">
        <f t="shared" si="28"/>
        <v>3.1666666666666665</v>
      </c>
      <c r="BO27" t="str">
        <f t="shared" si="29"/>
        <v>OTT</v>
      </c>
      <c r="BP27" s="15">
        <f t="shared" si="30"/>
        <v>6</v>
      </c>
      <c r="BQ27" s="15">
        <f t="shared" si="30"/>
        <v>3</v>
      </c>
      <c r="BR27" s="15">
        <f t="shared" si="30"/>
        <v>3</v>
      </c>
      <c r="BS27" s="15">
        <f t="shared" si="30"/>
        <v>2</v>
      </c>
      <c r="BT27" s="15">
        <f t="shared" si="30"/>
        <v>4</v>
      </c>
      <c r="BU27" s="15">
        <f t="shared" si="30"/>
        <v>1</v>
      </c>
      <c r="BV27" s="15">
        <f t="shared" si="30"/>
        <v>2</v>
      </c>
      <c r="BW27" s="15">
        <f t="shared" si="30"/>
        <v>1</v>
      </c>
      <c r="BX27" s="15">
        <f t="shared" si="30"/>
        <v>2</v>
      </c>
      <c r="BY27" s="15">
        <f t="shared" si="31"/>
        <v>8</v>
      </c>
      <c r="BZ27" s="15">
        <f t="shared" si="32"/>
        <v>8</v>
      </c>
      <c r="CA27" s="15">
        <f t="shared" si="33"/>
        <v>10</v>
      </c>
      <c r="CB27" s="15">
        <f t="shared" si="34"/>
        <v>9</v>
      </c>
      <c r="CC27" s="15">
        <f t="shared" si="35"/>
        <v>-2</v>
      </c>
      <c r="CD27" s="15">
        <f t="shared" si="35"/>
        <v>-1</v>
      </c>
      <c r="CE27" s="15">
        <f t="shared" si="36"/>
        <v>16</v>
      </c>
      <c r="CF27" s="15">
        <f t="shared" si="37"/>
        <v>19</v>
      </c>
      <c r="CG27" s="15">
        <f t="shared" si="38"/>
        <v>-3</v>
      </c>
      <c r="CH27" s="20">
        <f t="shared" si="39"/>
        <v>2.6666666666666665</v>
      </c>
      <c r="CI27" s="20">
        <f t="shared" si="39"/>
        <v>2.6666666666666665</v>
      </c>
      <c r="CJ27" s="20">
        <f t="shared" si="40"/>
        <v>3.3333333333333335</v>
      </c>
      <c r="CK27" s="20">
        <f t="shared" si="40"/>
        <v>3</v>
      </c>
      <c r="CL27" s="20">
        <f t="shared" si="41"/>
        <v>2.6666666666666665</v>
      </c>
      <c r="CM27" s="20">
        <f t="shared" si="42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 t="shared" si="9"/>
        <v>5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43"/>
        <v>5</v>
      </c>
      <c r="AO28">
        <f t="shared" si="13"/>
        <v>3</v>
      </c>
      <c r="AP28">
        <f t="shared" si="14"/>
        <v>2</v>
      </c>
      <c r="AQ28">
        <f t="shared" si="15"/>
        <v>1</v>
      </c>
      <c r="AR28">
        <f t="shared" si="16"/>
        <v>4</v>
      </c>
      <c r="AS28">
        <f t="shared" si="17"/>
        <v>0</v>
      </c>
      <c r="AT28">
        <f t="shared" si="18"/>
        <v>3</v>
      </c>
      <c r="AU28">
        <f t="shared" si="19"/>
        <v>1</v>
      </c>
      <c r="AV28">
        <f t="shared" si="20"/>
        <v>1</v>
      </c>
      <c r="AW28">
        <f t="shared" si="21"/>
        <v>3</v>
      </c>
      <c r="AX28">
        <f t="shared" si="22"/>
        <v>2</v>
      </c>
      <c r="AY28">
        <f t="shared" si="23"/>
        <v>5</v>
      </c>
      <c r="AZ28">
        <f t="shared" si="24"/>
        <v>7</v>
      </c>
      <c r="BA28">
        <f t="shared" si="25"/>
        <v>14</v>
      </c>
      <c r="BB28">
        <f t="shared" si="26"/>
        <v>5</v>
      </c>
      <c r="BC28">
        <f t="shared" si="44"/>
        <v>-9</v>
      </c>
      <c r="BD28">
        <f t="shared" si="44"/>
        <v>2</v>
      </c>
      <c r="BE28">
        <f t="shared" si="45"/>
        <v>12</v>
      </c>
      <c r="BF28">
        <f t="shared" si="46"/>
        <v>19</v>
      </c>
      <c r="BG28">
        <f t="shared" si="47"/>
        <v>-7</v>
      </c>
      <c r="BH28">
        <f t="shared" si="48"/>
        <v>1.6666666666666667</v>
      </c>
      <c r="BI28">
        <f t="shared" si="48"/>
        <v>3.5</v>
      </c>
      <c r="BJ28">
        <f t="shared" si="49"/>
        <v>4.666666666666667</v>
      </c>
      <c r="BK28">
        <f t="shared" si="49"/>
        <v>2.5</v>
      </c>
      <c r="BL28">
        <f t="shared" si="27"/>
        <v>2.4</v>
      </c>
      <c r="BM28">
        <f t="shared" si="28"/>
        <v>3.8</v>
      </c>
      <c r="BO28" t="str">
        <f t="shared" si="29"/>
        <v>TBL</v>
      </c>
      <c r="BP28" s="15">
        <f t="shared" si="30"/>
        <v>5</v>
      </c>
      <c r="BQ28" s="15">
        <f t="shared" si="30"/>
        <v>3</v>
      </c>
      <c r="BR28" s="15">
        <f t="shared" si="30"/>
        <v>2</v>
      </c>
      <c r="BS28" s="15">
        <f t="shared" si="30"/>
        <v>1</v>
      </c>
      <c r="BT28" s="15">
        <f t="shared" si="30"/>
        <v>4</v>
      </c>
      <c r="BU28" s="15">
        <f t="shared" si="30"/>
        <v>0</v>
      </c>
      <c r="BV28" s="15">
        <f t="shared" si="30"/>
        <v>3</v>
      </c>
      <c r="BW28" s="15">
        <f t="shared" si="30"/>
        <v>1</v>
      </c>
      <c r="BX28" s="15">
        <f t="shared" si="30"/>
        <v>1</v>
      </c>
      <c r="BY28" s="15">
        <f t="shared" si="31"/>
        <v>5</v>
      </c>
      <c r="BZ28" s="15">
        <f t="shared" si="32"/>
        <v>7</v>
      </c>
      <c r="CA28" s="15">
        <f t="shared" si="33"/>
        <v>14</v>
      </c>
      <c r="CB28" s="15">
        <f t="shared" si="34"/>
        <v>5</v>
      </c>
      <c r="CC28" s="15">
        <f t="shared" si="35"/>
        <v>-9</v>
      </c>
      <c r="CD28" s="15">
        <f t="shared" si="35"/>
        <v>2</v>
      </c>
      <c r="CE28" s="15">
        <f t="shared" si="36"/>
        <v>12</v>
      </c>
      <c r="CF28" s="15">
        <f t="shared" si="37"/>
        <v>19</v>
      </c>
      <c r="CG28" s="15">
        <f t="shared" si="38"/>
        <v>-7</v>
      </c>
      <c r="CH28" s="20">
        <f t="shared" si="39"/>
        <v>1.6666666666666667</v>
      </c>
      <c r="CI28" s="20">
        <f t="shared" si="39"/>
        <v>3.5</v>
      </c>
      <c r="CJ28" s="20">
        <f t="shared" si="40"/>
        <v>4.666666666666667</v>
      </c>
      <c r="CK28" s="20">
        <f t="shared" si="40"/>
        <v>2.5</v>
      </c>
      <c r="CL28" s="20">
        <f t="shared" si="41"/>
        <v>2.4</v>
      </c>
      <c r="CM28" s="20">
        <f t="shared" si="42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 t="shared" si="9"/>
        <v>5</v>
      </c>
      <c r="AK29">
        <f t="shared" si="10"/>
        <v>7</v>
      </c>
      <c r="AL29">
        <f t="shared" si="11"/>
        <v>5</v>
      </c>
      <c r="AM29">
        <f t="shared" si="12"/>
        <v>0</v>
      </c>
      <c r="AN29">
        <f t="shared" si="43"/>
        <v>17</v>
      </c>
      <c r="AO29">
        <f t="shared" si="13"/>
        <v>7</v>
      </c>
      <c r="AP29">
        <f t="shared" si="14"/>
        <v>10</v>
      </c>
      <c r="AQ29">
        <f t="shared" si="15"/>
        <v>11</v>
      </c>
      <c r="AR29">
        <f t="shared" si="16"/>
        <v>6</v>
      </c>
      <c r="AS29">
        <f t="shared" si="17"/>
        <v>4</v>
      </c>
      <c r="AT29">
        <f t="shared" si="18"/>
        <v>3</v>
      </c>
      <c r="AU29">
        <f t="shared" si="19"/>
        <v>7</v>
      </c>
      <c r="AV29">
        <f t="shared" si="20"/>
        <v>2</v>
      </c>
      <c r="AW29">
        <f t="shared" si="21"/>
        <v>2</v>
      </c>
      <c r="AX29">
        <f t="shared" si="22"/>
        <v>3</v>
      </c>
      <c r="AY29">
        <f t="shared" si="23"/>
        <v>5</v>
      </c>
      <c r="AZ29">
        <f t="shared" si="24"/>
        <v>14</v>
      </c>
      <c r="BA29">
        <f t="shared" si="25"/>
        <v>7</v>
      </c>
      <c r="BB29">
        <f t="shared" si="26"/>
        <v>5</v>
      </c>
      <c r="BC29">
        <f t="shared" si="44"/>
        <v>-2</v>
      </c>
      <c r="BD29">
        <f t="shared" si="44"/>
        <v>9</v>
      </c>
      <c r="BE29">
        <f t="shared" si="45"/>
        <v>19</v>
      </c>
      <c r="BF29">
        <f t="shared" si="46"/>
        <v>12</v>
      </c>
      <c r="BG29">
        <f t="shared" si="47"/>
        <v>7</v>
      </c>
      <c r="BH29">
        <f t="shared" si="48"/>
        <v>2.5</v>
      </c>
      <c r="BI29">
        <f t="shared" si="48"/>
        <v>4.666666666666667</v>
      </c>
      <c r="BJ29">
        <f t="shared" si="49"/>
        <v>3.5</v>
      </c>
      <c r="BK29">
        <f t="shared" si="49"/>
        <v>1.6666666666666667</v>
      </c>
      <c r="BL29">
        <f t="shared" si="27"/>
        <v>3.8</v>
      </c>
      <c r="BM29">
        <f t="shared" si="28"/>
        <v>2.4</v>
      </c>
      <c r="BO29" t="str">
        <f t="shared" si="29"/>
        <v>FLA</v>
      </c>
      <c r="BP29" s="15">
        <f t="shared" si="30"/>
        <v>17</v>
      </c>
      <c r="BQ29" s="15">
        <f t="shared" si="30"/>
        <v>7</v>
      </c>
      <c r="BR29" s="15">
        <f t="shared" si="30"/>
        <v>10</v>
      </c>
      <c r="BS29" s="15">
        <f t="shared" si="30"/>
        <v>11</v>
      </c>
      <c r="BT29" s="15">
        <f t="shared" si="30"/>
        <v>6</v>
      </c>
      <c r="BU29" s="15">
        <f t="shared" si="30"/>
        <v>4</v>
      </c>
      <c r="BV29" s="15">
        <f t="shared" si="30"/>
        <v>3</v>
      </c>
      <c r="BW29" s="15">
        <f t="shared" si="30"/>
        <v>7</v>
      </c>
      <c r="BX29" s="15">
        <f t="shared" si="30"/>
        <v>2</v>
      </c>
      <c r="BY29" s="15">
        <f t="shared" si="31"/>
        <v>18</v>
      </c>
      <c r="BZ29" s="15">
        <f t="shared" si="32"/>
        <v>43</v>
      </c>
      <c r="CA29" s="15">
        <f t="shared" si="33"/>
        <v>18</v>
      </c>
      <c r="CB29" s="15">
        <f t="shared" si="34"/>
        <v>18</v>
      </c>
      <c r="CC29" s="15">
        <f t="shared" si="35"/>
        <v>0</v>
      </c>
      <c r="CD29" s="15">
        <f t="shared" si="35"/>
        <v>25</v>
      </c>
      <c r="CE29" s="15">
        <f t="shared" si="36"/>
        <v>61</v>
      </c>
      <c r="CF29" s="15">
        <f t="shared" si="37"/>
        <v>36</v>
      </c>
      <c r="CG29" s="15">
        <f t="shared" si="38"/>
        <v>25</v>
      </c>
      <c r="CH29" s="20">
        <f t="shared" si="39"/>
        <v>2.5714285714285716</v>
      </c>
      <c r="CI29" s="20">
        <f t="shared" si="39"/>
        <v>4.3</v>
      </c>
      <c r="CJ29" s="20">
        <f t="shared" si="40"/>
        <v>2.5714285714285716</v>
      </c>
      <c r="CK29" s="20">
        <f t="shared" si="40"/>
        <v>1.8</v>
      </c>
      <c r="CL29" s="20">
        <f t="shared" si="41"/>
        <v>3.5882352941176472</v>
      </c>
      <c r="CM29" s="20">
        <f t="shared" si="42"/>
        <v>2.1176470588235294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 t="shared" si="9"/>
        <v>7</v>
      </c>
      <c r="AK30">
        <f t="shared" si="10"/>
        <v>6</v>
      </c>
      <c r="AL30">
        <f t="shared" si="11"/>
        <v>0</v>
      </c>
      <c r="AM30">
        <f t="shared" si="12"/>
        <v>0</v>
      </c>
      <c r="AN30">
        <f t="shared" si="43"/>
        <v>13</v>
      </c>
      <c r="AO30">
        <f t="shared" si="13"/>
        <v>7</v>
      </c>
      <c r="AP30">
        <f t="shared" si="14"/>
        <v>6</v>
      </c>
      <c r="AQ30">
        <f t="shared" si="15"/>
        <v>6</v>
      </c>
      <c r="AR30">
        <f t="shared" si="16"/>
        <v>7</v>
      </c>
      <c r="AS30">
        <f t="shared" si="17"/>
        <v>6</v>
      </c>
      <c r="AT30">
        <f t="shared" si="18"/>
        <v>1</v>
      </c>
      <c r="AU30">
        <f t="shared" si="19"/>
        <v>0</v>
      </c>
      <c r="AV30">
        <f t="shared" si="20"/>
        <v>6</v>
      </c>
      <c r="AW30">
        <f t="shared" si="21"/>
        <v>4</v>
      </c>
      <c r="AX30">
        <f t="shared" si="22"/>
        <v>3</v>
      </c>
      <c r="AY30">
        <f t="shared" si="23"/>
        <v>16</v>
      </c>
      <c r="AZ30">
        <f t="shared" si="24"/>
        <v>5</v>
      </c>
      <c r="BA30">
        <f t="shared" si="25"/>
        <v>10</v>
      </c>
      <c r="BB30">
        <f t="shared" si="26"/>
        <v>17</v>
      </c>
      <c r="BC30">
        <f t="shared" si="44"/>
        <v>6</v>
      </c>
      <c r="BD30">
        <f t="shared" si="44"/>
        <v>-12</v>
      </c>
      <c r="BE30">
        <f t="shared" si="45"/>
        <v>21</v>
      </c>
      <c r="BF30">
        <f t="shared" si="46"/>
        <v>27</v>
      </c>
      <c r="BG30">
        <f t="shared" si="47"/>
        <v>-6</v>
      </c>
      <c r="BH30">
        <f t="shared" si="48"/>
        <v>4</v>
      </c>
      <c r="BI30">
        <f t="shared" si="48"/>
        <v>1.6666666666666667</v>
      </c>
      <c r="BJ30">
        <f t="shared" si="49"/>
        <v>2.5</v>
      </c>
      <c r="BK30">
        <f t="shared" si="49"/>
        <v>5.666666666666667</v>
      </c>
      <c r="BL30">
        <f t="shared" si="27"/>
        <v>3</v>
      </c>
      <c r="BM30">
        <f t="shared" si="28"/>
        <v>3.8571428571428572</v>
      </c>
      <c r="BO30" t="str">
        <f t="shared" si="29"/>
        <v>WPG</v>
      </c>
      <c r="BP30" s="15">
        <f t="shared" si="30"/>
        <v>13</v>
      </c>
      <c r="BQ30" s="15">
        <f t="shared" si="30"/>
        <v>7</v>
      </c>
      <c r="BR30" s="15">
        <f t="shared" si="30"/>
        <v>6</v>
      </c>
      <c r="BS30" s="15">
        <f t="shared" si="30"/>
        <v>6</v>
      </c>
      <c r="BT30" s="15">
        <f t="shared" si="30"/>
        <v>7</v>
      </c>
      <c r="BU30" s="15">
        <f t="shared" si="30"/>
        <v>6</v>
      </c>
      <c r="BV30" s="15">
        <f t="shared" si="30"/>
        <v>1</v>
      </c>
      <c r="BW30" s="15">
        <f t="shared" si="30"/>
        <v>0</v>
      </c>
      <c r="BX30" s="15">
        <f t="shared" si="30"/>
        <v>6</v>
      </c>
      <c r="BY30" s="15">
        <f t="shared" si="31"/>
        <v>26</v>
      </c>
      <c r="BZ30" s="15">
        <f t="shared" si="32"/>
        <v>9</v>
      </c>
      <c r="CA30" s="15">
        <f t="shared" si="33"/>
        <v>13</v>
      </c>
      <c r="CB30" s="15">
        <f t="shared" si="34"/>
        <v>27</v>
      </c>
      <c r="CC30" s="15">
        <f t="shared" si="35"/>
        <v>13</v>
      </c>
      <c r="CD30" s="15">
        <f t="shared" si="35"/>
        <v>-18</v>
      </c>
      <c r="CE30" s="15">
        <f t="shared" si="36"/>
        <v>35</v>
      </c>
      <c r="CF30" s="15">
        <f t="shared" si="37"/>
        <v>40</v>
      </c>
      <c r="CG30" s="15">
        <f t="shared" si="38"/>
        <v>-5</v>
      </c>
      <c r="CH30" s="20">
        <f t="shared" si="39"/>
        <v>3.7142857142857144</v>
      </c>
      <c r="CI30" s="20">
        <f t="shared" si="39"/>
        <v>1.5</v>
      </c>
      <c r="CJ30" s="20">
        <f t="shared" si="40"/>
        <v>1.8571428571428572</v>
      </c>
      <c r="CK30" s="20">
        <f t="shared" si="40"/>
        <v>4.5</v>
      </c>
      <c r="CL30" s="20">
        <f t="shared" si="41"/>
        <v>2.6923076923076925</v>
      </c>
      <c r="CM30" s="20">
        <f t="shared" si="42"/>
        <v>3.0769230769230771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 t="shared" si="9"/>
        <v>7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43"/>
        <v>7</v>
      </c>
      <c r="AO31">
        <f t="shared" si="13"/>
        <v>3</v>
      </c>
      <c r="AP31">
        <f t="shared" si="14"/>
        <v>4</v>
      </c>
      <c r="AQ31">
        <f t="shared" si="15"/>
        <v>3</v>
      </c>
      <c r="AR31">
        <f t="shared" si="16"/>
        <v>4</v>
      </c>
      <c r="AS31">
        <f t="shared" si="17"/>
        <v>3</v>
      </c>
      <c r="AT31">
        <f t="shared" si="18"/>
        <v>0</v>
      </c>
      <c r="AU31">
        <f t="shared" si="19"/>
        <v>0</v>
      </c>
      <c r="AV31">
        <f t="shared" si="20"/>
        <v>4</v>
      </c>
      <c r="AW31">
        <f t="shared" si="21"/>
        <v>3</v>
      </c>
      <c r="AX31">
        <f t="shared" si="22"/>
        <v>4</v>
      </c>
      <c r="AY31">
        <f t="shared" si="23"/>
        <v>17</v>
      </c>
      <c r="AZ31">
        <f t="shared" si="24"/>
        <v>10</v>
      </c>
      <c r="BA31">
        <f t="shared" si="25"/>
        <v>5</v>
      </c>
      <c r="BB31">
        <f t="shared" si="26"/>
        <v>16</v>
      </c>
      <c r="BC31">
        <f t="shared" si="44"/>
        <v>12</v>
      </c>
      <c r="BD31">
        <f t="shared" si="44"/>
        <v>-6</v>
      </c>
      <c r="BE31">
        <f t="shared" si="45"/>
        <v>27</v>
      </c>
      <c r="BF31">
        <f t="shared" si="46"/>
        <v>21</v>
      </c>
      <c r="BG31">
        <f t="shared" si="47"/>
        <v>6</v>
      </c>
      <c r="BH31">
        <f t="shared" si="48"/>
        <v>5.666666666666667</v>
      </c>
      <c r="BI31">
        <f t="shared" si="48"/>
        <v>2.5</v>
      </c>
      <c r="BJ31">
        <f t="shared" si="49"/>
        <v>1.6666666666666667</v>
      </c>
      <c r="BK31">
        <f t="shared" si="49"/>
        <v>4</v>
      </c>
      <c r="BL31">
        <f t="shared" si="27"/>
        <v>3.8571428571428572</v>
      </c>
      <c r="BM31">
        <f t="shared" si="28"/>
        <v>3</v>
      </c>
      <c r="BO31" t="str">
        <f t="shared" si="29"/>
        <v>STL</v>
      </c>
      <c r="BP31" s="15">
        <f t="shared" si="30"/>
        <v>7</v>
      </c>
      <c r="BQ31" s="15">
        <f t="shared" si="30"/>
        <v>3</v>
      </c>
      <c r="BR31" s="15">
        <f t="shared" si="30"/>
        <v>4</v>
      </c>
      <c r="BS31" s="15">
        <f t="shared" si="30"/>
        <v>3</v>
      </c>
      <c r="BT31" s="15">
        <f t="shared" si="30"/>
        <v>4</v>
      </c>
      <c r="BU31" s="15">
        <f t="shared" si="30"/>
        <v>3</v>
      </c>
      <c r="BV31" s="15">
        <f t="shared" si="30"/>
        <v>0</v>
      </c>
      <c r="BW31" s="15">
        <f t="shared" si="30"/>
        <v>0</v>
      </c>
      <c r="BX31" s="15">
        <f t="shared" si="30"/>
        <v>4</v>
      </c>
      <c r="BY31" s="15">
        <f t="shared" si="31"/>
        <v>17</v>
      </c>
      <c r="BZ31" s="15">
        <f t="shared" si="32"/>
        <v>10</v>
      </c>
      <c r="CA31" s="15">
        <f t="shared" si="33"/>
        <v>5</v>
      </c>
      <c r="CB31" s="15">
        <f t="shared" si="34"/>
        <v>16</v>
      </c>
      <c r="CC31" s="15">
        <f t="shared" si="35"/>
        <v>12</v>
      </c>
      <c r="CD31" s="15">
        <f t="shared" si="35"/>
        <v>-6</v>
      </c>
      <c r="CE31" s="15">
        <f t="shared" si="36"/>
        <v>27</v>
      </c>
      <c r="CF31" s="15">
        <f t="shared" si="37"/>
        <v>21</v>
      </c>
      <c r="CG31" s="15">
        <f t="shared" si="38"/>
        <v>6</v>
      </c>
      <c r="CH31" s="20">
        <f t="shared" si="39"/>
        <v>5.666666666666667</v>
      </c>
      <c r="CI31" s="20">
        <f t="shared" si="39"/>
        <v>2.5</v>
      </c>
      <c r="CJ31" s="20">
        <f t="shared" si="40"/>
        <v>1.6666666666666667</v>
      </c>
      <c r="CK31" s="20">
        <f t="shared" si="40"/>
        <v>4</v>
      </c>
      <c r="CL31" s="20">
        <f t="shared" si="41"/>
        <v>3.8571428571428572</v>
      </c>
      <c r="CM31" s="20">
        <f t="shared" si="42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 t="shared" si="9"/>
        <v>7</v>
      </c>
      <c r="AK32">
        <f t="shared" si="10"/>
        <v>6</v>
      </c>
      <c r="AL32">
        <f t="shared" si="11"/>
        <v>5</v>
      </c>
      <c r="AM32">
        <f t="shared" si="12"/>
        <v>0</v>
      </c>
      <c r="AN32">
        <f t="shared" si="43"/>
        <v>18</v>
      </c>
      <c r="AO32">
        <f t="shared" si="13"/>
        <v>10</v>
      </c>
      <c r="AP32">
        <f t="shared" si="14"/>
        <v>8</v>
      </c>
      <c r="AQ32">
        <f t="shared" si="15"/>
        <v>9</v>
      </c>
      <c r="AR32">
        <f t="shared" si="16"/>
        <v>9</v>
      </c>
      <c r="AS32">
        <f t="shared" si="17"/>
        <v>7</v>
      </c>
      <c r="AT32">
        <f t="shared" si="18"/>
        <v>2</v>
      </c>
      <c r="AU32">
        <f t="shared" si="19"/>
        <v>2</v>
      </c>
      <c r="AV32">
        <f t="shared" si="20"/>
        <v>6</v>
      </c>
      <c r="AW32">
        <f t="shared" si="21"/>
        <v>4</v>
      </c>
      <c r="AX32">
        <f t="shared" si="22"/>
        <v>3</v>
      </c>
      <c r="AY32">
        <f t="shared" si="23"/>
        <v>15</v>
      </c>
      <c r="AZ32">
        <f t="shared" si="24"/>
        <v>6</v>
      </c>
      <c r="BA32">
        <f t="shared" si="25"/>
        <v>12</v>
      </c>
      <c r="BB32">
        <f t="shared" si="26"/>
        <v>12</v>
      </c>
      <c r="BC32">
        <f t="shared" si="44"/>
        <v>3</v>
      </c>
      <c r="BD32">
        <f t="shared" si="44"/>
        <v>-6</v>
      </c>
      <c r="BE32">
        <f t="shared" si="45"/>
        <v>21</v>
      </c>
      <c r="BF32">
        <f t="shared" si="46"/>
        <v>24</v>
      </c>
      <c r="BG32">
        <f t="shared" si="47"/>
        <v>-3</v>
      </c>
      <c r="BH32">
        <f t="shared" si="48"/>
        <v>3.75</v>
      </c>
      <c r="BI32">
        <f t="shared" si="48"/>
        <v>2</v>
      </c>
      <c r="BJ32">
        <f t="shared" si="49"/>
        <v>3</v>
      </c>
      <c r="BK32">
        <f t="shared" si="49"/>
        <v>4</v>
      </c>
      <c r="BL32">
        <f t="shared" si="27"/>
        <v>3</v>
      </c>
      <c r="BM32">
        <f t="shared" si="28"/>
        <v>3.4285714285714284</v>
      </c>
      <c r="BO32" t="str">
        <f t="shared" si="29"/>
        <v>DAL</v>
      </c>
      <c r="BP32" s="15">
        <f t="shared" si="30"/>
        <v>18</v>
      </c>
      <c r="BQ32" s="15">
        <f t="shared" si="30"/>
        <v>10</v>
      </c>
      <c r="BR32" s="15">
        <f t="shared" si="30"/>
        <v>8</v>
      </c>
      <c r="BS32" s="15">
        <f t="shared" si="30"/>
        <v>9</v>
      </c>
      <c r="BT32" s="15">
        <f t="shared" si="30"/>
        <v>9</v>
      </c>
      <c r="BU32" s="15">
        <f t="shared" si="30"/>
        <v>7</v>
      </c>
      <c r="BV32" s="15">
        <f t="shared" si="30"/>
        <v>2</v>
      </c>
      <c r="BW32" s="15">
        <f t="shared" si="30"/>
        <v>2</v>
      </c>
      <c r="BX32" s="15">
        <f t="shared" si="30"/>
        <v>6</v>
      </c>
      <c r="BY32" s="15">
        <f t="shared" si="31"/>
        <v>31</v>
      </c>
      <c r="BZ32" s="15">
        <f t="shared" si="32"/>
        <v>11</v>
      </c>
      <c r="CA32" s="15">
        <f t="shared" si="33"/>
        <v>22</v>
      </c>
      <c r="CB32" s="15">
        <f t="shared" si="34"/>
        <v>32</v>
      </c>
      <c r="CC32" s="15">
        <f t="shared" si="35"/>
        <v>9</v>
      </c>
      <c r="CD32" s="15">
        <f t="shared" si="35"/>
        <v>-21</v>
      </c>
      <c r="CE32" s="15">
        <f t="shared" si="36"/>
        <v>42</v>
      </c>
      <c r="CF32" s="15">
        <f t="shared" si="37"/>
        <v>54</v>
      </c>
      <c r="CG32" s="15">
        <f t="shared" si="38"/>
        <v>-12</v>
      </c>
      <c r="CH32" s="20">
        <f t="shared" si="39"/>
        <v>3.1</v>
      </c>
      <c r="CI32" s="20">
        <f t="shared" si="39"/>
        <v>1.375</v>
      </c>
      <c r="CJ32" s="20">
        <f t="shared" si="40"/>
        <v>2.2000000000000002</v>
      </c>
      <c r="CK32" s="20">
        <f t="shared" si="40"/>
        <v>4</v>
      </c>
      <c r="CL32" s="20">
        <f t="shared" si="41"/>
        <v>2.3333333333333335</v>
      </c>
      <c r="CM32" s="20">
        <f t="shared" si="42"/>
        <v>3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 t="shared" si="9"/>
        <v>7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43"/>
        <v>7</v>
      </c>
      <c r="AO33">
        <f t="shared" si="13"/>
        <v>3</v>
      </c>
      <c r="AP33">
        <f t="shared" si="14"/>
        <v>4</v>
      </c>
      <c r="AQ33">
        <f t="shared" si="15"/>
        <v>3</v>
      </c>
      <c r="AR33">
        <f t="shared" si="16"/>
        <v>4</v>
      </c>
      <c r="AS33">
        <f t="shared" si="17"/>
        <v>2</v>
      </c>
      <c r="AT33">
        <f t="shared" si="18"/>
        <v>1</v>
      </c>
      <c r="AU33">
        <f t="shared" si="19"/>
        <v>1</v>
      </c>
      <c r="AV33">
        <f t="shared" si="20"/>
        <v>3</v>
      </c>
      <c r="AW33">
        <f t="shared" si="21"/>
        <v>3</v>
      </c>
      <c r="AX33">
        <f t="shared" si="22"/>
        <v>4</v>
      </c>
      <c r="AY33">
        <f t="shared" si="23"/>
        <v>12</v>
      </c>
      <c r="AZ33">
        <f t="shared" si="24"/>
        <v>12</v>
      </c>
      <c r="BA33">
        <f t="shared" si="25"/>
        <v>6</v>
      </c>
      <c r="BB33">
        <f t="shared" si="26"/>
        <v>15</v>
      </c>
      <c r="BC33">
        <f t="shared" si="44"/>
        <v>6</v>
      </c>
      <c r="BD33">
        <f t="shared" si="44"/>
        <v>-3</v>
      </c>
      <c r="BE33">
        <f t="shared" si="45"/>
        <v>24</v>
      </c>
      <c r="BF33">
        <f t="shared" si="46"/>
        <v>21</v>
      </c>
      <c r="BG33">
        <f t="shared" si="47"/>
        <v>3</v>
      </c>
      <c r="BH33">
        <f t="shared" si="48"/>
        <v>4</v>
      </c>
      <c r="BI33">
        <f t="shared" si="48"/>
        <v>3</v>
      </c>
      <c r="BJ33">
        <f t="shared" si="49"/>
        <v>2</v>
      </c>
      <c r="BK33">
        <f t="shared" si="49"/>
        <v>3.75</v>
      </c>
      <c r="BL33">
        <f t="shared" si="27"/>
        <v>3.4285714285714284</v>
      </c>
      <c r="BM33">
        <f t="shared" si="28"/>
        <v>3</v>
      </c>
      <c r="BO33" t="str">
        <f t="shared" si="29"/>
        <v>COL</v>
      </c>
      <c r="BP33" s="15">
        <f t="shared" si="30"/>
        <v>7</v>
      </c>
      <c r="BQ33" s="15">
        <f t="shared" si="30"/>
        <v>3</v>
      </c>
      <c r="BR33" s="15">
        <f t="shared" si="30"/>
        <v>4</v>
      </c>
      <c r="BS33" s="15">
        <f t="shared" si="30"/>
        <v>3</v>
      </c>
      <c r="BT33" s="15">
        <f t="shared" si="30"/>
        <v>4</v>
      </c>
      <c r="BU33" s="15">
        <f t="shared" si="30"/>
        <v>2</v>
      </c>
      <c r="BV33" s="15">
        <f t="shared" si="30"/>
        <v>1</v>
      </c>
      <c r="BW33" s="15">
        <f t="shared" si="30"/>
        <v>1</v>
      </c>
      <c r="BX33" s="15">
        <f t="shared" si="30"/>
        <v>3</v>
      </c>
      <c r="BY33" s="15">
        <f t="shared" si="31"/>
        <v>12</v>
      </c>
      <c r="BZ33" s="15">
        <f t="shared" si="32"/>
        <v>12</v>
      </c>
      <c r="CA33" s="15">
        <f t="shared" si="33"/>
        <v>6</v>
      </c>
      <c r="CB33" s="15">
        <f t="shared" si="34"/>
        <v>15</v>
      </c>
      <c r="CC33" s="15">
        <f t="shared" si="35"/>
        <v>6</v>
      </c>
      <c r="CD33" s="15">
        <f t="shared" si="35"/>
        <v>-3</v>
      </c>
      <c r="CE33" s="15">
        <f t="shared" si="36"/>
        <v>24</v>
      </c>
      <c r="CF33" s="15">
        <f t="shared" si="37"/>
        <v>21</v>
      </c>
      <c r="CG33" s="15">
        <f t="shared" si="38"/>
        <v>3</v>
      </c>
      <c r="CH33" s="20">
        <f t="shared" si="39"/>
        <v>4</v>
      </c>
      <c r="CI33" s="20">
        <f t="shared" si="39"/>
        <v>3</v>
      </c>
      <c r="CJ33" s="20">
        <f t="shared" si="40"/>
        <v>2</v>
      </c>
      <c r="CK33" s="20">
        <f t="shared" si="40"/>
        <v>3.75</v>
      </c>
      <c r="CL33" s="20">
        <f t="shared" si="41"/>
        <v>3.4285714285714284</v>
      </c>
      <c r="CM33" s="20">
        <f t="shared" si="42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5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 t="shared" si="9"/>
        <v>6</v>
      </c>
      <c r="AK34">
        <f t="shared" si="10"/>
        <v>5</v>
      </c>
      <c r="AL34">
        <f t="shared" si="11"/>
        <v>0</v>
      </c>
      <c r="AM34">
        <f t="shared" si="12"/>
        <v>0</v>
      </c>
      <c r="AN34">
        <f t="shared" si="43"/>
        <v>11</v>
      </c>
      <c r="AO34">
        <f t="shared" si="13"/>
        <v>6</v>
      </c>
      <c r="AP34">
        <f t="shared" si="14"/>
        <v>5</v>
      </c>
      <c r="AQ34">
        <f t="shared" si="15"/>
        <v>5</v>
      </c>
      <c r="AR34">
        <f t="shared" si="16"/>
        <v>6</v>
      </c>
      <c r="AS34">
        <f t="shared" si="17"/>
        <v>2</v>
      </c>
      <c r="AT34">
        <f t="shared" si="18"/>
        <v>4</v>
      </c>
      <c r="AU34">
        <f t="shared" si="19"/>
        <v>3</v>
      </c>
      <c r="AV34">
        <f t="shared" si="20"/>
        <v>2</v>
      </c>
      <c r="AW34">
        <f t="shared" si="21"/>
        <v>3</v>
      </c>
      <c r="AX34">
        <f t="shared" si="22"/>
        <v>3</v>
      </c>
      <c r="AY34">
        <f t="shared" si="23"/>
        <v>9</v>
      </c>
      <c r="AZ34">
        <f t="shared" si="24"/>
        <v>9</v>
      </c>
      <c r="BA34">
        <f t="shared" si="25"/>
        <v>9</v>
      </c>
      <c r="BB34">
        <f t="shared" si="26"/>
        <v>10</v>
      </c>
      <c r="BC34">
        <f t="shared" si="44"/>
        <v>0</v>
      </c>
      <c r="BD34">
        <f t="shared" si="44"/>
        <v>-1</v>
      </c>
      <c r="BE34">
        <f t="shared" si="45"/>
        <v>18</v>
      </c>
      <c r="BF34">
        <f t="shared" si="46"/>
        <v>19</v>
      </c>
      <c r="BG34">
        <f t="shared" si="47"/>
        <v>-1</v>
      </c>
      <c r="BH34">
        <f t="shared" si="48"/>
        <v>3</v>
      </c>
      <c r="BI34">
        <f t="shared" si="48"/>
        <v>3</v>
      </c>
      <c r="BJ34">
        <f t="shared" si="49"/>
        <v>3</v>
      </c>
      <c r="BK34">
        <f t="shared" si="49"/>
        <v>3.3333333333333335</v>
      </c>
      <c r="BL34">
        <f t="shared" si="27"/>
        <v>3</v>
      </c>
      <c r="BM34">
        <f t="shared" si="28"/>
        <v>3.1666666666666665</v>
      </c>
      <c r="BO34" t="str">
        <f t="shared" si="29"/>
        <v>VGK</v>
      </c>
      <c r="BP34" s="15">
        <f t="shared" si="30"/>
        <v>11</v>
      </c>
      <c r="BQ34" s="15">
        <f t="shared" si="30"/>
        <v>6</v>
      </c>
      <c r="BR34" s="15">
        <f t="shared" si="30"/>
        <v>5</v>
      </c>
      <c r="BS34" s="15">
        <f t="shared" si="30"/>
        <v>5</v>
      </c>
      <c r="BT34" s="15">
        <f t="shared" si="30"/>
        <v>6</v>
      </c>
      <c r="BU34" s="15">
        <f t="shared" si="30"/>
        <v>2</v>
      </c>
      <c r="BV34" s="15">
        <f t="shared" si="30"/>
        <v>4</v>
      </c>
      <c r="BW34" s="15">
        <f t="shared" si="30"/>
        <v>3</v>
      </c>
      <c r="BX34" s="15">
        <f t="shared" si="30"/>
        <v>2</v>
      </c>
      <c r="BY34" s="15">
        <f t="shared" si="31"/>
        <v>15</v>
      </c>
      <c r="BZ34" s="15">
        <f t="shared" si="32"/>
        <v>13</v>
      </c>
      <c r="CA34" s="15">
        <f t="shared" si="33"/>
        <v>19</v>
      </c>
      <c r="CB34" s="15">
        <f t="shared" si="34"/>
        <v>16</v>
      </c>
      <c r="CC34" s="15">
        <f t="shared" si="35"/>
        <v>-4</v>
      </c>
      <c r="CD34" s="15">
        <f t="shared" si="35"/>
        <v>-3</v>
      </c>
      <c r="CE34" s="15">
        <f t="shared" si="36"/>
        <v>28</v>
      </c>
      <c r="CF34" s="15">
        <f t="shared" si="37"/>
        <v>35</v>
      </c>
      <c r="CG34" s="15">
        <f t="shared" si="38"/>
        <v>-7</v>
      </c>
      <c r="CH34" s="20">
        <f t="shared" si="39"/>
        <v>2.5</v>
      </c>
      <c r="CI34" s="20">
        <f t="shared" si="39"/>
        <v>2.6</v>
      </c>
      <c r="CJ34" s="20">
        <f t="shared" si="40"/>
        <v>3.1666666666666665</v>
      </c>
      <c r="CK34" s="20">
        <f t="shared" si="40"/>
        <v>3.2</v>
      </c>
      <c r="CL34" s="20">
        <f t="shared" si="41"/>
        <v>2.5454545454545454</v>
      </c>
      <c r="CM34" s="20">
        <f t="shared" si="42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 t="shared" si="9"/>
        <v>6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43"/>
        <v>6</v>
      </c>
      <c r="AO35">
        <f t="shared" si="13"/>
        <v>3</v>
      </c>
      <c r="AP35">
        <f t="shared" si="14"/>
        <v>3</v>
      </c>
      <c r="AQ35">
        <f t="shared" si="15"/>
        <v>2</v>
      </c>
      <c r="AR35">
        <f t="shared" si="16"/>
        <v>4</v>
      </c>
      <c r="AS35">
        <f t="shared" si="17"/>
        <v>1</v>
      </c>
      <c r="AT35">
        <f t="shared" si="18"/>
        <v>2</v>
      </c>
      <c r="AU35">
        <f t="shared" si="19"/>
        <v>1</v>
      </c>
      <c r="AV35">
        <f t="shared" si="20"/>
        <v>2</v>
      </c>
      <c r="AW35">
        <f t="shared" si="21"/>
        <v>3</v>
      </c>
      <c r="AX35">
        <f t="shared" si="22"/>
        <v>3</v>
      </c>
      <c r="AY35">
        <f t="shared" si="23"/>
        <v>10</v>
      </c>
      <c r="AZ35">
        <f t="shared" si="24"/>
        <v>9</v>
      </c>
      <c r="BA35">
        <f t="shared" si="25"/>
        <v>9</v>
      </c>
      <c r="BB35">
        <f t="shared" si="26"/>
        <v>9</v>
      </c>
      <c r="BC35">
        <f t="shared" si="44"/>
        <v>1</v>
      </c>
      <c r="BD35">
        <f t="shared" si="44"/>
        <v>0</v>
      </c>
      <c r="BE35">
        <f t="shared" si="45"/>
        <v>19</v>
      </c>
      <c r="BF35">
        <f t="shared" si="46"/>
        <v>18</v>
      </c>
      <c r="BG35">
        <f t="shared" si="47"/>
        <v>1</v>
      </c>
      <c r="BH35">
        <f t="shared" si="48"/>
        <v>3.3333333333333335</v>
      </c>
      <c r="BI35">
        <f t="shared" si="48"/>
        <v>3</v>
      </c>
      <c r="BJ35">
        <f t="shared" si="49"/>
        <v>3</v>
      </c>
      <c r="BK35">
        <f t="shared" si="49"/>
        <v>3</v>
      </c>
      <c r="BL35">
        <f t="shared" si="27"/>
        <v>3.1666666666666665</v>
      </c>
      <c r="BM35">
        <f t="shared" si="28"/>
        <v>3</v>
      </c>
      <c r="BO35" t="str">
        <f t="shared" si="29"/>
        <v>MIN</v>
      </c>
      <c r="BP35" s="15">
        <f t="shared" si="30"/>
        <v>6</v>
      </c>
      <c r="BQ35" s="15">
        <f t="shared" si="30"/>
        <v>3</v>
      </c>
      <c r="BR35" s="15">
        <f t="shared" si="30"/>
        <v>3</v>
      </c>
      <c r="BS35" s="15">
        <f t="shared" si="30"/>
        <v>2</v>
      </c>
      <c r="BT35" s="15">
        <f t="shared" si="30"/>
        <v>4</v>
      </c>
      <c r="BU35" s="15">
        <f t="shared" si="30"/>
        <v>1</v>
      </c>
      <c r="BV35" s="15">
        <f t="shared" si="30"/>
        <v>2</v>
      </c>
      <c r="BW35" s="15">
        <f t="shared" si="30"/>
        <v>1</v>
      </c>
      <c r="BX35" s="15">
        <f t="shared" si="30"/>
        <v>2</v>
      </c>
      <c r="BY35" s="15">
        <f t="shared" si="31"/>
        <v>10</v>
      </c>
      <c r="BZ35" s="15">
        <f t="shared" si="32"/>
        <v>9</v>
      </c>
      <c r="CA35" s="15">
        <f t="shared" si="33"/>
        <v>9</v>
      </c>
      <c r="CB35" s="15">
        <f t="shared" si="34"/>
        <v>9</v>
      </c>
      <c r="CC35" s="15">
        <f t="shared" si="35"/>
        <v>1</v>
      </c>
      <c r="CD35" s="15">
        <f t="shared" si="35"/>
        <v>0</v>
      </c>
      <c r="CE35" s="15">
        <f t="shared" si="36"/>
        <v>19</v>
      </c>
      <c r="CF35" s="15">
        <f t="shared" si="37"/>
        <v>18</v>
      </c>
      <c r="CG35" s="15">
        <f t="shared" si="38"/>
        <v>1</v>
      </c>
      <c r="CH35" s="20">
        <f t="shared" si="39"/>
        <v>3.3333333333333335</v>
      </c>
      <c r="CI35" s="20">
        <f t="shared" si="39"/>
        <v>3</v>
      </c>
      <c r="CJ35" s="20">
        <f t="shared" si="40"/>
        <v>3</v>
      </c>
      <c r="CK35" s="20">
        <f t="shared" si="40"/>
        <v>3</v>
      </c>
      <c r="CL35" s="20">
        <f t="shared" si="41"/>
        <v>3.1666666666666665</v>
      </c>
      <c r="CM35" s="20">
        <f t="shared" si="42"/>
        <v>3</v>
      </c>
    </row>
    <row r="36" spans="1:91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 t="shared" si="9"/>
        <v>6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43"/>
        <v>6</v>
      </c>
      <c r="AO36">
        <f t="shared" si="13"/>
        <v>3</v>
      </c>
      <c r="AP36">
        <f t="shared" si="14"/>
        <v>3</v>
      </c>
      <c r="AQ36">
        <f t="shared" si="15"/>
        <v>2</v>
      </c>
      <c r="AR36">
        <f t="shared" si="16"/>
        <v>4</v>
      </c>
      <c r="AS36">
        <f t="shared" si="17"/>
        <v>2</v>
      </c>
      <c r="AT36">
        <f t="shared" si="18"/>
        <v>1</v>
      </c>
      <c r="AU36">
        <f t="shared" si="19"/>
        <v>0</v>
      </c>
      <c r="AV36">
        <f t="shared" si="20"/>
        <v>3</v>
      </c>
      <c r="AW36">
        <f t="shared" si="21"/>
        <v>3</v>
      </c>
      <c r="AX36">
        <f t="shared" si="22"/>
        <v>3</v>
      </c>
      <c r="AY36">
        <f t="shared" si="23"/>
        <v>13</v>
      </c>
      <c r="AZ36">
        <f t="shared" si="24"/>
        <v>11</v>
      </c>
      <c r="BA36">
        <f t="shared" si="25"/>
        <v>10</v>
      </c>
      <c r="BB36">
        <f t="shared" si="26"/>
        <v>17</v>
      </c>
      <c r="BC36">
        <f t="shared" si="44"/>
        <v>3</v>
      </c>
      <c r="BD36">
        <f t="shared" si="44"/>
        <v>-6</v>
      </c>
      <c r="BE36">
        <f t="shared" si="45"/>
        <v>24</v>
      </c>
      <c r="BF36">
        <f t="shared" si="46"/>
        <v>27</v>
      </c>
      <c r="BG36">
        <f t="shared" si="47"/>
        <v>-3</v>
      </c>
      <c r="BH36">
        <f t="shared" si="48"/>
        <v>4.333333333333333</v>
      </c>
      <c r="BI36">
        <f t="shared" si="48"/>
        <v>3.6666666666666665</v>
      </c>
      <c r="BJ36">
        <f t="shared" si="49"/>
        <v>3.3333333333333335</v>
      </c>
      <c r="BK36">
        <f t="shared" si="49"/>
        <v>5.666666666666667</v>
      </c>
      <c r="BL36">
        <f t="shared" si="27"/>
        <v>4</v>
      </c>
      <c r="BM36">
        <f t="shared" si="28"/>
        <v>4.5</v>
      </c>
      <c r="BO36" t="str">
        <f t="shared" si="29"/>
        <v>LAK</v>
      </c>
      <c r="BP36" s="15">
        <f t="shared" si="30"/>
        <v>6</v>
      </c>
      <c r="BQ36" s="15">
        <f t="shared" si="30"/>
        <v>3</v>
      </c>
      <c r="BR36" s="15">
        <f t="shared" si="30"/>
        <v>3</v>
      </c>
      <c r="BS36" s="15">
        <f t="shared" si="30"/>
        <v>2</v>
      </c>
      <c r="BT36" s="15">
        <f t="shared" si="30"/>
        <v>4</v>
      </c>
      <c r="BU36" s="15">
        <f t="shared" si="30"/>
        <v>2</v>
      </c>
      <c r="BV36" s="15">
        <f t="shared" si="30"/>
        <v>1</v>
      </c>
      <c r="BW36" s="15">
        <f t="shared" si="30"/>
        <v>0</v>
      </c>
      <c r="BX36" s="15">
        <f t="shared" si="30"/>
        <v>3</v>
      </c>
      <c r="BY36" s="15">
        <f t="shared" si="31"/>
        <v>13</v>
      </c>
      <c r="BZ36" s="15">
        <f t="shared" si="32"/>
        <v>11</v>
      </c>
      <c r="CA36" s="15">
        <f t="shared" si="33"/>
        <v>10</v>
      </c>
      <c r="CB36" s="15">
        <f t="shared" si="34"/>
        <v>17</v>
      </c>
      <c r="CC36" s="15">
        <f t="shared" si="35"/>
        <v>3</v>
      </c>
      <c r="CD36" s="15">
        <f t="shared" si="35"/>
        <v>-6</v>
      </c>
      <c r="CE36" s="15">
        <f t="shared" si="36"/>
        <v>24</v>
      </c>
      <c r="CF36" s="15">
        <f t="shared" si="37"/>
        <v>27</v>
      </c>
      <c r="CG36" s="15">
        <f t="shared" si="38"/>
        <v>-3</v>
      </c>
      <c r="CH36" s="20">
        <f t="shared" si="39"/>
        <v>4.333333333333333</v>
      </c>
      <c r="CI36" s="20">
        <f t="shared" si="39"/>
        <v>3.6666666666666665</v>
      </c>
      <c r="CJ36" s="20">
        <f t="shared" si="40"/>
        <v>3.3333333333333335</v>
      </c>
      <c r="CK36" s="20">
        <f t="shared" si="40"/>
        <v>5.666666666666667</v>
      </c>
      <c r="CL36" s="20">
        <f t="shared" si="41"/>
        <v>4</v>
      </c>
      <c r="CM36" s="20">
        <f t="shared" si="42"/>
        <v>4.5</v>
      </c>
    </row>
    <row r="37" spans="1:91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 t="shared" si="9"/>
        <v>6</v>
      </c>
      <c r="AK37">
        <f t="shared" si="10"/>
        <v>5</v>
      </c>
      <c r="AL37">
        <f t="shared" si="11"/>
        <v>5</v>
      </c>
      <c r="AM37">
        <f t="shared" si="12"/>
        <v>0</v>
      </c>
      <c r="AN37">
        <f t="shared" si="43"/>
        <v>16</v>
      </c>
      <c r="AO37">
        <f t="shared" si="13"/>
        <v>7</v>
      </c>
      <c r="AP37">
        <f t="shared" si="14"/>
        <v>9</v>
      </c>
      <c r="AQ37">
        <f t="shared" si="15"/>
        <v>11</v>
      </c>
      <c r="AR37">
        <f t="shared" si="16"/>
        <v>5</v>
      </c>
      <c r="AS37">
        <f t="shared" si="17"/>
        <v>6</v>
      </c>
      <c r="AT37">
        <f t="shared" si="18"/>
        <v>1</v>
      </c>
      <c r="AU37">
        <f t="shared" si="19"/>
        <v>5</v>
      </c>
      <c r="AV37">
        <f t="shared" si="20"/>
        <v>3</v>
      </c>
      <c r="AW37">
        <f t="shared" si="21"/>
        <v>3</v>
      </c>
      <c r="AX37">
        <f t="shared" si="22"/>
        <v>3</v>
      </c>
      <c r="AY37">
        <f t="shared" si="23"/>
        <v>17</v>
      </c>
      <c r="AZ37">
        <f t="shared" si="24"/>
        <v>10</v>
      </c>
      <c r="BA37">
        <f t="shared" si="25"/>
        <v>11</v>
      </c>
      <c r="BB37">
        <f t="shared" si="26"/>
        <v>13</v>
      </c>
      <c r="BC37">
        <f t="shared" si="44"/>
        <v>6</v>
      </c>
      <c r="BD37">
        <f t="shared" si="44"/>
        <v>-3</v>
      </c>
      <c r="BE37">
        <f t="shared" si="45"/>
        <v>27</v>
      </c>
      <c r="BF37">
        <f t="shared" si="46"/>
        <v>24</v>
      </c>
      <c r="BG37">
        <f t="shared" si="47"/>
        <v>3</v>
      </c>
      <c r="BH37">
        <f t="shared" si="48"/>
        <v>5.666666666666667</v>
      </c>
      <c r="BI37">
        <f t="shared" si="48"/>
        <v>3.3333333333333335</v>
      </c>
      <c r="BJ37">
        <f t="shared" si="49"/>
        <v>3.6666666666666665</v>
      </c>
      <c r="BK37">
        <f t="shared" si="49"/>
        <v>4.333333333333333</v>
      </c>
      <c r="BL37">
        <f t="shared" si="27"/>
        <v>4.5</v>
      </c>
      <c r="BM37">
        <f t="shared" si="28"/>
        <v>4</v>
      </c>
      <c r="BO37" t="str">
        <f t="shared" si="29"/>
        <v>EDM</v>
      </c>
      <c r="BP37" s="15">
        <f t="shared" si="30"/>
        <v>16</v>
      </c>
      <c r="BQ37" s="15">
        <f t="shared" si="30"/>
        <v>7</v>
      </c>
      <c r="BR37" s="15">
        <f t="shared" si="30"/>
        <v>9</v>
      </c>
      <c r="BS37" s="15">
        <f t="shared" si="30"/>
        <v>11</v>
      </c>
      <c r="BT37" s="15">
        <f t="shared" si="30"/>
        <v>5</v>
      </c>
      <c r="BU37" s="15">
        <f t="shared" si="30"/>
        <v>6</v>
      </c>
      <c r="BV37" s="15">
        <f t="shared" si="30"/>
        <v>1</v>
      </c>
      <c r="BW37" s="15">
        <f t="shared" si="30"/>
        <v>5</v>
      </c>
      <c r="BX37" s="15">
        <f t="shared" si="30"/>
        <v>3</v>
      </c>
      <c r="BY37" s="15">
        <f t="shared" si="31"/>
        <v>33</v>
      </c>
      <c r="BZ37" s="15">
        <f t="shared" si="32"/>
        <v>26</v>
      </c>
      <c r="CA37" s="15">
        <f t="shared" si="33"/>
        <v>17</v>
      </c>
      <c r="CB37" s="15">
        <f t="shared" si="34"/>
        <v>25</v>
      </c>
      <c r="CC37" s="15">
        <f t="shared" si="35"/>
        <v>16</v>
      </c>
      <c r="CD37" s="15">
        <f t="shared" si="35"/>
        <v>1</v>
      </c>
      <c r="CE37" s="15">
        <f t="shared" si="36"/>
        <v>59</v>
      </c>
      <c r="CF37" s="15">
        <f t="shared" si="37"/>
        <v>42</v>
      </c>
      <c r="CG37" s="15">
        <f t="shared" si="38"/>
        <v>17</v>
      </c>
      <c r="CH37" s="20">
        <f t="shared" si="39"/>
        <v>4.7142857142857144</v>
      </c>
      <c r="CI37" s="20">
        <f t="shared" si="39"/>
        <v>2.8888888888888888</v>
      </c>
      <c r="CJ37" s="20">
        <f t="shared" si="40"/>
        <v>2.4285714285714284</v>
      </c>
      <c r="CK37" s="20">
        <f t="shared" si="40"/>
        <v>2.7777777777777777</v>
      </c>
      <c r="CL37" s="20">
        <f t="shared" si="41"/>
        <v>3.6875</v>
      </c>
      <c r="CM37" s="20">
        <f t="shared" si="42"/>
        <v>2.625</v>
      </c>
    </row>
    <row r="38" spans="1:91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 t="shared" ref="AJ41:AJ48" si="53">COUNTIFS($L$2:$L$106, AI41, $E$2:$E$106, 1) + COUNTIFS($M$2:$M$106, AI41, $E$2:$E$106, 1)</f>
        <v>5</v>
      </c>
      <c r="AK41">
        <f t="shared" ref="AK41:AK48" si="54">COUNTIFS($L$2:$L$106, AI41, $E$2:$E$106, 2) + COUNTIFS($M$2:$M$106, AI41, $E$2:$E$106, 2)</f>
        <v>5</v>
      </c>
      <c r="AL41">
        <f t="shared" ref="AL41:AL48" si="55">COUNTIFS($L$2:$L$106, AI41, $E$2:$E$106, 3) + COUNTIFS($M$2:$M$106, AI41, $E$2:$E$106, 3)</f>
        <v>0</v>
      </c>
      <c r="AM41">
        <f t="shared" ref="AM41:AM48" si="56">COUNTIFS($L$2:$L$106, AI41, $E$2:$E$106, 4) + COUNTIFS($M$2:$M$106, AI41, $E$2:$E$106, 4)</f>
        <v>0</v>
      </c>
      <c r="AN41">
        <f>AJ41+AK41+AL41+AM41</f>
        <v>10</v>
      </c>
      <c r="AO41">
        <f t="shared" ref="AO41:AO48" si="57">COUNTIF($M$2:$M$106, AI41)</f>
        <v>6</v>
      </c>
      <c r="AP41">
        <f t="shared" ref="AP41:AP48" si="58">COUNTIF($L$2:$L$106, AI41)</f>
        <v>4</v>
      </c>
      <c r="AQ41">
        <f>AS41+AU41</f>
        <v>5</v>
      </c>
      <c r="AR41">
        <f>AN41-AQ41</f>
        <v>5</v>
      </c>
      <c r="AS41">
        <f t="shared" ref="AS41:AS48" si="59">SUMPRODUCT(($M$2:$M$106=AI41)*($T$2:$T$106&gt;$S$2:$S$106))</f>
        <v>4</v>
      </c>
      <c r="AT41">
        <f t="shared" ref="AT41:AT48" si="60">SUMPRODUCT(($M$2:$M$106=AI22)*($T$2:$T$106&lt;$S$2:$S$106))</f>
        <v>2</v>
      </c>
      <c r="AU41">
        <f t="shared" ref="AU41:AU48" si="61">SUMPRODUCT(($L$2:$L$106=AI41)*($T$2:$T$106&lt;$S$2:$S$106))</f>
        <v>1</v>
      </c>
      <c r="AV41">
        <f t="shared" ref="AV41:AV48" si="62">SUMPRODUCT(($L$2:$L$106=AI41)*($T$2:$T$106&gt;$S$2:$S$106))</f>
        <v>3</v>
      </c>
      <c r="AW41">
        <f t="shared" ref="AW41:AW48" si="63">COUNTIFS($M$2:$M$106,AI41,$E$2:$E$106,2)</f>
        <v>3</v>
      </c>
      <c r="AX41">
        <f t="shared" ref="AX41:AX48" si="64">COUNTIFS($L$2:$L$106,AI41,$E$2:$E$106,2)</f>
        <v>2</v>
      </c>
      <c r="AY41">
        <f t="shared" ref="AY41:AY48" si="65">SUMIFS($T$2:$T$106, $M$2:$M$106, AI41,$E$2:$E$106, 2)</f>
        <v>5</v>
      </c>
      <c r="AZ41">
        <f t="shared" ref="AZ41:AZ48" si="66">SUMIFS($S$2:$S$106, $L$2:$L$106, AI41,$E$2:$E$106, 2)</f>
        <v>2</v>
      </c>
      <c r="BA41">
        <f t="shared" ref="BA41:BA48" si="67">SUMIFS($S$2:$S$106, $M$2:$M$106, AI41,$E$2:$E$106, 2)</f>
        <v>6</v>
      </c>
      <c r="BB41">
        <f t="shared" ref="BB41:BB48" si="68">SUMIFS($T$2:$T$106, $L$2:$L$106, AI41,$E$2:$E$106,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 t="shared" si="53"/>
        <v>5</v>
      </c>
      <c r="AK42">
        <f t="shared" si="54"/>
        <v>5</v>
      </c>
      <c r="AL42">
        <f t="shared" si="55"/>
        <v>5</v>
      </c>
      <c r="AM42">
        <f t="shared" si="56"/>
        <v>0</v>
      </c>
      <c r="AN42">
        <f t="shared" ref="AN42:AN48" si="70">AJ42+AK42+AL42+AM42</f>
        <v>15</v>
      </c>
      <c r="AO42">
        <f t="shared" si="57"/>
        <v>8</v>
      </c>
      <c r="AP42">
        <f t="shared" si="58"/>
        <v>7</v>
      </c>
      <c r="AQ42">
        <f t="shared" ref="AQ42:AQ48" si="71">AS42+AU42</f>
        <v>8</v>
      </c>
      <c r="AR42">
        <f t="shared" ref="AR42:AR48" si="72">AN42-AQ42</f>
        <v>7</v>
      </c>
      <c r="AS42">
        <f t="shared" si="59"/>
        <v>4</v>
      </c>
      <c r="AT42">
        <f t="shared" si="60"/>
        <v>1</v>
      </c>
      <c r="AU42">
        <f t="shared" si="61"/>
        <v>4</v>
      </c>
      <c r="AV42">
        <f t="shared" si="62"/>
        <v>3</v>
      </c>
      <c r="AW42">
        <f t="shared" si="63"/>
        <v>2</v>
      </c>
      <c r="AX42">
        <f t="shared" si="64"/>
        <v>3</v>
      </c>
      <c r="AY42">
        <f t="shared" si="65"/>
        <v>9</v>
      </c>
      <c r="AZ42">
        <f t="shared" si="66"/>
        <v>6</v>
      </c>
      <c r="BA42">
        <f t="shared" si="67"/>
        <v>2</v>
      </c>
      <c r="BB42">
        <f t="shared" si="68"/>
        <v>5</v>
      </c>
      <c r="BC42">
        <f t="shared" ref="BC42:BD48" si="73">AY42-BA42</f>
        <v>7</v>
      </c>
      <c r="BD42">
        <f t="shared" si="73"/>
        <v>1</v>
      </c>
      <c r="BE42">
        <f t="shared" ref="BE42:BE48" si="74">AY42+AZ42</f>
        <v>15</v>
      </c>
      <c r="BF42">
        <f t="shared" ref="BF42:BF48" si="75">BA42+BB42</f>
        <v>7</v>
      </c>
      <c r="BG42">
        <f t="shared" ref="BG42:BG48" si="76">(AY42+AZ42)-(BA42+BB42)</f>
        <v>8</v>
      </c>
      <c r="BH42">
        <f t="shared" ref="BH42:BI48" si="77">AY42/AW42</f>
        <v>4.5</v>
      </c>
      <c r="BI42">
        <f t="shared" si="77"/>
        <v>2</v>
      </c>
      <c r="BJ42">
        <f t="shared" ref="BJ42:BK48" si="78">BA42/AW42</f>
        <v>1</v>
      </c>
      <c r="BK42">
        <f t="shared" si="78"/>
        <v>1.6666666666666667</v>
      </c>
      <c r="BL42">
        <f t="shared" ref="BL42:BL48" si="79">BE42/AJ42</f>
        <v>3</v>
      </c>
      <c r="BM42">
        <f t="shared" ref="BM42:BM48" si="80">BF42/AJ42</f>
        <v>1.4</v>
      </c>
    </row>
    <row r="43" spans="1:91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 t="shared" si="53"/>
        <v>6</v>
      </c>
      <c r="AK43">
        <f t="shared" si="54"/>
        <v>7</v>
      </c>
      <c r="AL43">
        <f t="shared" si="55"/>
        <v>0</v>
      </c>
      <c r="AM43">
        <f t="shared" si="56"/>
        <v>0</v>
      </c>
      <c r="AN43">
        <f t="shared" si="70"/>
        <v>13</v>
      </c>
      <c r="AO43">
        <f t="shared" si="57"/>
        <v>7</v>
      </c>
      <c r="AP43">
        <f t="shared" si="58"/>
        <v>6</v>
      </c>
      <c r="AQ43">
        <f t="shared" si="71"/>
        <v>7</v>
      </c>
      <c r="AR43">
        <f t="shared" si="72"/>
        <v>6</v>
      </c>
      <c r="AS43">
        <f t="shared" si="59"/>
        <v>4</v>
      </c>
      <c r="AT43">
        <f t="shared" si="60"/>
        <v>3</v>
      </c>
      <c r="AU43">
        <f t="shared" si="61"/>
        <v>3</v>
      </c>
      <c r="AV43">
        <f t="shared" si="62"/>
        <v>3</v>
      </c>
      <c r="AW43">
        <f t="shared" si="63"/>
        <v>4</v>
      </c>
      <c r="AX43">
        <f t="shared" si="64"/>
        <v>3</v>
      </c>
      <c r="AY43">
        <f t="shared" si="65"/>
        <v>11</v>
      </c>
      <c r="AZ43">
        <f t="shared" si="66"/>
        <v>6</v>
      </c>
      <c r="BA43">
        <f t="shared" si="67"/>
        <v>19</v>
      </c>
      <c r="BB43">
        <f t="shared" si="68"/>
        <v>7</v>
      </c>
      <c r="BC43">
        <f t="shared" si="73"/>
        <v>-8</v>
      </c>
      <c r="BD43">
        <f t="shared" si="73"/>
        <v>-1</v>
      </c>
      <c r="BE43">
        <f t="shared" si="74"/>
        <v>17</v>
      </c>
      <c r="BF43">
        <f t="shared" si="75"/>
        <v>26</v>
      </c>
      <c r="BG43">
        <f t="shared" si="76"/>
        <v>-9</v>
      </c>
      <c r="BH43">
        <f t="shared" si="77"/>
        <v>2.75</v>
      </c>
      <c r="BI43">
        <f t="shared" si="77"/>
        <v>2</v>
      </c>
      <c r="BJ43">
        <f t="shared" si="78"/>
        <v>4.75</v>
      </c>
      <c r="BK43">
        <f t="shared" si="78"/>
        <v>2.3333333333333335</v>
      </c>
      <c r="BL43">
        <f t="shared" si="79"/>
        <v>2.8333333333333335</v>
      </c>
      <c r="BM43">
        <f t="shared" si="80"/>
        <v>4.333333333333333</v>
      </c>
    </row>
    <row r="44" spans="1:91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 t="shared" si="53"/>
        <v>5</v>
      </c>
      <c r="AK44">
        <f t="shared" si="54"/>
        <v>7</v>
      </c>
      <c r="AL44">
        <f t="shared" si="55"/>
        <v>5</v>
      </c>
      <c r="AM44">
        <f t="shared" si="56"/>
        <v>0</v>
      </c>
      <c r="AN44">
        <f t="shared" si="70"/>
        <v>17</v>
      </c>
      <c r="AO44">
        <f t="shared" si="57"/>
        <v>7</v>
      </c>
      <c r="AP44">
        <f t="shared" si="58"/>
        <v>10</v>
      </c>
      <c r="AQ44">
        <f t="shared" si="71"/>
        <v>11</v>
      </c>
      <c r="AR44">
        <f t="shared" si="72"/>
        <v>6</v>
      </c>
      <c r="AS44">
        <f t="shared" si="59"/>
        <v>4</v>
      </c>
      <c r="AT44">
        <f t="shared" si="60"/>
        <v>1</v>
      </c>
      <c r="AU44">
        <f t="shared" si="61"/>
        <v>7</v>
      </c>
      <c r="AV44">
        <f t="shared" si="62"/>
        <v>2</v>
      </c>
      <c r="AW44">
        <f t="shared" si="63"/>
        <v>3</v>
      </c>
      <c r="AX44">
        <f t="shared" si="64"/>
        <v>4</v>
      </c>
      <c r="AY44">
        <f t="shared" si="65"/>
        <v>7</v>
      </c>
      <c r="AZ44">
        <f t="shared" si="66"/>
        <v>19</v>
      </c>
      <c r="BA44">
        <f t="shared" si="67"/>
        <v>6</v>
      </c>
      <c r="BB44">
        <f t="shared" si="68"/>
        <v>11</v>
      </c>
      <c r="BC44">
        <f t="shared" si="73"/>
        <v>1</v>
      </c>
      <c r="BD44">
        <f t="shared" si="73"/>
        <v>8</v>
      </c>
      <c r="BE44">
        <f t="shared" si="74"/>
        <v>26</v>
      </c>
      <c r="BF44">
        <f t="shared" si="75"/>
        <v>17</v>
      </c>
      <c r="BG44">
        <f t="shared" si="76"/>
        <v>9</v>
      </c>
      <c r="BH44">
        <f t="shared" si="77"/>
        <v>2.3333333333333335</v>
      </c>
      <c r="BI44">
        <f t="shared" si="77"/>
        <v>4.75</v>
      </c>
      <c r="BJ44">
        <f t="shared" si="78"/>
        <v>2</v>
      </c>
      <c r="BK44">
        <f t="shared" si="78"/>
        <v>2.75</v>
      </c>
      <c r="BL44">
        <f t="shared" si="79"/>
        <v>5.2</v>
      </c>
      <c r="BM44">
        <f t="shared" si="80"/>
        <v>3.4</v>
      </c>
    </row>
    <row r="45" spans="1:91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 t="shared" si="53"/>
        <v>7</v>
      </c>
      <c r="AK45">
        <f t="shared" si="54"/>
        <v>6</v>
      </c>
      <c r="AL45">
        <f t="shared" si="55"/>
        <v>0</v>
      </c>
      <c r="AM45">
        <f t="shared" si="56"/>
        <v>0</v>
      </c>
      <c r="AN45">
        <f t="shared" si="70"/>
        <v>13</v>
      </c>
      <c r="AO45">
        <f t="shared" si="57"/>
        <v>7</v>
      </c>
      <c r="AP45">
        <f t="shared" si="58"/>
        <v>6</v>
      </c>
      <c r="AQ45">
        <f t="shared" si="71"/>
        <v>6</v>
      </c>
      <c r="AR45">
        <f t="shared" si="72"/>
        <v>7</v>
      </c>
      <c r="AS45">
        <f t="shared" si="59"/>
        <v>6</v>
      </c>
      <c r="AT45">
        <f t="shared" si="60"/>
        <v>3</v>
      </c>
      <c r="AU45">
        <f t="shared" si="61"/>
        <v>0</v>
      </c>
      <c r="AV45">
        <f t="shared" si="62"/>
        <v>6</v>
      </c>
      <c r="AW45">
        <f t="shared" si="63"/>
        <v>3</v>
      </c>
      <c r="AX45">
        <f t="shared" si="64"/>
        <v>3</v>
      </c>
      <c r="AY45">
        <f t="shared" si="65"/>
        <v>10</v>
      </c>
      <c r="AZ45">
        <f t="shared" si="66"/>
        <v>4</v>
      </c>
      <c r="BA45">
        <f t="shared" si="67"/>
        <v>3</v>
      </c>
      <c r="BB45">
        <f t="shared" si="68"/>
        <v>10</v>
      </c>
      <c r="BC45">
        <f t="shared" si="73"/>
        <v>7</v>
      </c>
      <c r="BD45">
        <f t="shared" si="73"/>
        <v>-6</v>
      </c>
      <c r="BE45">
        <f t="shared" si="74"/>
        <v>14</v>
      </c>
      <c r="BF45">
        <f t="shared" si="75"/>
        <v>13</v>
      </c>
      <c r="BG45">
        <f t="shared" si="76"/>
        <v>1</v>
      </c>
      <c r="BH45">
        <f t="shared" si="77"/>
        <v>3.3333333333333335</v>
      </c>
      <c r="BI45">
        <f t="shared" si="77"/>
        <v>1.3333333333333333</v>
      </c>
      <c r="BJ45">
        <f t="shared" si="78"/>
        <v>1</v>
      </c>
      <c r="BK45">
        <f t="shared" si="78"/>
        <v>3.3333333333333335</v>
      </c>
      <c r="BL45">
        <f t="shared" si="79"/>
        <v>2</v>
      </c>
      <c r="BM45">
        <f t="shared" si="80"/>
        <v>1.8571428571428572</v>
      </c>
    </row>
    <row r="46" spans="1:91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 t="shared" si="53"/>
        <v>7</v>
      </c>
      <c r="AK46">
        <f t="shared" si="54"/>
        <v>6</v>
      </c>
      <c r="AL46">
        <f t="shared" si="55"/>
        <v>5</v>
      </c>
      <c r="AM46">
        <f t="shared" si="56"/>
        <v>0</v>
      </c>
      <c r="AN46">
        <f t="shared" si="70"/>
        <v>18</v>
      </c>
      <c r="AO46">
        <f t="shared" si="57"/>
        <v>10</v>
      </c>
      <c r="AP46">
        <f t="shared" si="58"/>
        <v>8</v>
      </c>
      <c r="AQ46">
        <f t="shared" si="71"/>
        <v>9</v>
      </c>
      <c r="AR46">
        <f t="shared" si="72"/>
        <v>9</v>
      </c>
      <c r="AS46">
        <f t="shared" si="59"/>
        <v>7</v>
      </c>
      <c r="AT46">
        <f t="shared" si="60"/>
        <v>2</v>
      </c>
      <c r="AU46">
        <f t="shared" si="61"/>
        <v>2</v>
      </c>
      <c r="AV46">
        <f t="shared" si="62"/>
        <v>6</v>
      </c>
      <c r="AW46">
        <f t="shared" si="63"/>
        <v>3</v>
      </c>
      <c r="AX46">
        <f t="shared" si="64"/>
        <v>3</v>
      </c>
      <c r="AY46">
        <f t="shared" si="65"/>
        <v>10</v>
      </c>
      <c r="AZ46">
        <f t="shared" si="66"/>
        <v>3</v>
      </c>
      <c r="BA46">
        <f t="shared" si="67"/>
        <v>4</v>
      </c>
      <c r="BB46">
        <f t="shared" si="68"/>
        <v>10</v>
      </c>
      <c r="BC46">
        <f t="shared" si="73"/>
        <v>6</v>
      </c>
      <c r="BD46">
        <f t="shared" si="73"/>
        <v>-7</v>
      </c>
      <c r="BE46">
        <f t="shared" si="74"/>
        <v>13</v>
      </c>
      <c r="BF46">
        <f t="shared" si="75"/>
        <v>14</v>
      </c>
      <c r="BG46">
        <f t="shared" si="76"/>
        <v>-1</v>
      </c>
      <c r="BH46">
        <f t="shared" si="77"/>
        <v>3.3333333333333335</v>
      </c>
      <c r="BI46">
        <f t="shared" si="77"/>
        <v>1</v>
      </c>
      <c r="BJ46">
        <f t="shared" si="78"/>
        <v>1.3333333333333333</v>
      </c>
      <c r="BK46">
        <f t="shared" si="78"/>
        <v>3.3333333333333335</v>
      </c>
      <c r="BL46">
        <f t="shared" si="79"/>
        <v>1.8571428571428572</v>
      </c>
      <c r="BM46">
        <f t="shared" si="80"/>
        <v>2</v>
      </c>
    </row>
    <row r="47" spans="1:91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 t="shared" si="53"/>
        <v>6</v>
      </c>
      <c r="AK47">
        <f t="shared" si="54"/>
        <v>5</v>
      </c>
      <c r="AL47">
        <f t="shared" si="55"/>
        <v>0</v>
      </c>
      <c r="AM47">
        <f t="shared" si="56"/>
        <v>0</v>
      </c>
      <c r="AN47">
        <f t="shared" si="70"/>
        <v>11</v>
      </c>
      <c r="AO47">
        <f t="shared" si="57"/>
        <v>6</v>
      </c>
      <c r="AP47">
        <f t="shared" si="58"/>
        <v>5</v>
      </c>
      <c r="AQ47">
        <f t="shared" si="71"/>
        <v>5</v>
      </c>
      <c r="AR47">
        <f t="shared" si="72"/>
        <v>6</v>
      </c>
      <c r="AS47">
        <f t="shared" si="59"/>
        <v>2</v>
      </c>
      <c r="AT47">
        <f t="shared" si="60"/>
        <v>3</v>
      </c>
      <c r="AU47">
        <f t="shared" si="61"/>
        <v>3</v>
      </c>
      <c r="AV47">
        <f t="shared" si="62"/>
        <v>2</v>
      </c>
      <c r="AW47">
        <f t="shared" si="63"/>
        <v>3</v>
      </c>
      <c r="AX47">
        <f t="shared" si="64"/>
        <v>2</v>
      </c>
      <c r="AY47">
        <f t="shared" si="65"/>
        <v>6</v>
      </c>
      <c r="AZ47">
        <f t="shared" si="66"/>
        <v>4</v>
      </c>
      <c r="BA47">
        <f t="shared" si="67"/>
        <v>10</v>
      </c>
      <c r="BB47">
        <f t="shared" si="68"/>
        <v>6</v>
      </c>
      <c r="BC47">
        <f t="shared" si="73"/>
        <v>-4</v>
      </c>
      <c r="BD47">
        <f t="shared" si="73"/>
        <v>-2</v>
      </c>
      <c r="BE47">
        <f t="shared" si="74"/>
        <v>10</v>
      </c>
      <c r="BF47">
        <f t="shared" si="75"/>
        <v>16</v>
      </c>
      <c r="BG47">
        <f t="shared" si="76"/>
        <v>-6</v>
      </c>
      <c r="BH47">
        <f t="shared" si="77"/>
        <v>2</v>
      </c>
      <c r="BI47">
        <f t="shared" si="77"/>
        <v>2</v>
      </c>
      <c r="BJ47">
        <f t="shared" si="78"/>
        <v>3.3333333333333335</v>
      </c>
      <c r="BK47">
        <f t="shared" si="78"/>
        <v>3</v>
      </c>
      <c r="BL47">
        <f t="shared" si="79"/>
        <v>1.6666666666666667</v>
      </c>
      <c r="BM47">
        <f t="shared" si="80"/>
        <v>2.6666666666666665</v>
      </c>
    </row>
    <row r="48" spans="1:91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87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 t="shared" si="53"/>
        <v>6</v>
      </c>
      <c r="AK48">
        <f t="shared" si="54"/>
        <v>5</v>
      </c>
      <c r="AL48">
        <f t="shared" si="55"/>
        <v>5</v>
      </c>
      <c r="AM48">
        <f t="shared" si="56"/>
        <v>0</v>
      </c>
      <c r="AN48">
        <f t="shared" si="70"/>
        <v>16</v>
      </c>
      <c r="AO48">
        <f t="shared" si="57"/>
        <v>7</v>
      </c>
      <c r="AP48">
        <f t="shared" si="58"/>
        <v>9</v>
      </c>
      <c r="AQ48">
        <f t="shared" si="71"/>
        <v>11</v>
      </c>
      <c r="AR48">
        <f t="shared" si="72"/>
        <v>5</v>
      </c>
      <c r="AS48">
        <f t="shared" si="59"/>
        <v>6</v>
      </c>
      <c r="AT48">
        <f t="shared" si="60"/>
        <v>3</v>
      </c>
      <c r="AU48">
        <f t="shared" si="61"/>
        <v>5</v>
      </c>
      <c r="AV48">
        <f t="shared" si="62"/>
        <v>3</v>
      </c>
      <c r="AW48">
        <f t="shared" si="63"/>
        <v>2</v>
      </c>
      <c r="AX48">
        <f t="shared" si="64"/>
        <v>3</v>
      </c>
      <c r="AY48">
        <f t="shared" si="65"/>
        <v>6</v>
      </c>
      <c r="AZ48">
        <f t="shared" si="66"/>
        <v>10</v>
      </c>
      <c r="BA48">
        <f t="shared" si="67"/>
        <v>4</v>
      </c>
      <c r="BB48">
        <f t="shared" si="68"/>
        <v>6</v>
      </c>
      <c r="BC48">
        <f t="shared" si="73"/>
        <v>2</v>
      </c>
      <c r="BD48">
        <f t="shared" si="73"/>
        <v>4</v>
      </c>
      <c r="BE48">
        <f t="shared" si="74"/>
        <v>16</v>
      </c>
      <c r="BF48">
        <f t="shared" si="75"/>
        <v>10</v>
      </c>
      <c r="BG48">
        <f t="shared" si="76"/>
        <v>6</v>
      </c>
      <c r="BH48">
        <f t="shared" si="77"/>
        <v>3</v>
      </c>
      <c r="BI48">
        <f t="shared" si="77"/>
        <v>3.3333333333333335</v>
      </c>
      <c r="BJ48">
        <f t="shared" si="78"/>
        <v>2</v>
      </c>
      <c r="BK48">
        <f t="shared" si="78"/>
        <v>2</v>
      </c>
      <c r="BL48">
        <f t="shared" si="79"/>
        <v>2.6666666666666665</v>
      </c>
      <c r="BM48">
        <f t="shared" si="80"/>
        <v>1.6666666666666667</v>
      </c>
    </row>
    <row r="49" spans="1:65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COUNTIFS($L$2:$L$106, AI52, $E$2:$E$106, 1) + COUNTIFS($M$2:$M$106, AI52, $E$2:$E$106, 1)</f>
        <v>5</v>
      </c>
      <c r="AK52">
        <f>COUNTIFS($L$2:$L$106, AI52, $E$2:$E$106, 2) + COUNTIFS($M$2:$M$106, AI52, $E$2:$E$106, 2)</f>
        <v>5</v>
      </c>
      <c r="AL52">
        <f>COUNTIFS($L$2:$L$106, AI52, $E$2:$E$106, 3) + COUNTIFS($M$2:$M$106, AI52, $E$2:$E$106, 3)</f>
        <v>5</v>
      </c>
      <c r="AM52">
        <f>COUNTIFS($L$2:$L$106, AI52, $E$2:$E$106, 4) + COUNTIFS($M$2:$M$106, AI52, $E$2:$E$106, 4)</f>
        <v>0</v>
      </c>
      <c r="AN52">
        <f>AJ52+AK52+AL52+AM52</f>
        <v>15</v>
      </c>
      <c r="AO52">
        <f>COUNTIF($M$2:$M$106, AI52)</f>
        <v>8</v>
      </c>
      <c r="AP52">
        <f>COUNTIF($L$2:$L$106, AI52)</f>
        <v>7</v>
      </c>
      <c r="AQ52">
        <f>AS52+AU52</f>
        <v>8</v>
      </c>
      <c r="AR52">
        <f>AN52-AQ52</f>
        <v>7</v>
      </c>
      <c r="AS52">
        <f>SUMPRODUCT(($M$2:$M$106=AI52)*($T$2:$T$106&gt;$S$2:$S$106))</f>
        <v>4</v>
      </c>
      <c r="AT52">
        <f>SUMPRODUCT(($M$2:$M$106=AI52)*($T$2:$T$106&lt;$S$2:$S$106))</f>
        <v>3</v>
      </c>
      <c r="AU52">
        <f>SUMPRODUCT(($L$2:$L$106=AI52)*($T$2:$T$106&lt;$S$2:$S$106))</f>
        <v>4</v>
      </c>
      <c r="AV52">
        <f>SUMPRODUCT(($L$2:$L$106=AI52)*($T$2:$T$106&gt;$S$2:$S$106))</f>
        <v>3</v>
      </c>
      <c r="AW52">
        <f>COUNTIFS($M$2:$M$106,AI52,$E$2:$E$106,3)</f>
        <v>3</v>
      </c>
      <c r="AX52">
        <f>COUNTIFS($L$2:$L$106,AI52,$E$2:$E$106,3)</f>
        <v>2</v>
      </c>
      <c r="AY52">
        <f>SUMIFS($T$2:$T$106, $M$2:$M$106, AI52,$E$2:$E$106, 3)</f>
        <v>2</v>
      </c>
      <c r="AZ52">
        <f>SUMIFS($S$2:$S$106, $L$2:$L$106, AI52,$E$2:$E$106, 3)</f>
        <v>5</v>
      </c>
      <c r="BA52">
        <f>SUMIFS($S$2:$S$106, $M$2:$M$106, AI52,$E$2:$E$106, 3)</f>
        <v>10</v>
      </c>
      <c r="BB52">
        <f>SUMIFS($T$2:$T$106, $L$2:$L$106, AI52,$E$2:$E$106, 3)</f>
        <v>6</v>
      </c>
      <c r="BC52">
        <f t="shared" ref="BC52:BD55" si="83">AY52-BA52</f>
        <v>-8</v>
      </c>
      <c r="BD52">
        <f t="shared" si="83"/>
        <v>-1</v>
      </c>
      <c r="BE52">
        <f>AY52+AZ52</f>
        <v>7</v>
      </c>
      <c r="BF52">
        <f>BA52+BB52</f>
        <v>16</v>
      </c>
      <c r="BG52">
        <f>(AY52+AZ52)-(BA52+BB52)</f>
        <v>-9</v>
      </c>
      <c r="BH52">
        <f t="shared" ref="BH52:BI55" si="84">AY52/AW52</f>
        <v>0.66666666666666663</v>
      </c>
      <c r="BI52">
        <f t="shared" si="84"/>
        <v>2.5</v>
      </c>
      <c r="BJ52">
        <f t="shared" ref="BJ52:BK55" si="85">BA52/AW52</f>
        <v>3.3333333333333335</v>
      </c>
      <c r="BK52">
        <f t="shared" si="85"/>
        <v>3</v>
      </c>
      <c r="BL52">
        <f>BE52/AJ52</f>
        <v>1.4</v>
      </c>
      <c r="BM52">
        <f>BF52/AJ52</f>
        <v>3.2</v>
      </c>
    </row>
    <row r="53" spans="1:65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I53" t="s">
        <v>35</v>
      </c>
      <c r="AJ53">
        <f>COUNTIFS($L$2:$L$106, AI53, $E$2:$E$106, 1) + COUNTIFS($M$2:$M$106, AI53, $E$2:$E$106, 1)</f>
        <v>5</v>
      </c>
      <c r="AK53">
        <f>COUNTIFS($L$2:$L$106, AI53, $E$2:$E$106, 2) + COUNTIFS($M$2:$M$106, AI53, $E$2:$E$106, 2)</f>
        <v>7</v>
      </c>
      <c r="AL53">
        <f>COUNTIFS($L$2:$L$106, AI53, $E$2:$E$106, 3) + COUNTIFS($M$2:$M$106, AI53, $E$2:$E$106, 3)</f>
        <v>5</v>
      </c>
      <c r="AM53">
        <f>COUNTIFS($L$2:$L$106, AI53, $E$2:$E$106, 4) + COUNTIFS($M$2:$M$106, AI53, $E$2:$E$106, 4)</f>
        <v>0</v>
      </c>
      <c r="AN53">
        <f t="shared" ref="AN53:AN55" si="86">AJ53+AK53+AL53+AM53</f>
        <v>17</v>
      </c>
      <c r="AO53">
        <f>COUNTIF($M$2:$M$106, AI53)</f>
        <v>7</v>
      </c>
      <c r="AP53">
        <f>COUNTIF($L$2:$L$106, AI53)</f>
        <v>10</v>
      </c>
      <c r="AQ53">
        <f t="shared" ref="AQ53:AQ55" si="87">AS53+AU53</f>
        <v>11</v>
      </c>
      <c r="AR53">
        <f t="shared" ref="AR53:AR55" si="88">AN53-AQ53</f>
        <v>6</v>
      </c>
      <c r="AS53">
        <f>SUMPRODUCT(($M$2:$M$106=AI53)*($T$2:$T$106&gt;$S$2:$S$106))</f>
        <v>4</v>
      </c>
      <c r="AT53">
        <f>SUMPRODUCT(($M$2:$M$106=AI53)*($T$2:$T$106&lt;$S$2:$S$106))</f>
        <v>3</v>
      </c>
      <c r="AU53">
        <f>SUMPRODUCT(($L$2:$L$106=AI53)*($T$2:$T$106&lt;$S$2:$S$106))</f>
        <v>7</v>
      </c>
      <c r="AV53">
        <f>SUMPRODUCT(($L$2:$L$106=AI53)*($T$2:$T$106&gt;$S$2:$S$106))</f>
        <v>2</v>
      </c>
      <c r="AW53">
        <f>COUNTIFS($M$2:$M$106,AI53,$E$2:$E$106,3)</f>
        <v>2</v>
      </c>
      <c r="AX53">
        <f>COUNTIFS($L$2:$L$106,AI53,$E$2:$E$106,3)</f>
        <v>3</v>
      </c>
      <c r="AY53">
        <f>SUMIFS($T$2:$T$106, $M$2:$M$106, AI53,$E$2:$E$106, 3)</f>
        <v>6</v>
      </c>
      <c r="AZ53">
        <f>SUMIFS($S$2:$S$106, $L$2:$L$106, AI53,$E$2:$E$106, 3)</f>
        <v>10</v>
      </c>
      <c r="BA53">
        <f>SUMIFS($S$2:$S$106, $M$2:$M$106, AI53,$E$2:$E$106, 3)</f>
        <v>5</v>
      </c>
      <c r="BB53">
        <f>SUMIFS($T$2:$T$106, $L$2:$L$106, AI53,$E$2:$E$106, 3)</f>
        <v>2</v>
      </c>
      <c r="BC53">
        <f t="shared" si="83"/>
        <v>1</v>
      </c>
      <c r="BD53">
        <f t="shared" si="83"/>
        <v>8</v>
      </c>
      <c r="BE53">
        <f t="shared" ref="BE53:BE55" si="89">AY53+AZ53</f>
        <v>16</v>
      </c>
      <c r="BF53">
        <f t="shared" ref="BF53:BF55" si="90">BA53+BB53</f>
        <v>7</v>
      </c>
      <c r="BG53">
        <f t="shared" ref="BG53:BG55" si="91">(AY53+AZ53)-(BA53+BB53)</f>
        <v>9</v>
      </c>
      <c r="BH53">
        <f t="shared" si="84"/>
        <v>3</v>
      </c>
      <c r="BI53">
        <f t="shared" si="84"/>
        <v>3.3333333333333335</v>
      </c>
      <c r="BJ53">
        <f t="shared" si="85"/>
        <v>2.5</v>
      </c>
      <c r="BK53">
        <f t="shared" si="85"/>
        <v>0.66666666666666663</v>
      </c>
      <c r="BL53">
        <f t="shared" ref="BL53:BL55" si="92">BE53/AJ53</f>
        <v>3.2</v>
      </c>
      <c r="BM53">
        <f t="shared" ref="BM53:BM55" si="93">BF53/AJ53</f>
        <v>1.4</v>
      </c>
    </row>
    <row r="54" spans="1:65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I54" t="s">
        <v>50</v>
      </c>
      <c r="AJ54">
        <f>COUNTIFS($L$2:$L$106, AI54, $E$2:$E$106, 1) + COUNTIFS($M$2:$M$106, AI54, $E$2:$E$106, 1)</f>
        <v>7</v>
      </c>
      <c r="AK54">
        <f>COUNTIFS($L$2:$L$106, AI54, $E$2:$E$106, 2) + COUNTIFS($M$2:$M$106, AI54, $E$2:$E$106, 2)</f>
        <v>6</v>
      </c>
      <c r="AL54">
        <f>COUNTIFS($L$2:$L$106, AI54, $E$2:$E$106, 3) + COUNTIFS($M$2:$M$106, AI54, $E$2:$E$106, 3)</f>
        <v>5</v>
      </c>
      <c r="AM54">
        <f>COUNTIFS($L$2:$L$106, AI54, $E$2:$E$106, 4) + COUNTIFS($M$2:$M$106, AI54, $E$2:$E$106, 4)</f>
        <v>0</v>
      </c>
      <c r="AN54">
        <f t="shared" si="86"/>
        <v>18</v>
      </c>
      <c r="AO54">
        <f>COUNTIF($M$2:$M$106, AI54)</f>
        <v>10</v>
      </c>
      <c r="AP54">
        <f>COUNTIF($L$2:$L$106, AI54)</f>
        <v>8</v>
      </c>
      <c r="AQ54">
        <f t="shared" si="87"/>
        <v>9</v>
      </c>
      <c r="AR54">
        <f t="shared" si="88"/>
        <v>9</v>
      </c>
      <c r="AS54">
        <f>SUMPRODUCT(($M$2:$M$106=AI54)*($T$2:$T$106&gt;$S$2:$S$106))</f>
        <v>7</v>
      </c>
      <c r="AT54">
        <f>SUMPRODUCT(($M$2:$M$106=AI54)*($T$2:$T$106&lt;$S$2:$S$106))</f>
        <v>2</v>
      </c>
      <c r="AU54">
        <f>SUMPRODUCT(($L$2:$L$106=AI54)*($T$2:$T$106&lt;$S$2:$S$106))</f>
        <v>2</v>
      </c>
      <c r="AV54">
        <f>SUMPRODUCT(($L$2:$L$106=AI54)*($T$2:$T$106&gt;$S$2:$S$106))</f>
        <v>6</v>
      </c>
      <c r="AW54">
        <f>COUNTIFS($M$2:$M$106,AI54,$E$2:$E$106,3)</f>
        <v>3</v>
      </c>
      <c r="AX54">
        <f>COUNTIFS($L$2:$L$106,AI54,$E$2:$E$106,3)</f>
        <v>2</v>
      </c>
      <c r="AY54">
        <f>SUMIFS($T$2:$T$106, $M$2:$M$106, AI54,$E$2:$E$106, 3)</f>
        <v>6</v>
      </c>
      <c r="AZ54">
        <f>SUMIFS($S$2:$S$106, $L$2:$L$106, AI54,$E$2:$E$106, 3)</f>
        <v>2</v>
      </c>
      <c r="BA54">
        <f>SUMIFS($S$2:$S$106, $M$2:$M$106, AI54,$E$2:$E$106, 3)</f>
        <v>6</v>
      </c>
      <c r="BB54">
        <f>SUMIFS($T$2:$T$106, $L$2:$L$106, AI54,$E$2:$E$106, 3)</f>
        <v>10</v>
      </c>
      <c r="BC54">
        <f t="shared" si="83"/>
        <v>0</v>
      </c>
      <c r="BD54">
        <f t="shared" si="83"/>
        <v>-8</v>
      </c>
      <c r="BE54">
        <f t="shared" si="89"/>
        <v>8</v>
      </c>
      <c r="BF54">
        <f t="shared" si="90"/>
        <v>16</v>
      </c>
      <c r="BG54">
        <f t="shared" si="91"/>
        <v>-8</v>
      </c>
      <c r="BH54">
        <f t="shared" si="84"/>
        <v>2</v>
      </c>
      <c r="BI54">
        <f t="shared" si="84"/>
        <v>1</v>
      </c>
      <c r="BJ54">
        <f t="shared" si="85"/>
        <v>2</v>
      </c>
      <c r="BK54">
        <f t="shared" si="85"/>
        <v>5</v>
      </c>
      <c r="BL54">
        <f t="shared" si="92"/>
        <v>1.1428571428571428</v>
      </c>
      <c r="BM54">
        <f t="shared" si="93"/>
        <v>2.2857142857142856</v>
      </c>
    </row>
    <row r="55" spans="1:65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COUNTIFS($L$2:$L$106, AI55, $E$2:$E$106, 1) + COUNTIFS($M$2:$M$106, AI55, $E$2:$E$106, 1)</f>
        <v>6</v>
      </c>
      <c r="AK55">
        <f>COUNTIFS($L$2:$L$106, AI55, $E$2:$E$106, 2) + COUNTIFS($M$2:$M$106, AI55, $E$2:$E$106, 2)</f>
        <v>5</v>
      </c>
      <c r="AL55">
        <f>COUNTIFS($L$2:$L$106, AI55, $E$2:$E$106, 3) + COUNTIFS($M$2:$M$106, AI55, $E$2:$E$106, 3)</f>
        <v>5</v>
      </c>
      <c r="AM55">
        <f>COUNTIFS($L$2:$L$106, AI55, $E$2:$E$106, 4) + COUNTIFS($M$2:$M$106, AI55, $E$2:$E$106, 4)</f>
        <v>0</v>
      </c>
      <c r="AN55">
        <f t="shared" si="86"/>
        <v>16</v>
      </c>
      <c r="AO55">
        <f>COUNTIF($M$2:$M$106, AI55)</f>
        <v>7</v>
      </c>
      <c r="AP55">
        <f>COUNTIF($L$2:$L$106, AI55)</f>
        <v>9</v>
      </c>
      <c r="AQ55">
        <f t="shared" si="87"/>
        <v>11</v>
      </c>
      <c r="AR55">
        <f t="shared" si="88"/>
        <v>5</v>
      </c>
      <c r="AS55">
        <f>SUMPRODUCT(($M$2:$M$106=AI55)*($T$2:$T$106&gt;$S$2:$S$106))</f>
        <v>6</v>
      </c>
      <c r="AT55">
        <f>SUMPRODUCT(($M$2:$M$106=AI55)*($T$2:$T$106&lt;$S$2:$S$106))</f>
        <v>1</v>
      </c>
      <c r="AU55">
        <f>SUMPRODUCT(($L$2:$L$106=AI55)*($T$2:$T$106&lt;$S$2:$S$106))</f>
        <v>5</v>
      </c>
      <c r="AV55">
        <f>SUMPRODUCT(($L$2:$L$106=AI55)*($T$2:$T$106&gt;$S$2:$S$106))</f>
        <v>3</v>
      </c>
      <c r="AW55">
        <f>COUNTIFS($M$2:$M$106,AI55,$E$2:$E$106,3)</f>
        <v>2</v>
      </c>
      <c r="AX55">
        <f>COUNTIFS($L$2:$L$106,AI55,$E$2:$E$106,3)</f>
        <v>3</v>
      </c>
      <c r="AY55">
        <f>SUMIFS($T$2:$T$106, $M$2:$M$106, AI55,$E$2:$E$106, 3)</f>
        <v>10</v>
      </c>
      <c r="AZ55">
        <f>SUMIFS($S$2:$S$106, $L$2:$L$106, AI55,$E$2:$E$106, 3)</f>
        <v>6</v>
      </c>
      <c r="BA55">
        <f>SUMIFS($S$2:$S$106, $M$2:$M$106, AI55,$E$2:$E$106, 3)</f>
        <v>2</v>
      </c>
      <c r="BB55">
        <f>SUMIFS($T$2:$T$106, $L$2:$L$106, AI55,$E$2:$E$106, 3)</f>
        <v>6</v>
      </c>
      <c r="BC55">
        <f t="shared" si="83"/>
        <v>8</v>
      </c>
      <c r="BD55">
        <f t="shared" si="83"/>
        <v>0</v>
      </c>
      <c r="BE55">
        <f t="shared" si="89"/>
        <v>16</v>
      </c>
      <c r="BF55">
        <f t="shared" si="90"/>
        <v>8</v>
      </c>
      <c r="BG55">
        <f t="shared" si="91"/>
        <v>8</v>
      </c>
      <c r="BH55">
        <f t="shared" si="84"/>
        <v>5</v>
      </c>
      <c r="BI55">
        <f t="shared" si="84"/>
        <v>2</v>
      </c>
      <c r="BJ55">
        <f t="shared" si="85"/>
        <v>1</v>
      </c>
      <c r="BK55">
        <f t="shared" si="85"/>
        <v>2</v>
      </c>
      <c r="BL55">
        <f t="shared" si="92"/>
        <v>2.6666666666666665</v>
      </c>
      <c r="BM55">
        <f t="shared" si="93"/>
        <v>1.3333333333333333</v>
      </c>
    </row>
    <row r="56" spans="1:65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COUNTIFS($L$2:$L$106, AI59, $E$2:$E$106, 1) + COUNTIFS($M$2:$M$106, AI59, $E$2:$E$106, 1)</f>
        <v>0</v>
      </c>
      <c r="AK59">
        <f>COUNTIFS($L$2:$L$106, AI59, $E$2:$E$106, 2) + COUNTIFS($M$2:$M$106, AI59, $E$2:$E$106, 2)</f>
        <v>0</v>
      </c>
      <c r="AL59">
        <f>COUNTIFS($L$2:$L$106, AI59, $E$2:$E$106, 3) + COUNTIFS($M$2:$M$106, AI59, $E$2:$E$106, 3)</f>
        <v>0</v>
      </c>
      <c r="AM59">
        <f>COUNTIFS($L$2:$L$106, AI59, $E$2:$E$106, 4) + COUNTIFS($M$2:$M$106, AI59, $E$2:$E$106, 4)</f>
        <v>0</v>
      </c>
      <c r="AN59">
        <f>AJ59+AK59+AL59+AM59</f>
        <v>0</v>
      </c>
      <c r="AO59">
        <f>COUNTIF($M$2:$M$106, AI59)</f>
        <v>0</v>
      </c>
      <c r="AP59">
        <f>COUNTIF($L$2:$L$106, AI59)</f>
        <v>0</v>
      </c>
      <c r="AQ59">
        <f>AS59+AU59</f>
        <v>0</v>
      </c>
      <c r="AR59">
        <f>AN59-AQ59</f>
        <v>0</v>
      </c>
      <c r="AS59">
        <f>SUMPRODUCT(($M$2:$M$106=AI59)*($T$2:$T$106&gt;$S$2:$S$106))</f>
        <v>0</v>
      </c>
      <c r="AT59">
        <f>SUMPRODUCT(($M$2:$M$106=AI59)*($T$2:$T$106&lt;$S$2:$S$106))</f>
        <v>0</v>
      </c>
      <c r="AU59">
        <f>SUMPRODUCT(($L$2:$L$106=AI59)*($T$2:$T$106&lt;$S$2:$S$106))</f>
        <v>0</v>
      </c>
      <c r="AV59">
        <f>SUMPRODUCT(($L$2:$L$106=AI59)*($T$2:$T$106&gt;$S$2:$S$106))</f>
        <v>0</v>
      </c>
      <c r="AW59">
        <f>COUNTIFS($M$2:$M$106,AI59,$E$2:$E$106,4)</f>
        <v>0</v>
      </c>
      <c r="AX59">
        <f>COUNTIFS($L$2:$L$106,AI59,$E$2:$E$106,4)</f>
        <v>0</v>
      </c>
      <c r="AY59">
        <f>SUMIFS($T$2:$T$106, $M$2:$M$106, AI59,$E$2:$E$106, 4)</f>
        <v>0</v>
      </c>
      <c r="AZ59">
        <f>SUMIFS($S$2:$S$106, $L$2:$L$106, AI59,$E$2:$E$106, 4)</f>
        <v>0</v>
      </c>
      <c r="BA59">
        <f>SUMIFS($S$2:$S$106, $M$2:$M$106, AI59,$E$2:$E$106, 4)</f>
        <v>0</v>
      </c>
      <c r="BB59">
        <f>SUMIFS($T$2:$T$106, $L$2:$L$106, AI59,$E$2:$E$106, 4)</f>
        <v>0</v>
      </c>
      <c r="BC59">
        <f t="shared" ref="BC59:BD60" si="95">AY59-BA59</f>
        <v>0</v>
      </c>
      <c r="BD59">
        <f t="shared" si="9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96">AY59/AW59</f>
        <v>#DIV/0!</v>
      </c>
      <c r="BI59" t="e">
        <f t="shared" si="96"/>
        <v>#DIV/0!</v>
      </c>
      <c r="BJ59" t="e">
        <f t="shared" ref="BJ59:BK60" si="97">BA59/AW59</f>
        <v>#DIV/0!</v>
      </c>
      <c r="BK59" t="e">
        <f t="shared" si="9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COUNTIFS($L$2:$L$106, AI60, $E$2:$E$106, 1) + COUNTIFS($M$2:$M$106, AI60, $E$2:$E$106, 1)</f>
        <v>0</v>
      </c>
      <c r="AK60">
        <f>COUNTIFS($L$2:$L$106, AI60, $E$2:$E$106, 2) + COUNTIFS($M$2:$M$106, AI60, $E$2:$E$106, 2)</f>
        <v>0</v>
      </c>
      <c r="AL60">
        <f>COUNTIFS($L$2:$L$106, AI60, $E$2:$E$106, 3) + COUNTIFS($M$2:$M$106, AI60, $E$2:$E$106, 3)</f>
        <v>0</v>
      </c>
      <c r="AM60">
        <f>COUNTIFS($L$2:$L$106, AI60, $E$2:$E$106, 4) + COUNTIFS($M$2:$M$106, AI60, $E$2:$E$106, 4)</f>
        <v>0</v>
      </c>
      <c r="AN60">
        <f t="shared" ref="AN60" si="98">AJ60+AK60+AL60+AM60</f>
        <v>0</v>
      </c>
      <c r="AO60">
        <f>COUNTIF($M$2:$M$106, AI60)</f>
        <v>0</v>
      </c>
      <c r="AP60">
        <f>COUNTIF($L$2:$L$106, AI60)</f>
        <v>0</v>
      </c>
      <c r="AQ60">
        <f>AS60+AU60</f>
        <v>0</v>
      </c>
      <c r="AR60">
        <f>AN60-AQ60</f>
        <v>0</v>
      </c>
      <c r="AS60">
        <f>SUMPRODUCT(($M$2:$M$106=AI60)*($T$2:$T$106&gt;$S$2:$S$106))</f>
        <v>0</v>
      </c>
      <c r="AT60">
        <f>SUMPRODUCT(($M$2:$M$106=AI60)*($T$2:$T$106&lt;$S$2:$S$106))</f>
        <v>0</v>
      </c>
      <c r="AU60">
        <f>SUMPRODUCT(($L$2:$L$106=AI60)*($T$2:$T$106&lt;$S$2:$S$106))</f>
        <v>0</v>
      </c>
      <c r="AV60">
        <f>SUMPRODUCT(($L$2:$L$106=AI60)*($T$2:$T$106&gt;$S$2:$S$106))</f>
        <v>0</v>
      </c>
      <c r="AW60">
        <f>COUNTIFS($M$2:$M$106,AI60,$E$2:$E$106,4)</f>
        <v>0</v>
      </c>
      <c r="AX60">
        <f>COUNTIFS($L$2:$L$106,AI60,$E$2:$E$106,4)</f>
        <v>0</v>
      </c>
      <c r="AY60">
        <f>SUMIFS($T$2:$T$106, $M$2:$M$106, AI60,$E$2:$E$106, 4)</f>
        <v>0</v>
      </c>
      <c r="AZ60">
        <f>SUMIFS($S$2:$S$106, $L$2:$L$106, AI60,$E$2:$E$106, 4)</f>
        <v>0</v>
      </c>
      <c r="BA60">
        <f>SUMIFS($S$2:$S$106, $M$2:$M$106, AI60,$E$2:$E$106, 4)</f>
        <v>0</v>
      </c>
      <c r="BB60">
        <f>SUMIFS($T$2:$T$106, $L$2:$L$106, AI60,$E$2:$E$106, 4)</f>
        <v>0</v>
      </c>
      <c r="BC60">
        <f t="shared" si="95"/>
        <v>0</v>
      </c>
      <c r="BD60">
        <f t="shared" si="95"/>
        <v>0</v>
      </c>
      <c r="BE60">
        <f t="shared" ref="BE60" si="99">AY60+AZ60</f>
        <v>0</v>
      </c>
      <c r="BF60">
        <f t="shared" ref="BF60" si="100">BA60+BB60</f>
        <v>0</v>
      </c>
      <c r="BG60">
        <f t="shared" ref="BG60" si="101">(AY60+AZ60)-(BA60+BB60)</f>
        <v>0</v>
      </c>
      <c r="BH60" t="e">
        <f t="shared" si="96"/>
        <v>#DIV/0!</v>
      </c>
      <c r="BI60" t="e">
        <f t="shared" si="96"/>
        <v>#DIV/0!</v>
      </c>
      <c r="BJ60" t="e">
        <f t="shared" si="97"/>
        <v>#DIV/0!</v>
      </c>
      <c r="BK60" t="e">
        <f t="shared" si="97"/>
        <v>#DIV/0!</v>
      </c>
      <c r="BL60" t="e">
        <f t="shared" ref="BL60" si="102">BE60/AJ60</f>
        <v>#DIV/0!</v>
      </c>
      <c r="BM60" t="e">
        <f t="shared" ref="BM60" si="103">BF60/AJ60</f>
        <v>#DIV/0!</v>
      </c>
    </row>
    <row r="61" spans="1:65" x14ac:dyDescent="0.25">
      <c r="A61" s="1" t="str">
        <f t="shared" ref="A61:A71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104"/>
        <v>Monday</v>
      </c>
      <c r="B63" s="7">
        <v>45789</v>
      </c>
      <c r="C63" s="23">
        <v>0.9375</v>
      </c>
      <c r="D63" s="7" t="s">
        <v>41</v>
      </c>
      <c r="E63" s="8">
        <v>2</v>
      </c>
      <c r="F63" s="9" t="s">
        <v>57</v>
      </c>
      <c r="G63" s="8">
        <v>4</v>
      </c>
      <c r="H63" s="8" t="s">
        <v>51</v>
      </c>
      <c r="I63" s="8" t="s">
        <v>52</v>
      </c>
      <c r="J63" s="8">
        <v>1</v>
      </c>
      <c r="K63" s="8">
        <v>3</v>
      </c>
      <c r="L63" s="8" t="s">
        <v>51</v>
      </c>
      <c r="M63" s="8" t="s">
        <v>52</v>
      </c>
      <c r="N63" s="5" t="str">
        <f t="shared" si="52"/>
        <v>VGK</v>
      </c>
      <c r="O63" s="5">
        <v>4</v>
      </c>
      <c r="P63" s="5">
        <v>3</v>
      </c>
      <c r="Q63" s="5" t="s">
        <v>160</v>
      </c>
      <c r="R63" s="7">
        <v>45789</v>
      </c>
      <c r="S63" s="5">
        <v>0</v>
      </c>
      <c r="T63" s="5">
        <v>3</v>
      </c>
      <c r="U63" s="5">
        <v>0</v>
      </c>
      <c r="V63" s="5">
        <f t="shared" si="105"/>
        <v>0</v>
      </c>
      <c r="W63" s="5" t="str">
        <f t="shared" si="82"/>
        <v>EDM</v>
      </c>
      <c r="X63" s="5">
        <f>IF(ISBLANK(Table2[[#This Row],[OTROUNDNUM]]), "", Table2[[#This Row],[PAWAYSCORE]]-Table2[[#This Row],[AAWAYSCORE]])</f>
        <v>4</v>
      </c>
      <c r="Y63" s="5">
        <f>IF(ISBLANK(Table2[[#This Row],[OTROUNDNUM]]), "", Table2[[#This Row],[PHOMESCORE]]-Table2[[#This Row],[AHOMESCORE]])</f>
        <v>0</v>
      </c>
      <c r="Z63" s="5">
        <f>IF(ISBLANK(Table2[[#This Row],[GAMENUM]]), " ", IF((Table2[[#This Row],[TOPSEEDWINS]]+Table2[[#This Row],[LOWSEEDWINS]]) &lt;&gt; Table2[[#This Row],[GAMENUM]], 0, 1))</f>
        <v>1</v>
      </c>
    </row>
    <row r="64" spans="1:65" x14ac:dyDescent="0.25">
      <c r="A64" s="18" t="str">
        <f t="shared" si="104"/>
        <v>Tuesday</v>
      </c>
      <c r="B64" s="48">
        <v>45790</v>
      </c>
      <c r="C64" s="49">
        <v>0.875</v>
      </c>
      <c r="D64" s="48" t="s">
        <v>41</v>
      </c>
      <c r="E64" s="50">
        <v>2</v>
      </c>
      <c r="F64" s="51" t="s">
        <v>56</v>
      </c>
      <c r="G64" s="50">
        <v>4</v>
      </c>
      <c r="H64" s="50" t="s">
        <v>43</v>
      </c>
      <c r="I64" s="50" t="s">
        <v>50</v>
      </c>
      <c r="J64" s="50">
        <v>1</v>
      </c>
      <c r="K64" s="50">
        <v>3</v>
      </c>
      <c r="L64" s="50" t="s">
        <v>43</v>
      </c>
      <c r="M64" s="50" t="s">
        <v>50</v>
      </c>
      <c r="N64" s="52" t="str">
        <f t="shared" si="52"/>
        <v>DAL</v>
      </c>
      <c r="O64" s="52">
        <v>2</v>
      </c>
      <c r="P64" s="52">
        <v>4</v>
      </c>
      <c r="Q64" s="52" t="s">
        <v>160</v>
      </c>
      <c r="R64" s="48">
        <v>45790</v>
      </c>
      <c r="S64" s="52">
        <v>1</v>
      </c>
      <c r="T64" s="52">
        <v>3</v>
      </c>
      <c r="U64" s="52">
        <v>0</v>
      </c>
      <c r="V64" s="52">
        <f t="shared" si="105"/>
        <v>1</v>
      </c>
      <c r="W64" s="52" t="str">
        <f t="shared" si="82"/>
        <v>DAL</v>
      </c>
      <c r="X64" s="52">
        <f>IF(ISBLANK(Table2[[#This Row],[OTROUNDNUM]]), "", Table2[[#This Row],[PAWAYSCORE]]-Table2[[#This Row],[AAWAYSCORE]])</f>
        <v>1</v>
      </c>
      <c r="Y64" s="52">
        <f>IF(ISBLANK(Table2[[#This Row],[OTROUNDNUM]]), "", Table2[[#This Row],[PHOMESCORE]]-Table2[[#This Row],[AHOMESCORE]])</f>
        <v>1</v>
      </c>
      <c r="Z64" s="52">
        <f>IF(ISBLANK(Table2[[#This Row],[GAMENUM]]), " ", IF((Table2[[#This Row],[TOPSEEDWINS]]+Table2[[#This Row],[LOWSEEDWINS]]) &lt;&gt; Table2[[#This Row],[GAMENUM]], 0, 1))</f>
        <v>1</v>
      </c>
      <c r="AA64" s="19"/>
    </row>
    <row r="65" spans="1:32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9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s="1" t="str">
        <f t="shared" si="104"/>
        <v>Wednesday</v>
      </c>
      <c r="B66" s="12">
        <v>45791</v>
      </c>
      <c r="C66" s="24">
        <v>0.9375</v>
      </c>
      <c r="D66" s="12" t="s">
        <v>41</v>
      </c>
      <c r="E66" s="3">
        <v>2</v>
      </c>
      <c r="F66" s="4" t="s">
        <v>57</v>
      </c>
      <c r="G66" s="3">
        <v>5</v>
      </c>
      <c r="H66" s="3" t="s">
        <v>51</v>
      </c>
      <c r="I66" s="3" t="s">
        <v>52</v>
      </c>
      <c r="J66" s="3">
        <v>1</v>
      </c>
      <c r="K66" s="3">
        <v>4</v>
      </c>
      <c r="L66" s="2" t="s">
        <v>52</v>
      </c>
      <c r="M66" s="2" t="s">
        <v>51</v>
      </c>
      <c r="N66" s="2" t="str">
        <f t="shared" si="106"/>
        <v>VGK</v>
      </c>
      <c r="O66" s="2">
        <v>4</v>
      </c>
      <c r="P66" s="2">
        <v>5</v>
      </c>
      <c r="Q66" s="2" t="s">
        <v>160</v>
      </c>
      <c r="R66" s="12">
        <v>45791</v>
      </c>
      <c r="S66" s="2">
        <v>1</v>
      </c>
      <c r="T66" s="2">
        <v>0</v>
      </c>
      <c r="U66" s="2">
        <v>1</v>
      </c>
      <c r="V66" s="2">
        <f t="shared" si="105"/>
        <v>0</v>
      </c>
      <c r="W66" s="2" t="str">
        <f t="shared" si="82"/>
        <v>EDM</v>
      </c>
      <c r="X66" s="2">
        <f>IF(ISBLANK(Table2[[#This Row],[OTROUNDNUM]]), "", Table2[[#This Row],[PAWAYSCORE]]-Table2[[#This Row],[AAWAYSCORE]])</f>
        <v>3</v>
      </c>
      <c r="Y66" s="2">
        <f>IF(ISBLANK(Table2[[#This Row],[OTROUNDNUM]]), "", Table2[[#This Row],[PHOMESCORE]]-Table2[[#This Row],[AHOMESCORE]])</f>
        <v>5</v>
      </c>
      <c r="Z66" s="2">
        <f>IF(ISBLANK(Table2[[#This Row],[GAMENUM]]), " ", IF((Table2[[#This Row],[TOPSEEDWINS]]+Table2[[#This Row],[LOWSEEDWINS]]) &lt;&gt; Table2[[#This Row],[GAMENUM]], 0, 1))</f>
        <v>1</v>
      </c>
      <c r="AA66" s="1"/>
    </row>
    <row r="67" spans="1:32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s="1" t="str">
        <f t="shared" si="104"/>
        <v>Thursday</v>
      </c>
      <c r="B68" s="12">
        <v>45792</v>
      </c>
      <c r="C68" s="24">
        <v>0.9375</v>
      </c>
      <c r="D68" s="12" t="s">
        <v>41</v>
      </c>
      <c r="E68" s="3">
        <v>2</v>
      </c>
      <c r="F68" s="4" t="s">
        <v>56</v>
      </c>
      <c r="G68" s="3">
        <v>5</v>
      </c>
      <c r="H68" s="3" t="s">
        <v>43</v>
      </c>
      <c r="I68" s="3" t="s">
        <v>50</v>
      </c>
      <c r="J68" s="3">
        <v>2</v>
      </c>
      <c r="K68" s="3">
        <v>3</v>
      </c>
      <c r="L68" s="2" t="s">
        <v>50</v>
      </c>
      <c r="M68" s="2" t="s">
        <v>43</v>
      </c>
      <c r="N68" s="2" t="str">
        <f t="shared" si="106"/>
        <v>WPG</v>
      </c>
      <c r="O68" s="2">
        <v>3</v>
      </c>
      <c r="P68" s="2">
        <v>4</v>
      </c>
      <c r="Q68" s="2" t="s">
        <v>159</v>
      </c>
      <c r="R68" s="12">
        <v>45792</v>
      </c>
      <c r="S68" s="2">
        <v>0</v>
      </c>
      <c r="T68" s="2">
        <v>4</v>
      </c>
      <c r="U68" s="2">
        <v>0</v>
      </c>
      <c r="V68" s="2">
        <f t="shared" si="105"/>
        <v>1</v>
      </c>
      <c r="W68" s="2" t="str">
        <f t="shared" si="82"/>
        <v>WPG</v>
      </c>
      <c r="X68" s="2">
        <f>IF(ISBLANK(Table2[[#This Row],[OTROUNDNUM]]), "", Table2[[#This Row],[PAWAYSCORE]]-Table2[[#This Row],[AAWAYSCORE]])</f>
        <v>3</v>
      </c>
      <c r="Y68" s="2">
        <f>IF(ISBLANK(Table2[[#This Row],[OTROUNDNUM]]), "", Table2[[#This Row],[PHOMESCORE]]-Table2[[#This Row],[AHOMESCORE]])</f>
        <v>0</v>
      </c>
      <c r="Z68" s="2">
        <f>IF(ISBLANK(Table2[[#This Row],[GAMENUM]]), " ", IF((Table2[[#This Row],[TOPSEEDWINS]]+Table2[[#This Row],[LOWSEEDWINS]]) &lt;&gt; Table2[[#This Row],[GAMENUM]], 0, 1))</f>
        <v>1</v>
      </c>
      <c r="AA68" s="1"/>
    </row>
    <row r="69" spans="1:32" x14ac:dyDescent="0.25">
      <c r="A69" s="61" t="str">
        <f t="shared" si="104"/>
        <v>Friday</v>
      </c>
      <c r="B69" s="48">
        <v>45793</v>
      </c>
      <c r="C69" s="49">
        <v>0.83333333333333337</v>
      </c>
      <c r="D69" s="48" t="s">
        <v>16</v>
      </c>
      <c r="E69" s="50">
        <v>2</v>
      </c>
      <c r="F69" s="51" t="s">
        <v>55</v>
      </c>
      <c r="G69" s="50">
        <v>6</v>
      </c>
      <c r="H69" s="50" t="s">
        <v>32</v>
      </c>
      <c r="I69" s="50" t="s">
        <v>35</v>
      </c>
      <c r="J69" s="50">
        <v>3</v>
      </c>
      <c r="K69" s="50">
        <v>3</v>
      </c>
      <c r="L69" s="50" t="s">
        <v>32</v>
      </c>
      <c r="M69" s="50" t="s">
        <v>35</v>
      </c>
      <c r="N69" s="52" t="str">
        <f t="shared" si="106"/>
        <v>TOR</v>
      </c>
      <c r="O69" s="52">
        <v>4</v>
      </c>
      <c r="P69" s="52">
        <v>3</v>
      </c>
      <c r="Q69" s="52" t="s">
        <v>159</v>
      </c>
      <c r="R69" s="48">
        <v>45793</v>
      </c>
      <c r="S69" s="52">
        <v>2</v>
      </c>
      <c r="T69" s="52">
        <v>0</v>
      </c>
      <c r="U69" s="52">
        <v>0</v>
      </c>
      <c r="V69" s="52">
        <f t="shared" si="105"/>
        <v>1</v>
      </c>
      <c r="W69" s="52" t="str">
        <f t="shared" si="82"/>
        <v>TOR</v>
      </c>
      <c r="X69" s="52">
        <f>IF(ISBLANK(Table2[[#This Row],[OTROUNDNUM]]), "", Table2[[#This Row],[PAWAYSCORE]]-Table2[[#This Row],[AAWAYSCORE]])</f>
        <v>2</v>
      </c>
      <c r="Y69" s="52">
        <f>IF(ISBLANK(Table2[[#This Row],[OTROUNDNUM]]), "", Table2[[#This Row],[PHOMESCORE]]-Table2[[#This Row],[AHOMESCORE]])</f>
        <v>3</v>
      </c>
      <c r="Z69" s="52">
        <f>IF(ISBLANK(Table2[[#This Row],[GAMENUM]]), " ", IF((Table2[[#This Row],[TOPSEEDWINS]]+Table2[[#This Row],[LOWSEEDWINS]]) &lt;&gt; Table2[[#This Row],[GAMENUM]], 0, 1))</f>
        <v>1</v>
      </c>
      <c r="AA69" s="19"/>
    </row>
    <row r="70" spans="1:32" x14ac:dyDescent="0.25">
      <c r="A70" s="18" t="str">
        <f t="shared" si="104"/>
        <v>Saturday</v>
      </c>
      <c r="B70" s="48">
        <v>45794</v>
      </c>
      <c r="C70" s="49">
        <v>0.875</v>
      </c>
      <c r="D70" s="48" t="s">
        <v>41</v>
      </c>
      <c r="E70" s="50">
        <v>2</v>
      </c>
      <c r="F70" s="51" t="s">
        <v>56</v>
      </c>
      <c r="G70" s="50">
        <v>6</v>
      </c>
      <c r="H70" s="50" t="s">
        <v>43</v>
      </c>
      <c r="I70" s="50" t="s">
        <v>50</v>
      </c>
      <c r="J70" s="50">
        <v>2</v>
      </c>
      <c r="K70" s="50">
        <v>4</v>
      </c>
      <c r="L70" s="50" t="s">
        <v>43</v>
      </c>
      <c r="M70" s="50" t="s">
        <v>50</v>
      </c>
      <c r="N70" s="52" t="str">
        <f t="shared" si="106"/>
        <v>WPG</v>
      </c>
      <c r="O70" s="52">
        <v>3</v>
      </c>
      <c r="P70" s="52">
        <v>2</v>
      </c>
      <c r="Q70" s="52" t="s">
        <v>167</v>
      </c>
      <c r="R70" s="48">
        <v>45794</v>
      </c>
      <c r="S70" s="52">
        <v>1</v>
      </c>
      <c r="T70" s="52">
        <v>2</v>
      </c>
      <c r="U70" s="52">
        <v>1</v>
      </c>
      <c r="V70" s="52">
        <f t="shared" si="105"/>
        <v>0</v>
      </c>
      <c r="W70" s="52" t="str">
        <f t="shared" si="82"/>
        <v>DAL</v>
      </c>
      <c r="X70" s="52">
        <f>IF(ISBLANK(Table2[[#This Row],[OTROUNDNUM]]), "", Table2[[#This Row],[PAWAYSCORE]]-Table2[[#This Row],[AAWAYSCORE]])</f>
        <v>2</v>
      </c>
      <c r="Y70" s="52">
        <f>IF(ISBLANK(Table2[[#This Row],[OTROUNDNUM]]), "", Table2[[#This Row],[PHOMESCORE]]-Table2[[#This Row],[AHOMESCORE]])</f>
        <v>0</v>
      </c>
      <c r="Z70" s="52">
        <f>IF(ISBLANK(Table2[[#This Row],[GAMENUM]]), " ", IF((Table2[[#This Row],[TOPSEEDWINS]]+Table2[[#This Row],[LOWSEEDWINS]]) &lt;&gt; Table2[[#This Row],[GAMENUM]], 0, 1))</f>
        <v>1</v>
      </c>
      <c r="AA70" s="18" t="s">
        <v>191</v>
      </c>
    </row>
    <row r="71" spans="1:32" ht="15.75" thickBot="1" x14ac:dyDescent="0.3">
      <c r="A71" s="36" t="str">
        <f t="shared" si="104"/>
        <v>Sunday</v>
      </c>
      <c r="B71" s="37">
        <v>45795</v>
      </c>
      <c r="C71" s="38">
        <v>0.85416666666666663</v>
      </c>
      <c r="D71" s="37" t="s">
        <v>16</v>
      </c>
      <c r="E71" s="39">
        <v>2</v>
      </c>
      <c r="F71" s="40" t="s">
        <v>55</v>
      </c>
      <c r="G71" s="39">
        <v>7</v>
      </c>
      <c r="H71" s="39" t="s">
        <v>32</v>
      </c>
      <c r="I71" s="39" t="s">
        <v>35</v>
      </c>
      <c r="J71" s="39">
        <v>3</v>
      </c>
      <c r="K71" s="39">
        <v>4</v>
      </c>
      <c r="L71" s="41" t="s">
        <v>35</v>
      </c>
      <c r="M71" s="41" t="s">
        <v>32</v>
      </c>
      <c r="N71" s="41" t="str">
        <f t="shared" si="106"/>
        <v>TOR</v>
      </c>
      <c r="O71" s="41">
        <v>3</v>
      </c>
      <c r="P71" s="41">
        <v>4</v>
      </c>
      <c r="Q71" s="41" t="s">
        <v>160</v>
      </c>
      <c r="R71" s="37">
        <v>45795</v>
      </c>
      <c r="S71" s="41">
        <v>6</v>
      </c>
      <c r="T71" s="41">
        <v>1</v>
      </c>
      <c r="U71" s="41">
        <v>0</v>
      </c>
      <c r="V71" s="41">
        <f t="shared" ref="V71:V95" si="107">IF(ISBLANK($U71),"",IF($S71=$T71,0,IF($L71=$N71,IF($S71&gt;$T71,1,0),IF($T71&gt;$S71,1,0))))</f>
        <v>0</v>
      </c>
      <c r="W71" s="41" t="str">
        <f t="shared" si="82"/>
        <v>FLA</v>
      </c>
      <c r="X71" s="41">
        <f>IF(ISBLANK(Table2[[#This Row],[OTROUNDNUM]]), "", Table2[[#This Row],[PAWAYSCORE]]-Table2[[#This Row],[AAWAYSCORE]])</f>
        <v>-3</v>
      </c>
      <c r="Y71" s="41">
        <f>IF(ISBLANK(Table2[[#This Row],[OTROUNDNUM]]), "", Table2[[#This Row],[PHOMESCORE]]-Table2[[#This Row],[AHOMESCORE]])</f>
        <v>3</v>
      </c>
      <c r="Z71" s="41">
        <f>IF(ISBLANK(Table2[[#This Row],[GAMENUM]]), " ", IF((Table2[[#This Row],[TOPSEEDWINS]]+Table2[[#This Row],[LOWSEEDWINS]]) &lt;&gt; Table2[[#This Row],[GAMENUM]], 0, 1))</f>
        <v>1</v>
      </c>
      <c r="AA71" s="36"/>
    </row>
    <row r="72" spans="1:32" ht="15.75" thickTop="1" x14ac:dyDescent="0.25">
      <c r="A72" s="42" t="str">
        <f>TEXT($B72,"dddd")</f>
        <v>Tuesday</v>
      </c>
      <c r="B72" s="43">
        <v>45797</v>
      </c>
      <c r="C72" s="44">
        <v>0.875</v>
      </c>
      <c r="D72" s="43" t="s">
        <v>16</v>
      </c>
      <c r="E72" s="45">
        <v>3</v>
      </c>
      <c r="F72" s="46" t="s">
        <v>58</v>
      </c>
      <c r="G72" s="45">
        <v>1</v>
      </c>
      <c r="H72" s="45" t="s">
        <v>18</v>
      </c>
      <c r="I72" s="47" t="s">
        <v>35</v>
      </c>
      <c r="J72" s="45">
        <v>0</v>
      </c>
      <c r="K72" s="45">
        <v>1</v>
      </c>
      <c r="L72" s="47" t="s">
        <v>35</v>
      </c>
      <c r="M72" s="45" t="s">
        <v>18</v>
      </c>
      <c r="N72" s="47" t="str">
        <f t="shared" si="106"/>
        <v>FLA</v>
      </c>
      <c r="O72" s="47">
        <v>3</v>
      </c>
      <c r="P72" s="47">
        <v>2</v>
      </c>
      <c r="Q72" s="47" t="s">
        <v>159</v>
      </c>
      <c r="R72" s="43">
        <v>45797</v>
      </c>
      <c r="S72" s="47">
        <v>5</v>
      </c>
      <c r="T72" s="47">
        <v>2</v>
      </c>
      <c r="U72" s="47">
        <v>0</v>
      </c>
      <c r="V72" s="47">
        <f t="shared" si="107"/>
        <v>1</v>
      </c>
      <c r="W72" s="47" t="str">
        <f t="shared" si="82"/>
        <v>FLA</v>
      </c>
      <c r="X72" s="47">
        <f>IF(ISBLANK(Table2[[#This Row],[OTROUNDNUM]]), "", Table2[[#This Row],[PAWAYSCORE]]-Table2[[#This Row],[AAWAYSCORE]])</f>
        <v>-2</v>
      </c>
      <c r="Y72" s="47">
        <f>IF(ISBLANK(Table2[[#This Row],[OTROUNDNUM]]), "", Table2[[#This Row],[PHOMESCORE]]-Table2[[#This Row],[AHOMESCORE]])</f>
        <v>0</v>
      </c>
      <c r="Z72" s="47">
        <f>IF(ISBLANK(Table2[[#This Row],[GAMENUM]]), " ", IF((Table2[[#This Row],[TOPSEEDWINS]]+Table2[[#This Row],[LOWSEEDWINS]]) &lt;&gt; Table2[[#This Row],[GAMENUM]], 0, 1))</f>
        <v>1</v>
      </c>
      <c r="AA72" s="42"/>
    </row>
    <row r="73" spans="1:32" x14ac:dyDescent="0.25">
      <c r="A73" s="18" t="str">
        <f>TEXT($B73,"dddd")</f>
        <v>Wednesday</v>
      </c>
      <c r="B73" s="48">
        <v>45798</v>
      </c>
      <c r="C73" s="49">
        <v>0.875</v>
      </c>
      <c r="D73" s="48" t="s">
        <v>41</v>
      </c>
      <c r="E73" s="50">
        <v>3</v>
      </c>
      <c r="F73" s="51" t="s">
        <v>59</v>
      </c>
      <c r="G73" s="50">
        <v>1</v>
      </c>
      <c r="H73" s="50" t="s">
        <v>50</v>
      </c>
      <c r="I73" s="50" t="s">
        <v>52</v>
      </c>
      <c r="J73" s="50">
        <v>1</v>
      </c>
      <c r="K73" s="50">
        <v>0</v>
      </c>
      <c r="L73" s="50" t="s">
        <v>52</v>
      </c>
      <c r="M73" s="50" t="s">
        <v>50</v>
      </c>
      <c r="N73" s="52" t="str">
        <f t="shared" si="106"/>
        <v>EDM</v>
      </c>
      <c r="O73" s="52">
        <v>4</v>
      </c>
      <c r="P73" s="52">
        <v>3</v>
      </c>
      <c r="Q73" s="52" t="s">
        <v>160</v>
      </c>
      <c r="R73" s="48">
        <v>45798</v>
      </c>
      <c r="S73" s="52">
        <v>3</v>
      </c>
      <c r="T73" s="52">
        <v>6</v>
      </c>
      <c r="U73" s="52">
        <v>0</v>
      </c>
      <c r="V73" s="52">
        <f t="shared" si="107"/>
        <v>0</v>
      </c>
      <c r="W73" s="52" t="str">
        <f t="shared" si="82"/>
        <v>DAL</v>
      </c>
      <c r="X73" s="52">
        <f>IF(ISBLANK(Table2[[#This Row],[OTROUNDNUM]]), "", Table2[[#This Row],[PAWAYSCORE]]-Table2[[#This Row],[AAWAYSCORE]])</f>
        <v>1</v>
      </c>
      <c r="Y73" s="52">
        <f>IF(ISBLANK(Table2[[#This Row],[OTROUNDNUM]]), "", Table2[[#This Row],[PHOMESCORE]]-Table2[[#This Row],[AHOMESCORE]])</f>
        <v>-3</v>
      </c>
      <c r="Z73" s="52">
        <f>IF(ISBLANK(Table2[[#This Row],[GAMENUM]]), " ", IF((Table2[[#This Row],[TOPSEEDWINS]]+Table2[[#This Row],[LOWSEEDWINS]]) &lt;&gt; Table2[[#This Row],[GAMENUM]], 0, 1))</f>
        <v>1</v>
      </c>
      <c r="AA73" s="18"/>
    </row>
    <row r="74" spans="1:32" x14ac:dyDescent="0.25">
      <c r="A74" s="18" t="str">
        <f t="shared" ref="A74:A87" si="108">TEXT($B74,"dddd")</f>
        <v>Thursday</v>
      </c>
      <c r="B74" s="48">
        <v>45799</v>
      </c>
      <c r="C74" s="49">
        <v>0.875</v>
      </c>
      <c r="D74" s="48" t="s">
        <v>16</v>
      </c>
      <c r="E74" s="50">
        <v>3</v>
      </c>
      <c r="F74" s="51" t="s">
        <v>58</v>
      </c>
      <c r="G74" s="50">
        <v>2</v>
      </c>
      <c r="H74" s="50" t="s">
        <v>18</v>
      </c>
      <c r="I74" s="52" t="s">
        <v>35</v>
      </c>
      <c r="J74" s="50">
        <v>0</v>
      </c>
      <c r="K74" s="50">
        <v>2</v>
      </c>
      <c r="L74" s="52" t="s">
        <v>35</v>
      </c>
      <c r="M74" s="50" t="s">
        <v>18</v>
      </c>
      <c r="N74" s="52" t="str">
        <f t="shared" si="106"/>
        <v>CAR</v>
      </c>
      <c r="O74" s="52">
        <v>2</v>
      </c>
      <c r="P74" s="52">
        <v>3</v>
      </c>
      <c r="Q74" s="52" t="s">
        <v>159</v>
      </c>
      <c r="R74" s="48">
        <v>45799</v>
      </c>
      <c r="S74" s="52">
        <v>5</v>
      </c>
      <c r="T74" s="52">
        <v>0</v>
      </c>
      <c r="U74" s="52">
        <v>0</v>
      </c>
      <c r="V74" s="52">
        <f t="shared" si="107"/>
        <v>0</v>
      </c>
      <c r="W74" s="52" t="str">
        <f t="shared" si="82"/>
        <v>FLA</v>
      </c>
      <c r="X74" s="52">
        <f>IF(ISBLANK(Table2[[#This Row],[OTROUNDNUM]]), "", Table2[[#This Row],[PAWAYSCORE]]-Table2[[#This Row],[AAWAYSCORE]])</f>
        <v>-3</v>
      </c>
      <c r="Y74" s="52">
        <f>IF(ISBLANK(Table2[[#This Row],[OTROUNDNUM]]), "", Table2[[#This Row],[PHOMESCORE]]-Table2[[#This Row],[AHOMESCORE]])</f>
        <v>3</v>
      </c>
      <c r="Z74" s="52">
        <f>IF(ISBLANK(Table2[[#This Row],[GAMENUM]]), " ", IF((Table2[[#This Row],[TOPSEEDWINS]]+Table2[[#This Row],[LOWSEEDWINS]]) &lt;&gt; Table2[[#This Row],[GAMENUM]], 0, 1))</f>
        <v>1</v>
      </c>
      <c r="AA74" s="18"/>
      <c r="AF74" s="5" t="e">
        <f>WEEKDAY(#REF!)</f>
        <v>#REF!</v>
      </c>
    </row>
    <row r="75" spans="1:32" x14ac:dyDescent="0.25">
      <c r="A75" s="18" t="str">
        <f t="shared" si="108"/>
        <v>Friday</v>
      </c>
      <c r="B75" s="48">
        <v>45800</v>
      </c>
      <c r="C75" s="49">
        <v>0.875</v>
      </c>
      <c r="D75" s="48" t="s">
        <v>41</v>
      </c>
      <c r="E75" s="50">
        <v>3</v>
      </c>
      <c r="F75" s="51" t="s">
        <v>59</v>
      </c>
      <c r="G75" s="50">
        <v>2</v>
      </c>
      <c r="H75" s="50" t="s">
        <v>50</v>
      </c>
      <c r="I75" s="50" t="s">
        <v>52</v>
      </c>
      <c r="J75" s="50">
        <v>1</v>
      </c>
      <c r="K75" s="50">
        <v>1</v>
      </c>
      <c r="L75" s="50" t="s">
        <v>52</v>
      </c>
      <c r="M75" s="50" t="s">
        <v>50</v>
      </c>
      <c r="N75" s="52" t="str">
        <f t="shared" si="106"/>
        <v>EDM</v>
      </c>
      <c r="O75" s="52">
        <v>2</v>
      </c>
      <c r="P75" s="52">
        <v>1</v>
      </c>
      <c r="Q75" s="52" t="s">
        <v>159</v>
      </c>
      <c r="R75" s="48">
        <v>45800</v>
      </c>
      <c r="S75" s="52">
        <v>3</v>
      </c>
      <c r="T75" s="52">
        <v>0</v>
      </c>
      <c r="U75" s="52">
        <v>0</v>
      </c>
      <c r="V75" s="52">
        <f t="shared" si="107"/>
        <v>1</v>
      </c>
      <c r="W75" s="52" t="str">
        <f t="shared" si="82"/>
        <v>EDM</v>
      </c>
      <c r="X75" s="52">
        <f>IF(ISBLANK(Table2[[#This Row],[OTROUNDNUM]]), "", Table2[[#This Row],[PAWAYSCORE]]-Table2[[#This Row],[AAWAYSCORE]])</f>
        <v>-1</v>
      </c>
      <c r="Y75" s="52">
        <f>IF(ISBLANK(Table2[[#This Row],[OTROUNDNUM]]), "", Table2[[#This Row],[PHOMESCORE]]-Table2[[#This Row],[AHOMESCORE]])</f>
        <v>1</v>
      </c>
      <c r="Z75" s="52">
        <f>IF(ISBLANK(Table2[[#This Row],[GAMENUM]]), " ", IF((Table2[[#This Row],[TOPSEEDWINS]]+Table2[[#This Row],[LOWSEEDWINS]]) &lt;&gt; Table2[[#This Row],[GAMENUM]], 0, 1))</f>
        <v>1</v>
      </c>
      <c r="AA75" s="18"/>
    </row>
    <row r="76" spans="1:32" x14ac:dyDescent="0.25">
      <c r="A76" t="str">
        <f t="shared" si="108"/>
        <v>Saturday</v>
      </c>
      <c r="B76" s="7">
        <v>45801</v>
      </c>
      <c r="C76" s="56">
        <v>0.875</v>
      </c>
      <c r="D76" s="57" t="s">
        <v>16</v>
      </c>
      <c r="E76" s="58">
        <v>3</v>
      </c>
      <c r="F76" s="59" t="s">
        <v>58</v>
      </c>
      <c r="G76" s="60">
        <v>3</v>
      </c>
      <c r="H76" s="60" t="s">
        <v>18</v>
      </c>
      <c r="I76" s="60" t="s">
        <v>35</v>
      </c>
      <c r="J76" s="60">
        <v>0</v>
      </c>
      <c r="K76" s="60">
        <v>3</v>
      </c>
      <c r="L76" s="60" t="s">
        <v>18</v>
      </c>
      <c r="M76" s="5" t="s">
        <v>35</v>
      </c>
      <c r="N76" s="5" t="str">
        <f t="shared" si="106"/>
        <v>FLA</v>
      </c>
      <c r="O76" s="5">
        <v>2</v>
      </c>
      <c r="P76" s="5">
        <v>4</v>
      </c>
      <c r="Q76" s="5" t="s">
        <v>160</v>
      </c>
      <c r="R76" s="7">
        <v>45801</v>
      </c>
      <c r="S76" s="5">
        <v>2</v>
      </c>
      <c r="T76" s="5">
        <v>6</v>
      </c>
      <c r="U76" s="5">
        <v>0</v>
      </c>
      <c r="V76" s="5">
        <f t="shared" si="107"/>
        <v>1</v>
      </c>
      <c r="W76" s="5" t="str">
        <f t="shared" ref="W76:W79" si="109">IF(OR(ISBLANK($S76), ISBLANK($T76), ISBLANK($U76)), "", IF(S76&gt;T76,L76,M76))</f>
        <v>FLA</v>
      </c>
      <c r="X76" s="5">
        <f>IF(ISBLANK(Table2[[#This Row],[OTROUNDNUM]]), "", Table2[[#This Row],[PAWAYSCORE]]-Table2[[#This Row],[AAWAYSCORE]])</f>
        <v>0</v>
      </c>
      <c r="Y76" s="5">
        <f>IF(ISBLANK(Table2[[#This Row],[OTROUNDNUM]]), "", Table2[[#This Row],[PHOMESCORE]]-Table2[[#This Row],[AHOMESCORE]])</f>
        <v>-2</v>
      </c>
      <c r="Z76" s="5">
        <f>IF(ISBLANK(Table2[[#This Row],[GAMENUM]]), " ", IF((Table2[[#This Row],[TOPSEEDWINS]]+Table2[[#This Row],[LOWSEEDWINS]]) &lt;&gt; Table2[[#This Row],[GAMENUM]], 0, 1))</f>
        <v>1</v>
      </c>
    </row>
    <row r="77" spans="1:32" x14ac:dyDescent="0.25">
      <c r="A77" t="str">
        <f t="shared" si="108"/>
        <v>Sunday</v>
      </c>
      <c r="B77" s="7">
        <v>45802</v>
      </c>
      <c r="C77" s="53">
        <v>0.66666666666666663</v>
      </c>
      <c r="D77" s="54" t="s">
        <v>41</v>
      </c>
      <c r="E77" s="55">
        <v>3</v>
      </c>
      <c r="F77" s="9" t="s">
        <v>59</v>
      </c>
      <c r="G77" s="8">
        <v>3</v>
      </c>
      <c r="H77" s="8" t="s">
        <v>50</v>
      </c>
      <c r="I77" s="8" t="s">
        <v>52</v>
      </c>
      <c r="J77" s="8">
        <v>1</v>
      </c>
      <c r="K77" s="8">
        <v>2</v>
      </c>
      <c r="L77" s="8" t="s">
        <v>50</v>
      </c>
      <c r="M77" s="8" t="s">
        <v>52</v>
      </c>
      <c r="N77" s="5" t="str">
        <f t="shared" si="106"/>
        <v>DAL</v>
      </c>
      <c r="O77" s="5">
        <v>3</v>
      </c>
      <c r="P77" s="5">
        <v>2</v>
      </c>
      <c r="Q77" s="5" t="s">
        <v>167</v>
      </c>
      <c r="R77" s="7">
        <v>45802</v>
      </c>
      <c r="S77" s="5">
        <v>1</v>
      </c>
      <c r="T77" s="5">
        <v>6</v>
      </c>
      <c r="U77" s="5">
        <v>0</v>
      </c>
      <c r="V77" s="5">
        <f t="shared" si="107"/>
        <v>0</v>
      </c>
      <c r="W77" s="5" t="str">
        <f t="shared" si="109"/>
        <v>EDM</v>
      </c>
      <c r="X77" s="5">
        <f>IF(ISBLANK(Table2[[#This Row],[OTROUNDNUM]]), "", Table2[[#This Row],[PAWAYSCORE]]-Table2[[#This Row],[AAWAYSCORE]])</f>
        <v>2</v>
      </c>
      <c r="Y77" s="5">
        <f>IF(ISBLANK(Table2[[#This Row],[OTROUNDNUM]]), "", Table2[[#This Row],[PHOMESCORE]]-Table2[[#This Row],[AHOMESCORE]])</f>
        <v>-4</v>
      </c>
      <c r="Z77" s="5">
        <f>IF(ISBLANK(Table2[[#This Row],[GAMENUM]]), " ", IF((Table2[[#This Row],[TOPSEEDWINS]]+Table2[[#This Row],[LOWSEEDWINS]]) &lt;&gt; Table2[[#This Row],[GAMENUM]], 0, 1))</f>
        <v>1</v>
      </c>
    </row>
    <row r="78" spans="1:32" x14ac:dyDescent="0.25">
      <c r="A78" t="str">
        <f t="shared" si="108"/>
        <v>Monday</v>
      </c>
      <c r="B78" s="7">
        <v>45803</v>
      </c>
      <c r="C78" s="23">
        <v>0.875</v>
      </c>
      <c r="D78" s="7" t="s">
        <v>16</v>
      </c>
      <c r="E78" s="8">
        <v>3</v>
      </c>
      <c r="F78" s="59" t="s">
        <v>58</v>
      </c>
      <c r="G78" s="8">
        <v>4</v>
      </c>
      <c r="H78" s="8" t="s">
        <v>18</v>
      </c>
      <c r="I78" s="5" t="s">
        <v>35</v>
      </c>
      <c r="J78" s="8">
        <v>1</v>
      </c>
      <c r="K78" s="8">
        <v>3</v>
      </c>
      <c r="L78" s="60" t="s">
        <v>18</v>
      </c>
      <c r="M78" s="5" t="s">
        <v>35</v>
      </c>
      <c r="N78" s="5" t="str">
        <f t="shared" si="106"/>
        <v>CAR</v>
      </c>
      <c r="O78" s="5">
        <v>3</v>
      </c>
      <c r="P78" s="5">
        <v>2</v>
      </c>
      <c r="Q78" s="5" t="s">
        <v>159</v>
      </c>
      <c r="R78" s="7">
        <v>45803</v>
      </c>
      <c r="S78" s="5">
        <v>3</v>
      </c>
      <c r="T78" s="5">
        <v>0</v>
      </c>
      <c r="U78" s="5">
        <v>0</v>
      </c>
      <c r="V78" s="5">
        <f t="shared" si="107"/>
        <v>1</v>
      </c>
      <c r="W78" s="5" t="str">
        <f t="shared" si="109"/>
        <v>CAR</v>
      </c>
      <c r="X78" s="5">
        <f>IF(ISBLANK(Table2[[#This Row],[OTROUNDNUM]]), "", Table2[[#This Row],[PAWAYSCORE]]-Table2[[#This Row],[AAWAYSCORE]])</f>
        <v>0</v>
      </c>
      <c r="Y78" s="5">
        <f>IF(ISBLANK(Table2[[#This Row],[OTROUNDNUM]]), "", Table2[[#This Row],[PHOMESCORE]]-Table2[[#This Row],[AHOMESCORE]])</f>
        <v>2</v>
      </c>
      <c r="Z78" s="5">
        <f>IF(ISBLANK(Table2[[#This Row],[GAMENUM]]), " ", IF((Table2[[#This Row],[TOPSEEDWINS]]+Table2[[#This Row],[LOWSEEDWINS]]) &lt;&gt; Table2[[#This Row],[GAMENUM]], 0, 1))</f>
        <v>1</v>
      </c>
    </row>
    <row r="79" spans="1:32" x14ac:dyDescent="0.25">
      <c r="A79" t="str">
        <f t="shared" si="108"/>
        <v>Tuesday</v>
      </c>
      <c r="B79" s="7">
        <v>45804</v>
      </c>
      <c r="C79" s="23">
        <v>0.875</v>
      </c>
      <c r="D79" s="7" t="s">
        <v>41</v>
      </c>
      <c r="E79" s="8">
        <v>3</v>
      </c>
      <c r="F79" s="9" t="s">
        <v>59</v>
      </c>
      <c r="G79" s="8">
        <v>4</v>
      </c>
      <c r="H79" s="8" t="s">
        <v>50</v>
      </c>
      <c r="I79" s="8" t="s">
        <v>52</v>
      </c>
      <c r="J79" s="8">
        <v>1</v>
      </c>
      <c r="K79" s="8">
        <v>3</v>
      </c>
      <c r="L79" s="8" t="s">
        <v>50</v>
      </c>
      <c r="M79" s="8" t="s">
        <v>52</v>
      </c>
      <c r="N79" s="5" t="str">
        <f t="shared" si="106"/>
        <v>EDM</v>
      </c>
      <c r="O79" s="5">
        <v>3</v>
      </c>
      <c r="P79" s="5">
        <v>5</v>
      </c>
      <c r="Q79" s="5" t="s">
        <v>160</v>
      </c>
      <c r="R79" s="7">
        <v>45804</v>
      </c>
      <c r="S79" s="5">
        <v>1</v>
      </c>
      <c r="T79" s="5">
        <v>4</v>
      </c>
      <c r="U79" s="5">
        <v>0</v>
      </c>
      <c r="V79" s="5">
        <f t="shared" si="107"/>
        <v>1</v>
      </c>
      <c r="W79" s="5" t="str">
        <f t="shared" si="109"/>
        <v>EDM</v>
      </c>
      <c r="X79" s="5">
        <f>IF(ISBLANK(Table2[[#This Row],[OTROUNDNUM]]), "", Table2[[#This Row],[PAWAYSCORE]]-Table2[[#This Row],[AAWAYSCORE]])</f>
        <v>2</v>
      </c>
      <c r="Y79" s="5">
        <f>IF(ISBLANK(Table2[[#This Row],[OTROUNDNUM]]), "", Table2[[#This Row],[PHOMESCORE]]-Table2[[#This Row],[AHOMESCORE]])</f>
        <v>1</v>
      </c>
      <c r="Z79" s="5">
        <f>IF(ISBLANK(Table2[[#This Row],[GAMENUM]]), " ", IF((Table2[[#This Row],[TOPSEEDWINS]]+Table2[[#This Row],[LOWSEEDWINS]]) &lt;&gt; Table2[[#This Row],[GAMENUM]], 0, 1))</f>
        <v>1</v>
      </c>
    </row>
    <row r="80" spans="1:32" x14ac:dyDescent="0.25">
      <c r="A80" t="str">
        <f t="shared" si="108"/>
        <v>Wednesday</v>
      </c>
      <c r="B80" s="7">
        <v>45805</v>
      </c>
      <c r="C80" s="23">
        <v>0.875</v>
      </c>
      <c r="D80" s="7" t="s">
        <v>16</v>
      </c>
      <c r="E80" s="8">
        <v>3</v>
      </c>
      <c r="F80" s="59" t="s">
        <v>58</v>
      </c>
      <c r="G80" s="8">
        <v>5</v>
      </c>
      <c r="H80" s="8" t="s">
        <v>18</v>
      </c>
      <c r="I80" s="5" t="s">
        <v>35</v>
      </c>
      <c r="J80" s="8">
        <v>1</v>
      </c>
      <c r="K80" s="8">
        <v>3</v>
      </c>
      <c r="L80" s="5" t="s">
        <v>35</v>
      </c>
      <c r="M80" s="8" t="s">
        <v>18</v>
      </c>
      <c r="N80" s="5" t="str">
        <f t="shared" ref="N80:N87" si="110">IF(OR(ISBLANK(O80), ISBLANK($P80)), "", IF($O80&gt;$P80, $L80,$M80))</f>
        <v>FLA</v>
      </c>
      <c r="O80" s="5">
        <v>4</v>
      </c>
      <c r="P80" s="5">
        <v>3</v>
      </c>
      <c r="Q80" s="5" t="s">
        <v>159</v>
      </c>
      <c r="R80" s="7">
        <v>45805</v>
      </c>
      <c r="S80" s="5"/>
      <c r="T80" s="5"/>
      <c r="U80" s="5"/>
      <c r="V80" s="5" t="str">
        <f t="shared" si="107"/>
        <v/>
      </c>
      <c r="W80" s="5" t="str">
        <f t="shared" si="82"/>
        <v/>
      </c>
      <c r="X80" s="5" t="str">
        <f>IF(ISBLANK(Table2[[#This Row],[OTROUNDNUM]]), "", Table2[[#This Row],[PAWAYSCORE]]-Table2[[#This Row],[AAWAYSCORE]])</f>
        <v/>
      </c>
      <c r="Y80" s="5" t="str">
        <f>IF(ISBLANK(Table2[[#This Row],[OTROUNDNUM]]), "", Table2[[#This Row],[PHOMESCORE]]-Table2[[#This Row],[AHOMESCORE]])</f>
        <v/>
      </c>
      <c r="Z80" s="5">
        <f>IF(ISBLANK(Table2[[#This Row],[GAMENUM]]), " ", IF((Table2[[#This Row],[TOPSEEDWINS]]+Table2[[#This Row],[LOWSEEDWINS]]) &lt;&gt; Table2[[#This Row],[GAMENUM]], 0, 1))</f>
        <v>0</v>
      </c>
    </row>
    <row r="81" spans="1:26" x14ac:dyDescent="0.25">
      <c r="A81" t="str">
        <f t="shared" si="108"/>
        <v>Thursday</v>
      </c>
      <c r="B81" s="7">
        <v>45806</v>
      </c>
      <c r="C81" s="23">
        <v>0.875</v>
      </c>
      <c r="D81" s="7" t="s">
        <v>41</v>
      </c>
      <c r="E81" s="8">
        <v>3</v>
      </c>
      <c r="F81" s="9" t="s">
        <v>59</v>
      </c>
      <c r="G81" s="8">
        <v>5</v>
      </c>
      <c r="H81" s="8" t="s">
        <v>50</v>
      </c>
      <c r="I81" s="8" t="s">
        <v>52</v>
      </c>
      <c r="J81" s="8">
        <v>1</v>
      </c>
      <c r="K81" s="8">
        <v>3</v>
      </c>
      <c r="L81" s="8" t="s">
        <v>52</v>
      </c>
      <c r="M81" s="8" t="s">
        <v>50</v>
      </c>
      <c r="N81" s="5" t="str">
        <f t="shared" si="110"/>
        <v/>
      </c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82"/>
        <v/>
      </c>
      <c r="X81" s="5" t="str">
        <f>IF(ISBLANK(Table2[[#This Row],[OTROUNDNUM]]), "", Table2[[#This Row],[PAWAYSCORE]]-Table2[[#This Row],[AAWAYSCORE]])</f>
        <v/>
      </c>
      <c r="Y81" s="5" t="str">
        <f>IF(ISBLANK(Table2[[#This Row],[OTROUNDNUM]]), "", Table2[[#This Row],[PHOMESCORE]]-Table2[[#This Row],[AHOMESCORE]])</f>
        <v/>
      </c>
      <c r="Z81" s="5">
        <f>IF(ISBLANK(Table2[[#This Row],[GAMENUM]]), " ", IF((Table2[[#This Row],[TOPSEEDWINS]]+Table2[[#This Row],[LOWSEEDWINS]]) &lt;&gt; Table2[[#This Row],[GAMENUM]], 0, 1))</f>
        <v>0</v>
      </c>
    </row>
    <row r="82" spans="1:26" x14ac:dyDescent="0.25">
      <c r="A82" t="str">
        <f t="shared" si="108"/>
        <v>Saturday</v>
      </c>
      <c r="B82" s="7"/>
      <c r="C82" s="23"/>
      <c r="D82" s="7"/>
      <c r="H82" s="8"/>
      <c r="I82" s="8"/>
      <c r="J82" s="8"/>
      <c r="K82" s="8"/>
      <c r="L82" s="5"/>
      <c r="M82" s="5"/>
      <c r="N82" s="5" t="str">
        <f t="shared" si="110"/>
        <v/>
      </c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82"/>
        <v/>
      </c>
      <c r="X82" s="5" t="str">
        <f>IF(ISBLANK(Table2[[#This Row],[OTROUNDNUM]]), "", Table2[[#This Row],[PAWAYSCORE]]-Table2[[#This Row],[AAWAYSCORE]])</f>
        <v/>
      </c>
      <c r="Y82" s="5" t="str">
        <f>IF(ISBLANK(Table2[[#This Row],[OTROUNDNUM]]), "", Table2[[#This Row],[PHOMESCORE]]-Table2[[#This Row],[AHOMESCORE]])</f>
        <v/>
      </c>
      <c r="Z82" s="5" t="str">
        <f>IF(ISBLANK(Table2[[#This Row],[GAMENUM]]), " ", IF((Table2[[#This Row],[TOPSEEDWINS]]+Table2[[#This Row],[LOWSEEDWINS]]) &lt;&gt; Table2[[#This Row],[GAMENUM]], 0, 1))</f>
        <v xml:space="preserve"> </v>
      </c>
    </row>
    <row r="83" spans="1:26" x14ac:dyDescent="0.25">
      <c r="A83" t="str">
        <f t="shared" si="108"/>
        <v>Saturday</v>
      </c>
      <c r="B83" s="7"/>
      <c r="C83" s="23"/>
      <c r="D83" s="7"/>
      <c r="H83" s="8"/>
      <c r="I83" s="8"/>
      <c r="J83" s="8"/>
      <c r="K83" s="8"/>
      <c r="L83" s="5"/>
      <c r="M83" s="5"/>
      <c r="N83" s="5" t="str">
        <f t="shared" si="110"/>
        <v/>
      </c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82"/>
        <v/>
      </c>
      <c r="X83" s="5" t="str">
        <f>IF(ISBLANK(Table2[[#This Row],[OTROUNDNUM]]), "", Table2[[#This Row],[PAWAYSCORE]]-Table2[[#This Row],[AAWAYSCORE]])</f>
        <v/>
      </c>
      <c r="Y83" s="5" t="str">
        <f>IF(ISBLANK(Table2[[#This Row],[OTROUNDNUM]]), "", Table2[[#This Row],[PHOMESCORE]]-Table2[[#This Row],[AHOMESCORE]])</f>
        <v/>
      </c>
      <c r="Z83" s="5" t="str">
        <f>IF(ISBLANK(Table2[[#This Row],[GAMENUM]]), " ", IF((Table2[[#This Row],[TOPSEEDWINS]]+Table2[[#This Row],[LOWSEEDWINS]]) &lt;&gt; Table2[[#This Row],[GAMENUM]], 0, 1))</f>
        <v xml:space="preserve"> </v>
      </c>
    </row>
    <row r="84" spans="1:26" x14ac:dyDescent="0.25">
      <c r="A84" t="str">
        <f t="shared" si="108"/>
        <v>Saturday</v>
      </c>
      <c r="B84" s="7"/>
      <c r="C84" s="23"/>
      <c r="D84" s="7"/>
      <c r="H84" s="8"/>
      <c r="I84" s="8"/>
      <c r="J84" s="8"/>
      <c r="K84" s="8"/>
      <c r="L84" s="5"/>
      <c r="M84" s="5"/>
      <c r="N84" s="5" t="str">
        <f t="shared" si="110"/>
        <v/>
      </c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82"/>
        <v/>
      </c>
      <c r="X84" s="5" t="str">
        <f>IF(ISBLANK(Table2[[#This Row],[OTROUNDNUM]]), "", Table2[[#This Row],[PAWAYSCORE]]-Table2[[#This Row],[AAWAYSCORE]])</f>
        <v/>
      </c>
      <c r="Y84" s="5" t="str">
        <f>IF(ISBLANK(Table2[[#This Row],[OTROUNDNUM]]), "", Table2[[#This Row],[PHOMESCORE]]-Table2[[#This Row],[AHOMESCORE]])</f>
        <v/>
      </c>
      <c r="Z84" s="5" t="str">
        <f>IF(ISBLANK(Table2[[#This Row],[GAMENUM]]), " ", IF((Table2[[#This Row],[TOPSEEDWINS]]+Table2[[#This Row],[LOWSEEDWINS]]) &lt;&gt; Table2[[#This Row],[GAMENUM]], 0, 1))</f>
        <v xml:space="preserve"> </v>
      </c>
    </row>
    <row r="85" spans="1:26" x14ac:dyDescent="0.25">
      <c r="A85" t="str">
        <f t="shared" si="108"/>
        <v>Saturday</v>
      </c>
      <c r="B85" s="7"/>
      <c r="C85" s="23"/>
      <c r="D85" s="7"/>
      <c r="H85" s="8"/>
      <c r="I85" s="8"/>
      <c r="J85" s="8"/>
      <c r="K85" s="8"/>
      <c r="L85" s="5"/>
      <c r="M85" s="5"/>
      <c r="N85" s="5" t="str">
        <f t="shared" si="110"/>
        <v/>
      </c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82"/>
        <v/>
      </c>
      <c r="X85" s="5" t="str">
        <f>IF(ISBLANK(Table2[[#This Row],[OTROUNDNUM]]), "", Table2[[#This Row],[PAWAYSCORE]]-Table2[[#This Row],[AAWAYSCORE]])</f>
        <v/>
      </c>
      <c r="Y85" s="5" t="str">
        <f>IF(ISBLANK(Table2[[#This Row],[OTROUNDNUM]]), "", Table2[[#This Row],[PHOMESCORE]]-Table2[[#This Row],[AHOMESCORE]])</f>
        <v/>
      </c>
      <c r="Z85" s="5" t="str">
        <f>IF(ISBLANK(Table2[[#This Row],[GAMENUM]]), " ", IF((Table2[[#This Row],[TOPSEEDWINS]]+Table2[[#This Row],[LOWSEEDWINS]]) &lt;&gt; Table2[[#This Row],[GAMENUM]], 0, 1))</f>
        <v xml:space="preserve"> </v>
      </c>
    </row>
    <row r="86" spans="1:26" x14ac:dyDescent="0.25">
      <c r="A86" t="str">
        <f t="shared" si="108"/>
        <v>Saturday</v>
      </c>
      <c r="B86" s="7"/>
      <c r="C86" s="23"/>
      <c r="D86" s="7"/>
      <c r="H86" s="8"/>
      <c r="I86" s="8"/>
      <c r="J86" s="8"/>
      <c r="K86" s="8"/>
      <c r="L86" s="5"/>
      <c r="M86" s="5"/>
      <c r="N86" s="5" t="str">
        <f t="shared" si="110"/>
        <v/>
      </c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82"/>
        <v/>
      </c>
      <c r="X86" s="5" t="str">
        <f>IF(ISBLANK(Table2[[#This Row],[OTROUNDNUM]]), "", Table2[[#This Row],[PAWAYSCORE]]-Table2[[#This Row],[AAWAYSCORE]])</f>
        <v/>
      </c>
      <c r="Y86" s="5" t="str">
        <f>IF(ISBLANK(Table2[[#This Row],[OTROUNDNUM]]), "", Table2[[#This Row],[PHOMESCORE]]-Table2[[#This Row],[AHOMESCORE]])</f>
        <v/>
      </c>
      <c r="Z86" s="5" t="str">
        <f>IF(ISBLANK(Table2[[#This Row],[GAMENUM]]), " ", IF((Table2[[#This Row],[TOPSEEDWINS]]+Table2[[#This Row],[LOWSEEDWINS]]) &lt;&gt; Table2[[#This Row],[GAMENUM]], 0, 1))</f>
        <v xml:space="preserve"> </v>
      </c>
    </row>
    <row r="87" spans="1:26" x14ac:dyDescent="0.25">
      <c r="A87" t="str">
        <f t="shared" si="108"/>
        <v>Saturday</v>
      </c>
      <c r="B87" s="7"/>
      <c r="C87" s="23"/>
      <c r="D87" s="7"/>
      <c r="H87" s="8"/>
      <c r="I87" s="8"/>
      <c r="J87" s="8"/>
      <c r="K87" s="8"/>
      <c r="L87" s="5"/>
      <c r="M87" s="5"/>
      <c r="N87" s="5" t="str">
        <f t="shared" si="110"/>
        <v/>
      </c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82"/>
        <v/>
      </c>
      <c r="X87" s="5" t="str">
        <f>IF(ISBLANK(Table2[[#This Row],[OTROUNDNUM]]), "", Table2[[#This Row],[PAWAYSCORE]]-Table2[[#This Row],[AAWAYSCORE]])</f>
        <v/>
      </c>
      <c r="Y87" s="5" t="str">
        <f>IF(ISBLANK(Table2[[#This Row],[OTROUNDNUM]]), "", Table2[[#This Row],[PHOMESCORE]]-Table2[[#This Row],[AHOMESCORE]])</f>
        <v/>
      </c>
      <c r="Z87" s="5" t="str">
        <f>IF(ISBLANK(Table2[[#This Row],[GAMENUM]]), " ", IF((Table2[[#This Row],[TOPSEEDWINS]]+Table2[[#This Row],[LOWSEEDWINS]]) &lt;&gt; Table2[[#This Row],[GAMENUM]], 0, 1))</f>
        <v xml:space="preserve"> </v>
      </c>
    </row>
    <row r="88" spans="1:26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1:26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1:26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1:26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1:26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1:26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1:26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  <row r="95" spans="1:26" x14ac:dyDescent="0.25">
      <c r="B95" s="7"/>
      <c r="C95" s="7"/>
      <c r="H95" s="8"/>
      <c r="I95" s="8"/>
      <c r="J95" s="8"/>
      <c r="K95" s="8"/>
      <c r="L95" s="5"/>
      <c r="M95" s="5"/>
      <c r="N95" s="5"/>
      <c r="O95" s="5"/>
      <c r="P95" s="5"/>
      <c r="Q95" s="5"/>
      <c r="R95" s="7"/>
      <c r="S95" s="5"/>
      <c r="T95" s="5"/>
      <c r="U95" s="5"/>
      <c r="V95" s="5" t="str">
        <f t="shared" si="107"/>
        <v/>
      </c>
      <c r="W95" s="5" t="str">
        <f t="shared" si="50"/>
        <v/>
      </c>
    </row>
  </sheetData>
  <phoneticPr fontId="1" type="noConversion"/>
  <conditionalFormatting sqref="A1:AAE3 W2:Z33 G4:AAE7 V8:Z8 A9:Z14 A15:AAE37 N38:AAE47 H48:AAE50 X51:AAE55 X56:AA87 A88:AA10006 N51:V64 A65:V67 J68:V68 H69:V69 N70:V70 A71:V71 N72:V79 B80:W87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">
    <cfRule type="cellIs" dxfId="1176" priority="4312" operator="equal">
      <formula>"STL"</formula>
    </cfRule>
    <cfRule type="cellIs" dxfId="1175" priority="4311" operator="equal">
      <formula>"MIN"</formula>
    </cfRule>
    <cfRule type="cellIs" dxfId="1174" priority="4310" operator="equal">
      <formula>"NJD"</formula>
    </cfRule>
    <cfRule type="cellIs" dxfId="1173" priority="4309" operator="equal">
      <formula>"OTT"</formula>
    </cfRule>
  </conditionalFormatting>
  <conditionalFormatting sqref="A1:AAE37 N38:AAE47 H48:AAE50 X51:AAE55 X56:AA87 A88:AA10006 N51:V64 A65:V67 J68:V68 H69:V69 N70:V70 A71:V71 N72:V79 B80:W87 H54:M56 A72:M73 B76:L79 V10:V55 A38:M41 B42:M45 A42:A55 H47:M47 B47:B50 J51:K51 W51:W79 H52:M52 B52:B55 J53:K53 A56:B61 AB56:AAE10000 J57:K57 H58:M59 C60 J60:K60 D61:M61 A62:M62 A63:E63 H63:M63 A64:D64 J64:K64 A68:G69 A70:E70 J70:K70 A74:A87">
    <cfRule type="cellIs" dxfId="1172" priority="4268" operator="equal">
      <formula>"MTL"</formula>
    </cfRule>
  </conditionalFormatting>
  <conditionalFormatting sqref="A15:AAE37 A1:AAE3 W2:Z33 G4:AAE7 V8:Z8 A9:Z14 N38:AAE47 H48:AAE50 X51:AAE55 X56:AA87 A88:AA10006 N51:V64 A65:V67 J68:V68 H69:V69 N70:V70 A71:V71 N72:V79 B80:W87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">
    <cfRule type="cellIs" dxfId="1171" priority="4336" operator="equal">
      <formula>"VGK"</formula>
    </cfRule>
    <cfRule type="cellIs" dxfId="1170" priority="4340" operator="equal">
      <formula>"BOS"</formula>
    </cfRule>
    <cfRule type="cellIs" dxfId="1169" priority="4339" operator="equal">
      <formula>"TBL"</formula>
    </cfRule>
    <cfRule type="cellIs" dxfId="1168" priority="4338" operator="equal">
      <formula>"NYR"</formula>
    </cfRule>
    <cfRule type="cellIs" dxfId="1167" priority="4337" operator="equal">
      <formula>"WSH"</formula>
    </cfRule>
    <cfRule type="cellIs" dxfId="1166" priority="4329" operator="equal">
      <formula>"FLA"</formula>
    </cfRule>
    <cfRule type="cellIs" dxfId="1165" priority="4335" operator="equal">
      <formula>"WPG"</formula>
    </cfRule>
    <cfRule type="cellIs" dxfId="1164" priority="4334" operator="equal">
      <formula>"COL"</formula>
    </cfRule>
    <cfRule type="cellIs" dxfId="1163" priority="4333" operator="equal">
      <formula>"VAN"</formula>
    </cfRule>
    <cfRule type="cellIs" dxfId="1162" priority="4332" operator="equal">
      <formula>"NSH"</formula>
    </cfRule>
    <cfRule type="cellIs" dxfId="1161" priority="4331" operator="equal">
      <formula>"DAL"</formula>
    </cfRule>
    <cfRule type="cellIs" dxfId="1160" priority="4330" operator="equal">
      <formula>"EDM"</formula>
    </cfRule>
    <cfRule type="cellIs" dxfId="1159" priority="4328" operator="equal">
      <formula>"NYI"</formula>
    </cfRule>
    <cfRule type="cellIs" dxfId="1158" priority="4327" operator="equal">
      <formula>"CAR"</formula>
    </cfRule>
    <cfRule type="cellIs" dxfId="1157" priority="4326" operator="equal">
      <formula>"TOR"</formula>
    </cfRule>
    <cfRule type="cellIs" dxfId="1156" priority="4325" operator="equal">
      <formula>"LAK"</formula>
    </cfRule>
  </conditionalFormatting>
  <conditionalFormatting sqref="C74:M75 L76:M76">
    <cfRule type="cellIs" dxfId="1155" priority="1621" operator="equal">
      <formula>"TOR"</formula>
    </cfRule>
    <cfRule type="cellIs" dxfId="1154" priority="1626" operator="equal">
      <formula>"DAL"</formula>
    </cfRule>
    <cfRule type="cellIs" dxfId="1153" priority="1625" operator="equal">
      <formula>"EDM"</formula>
    </cfRule>
    <cfRule type="cellIs" dxfId="1152" priority="1624" operator="equal">
      <formula>"FLA"</formula>
    </cfRule>
    <cfRule type="cellIs" dxfId="1151" priority="1623" operator="equal">
      <formula>"NYI"</formula>
    </cfRule>
    <cfRule type="cellIs" dxfId="1150" priority="1622" operator="equal">
      <formula>"CAR"</formula>
    </cfRule>
    <cfRule type="cellIs" dxfId="1149" priority="1620" operator="equal">
      <formula>"LAK"</formula>
    </cfRule>
    <cfRule type="cellIs" dxfId="1148" priority="1619" operator="equal">
      <formula>"STL"</formula>
    </cfRule>
    <cfRule type="cellIs" dxfId="1147" priority="1618" operator="equal">
      <formula>"MIN"</formula>
    </cfRule>
    <cfRule type="cellIs" dxfId="1146" priority="1617" operator="equal">
      <formula>"NJD"</formula>
    </cfRule>
    <cfRule type="cellIs" dxfId="1145" priority="1616" operator="equal">
      <formula>"OTT"</formula>
    </cfRule>
    <cfRule type="cellIs" dxfId="1144" priority="1635" operator="equal">
      <formula>"BOS"</formula>
    </cfRule>
    <cfRule type="cellIs" dxfId="1143" priority="1632" operator="equal">
      <formula>"WSH"</formula>
    </cfRule>
    <cfRule type="cellIs" dxfId="1142" priority="1634" operator="equal">
      <formula>"TBL"</formula>
    </cfRule>
    <cfRule type="cellIs" dxfId="1141" priority="1615" operator="equal">
      <formula>"MTL"</formula>
    </cfRule>
    <cfRule type="cellIs" dxfId="1140" priority="1627" operator="equal">
      <formula>"NSH"</formula>
    </cfRule>
    <cfRule type="cellIs" dxfId="1139" priority="1628" operator="equal">
      <formula>"VAN"</formula>
    </cfRule>
    <cfRule type="cellIs" dxfId="1138" priority="1629" operator="equal">
      <formula>"COL"</formula>
    </cfRule>
    <cfRule type="cellIs" dxfId="1137" priority="1630" operator="equal">
      <formula>"WPG"</formula>
    </cfRule>
    <cfRule type="cellIs" dxfId="1136" priority="1631" operator="equal">
      <formula>"VGK"</formula>
    </cfRule>
    <cfRule type="cellIs" dxfId="1135" priority="1633" operator="equal">
      <formula>"NYR"</formula>
    </cfRule>
  </conditionalFormatting>
  <conditionalFormatting sqref="F7">
    <cfRule type="cellIs" dxfId="1134" priority="4273" operator="equal">
      <formula>"LAK"</formula>
    </cfRule>
    <cfRule type="cellIs" dxfId="1133" priority="4269" operator="equal">
      <formula>"OTT"</formula>
    </cfRule>
    <cfRule type="cellIs" dxfId="1132" priority="4288" operator="equal">
      <formula>"BOS"</formula>
    </cfRule>
    <cfRule type="cellIs" dxfId="1131" priority="4287" operator="equal">
      <formula>"TBL"</formula>
    </cfRule>
    <cfRule type="cellIs" dxfId="1130" priority="4286" operator="equal">
      <formula>"NYR"</formula>
    </cfRule>
    <cfRule type="cellIs" dxfId="1129" priority="4270" operator="equal">
      <formula>"NJD"</formula>
    </cfRule>
    <cfRule type="cellIs" dxfId="1128" priority="4284" operator="equal">
      <formula>"VGK"</formula>
    </cfRule>
    <cfRule type="cellIs" dxfId="1127" priority="4283" operator="equal">
      <formula>"WPG"</formula>
    </cfRule>
    <cfRule type="cellIs" dxfId="1126" priority="4282" operator="equal">
      <formula>"COL"</formula>
    </cfRule>
    <cfRule type="cellIs" dxfId="1125" priority="4281" operator="equal">
      <formula>"VAN"</formula>
    </cfRule>
    <cfRule type="cellIs" dxfId="1124" priority="4279" operator="equal">
      <formula>"DAL"</formula>
    </cfRule>
    <cfRule type="cellIs" dxfId="1123" priority="4271" operator="equal">
      <formula>"MIN"</formula>
    </cfRule>
    <cfRule type="cellIs" dxfId="1122" priority="4285" operator="equal">
      <formula>"WSH"</formula>
    </cfRule>
    <cfRule type="cellIs" dxfId="1121" priority="4272" operator="equal">
      <formula>"STL"</formula>
    </cfRule>
    <cfRule type="cellIs" dxfId="1120" priority="4274" operator="equal">
      <formula>"TOR"</formula>
    </cfRule>
    <cfRule type="cellIs" dxfId="1119" priority="4275" operator="equal">
      <formula>"CAR"</formula>
    </cfRule>
    <cfRule type="cellIs" dxfId="1118" priority="4276" operator="equal">
      <formula>"NYI"</formula>
    </cfRule>
    <cfRule type="cellIs" dxfId="1117" priority="4277" operator="equal">
      <formula>"FLA"</formula>
    </cfRule>
    <cfRule type="cellIs" dxfId="1116" priority="4278" operator="equal">
      <formula>"EDM"</formula>
    </cfRule>
    <cfRule type="cellIs" dxfId="1115" priority="4280" operator="equal">
      <formula>"NSH"</formula>
    </cfRule>
  </conditionalFormatting>
  <conditionalFormatting sqref="H51 L56:M56 H58:I59 L58:M59">
    <cfRule type="cellIs" dxfId="1114" priority="4180" operator="equal">
      <formula>"TBL"</formula>
    </cfRule>
    <cfRule type="cellIs" dxfId="1113" priority="4179" operator="equal">
      <formula>"NYR"</formula>
    </cfRule>
    <cfRule type="cellIs" dxfId="1112" priority="4178" operator="equal">
      <formula>"WSH"</formula>
    </cfRule>
    <cfRule type="cellIs" dxfId="1111" priority="4177" operator="equal">
      <formula>"VGK"</formula>
    </cfRule>
    <cfRule type="cellIs" dxfId="1110" priority="4176" operator="equal">
      <formula>"WPG"</formula>
    </cfRule>
    <cfRule type="cellIs" dxfId="1109" priority="4175" operator="equal">
      <formula>"COL"</formula>
    </cfRule>
    <cfRule type="cellIs" dxfId="1108" priority="4174" operator="equal">
      <formula>"VAN"</formula>
    </cfRule>
    <cfRule type="cellIs" dxfId="1107" priority="4173" operator="equal">
      <formula>"NSH"</formula>
    </cfRule>
    <cfRule type="cellIs" dxfId="1106" priority="4172" operator="equal">
      <formula>"DAL"</formula>
    </cfRule>
    <cfRule type="cellIs" dxfId="1105" priority="4171" operator="equal">
      <formula>"EDM"</formula>
    </cfRule>
    <cfRule type="cellIs" dxfId="1104" priority="4170" operator="equal">
      <formula>"FLA"</formula>
    </cfRule>
    <cfRule type="cellIs" dxfId="1103" priority="4169" operator="equal">
      <formula>"NYI"</formula>
    </cfRule>
    <cfRule type="cellIs" dxfId="1102" priority="4168" operator="equal">
      <formula>"CAR"</formula>
    </cfRule>
    <cfRule type="cellIs" dxfId="1101" priority="4167" operator="equal">
      <formula>"TOR"</formula>
    </cfRule>
    <cfRule type="cellIs" dxfId="1100" priority="4166" operator="equal">
      <formula>"LAK"</formula>
    </cfRule>
    <cfRule type="cellIs" dxfId="1099" priority="4165" operator="equal">
      <formula>"STL"</formula>
    </cfRule>
    <cfRule type="cellIs" dxfId="1098" priority="4164" operator="equal">
      <formula>"MIN"</formula>
    </cfRule>
    <cfRule type="cellIs" dxfId="1097" priority="4163" operator="equal">
      <formula>"NJD"</formula>
    </cfRule>
    <cfRule type="cellIs" dxfId="1096" priority="4162" operator="equal">
      <formula>"OTT"</formula>
    </cfRule>
    <cfRule type="cellIs" dxfId="1095" priority="4161" operator="equal">
      <formula>"MTL"</formula>
    </cfRule>
    <cfRule type="cellIs" dxfId="1094" priority="4181" operator="equal">
      <formula>"BOS"</formula>
    </cfRule>
  </conditionalFormatting>
  <conditionalFormatting sqref="H53">
    <cfRule type="cellIs" dxfId="1093" priority="3836" operator="equal">
      <formula>"VAN"</formula>
    </cfRule>
    <cfRule type="cellIs" dxfId="1092" priority="3843" operator="equal">
      <formula>"BOS"</formula>
    </cfRule>
    <cfRule type="cellIs" dxfId="1091" priority="3837" operator="equal">
      <formula>"COL"</formula>
    </cfRule>
    <cfRule type="cellIs" dxfId="1090" priority="3838" operator="equal">
      <formula>"WPG"</formula>
    </cfRule>
    <cfRule type="cellIs" dxfId="1089" priority="3827" operator="equal">
      <formula>"STL"</formula>
    </cfRule>
    <cfRule type="cellIs" dxfId="1088" priority="3828" operator="equal">
      <formula>"LAK"</formula>
    </cfRule>
    <cfRule type="cellIs" dxfId="1087" priority="3829" operator="equal">
      <formula>"TOR"</formula>
    </cfRule>
    <cfRule type="cellIs" dxfId="1086" priority="3834" operator="equal">
      <formula>"DAL"</formula>
    </cfRule>
    <cfRule type="cellIs" dxfId="1085" priority="3830" operator="equal">
      <formula>"CAR"</formula>
    </cfRule>
    <cfRule type="cellIs" dxfId="1084" priority="3831" operator="equal">
      <formula>"NYI"</formula>
    </cfRule>
    <cfRule type="cellIs" dxfId="1083" priority="3832" operator="equal">
      <formula>"FLA"</formula>
    </cfRule>
    <cfRule type="cellIs" dxfId="1082" priority="3839" operator="equal">
      <formula>"VGK"</formula>
    </cfRule>
    <cfRule type="cellIs" dxfId="1081" priority="3840" operator="equal">
      <formula>"WSH"</formula>
    </cfRule>
    <cfRule type="cellIs" dxfId="1080" priority="3841" operator="equal">
      <formula>"NYR"</formula>
    </cfRule>
    <cfRule type="cellIs" dxfId="1079" priority="3833" operator="equal">
      <formula>"EDM"</formula>
    </cfRule>
    <cfRule type="cellIs" dxfId="1078" priority="3835" operator="equal">
      <formula>"NSH"</formula>
    </cfRule>
    <cfRule type="cellIs" dxfId="1077" priority="3826" operator="equal">
      <formula>"MIN"</formula>
    </cfRule>
    <cfRule type="cellIs" dxfId="1076" priority="3825" operator="equal">
      <formula>"NJD"</formula>
    </cfRule>
    <cfRule type="cellIs" dxfId="1075" priority="3824" operator="equal">
      <formula>"OTT"</formula>
    </cfRule>
    <cfRule type="cellIs" dxfId="1074" priority="3823" operator="equal">
      <formula>"MTL"</formula>
    </cfRule>
    <cfRule type="cellIs" dxfId="1073" priority="3842" operator="equal">
      <formula>"TBL"</formula>
    </cfRule>
  </conditionalFormatting>
  <conditionalFormatting sqref="H55">
    <cfRule type="cellIs" dxfId="1072" priority="3970" operator="equal">
      <formula>"TBL"</formula>
    </cfRule>
    <cfRule type="cellIs" dxfId="1071" priority="3964" operator="equal">
      <formula>"VAN"</formula>
    </cfRule>
    <cfRule type="cellIs" dxfId="1070" priority="3965" operator="equal">
      <formula>"COL"</formula>
    </cfRule>
    <cfRule type="cellIs" dxfId="1069" priority="3966" operator="equal">
      <formula>"WPG"</formula>
    </cfRule>
    <cfRule type="cellIs" dxfId="1068" priority="3967" operator="equal">
      <formula>"VGK"</formula>
    </cfRule>
    <cfRule type="cellIs" dxfId="1067" priority="3968" operator="equal">
      <formula>"WSH"</formula>
    </cfRule>
    <cfRule type="cellIs" dxfId="1066" priority="3969" operator="equal">
      <formula>"NYR"</formula>
    </cfRule>
    <cfRule type="cellIs" dxfId="1065" priority="3955" operator="equal">
      <formula>"STL"</formula>
    </cfRule>
    <cfRule type="cellIs" dxfId="1064" priority="3971" operator="equal">
      <formula>"BOS"</formula>
    </cfRule>
    <cfRule type="cellIs" dxfId="1063" priority="3961" operator="equal">
      <formula>"EDM"</formula>
    </cfRule>
    <cfRule type="cellIs" dxfId="1062" priority="3954" operator="equal">
      <formula>"MIN"</formula>
    </cfRule>
    <cfRule type="cellIs" dxfId="1061" priority="3960" operator="equal">
      <formula>"FLA"</formula>
    </cfRule>
    <cfRule type="cellIs" dxfId="1060" priority="3959" operator="equal">
      <formula>"NYI"</formula>
    </cfRule>
    <cfRule type="cellIs" dxfId="1059" priority="3958" operator="equal">
      <formula>"CAR"</formula>
    </cfRule>
    <cfRule type="cellIs" dxfId="1058" priority="3957" operator="equal">
      <formula>"TOR"</formula>
    </cfRule>
    <cfRule type="cellIs" dxfId="1057" priority="3956" operator="equal">
      <formula>"LAK"</formula>
    </cfRule>
    <cfRule type="cellIs" dxfId="1056" priority="3953" operator="equal">
      <formula>"NJD"</formula>
    </cfRule>
    <cfRule type="cellIs" dxfId="1055" priority="3952" operator="equal">
      <formula>"OTT"</formula>
    </cfRule>
    <cfRule type="cellIs" dxfId="1054" priority="3951" operator="equal">
      <formula>"MTL"</formula>
    </cfRule>
    <cfRule type="cellIs" dxfId="1053" priority="3962" operator="equal">
      <formula>"DAL"</formula>
    </cfRule>
    <cfRule type="cellIs" dxfId="1052" priority="3963" operator="equal">
      <formula>"NSH"</formula>
    </cfRule>
  </conditionalFormatting>
  <conditionalFormatting sqref="H57">
    <cfRule type="cellIs" dxfId="1051" priority="3684" operator="equal">
      <formula>"NYI"</formula>
    </cfRule>
    <cfRule type="cellIs" dxfId="1050" priority="3683" operator="equal">
      <formula>"CAR"</formula>
    </cfRule>
    <cfRule type="cellIs" dxfId="1049" priority="3682" operator="equal">
      <formula>"TOR"</formula>
    </cfRule>
    <cfRule type="cellIs" dxfId="1048" priority="3694" operator="equal">
      <formula>"NYR"</formula>
    </cfRule>
    <cfRule type="cellIs" dxfId="1047" priority="3688" operator="equal">
      <formula>"NSH"</formula>
    </cfRule>
    <cfRule type="cellIs" dxfId="1046" priority="3692" operator="equal">
      <formula>"VGK"</formula>
    </cfRule>
    <cfRule type="cellIs" dxfId="1045" priority="3695" operator="equal">
      <formula>"TBL"</formula>
    </cfRule>
    <cfRule type="cellIs" dxfId="1044" priority="3691" operator="equal">
      <formula>"WPG"</formula>
    </cfRule>
    <cfRule type="cellIs" dxfId="1043" priority="3690" operator="equal">
      <formula>"COL"</formula>
    </cfRule>
    <cfRule type="cellIs" dxfId="1042" priority="3689" operator="equal">
      <formula>"VAN"</formula>
    </cfRule>
    <cfRule type="cellIs" dxfId="1041" priority="3687" operator="equal">
      <formula>"DAL"</formula>
    </cfRule>
    <cfRule type="cellIs" dxfId="1040" priority="3686" operator="equal">
      <formula>"EDM"</formula>
    </cfRule>
    <cfRule type="cellIs" dxfId="1039" priority="3693" operator="equal">
      <formula>"WSH"</formula>
    </cfRule>
    <cfRule type="cellIs" dxfId="1038" priority="3685" operator="equal">
      <formula>"FLA"</formula>
    </cfRule>
    <cfRule type="cellIs" dxfId="1037" priority="3678" operator="equal">
      <formula>"NJD"</formula>
    </cfRule>
    <cfRule type="cellIs" dxfId="1036" priority="3696" operator="equal">
      <formula>"BOS"</formula>
    </cfRule>
    <cfRule type="cellIs" dxfId="1035" priority="3676" operator="equal">
      <formula>"MTL"</formula>
    </cfRule>
    <cfRule type="cellIs" dxfId="1034" priority="3677" operator="equal">
      <formula>"OTT"</formula>
    </cfRule>
    <cfRule type="cellIs" dxfId="1033" priority="3679" operator="equal">
      <formula>"MIN"</formula>
    </cfRule>
    <cfRule type="cellIs" dxfId="1032" priority="3680" operator="equal">
      <formula>"STL"</formula>
    </cfRule>
    <cfRule type="cellIs" dxfId="1031" priority="3681" operator="equal">
      <formula>"LAK"</formula>
    </cfRule>
  </conditionalFormatting>
  <conditionalFormatting sqref="H59:H60">
    <cfRule type="cellIs" dxfId="1030" priority="3256" operator="equal">
      <formula>"MTL"</formula>
    </cfRule>
    <cfRule type="cellIs" dxfId="1029" priority="3262" operator="equal">
      <formula>"TOR"</formula>
    </cfRule>
    <cfRule type="cellIs" dxfId="1028" priority="3261" operator="equal">
      <formula>"LAK"</formula>
    </cfRule>
    <cfRule type="cellIs" dxfId="1027" priority="3260" operator="equal">
      <formula>"STL"</formula>
    </cfRule>
    <cfRule type="cellIs" dxfId="1026" priority="3259" operator="equal">
      <formula>"MIN"</formula>
    </cfRule>
    <cfRule type="cellIs" dxfId="1025" priority="3258" operator="equal">
      <formula>"NJD"</formula>
    </cfRule>
    <cfRule type="cellIs" dxfId="1024" priority="3257" operator="equal">
      <formula>"OTT"</formula>
    </cfRule>
    <cfRule type="cellIs" dxfId="1023" priority="3273" operator="equal">
      <formula>"WSH"</formula>
    </cfRule>
    <cfRule type="cellIs" dxfId="1022" priority="3272" operator="equal">
      <formula>"VGK"</formula>
    </cfRule>
    <cfRule type="cellIs" dxfId="1021" priority="3271" operator="equal">
      <formula>"WPG"</formula>
    </cfRule>
    <cfRule type="cellIs" dxfId="1020" priority="3270" operator="equal">
      <formula>"COL"</formula>
    </cfRule>
    <cfRule type="cellIs" dxfId="1019" priority="3269" operator="equal">
      <formula>"VAN"</formula>
    </cfRule>
    <cfRule type="cellIs" dxfId="1018" priority="3268" operator="equal">
      <formula>"NSH"</formula>
    </cfRule>
    <cfRule type="cellIs" dxfId="1017" priority="3267" operator="equal">
      <formula>"DAL"</formula>
    </cfRule>
    <cfRule type="cellIs" dxfId="1016" priority="3266" operator="equal">
      <formula>"EDM"</formula>
    </cfRule>
    <cfRule type="cellIs" dxfId="1015" priority="3275" operator="equal">
      <formula>"TBL"</formula>
    </cfRule>
    <cfRule type="cellIs" dxfId="1014" priority="3276" operator="equal">
      <formula>"BOS"</formula>
    </cfRule>
    <cfRule type="cellIs" dxfId="1013" priority="3274" operator="equal">
      <formula>"NYR"</formula>
    </cfRule>
    <cfRule type="cellIs" dxfId="1012" priority="3265" operator="equal">
      <formula>"FLA"</formula>
    </cfRule>
    <cfRule type="cellIs" dxfId="1011" priority="3264" operator="equal">
      <formula>"NYI"</formula>
    </cfRule>
    <cfRule type="cellIs" dxfId="1010" priority="3263" operator="equal">
      <formula>"CAR"</formula>
    </cfRule>
  </conditionalFormatting>
  <conditionalFormatting sqref="H63:H64">
    <cfRule type="cellIs" dxfId="1009" priority="2437" operator="equal">
      <formula>"MTL"</formula>
    </cfRule>
    <cfRule type="cellIs" dxfId="1008" priority="2444" operator="equal">
      <formula>"CAR"</formula>
    </cfRule>
    <cfRule type="cellIs" dxfId="1007" priority="2443" operator="equal">
      <formula>"TOR"</formula>
    </cfRule>
    <cfRule type="cellIs" dxfId="1006" priority="2442" operator="equal">
      <formula>"LAK"</formula>
    </cfRule>
    <cfRule type="cellIs" dxfId="1005" priority="2441" operator="equal">
      <formula>"STL"</formula>
    </cfRule>
    <cfRule type="cellIs" dxfId="1004" priority="2445" operator="equal">
      <formula>"NYI"</formula>
    </cfRule>
    <cfRule type="cellIs" dxfId="1003" priority="2457" operator="equal">
      <formula>"BOS"</formula>
    </cfRule>
    <cfRule type="cellIs" dxfId="1002" priority="2440" operator="equal">
      <formula>"MIN"</formula>
    </cfRule>
    <cfRule type="cellIs" dxfId="1001" priority="2439" operator="equal">
      <formula>"NJD"</formula>
    </cfRule>
    <cfRule type="cellIs" dxfId="1000" priority="2438" operator="equal">
      <formula>"OTT"</formula>
    </cfRule>
    <cfRule type="cellIs" dxfId="999" priority="2456" operator="equal">
      <formula>"TBL"</formula>
    </cfRule>
    <cfRule type="cellIs" dxfId="998" priority="2454" operator="equal">
      <formula>"WSH"</formula>
    </cfRule>
    <cfRule type="cellIs" dxfId="997" priority="2453" operator="equal">
      <formula>"VGK"</formula>
    </cfRule>
    <cfRule type="cellIs" dxfId="996" priority="2455" operator="equal">
      <formula>"NYR"</formula>
    </cfRule>
    <cfRule type="cellIs" dxfId="995" priority="2452" operator="equal">
      <formula>"WPG"</formula>
    </cfRule>
    <cfRule type="cellIs" dxfId="994" priority="2446" operator="equal">
      <formula>"FLA"</formula>
    </cfRule>
    <cfRule type="cellIs" dxfId="993" priority="2451" operator="equal">
      <formula>"COL"</formula>
    </cfRule>
    <cfRule type="cellIs" dxfId="992" priority="2450" operator="equal">
      <formula>"VAN"</formula>
    </cfRule>
    <cfRule type="cellIs" dxfId="991" priority="2449" operator="equal">
      <formula>"NSH"</formula>
    </cfRule>
    <cfRule type="cellIs" dxfId="990" priority="2448" operator="equal">
      <formula>"DAL"</formula>
    </cfRule>
    <cfRule type="cellIs" dxfId="989" priority="2447" operator="equal">
      <formula>"EDM"</formula>
    </cfRule>
  </conditionalFormatting>
  <conditionalFormatting sqref="H66">
    <cfRule type="cellIs" dxfId="988" priority="2277" operator="equal">
      <formula>"NYI"</formula>
    </cfRule>
    <cfRule type="cellIs" dxfId="987" priority="2278" operator="equal">
      <formula>"FLA"</formula>
    </cfRule>
    <cfRule type="cellIs" dxfId="986" priority="2279" operator="equal">
      <formula>"EDM"</formula>
    </cfRule>
    <cfRule type="cellIs" dxfId="985" priority="2281" operator="equal">
      <formula>"NSH"</formula>
    </cfRule>
    <cfRule type="cellIs" dxfId="984" priority="2282" operator="equal">
      <formula>"VAN"</formula>
    </cfRule>
    <cfRule type="cellIs" dxfId="983" priority="2284" operator="equal">
      <formula>"WPG"</formula>
    </cfRule>
    <cfRule type="cellIs" dxfId="982" priority="2285" operator="equal">
      <formula>"VGK"</formula>
    </cfRule>
    <cfRule type="cellIs" dxfId="981" priority="2286" operator="equal">
      <formula>"WSH"</formula>
    </cfRule>
    <cfRule type="cellIs" dxfId="980" priority="2287" operator="equal">
      <formula>"NYR"</formula>
    </cfRule>
    <cfRule type="cellIs" dxfId="979" priority="2288" operator="equal">
      <formula>"TBL"</formula>
    </cfRule>
    <cfRule type="cellIs" dxfId="978" priority="2280" operator="equal">
      <formula>"DAL"</formula>
    </cfRule>
    <cfRule type="cellIs" dxfId="977" priority="2289" operator="equal">
      <formula>"BOS"</formula>
    </cfRule>
    <cfRule type="cellIs" dxfId="976" priority="2269" operator="equal">
      <formula>"MTL"</formula>
    </cfRule>
    <cfRule type="cellIs" dxfId="975" priority="2270" operator="equal">
      <formula>"OTT"</formula>
    </cfRule>
    <cfRule type="cellIs" dxfId="974" priority="2271" operator="equal">
      <formula>"NJD"</formula>
    </cfRule>
    <cfRule type="cellIs" dxfId="973" priority="2283" operator="equal">
      <formula>"COL"</formula>
    </cfRule>
    <cfRule type="cellIs" dxfId="972" priority="2273" operator="equal">
      <formula>"STL"</formula>
    </cfRule>
    <cfRule type="cellIs" dxfId="971" priority="2274" operator="equal">
      <formula>"LAK"</formula>
    </cfRule>
    <cfRule type="cellIs" dxfId="970" priority="2275" operator="equal">
      <formula>"TOR"</formula>
    </cfRule>
    <cfRule type="cellIs" dxfId="969" priority="2276" operator="equal">
      <formula>"CAR"</formula>
    </cfRule>
    <cfRule type="cellIs" dxfId="968" priority="2272" operator="equal">
      <formula>"MIN"</formula>
    </cfRule>
  </conditionalFormatting>
  <conditionalFormatting sqref="H68">
    <cfRule type="cellIs" dxfId="967" priority="2153" operator="equal">
      <formula>"EDM"</formula>
    </cfRule>
    <cfRule type="cellIs" dxfId="966" priority="2152" operator="equal">
      <formula>"FLA"</formula>
    </cfRule>
    <cfRule type="cellIs" dxfId="965" priority="2151" operator="equal">
      <formula>"NYI"</formula>
    </cfRule>
    <cfRule type="cellIs" dxfId="964" priority="2150" operator="equal">
      <formula>"CAR"</formula>
    </cfRule>
    <cfRule type="cellIs" dxfId="963" priority="2149" operator="equal">
      <formula>"TOR"</formula>
    </cfRule>
    <cfRule type="cellIs" dxfId="962" priority="2148" operator="equal">
      <formula>"LAK"</formula>
    </cfRule>
    <cfRule type="cellIs" dxfId="961" priority="2147" operator="equal">
      <formula>"STL"</formula>
    </cfRule>
    <cfRule type="cellIs" dxfId="960" priority="2146" operator="equal">
      <formula>"MIN"</formula>
    </cfRule>
    <cfRule type="cellIs" dxfId="959" priority="2145" operator="equal">
      <formula>"NJD"</formula>
    </cfRule>
    <cfRule type="cellIs" dxfId="958" priority="2144" operator="equal">
      <formula>"OTT"</formula>
    </cfRule>
    <cfRule type="cellIs" dxfId="957" priority="2143" operator="equal">
      <formula>"MTL"</formula>
    </cfRule>
    <cfRule type="cellIs" dxfId="956" priority="2158" operator="equal">
      <formula>"WPG"</formula>
    </cfRule>
    <cfRule type="cellIs" dxfId="955" priority="2163" operator="equal">
      <formula>"BOS"</formula>
    </cfRule>
    <cfRule type="cellIs" dxfId="954" priority="2162" operator="equal">
      <formula>"TBL"</formula>
    </cfRule>
    <cfRule type="cellIs" dxfId="953" priority="2161" operator="equal">
      <formula>"NYR"</formula>
    </cfRule>
    <cfRule type="cellIs" dxfId="952" priority="2160" operator="equal">
      <formula>"WSH"</formula>
    </cfRule>
    <cfRule type="cellIs" dxfId="951" priority="2159" operator="equal">
      <formula>"VGK"</formula>
    </cfRule>
    <cfRule type="cellIs" dxfId="950" priority="2157" operator="equal">
      <formula>"COL"</formula>
    </cfRule>
    <cfRule type="cellIs" dxfId="949" priority="2156" operator="equal">
      <formula>"VAN"</formula>
    </cfRule>
    <cfRule type="cellIs" dxfId="948" priority="2155" operator="equal">
      <formula>"NSH"</formula>
    </cfRule>
    <cfRule type="cellIs" dxfId="947" priority="2154" operator="equal">
      <formula>"DAL"</formula>
    </cfRule>
  </conditionalFormatting>
  <conditionalFormatting sqref="H70">
    <cfRule type="cellIs" dxfId="946" priority="1980" operator="equal">
      <formula>"LAK"</formula>
    </cfRule>
    <cfRule type="cellIs" dxfId="945" priority="1981" operator="equal">
      <formula>"TOR"</formula>
    </cfRule>
    <cfRule type="cellIs" dxfId="944" priority="1982" operator="equal">
      <formula>"CAR"</formula>
    </cfRule>
    <cfRule type="cellIs" dxfId="943" priority="1983" operator="equal">
      <formula>"NYI"</formula>
    </cfRule>
    <cfRule type="cellIs" dxfId="942" priority="1984" operator="equal">
      <formula>"FLA"</formula>
    </cfRule>
    <cfRule type="cellIs" dxfId="941" priority="1985" operator="equal">
      <formula>"EDM"</formula>
    </cfRule>
    <cfRule type="cellIs" dxfId="940" priority="1986" operator="equal">
      <formula>"DAL"</formula>
    </cfRule>
    <cfRule type="cellIs" dxfId="939" priority="1987" operator="equal">
      <formula>"NSH"</formula>
    </cfRule>
    <cfRule type="cellIs" dxfId="938" priority="1989" operator="equal">
      <formula>"COL"</formula>
    </cfRule>
    <cfRule type="cellIs" dxfId="937" priority="1990" operator="equal">
      <formula>"WPG"</formula>
    </cfRule>
    <cfRule type="cellIs" dxfId="936" priority="1977" operator="equal">
      <formula>"NJD"</formula>
    </cfRule>
    <cfRule type="cellIs" dxfId="935" priority="1978" operator="equal">
      <formula>"MIN"</formula>
    </cfRule>
    <cfRule type="cellIs" dxfId="934" priority="1991" operator="equal">
      <formula>"VGK"</formula>
    </cfRule>
    <cfRule type="cellIs" dxfId="933" priority="1992" operator="equal">
      <formula>"WSH"</formula>
    </cfRule>
    <cfRule type="cellIs" dxfId="932" priority="1993" operator="equal">
      <formula>"NYR"</formula>
    </cfRule>
    <cfRule type="cellIs" dxfId="931" priority="1994" operator="equal">
      <formula>"TBL"</formula>
    </cfRule>
    <cfRule type="cellIs" dxfId="930" priority="1995" operator="equal">
      <formula>"BOS"</formula>
    </cfRule>
    <cfRule type="cellIs" dxfId="929" priority="1988" operator="equal">
      <formula>"VAN"</formula>
    </cfRule>
    <cfRule type="cellIs" dxfId="928" priority="1976" operator="equal">
      <formula>"OTT"</formula>
    </cfRule>
    <cfRule type="cellIs" dxfId="927" priority="1975" operator="equal">
      <formula>"MTL"</formula>
    </cfRule>
    <cfRule type="cellIs" dxfId="926" priority="1979" operator="equal">
      <formula>"STL"</formula>
    </cfRule>
  </conditionalFormatting>
  <conditionalFormatting sqref="H72:H81">
    <cfRule type="cellIs" dxfId="925" priority="511" operator="equal">
      <formula>"TBL"</formula>
    </cfRule>
    <cfRule type="cellIs" dxfId="924" priority="512" operator="equal">
      <formula>"BOS"</formula>
    </cfRule>
    <cfRule type="cellIs" dxfId="923" priority="495" operator="equal">
      <formula>"MIN"</formula>
    </cfRule>
    <cfRule type="cellIs" dxfId="922" priority="496" operator="equal">
      <formula>"STL"</formula>
    </cfRule>
    <cfRule type="cellIs" dxfId="921" priority="497" operator="equal">
      <formula>"LAK"</formula>
    </cfRule>
    <cfRule type="cellIs" dxfId="920" priority="498" operator="equal">
      <formula>"TOR"</formula>
    </cfRule>
    <cfRule type="cellIs" dxfId="919" priority="499" operator="equal">
      <formula>"CAR"</formula>
    </cfRule>
    <cfRule type="cellIs" dxfId="918" priority="501" operator="equal">
      <formula>"FLA"</formula>
    </cfRule>
    <cfRule type="cellIs" dxfId="917" priority="502" operator="equal">
      <formula>"EDM"</formula>
    </cfRule>
    <cfRule type="cellIs" dxfId="916" priority="503" operator="equal">
      <formula>"DAL"</formula>
    </cfRule>
    <cfRule type="cellIs" dxfId="915" priority="500" operator="equal">
      <formula>"NYI"</formula>
    </cfRule>
    <cfRule type="cellIs" dxfId="914" priority="504" operator="equal">
      <formula>"NSH"</formula>
    </cfRule>
    <cfRule type="cellIs" dxfId="913" priority="505" operator="equal">
      <formula>"VAN"</formula>
    </cfRule>
    <cfRule type="cellIs" dxfId="912" priority="506" operator="equal">
      <formula>"COL"</formula>
    </cfRule>
    <cfRule type="cellIs" dxfId="911" priority="507" operator="equal">
      <formula>"WPG"</formula>
    </cfRule>
    <cfRule type="cellIs" dxfId="910" priority="508" operator="equal">
      <formula>"VGK"</formula>
    </cfRule>
    <cfRule type="cellIs" dxfId="909" priority="509" operator="equal">
      <formula>"WSH"</formula>
    </cfRule>
    <cfRule type="cellIs" dxfId="908" priority="510" operator="equal">
      <formula>"NYR"</formula>
    </cfRule>
    <cfRule type="cellIs" dxfId="907" priority="492" operator="equal">
      <formula>"MTL"</formula>
    </cfRule>
    <cfRule type="cellIs" dxfId="906" priority="493" operator="equal">
      <formula>"OTT"</formula>
    </cfRule>
    <cfRule type="cellIs" dxfId="905" priority="494" operator="equal">
      <formula>"NJD"</formula>
    </cfRule>
  </conditionalFormatting>
  <conditionalFormatting sqref="H46:I46">
    <cfRule type="cellIs" dxfId="904" priority="4244" operator="equal">
      <formula>"BOS"</formula>
    </cfRule>
    <cfRule type="cellIs" dxfId="903" priority="4243" operator="equal">
      <formula>"TBL"</formula>
    </cfRule>
    <cfRule type="cellIs" dxfId="902" priority="4242" operator="equal">
      <formula>"NYR"</formula>
    </cfRule>
    <cfRule type="cellIs" dxfId="901" priority="4241" operator="equal">
      <formula>"WSH"</formula>
    </cfRule>
    <cfRule type="cellIs" dxfId="900" priority="4240" operator="equal">
      <formula>"VGK"</formula>
    </cfRule>
    <cfRule type="cellIs" dxfId="899" priority="4239" operator="equal">
      <formula>"WPG"</formula>
    </cfRule>
    <cfRule type="cellIs" dxfId="898" priority="4238" operator="equal">
      <formula>"COL"</formula>
    </cfRule>
    <cfRule type="cellIs" dxfId="897" priority="4237" operator="equal">
      <formula>"VAN"</formula>
    </cfRule>
    <cfRule type="cellIs" dxfId="896" priority="4236" operator="equal">
      <formula>"NSH"</formula>
    </cfRule>
    <cfRule type="cellIs" dxfId="895" priority="4235" operator="equal">
      <formula>"DAL"</formula>
    </cfRule>
    <cfRule type="cellIs" dxfId="894" priority="4233" operator="equal">
      <formula>"FLA"</formula>
    </cfRule>
    <cfRule type="cellIs" dxfId="893" priority="4232" operator="equal">
      <formula>"NYI"</formula>
    </cfRule>
    <cfRule type="cellIs" dxfId="892" priority="4231" operator="equal">
      <formula>"CAR"</formula>
    </cfRule>
    <cfRule type="cellIs" dxfId="891" priority="4230" operator="equal">
      <formula>"TOR"</formula>
    </cfRule>
    <cfRule type="cellIs" dxfId="890" priority="4229" operator="equal">
      <formula>"LAK"</formula>
    </cfRule>
    <cfRule type="cellIs" dxfId="889" priority="4228" operator="equal">
      <formula>"STL"</formula>
    </cfRule>
    <cfRule type="cellIs" dxfId="888" priority="4227" operator="equal">
      <formula>"MIN"</formula>
    </cfRule>
    <cfRule type="cellIs" dxfId="887" priority="4226" operator="equal">
      <formula>"NJD"</formula>
    </cfRule>
    <cfRule type="cellIs" dxfId="886" priority="4225" operator="equal">
      <formula>"OTT"</formula>
    </cfRule>
    <cfRule type="cellIs" dxfId="885" priority="4234" operator="equal">
      <formula>"EDM"</formula>
    </cfRule>
    <cfRule type="cellIs" dxfId="884" priority="4224" operator="equal">
      <formula>"MTL"</formula>
    </cfRule>
  </conditionalFormatting>
  <conditionalFormatting sqref="H66:I67">
    <cfRule type="cellIs" dxfId="883" priority="2230" operator="equal">
      <formula>"MIN"</formula>
    </cfRule>
    <cfRule type="cellIs" dxfId="882" priority="2228" operator="equal">
      <formula>"OTT"</formula>
    </cfRule>
    <cfRule type="cellIs" dxfId="881" priority="2236" operator="equal">
      <formula>"FLA"</formula>
    </cfRule>
    <cfRule type="cellIs" dxfId="880" priority="2231" operator="equal">
      <formula>"STL"</formula>
    </cfRule>
    <cfRule type="cellIs" dxfId="879" priority="2232" operator="equal">
      <formula>"LAK"</formula>
    </cfRule>
    <cfRule type="cellIs" dxfId="878" priority="2233" operator="equal">
      <formula>"TOR"</formula>
    </cfRule>
    <cfRule type="cellIs" dxfId="877" priority="2234" operator="equal">
      <formula>"CAR"</formula>
    </cfRule>
    <cfRule type="cellIs" dxfId="876" priority="2235" operator="equal">
      <formula>"NYI"</formula>
    </cfRule>
    <cfRule type="cellIs" dxfId="875" priority="2237" operator="equal">
      <formula>"EDM"</formula>
    </cfRule>
    <cfRule type="cellIs" dxfId="874" priority="2238" operator="equal">
      <formula>"DAL"</formula>
    </cfRule>
    <cfRule type="cellIs" dxfId="873" priority="2229" operator="equal">
      <formula>"NJD"</formula>
    </cfRule>
    <cfRule type="cellIs" dxfId="872" priority="2239" operator="equal">
      <formula>"NSH"</formula>
    </cfRule>
    <cfRule type="cellIs" dxfId="871" priority="2240" operator="equal">
      <formula>"VAN"</formula>
    </cfRule>
    <cfRule type="cellIs" dxfId="870" priority="2241" operator="equal">
      <formula>"COL"</formula>
    </cfRule>
    <cfRule type="cellIs" dxfId="869" priority="2242" operator="equal">
      <formula>"WPG"</formula>
    </cfRule>
    <cfRule type="cellIs" dxfId="868" priority="2243" operator="equal">
      <formula>"VGK"</formula>
    </cfRule>
    <cfRule type="cellIs" dxfId="867" priority="2244" operator="equal">
      <formula>"WSH"</formula>
    </cfRule>
    <cfRule type="cellIs" dxfId="866" priority="2245" operator="equal">
      <formula>"NYR"</formula>
    </cfRule>
    <cfRule type="cellIs" dxfId="865" priority="2246" operator="equal">
      <formula>"TBL"</formula>
    </cfRule>
    <cfRule type="cellIs" dxfId="864" priority="2227" operator="equal">
      <formula>"MTL"</formula>
    </cfRule>
    <cfRule type="cellIs" dxfId="863" priority="2247" operator="equal">
      <formula>"BOS"</formula>
    </cfRule>
  </conditionalFormatting>
  <conditionalFormatting sqref="I51">
    <cfRule type="cellIs" dxfId="862" priority="4137" operator="equal">
      <formula>"NYR"</formula>
    </cfRule>
    <cfRule type="cellIs" dxfId="861" priority="4138" operator="equal">
      <formula>"TBL"</formula>
    </cfRule>
    <cfRule type="cellIs" dxfId="860" priority="4119" operator="equal">
      <formula>"MTL"</formula>
    </cfRule>
    <cfRule type="cellIs" dxfId="859" priority="4120" operator="equal">
      <formula>"OTT"</formula>
    </cfRule>
    <cfRule type="cellIs" dxfId="858" priority="4121" operator="equal">
      <formula>"NJD"</formula>
    </cfRule>
    <cfRule type="cellIs" dxfId="857" priority="4122" operator="equal">
      <formula>"MIN"</formula>
    </cfRule>
    <cfRule type="cellIs" dxfId="856" priority="4123" operator="equal">
      <formula>"STL"</formula>
    </cfRule>
    <cfRule type="cellIs" dxfId="855" priority="4124" operator="equal">
      <formula>"LAK"</formula>
    </cfRule>
    <cfRule type="cellIs" dxfId="854" priority="4125" operator="equal">
      <formula>"TOR"</formula>
    </cfRule>
    <cfRule type="cellIs" dxfId="853" priority="4139" operator="equal">
      <formula>"BOS"</formula>
    </cfRule>
    <cfRule type="cellIs" dxfId="852" priority="4126" operator="equal">
      <formula>"CAR"</formula>
    </cfRule>
    <cfRule type="cellIs" dxfId="851" priority="4127" operator="equal">
      <formula>"NYI"</formula>
    </cfRule>
    <cfRule type="cellIs" dxfId="850" priority="4128" operator="equal">
      <formula>"FLA"</formula>
    </cfRule>
    <cfRule type="cellIs" dxfId="849" priority="4130" operator="equal">
      <formula>"DAL"</formula>
    </cfRule>
    <cfRule type="cellIs" dxfId="848" priority="4131" operator="equal">
      <formula>"NSH"</formula>
    </cfRule>
    <cfRule type="cellIs" dxfId="847" priority="4129" operator="equal">
      <formula>"EDM"</formula>
    </cfRule>
    <cfRule type="cellIs" dxfId="846" priority="4133" operator="equal">
      <formula>"COL"</formula>
    </cfRule>
    <cfRule type="cellIs" dxfId="845" priority="4132" operator="equal">
      <formula>"VAN"</formula>
    </cfRule>
    <cfRule type="cellIs" dxfId="844" priority="4134" operator="equal">
      <formula>"WPG"</formula>
    </cfRule>
    <cfRule type="cellIs" dxfId="843" priority="4135" operator="equal">
      <formula>"VGK"</formula>
    </cfRule>
    <cfRule type="cellIs" dxfId="842" priority="4136" operator="equal">
      <formula>"WSH"</formula>
    </cfRule>
  </conditionalFormatting>
  <conditionalFormatting sqref="I53">
    <cfRule type="cellIs" dxfId="841" priority="3870" operator="equal">
      <formula>"LAK"</formula>
    </cfRule>
    <cfRule type="cellIs" dxfId="840" priority="3882" operator="equal">
      <formula>"WSH"</formula>
    </cfRule>
    <cfRule type="cellIs" dxfId="839" priority="3871" operator="equal">
      <formula>"TOR"</formula>
    </cfRule>
    <cfRule type="cellIs" dxfId="838" priority="3883" operator="equal">
      <formula>"NYR"</formula>
    </cfRule>
    <cfRule type="cellIs" dxfId="837" priority="3884" operator="equal">
      <formula>"TBL"</formula>
    </cfRule>
    <cfRule type="cellIs" dxfId="836" priority="3885" operator="equal">
      <formula>"BOS"</formula>
    </cfRule>
    <cfRule type="cellIs" dxfId="835" priority="3872" operator="equal">
      <formula>"CAR"</formula>
    </cfRule>
    <cfRule type="cellIs" dxfId="834" priority="3876" operator="equal">
      <formula>"DAL"</formula>
    </cfRule>
    <cfRule type="cellIs" dxfId="833" priority="3865" operator="equal">
      <formula>"MTL"</formula>
    </cfRule>
    <cfRule type="cellIs" dxfId="832" priority="3866" operator="equal">
      <formula>"OTT"</formula>
    </cfRule>
    <cfRule type="cellIs" dxfId="831" priority="3867" operator="equal">
      <formula>"NJD"</formula>
    </cfRule>
    <cfRule type="cellIs" dxfId="830" priority="3868" operator="equal">
      <formula>"MIN"</formula>
    </cfRule>
    <cfRule type="cellIs" dxfId="829" priority="3869" operator="equal">
      <formula>"STL"</formula>
    </cfRule>
    <cfRule type="cellIs" dxfId="828" priority="3873" operator="equal">
      <formula>"NYI"</formula>
    </cfRule>
    <cfRule type="cellIs" dxfId="827" priority="3874" operator="equal">
      <formula>"FLA"</formula>
    </cfRule>
    <cfRule type="cellIs" dxfId="826" priority="3877" operator="equal">
      <formula>"NSH"</formula>
    </cfRule>
    <cfRule type="cellIs" dxfId="825" priority="3878" operator="equal">
      <formula>"VAN"</formula>
    </cfRule>
    <cfRule type="cellIs" dxfId="824" priority="3875" operator="equal">
      <formula>"EDM"</formula>
    </cfRule>
    <cfRule type="cellIs" dxfId="823" priority="3879" operator="equal">
      <formula>"COL"</formula>
    </cfRule>
    <cfRule type="cellIs" dxfId="822" priority="3880" operator="equal">
      <formula>"WPG"</formula>
    </cfRule>
    <cfRule type="cellIs" dxfId="821" priority="3881" operator="equal">
      <formula>"VGK"</formula>
    </cfRule>
  </conditionalFormatting>
  <conditionalFormatting sqref="I55">
    <cfRule type="cellIs" dxfId="820" priority="3942" operator="equal">
      <formula>"NSH"</formula>
    </cfRule>
    <cfRule type="cellIs" dxfId="819" priority="3943" operator="equal">
      <formula>"VAN"</formula>
    </cfRule>
    <cfRule type="cellIs" dxfId="818" priority="3944" operator="equal">
      <formula>"COL"</formula>
    </cfRule>
    <cfRule type="cellIs" dxfId="817" priority="3945" operator="equal">
      <formula>"WPG"</formula>
    </cfRule>
    <cfRule type="cellIs" dxfId="816" priority="3940" operator="equal">
      <formula>"EDM"</formula>
    </cfRule>
    <cfRule type="cellIs" dxfId="815" priority="3941" operator="equal">
      <formula>"DAL"</formula>
    </cfRule>
    <cfRule type="cellIs" dxfId="814" priority="3946" operator="equal">
      <formula>"VGK"</formula>
    </cfRule>
    <cfRule type="cellIs" dxfId="813" priority="3947" operator="equal">
      <formula>"WSH"</formula>
    </cfRule>
    <cfRule type="cellIs" dxfId="812" priority="3948" operator="equal">
      <formula>"NYR"</formula>
    </cfRule>
    <cfRule type="cellIs" dxfId="811" priority="3950" operator="equal">
      <formula>"BOS"</formula>
    </cfRule>
    <cfRule type="cellIs" dxfId="810" priority="3939" operator="equal">
      <formula>"FLA"</formula>
    </cfRule>
    <cfRule type="cellIs" dxfId="809" priority="3949" operator="equal">
      <formula>"TBL"</formula>
    </cfRule>
    <cfRule type="cellIs" dxfId="808" priority="3938" operator="equal">
      <formula>"NYI"</formula>
    </cfRule>
    <cfRule type="cellIs" dxfId="807" priority="3937" operator="equal">
      <formula>"CAR"</formula>
    </cfRule>
    <cfRule type="cellIs" dxfId="806" priority="3936" operator="equal">
      <formula>"TOR"</formula>
    </cfRule>
    <cfRule type="cellIs" dxfId="805" priority="3934" operator="equal">
      <formula>"STL"</formula>
    </cfRule>
    <cfRule type="cellIs" dxfId="804" priority="3933" operator="equal">
      <formula>"MIN"</formula>
    </cfRule>
    <cfRule type="cellIs" dxfId="803" priority="3932" operator="equal">
      <formula>"NJD"</formula>
    </cfRule>
    <cfRule type="cellIs" dxfId="802" priority="3935" operator="equal">
      <formula>"LAK"</formula>
    </cfRule>
    <cfRule type="cellIs" dxfId="801" priority="3931" operator="equal">
      <formula>"OTT"</formula>
    </cfRule>
    <cfRule type="cellIs" dxfId="800" priority="3930" operator="equal">
      <formula>"MTL"</formula>
    </cfRule>
  </conditionalFormatting>
  <conditionalFormatting sqref="I57">
    <cfRule type="cellIs" dxfId="799" priority="3707" operator="equal">
      <formula>"EDM"</formula>
    </cfRule>
    <cfRule type="cellIs" dxfId="798" priority="3711" operator="equal">
      <formula>"COL"</formula>
    </cfRule>
    <cfRule type="cellIs" dxfId="797" priority="3712" operator="equal">
      <formula>"WPG"</formula>
    </cfRule>
    <cfRule type="cellIs" dxfId="796" priority="3713" operator="equal">
      <formula>"VGK"</formula>
    </cfRule>
    <cfRule type="cellIs" dxfId="795" priority="3714" operator="equal">
      <formula>"WSH"</formula>
    </cfRule>
    <cfRule type="cellIs" dxfId="794" priority="3715" operator="equal">
      <formula>"NYR"</formula>
    </cfRule>
    <cfRule type="cellIs" dxfId="793" priority="3703" operator="equal">
      <formula>"TOR"</formula>
    </cfRule>
    <cfRule type="cellIs" dxfId="792" priority="3717" operator="equal">
      <formula>"BOS"</formula>
    </cfRule>
    <cfRule type="cellIs" dxfId="791" priority="3702" operator="equal">
      <formula>"LAK"</formula>
    </cfRule>
    <cfRule type="cellIs" dxfId="790" priority="3701" operator="equal">
      <formula>"STL"</formula>
    </cfRule>
    <cfRule type="cellIs" dxfId="789" priority="3700" operator="equal">
      <formula>"MIN"</formula>
    </cfRule>
    <cfRule type="cellIs" dxfId="788" priority="3699" operator="equal">
      <formula>"NJD"</formula>
    </cfRule>
    <cfRule type="cellIs" dxfId="787" priority="3698" operator="equal">
      <formula>"OTT"</formula>
    </cfRule>
    <cfRule type="cellIs" dxfId="786" priority="3716" operator="equal">
      <formula>"TBL"</formula>
    </cfRule>
    <cfRule type="cellIs" dxfId="785" priority="3697" operator="equal">
      <formula>"MTL"</formula>
    </cfRule>
    <cfRule type="cellIs" dxfId="784" priority="3705" operator="equal">
      <formula>"NYI"</formula>
    </cfRule>
    <cfRule type="cellIs" dxfId="783" priority="3704" operator="equal">
      <formula>"CAR"</formula>
    </cfRule>
    <cfRule type="cellIs" dxfId="782" priority="3706" operator="equal">
      <formula>"FLA"</formula>
    </cfRule>
    <cfRule type="cellIs" dxfId="781" priority="3708" operator="equal">
      <formula>"DAL"</formula>
    </cfRule>
    <cfRule type="cellIs" dxfId="780" priority="3709" operator="equal">
      <formula>"NSH"</formula>
    </cfRule>
    <cfRule type="cellIs" dxfId="779" priority="3710" operator="equal">
      <formula>"VAN"</formula>
    </cfRule>
  </conditionalFormatting>
  <conditionalFormatting sqref="I59:I60">
    <cfRule type="cellIs" dxfId="778" priority="3296" operator="equal">
      <formula>"TBL"</formula>
    </cfRule>
    <cfRule type="cellIs" dxfId="777" priority="3295" operator="equal">
      <formula>"NYR"</formula>
    </cfRule>
    <cfRule type="cellIs" dxfId="776" priority="3293" operator="equal">
      <formula>"VGK"</formula>
    </cfRule>
    <cfRule type="cellIs" dxfId="775" priority="3292" operator="equal">
      <formula>"WPG"</formula>
    </cfRule>
    <cfRule type="cellIs" dxfId="774" priority="3291" operator="equal">
      <formula>"COL"</formula>
    </cfRule>
    <cfRule type="cellIs" dxfId="773" priority="3290" operator="equal">
      <formula>"VAN"</formula>
    </cfRule>
    <cfRule type="cellIs" dxfId="772" priority="3288" operator="equal">
      <formula>"DAL"</formula>
    </cfRule>
    <cfRule type="cellIs" dxfId="771" priority="3287" operator="equal">
      <formula>"EDM"</formula>
    </cfRule>
    <cfRule type="cellIs" dxfId="770" priority="3277" operator="equal">
      <formula>"MTL"</formula>
    </cfRule>
    <cfRule type="cellIs" dxfId="769" priority="3278" operator="equal">
      <formula>"OTT"</formula>
    </cfRule>
    <cfRule type="cellIs" dxfId="768" priority="3279" operator="equal">
      <formula>"NJD"</formula>
    </cfRule>
    <cfRule type="cellIs" dxfId="767" priority="3280" operator="equal">
      <formula>"MIN"</formula>
    </cfRule>
    <cfRule type="cellIs" dxfId="766" priority="3281" operator="equal">
      <formula>"STL"</formula>
    </cfRule>
    <cfRule type="cellIs" dxfId="765" priority="3282" operator="equal">
      <formula>"LAK"</formula>
    </cfRule>
    <cfRule type="cellIs" dxfId="764" priority="3283" operator="equal">
      <formula>"TOR"</formula>
    </cfRule>
    <cfRule type="cellIs" dxfId="763" priority="3284" operator="equal">
      <formula>"CAR"</formula>
    </cfRule>
    <cfRule type="cellIs" dxfId="762" priority="3285" operator="equal">
      <formula>"NYI"</formula>
    </cfRule>
    <cfRule type="cellIs" dxfId="761" priority="3297" operator="equal">
      <formula>"BOS"</formula>
    </cfRule>
    <cfRule type="cellIs" dxfId="760" priority="3286" operator="equal">
      <formula>"FLA"</formula>
    </cfRule>
    <cfRule type="cellIs" dxfId="759" priority="3294" operator="equal">
      <formula>"WSH"</formula>
    </cfRule>
    <cfRule type="cellIs" dxfId="758" priority="3289" operator="equal">
      <formula>"NSH"</formula>
    </cfRule>
  </conditionalFormatting>
  <conditionalFormatting sqref="I63:I64">
    <cfRule type="cellIs" dxfId="757" priority="2471" operator="equal">
      <formula>"VAN"</formula>
    </cfRule>
    <cfRule type="cellIs" dxfId="756" priority="2461" operator="equal">
      <formula>"MIN"</formula>
    </cfRule>
    <cfRule type="cellIs" dxfId="755" priority="2470" operator="equal">
      <formula>"NSH"</formula>
    </cfRule>
    <cfRule type="cellIs" dxfId="754" priority="2469" operator="equal">
      <formula>"DAL"</formula>
    </cfRule>
    <cfRule type="cellIs" dxfId="753" priority="2468" operator="equal">
      <formula>"EDM"</formula>
    </cfRule>
    <cfRule type="cellIs" dxfId="752" priority="2477" operator="equal">
      <formula>"TBL"</formula>
    </cfRule>
    <cfRule type="cellIs" dxfId="751" priority="2462" operator="equal">
      <formula>"STL"</formula>
    </cfRule>
    <cfRule type="cellIs" dxfId="750" priority="2459" operator="equal">
      <formula>"OTT"</formula>
    </cfRule>
    <cfRule type="cellIs" dxfId="749" priority="2460" operator="equal">
      <formula>"NJD"</formula>
    </cfRule>
    <cfRule type="cellIs" dxfId="748" priority="2463" operator="equal">
      <formula>"LAK"</formula>
    </cfRule>
    <cfRule type="cellIs" dxfId="747" priority="2464" operator="equal">
      <formula>"TOR"</formula>
    </cfRule>
    <cfRule type="cellIs" dxfId="746" priority="2465" operator="equal">
      <formula>"CAR"</formula>
    </cfRule>
    <cfRule type="cellIs" dxfId="745" priority="2466" operator="equal">
      <formula>"NYI"</formula>
    </cfRule>
    <cfRule type="cellIs" dxfId="744" priority="2467" operator="equal">
      <formula>"FLA"</formula>
    </cfRule>
    <cfRule type="cellIs" dxfId="743" priority="2458" operator="equal">
      <formula>"MTL"</formula>
    </cfRule>
    <cfRule type="cellIs" dxfId="742" priority="2478" operator="equal">
      <formula>"BOS"</formula>
    </cfRule>
    <cfRule type="cellIs" dxfId="741" priority="2476" operator="equal">
      <formula>"NYR"</formula>
    </cfRule>
    <cfRule type="cellIs" dxfId="740" priority="2475" operator="equal">
      <formula>"WSH"</formula>
    </cfRule>
    <cfRule type="cellIs" dxfId="739" priority="2474" operator="equal">
      <formula>"VGK"</formula>
    </cfRule>
    <cfRule type="cellIs" dxfId="738" priority="2473" operator="equal">
      <formula>"WPG"</formula>
    </cfRule>
    <cfRule type="cellIs" dxfId="737" priority="2472" operator="equal">
      <formula>"COL"</formula>
    </cfRule>
  </conditionalFormatting>
  <conditionalFormatting sqref="I66">
    <cfRule type="cellIs" dxfId="736" priority="2299" operator="equal">
      <formula>"FLA"</formula>
    </cfRule>
    <cfRule type="cellIs" dxfId="735" priority="2301" operator="equal">
      <formula>"DAL"</formula>
    </cfRule>
    <cfRule type="cellIs" dxfId="734" priority="2298" operator="equal">
      <formula>"NYI"</formula>
    </cfRule>
    <cfRule type="cellIs" dxfId="733" priority="2297" operator="equal">
      <formula>"CAR"</formula>
    </cfRule>
    <cfRule type="cellIs" dxfId="732" priority="2296" operator="equal">
      <formula>"TOR"</formula>
    </cfRule>
    <cfRule type="cellIs" dxfId="731" priority="2302" operator="equal">
      <formula>"NSH"</formula>
    </cfRule>
    <cfRule type="cellIs" dxfId="730" priority="2294" operator="equal">
      <formula>"STL"</formula>
    </cfRule>
    <cfRule type="cellIs" dxfId="729" priority="2292" operator="equal">
      <formula>"NJD"</formula>
    </cfRule>
    <cfRule type="cellIs" dxfId="728" priority="2295" operator="equal">
      <formula>"LAK"</formula>
    </cfRule>
    <cfRule type="cellIs" dxfId="727" priority="2291" operator="equal">
      <formula>"OTT"</formula>
    </cfRule>
    <cfRule type="cellIs" dxfId="726" priority="2290" operator="equal">
      <formula>"MTL"</formula>
    </cfRule>
    <cfRule type="cellIs" dxfId="725" priority="2293" operator="equal">
      <formula>"MIN"</formula>
    </cfRule>
    <cfRule type="cellIs" dxfId="724" priority="2309" operator="equal">
      <formula>"TBL"</formula>
    </cfRule>
    <cfRule type="cellIs" dxfId="723" priority="2300" operator="equal">
      <formula>"EDM"</formula>
    </cfRule>
    <cfRule type="cellIs" dxfId="722" priority="2310" operator="equal">
      <formula>"BOS"</formula>
    </cfRule>
    <cfRule type="cellIs" dxfId="721" priority="2307" operator="equal">
      <formula>"WSH"</formula>
    </cfRule>
    <cfRule type="cellIs" dxfId="720" priority="2308" operator="equal">
      <formula>"NYR"</formula>
    </cfRule>
    <cfRule type="cellIs" dxfId="719" priority="2306" operator="equal">
      <formula>"VGK"</formula>
    </cfRule>
    <cfRule type="cellIs" dxfId="718" priority="2305" operator="equal">
      <formula>"WPG"</formula>
    </cfRule>
    <cfRule type="cellIs" dxfId="717" priority="2304" operator="equal">
      <formula>"COL"</formula>
    </cfRule>
    <cfRule type="cellIs" dxfId="716" priority="2303" operator="equal">
      <formula>"VAN"</formula>
    </cfRule>
  </conditionalFormatting>
  <conditionalFormatting sqref="I68">
    <cfRule type="cellIs" dxfId="715" priority="2184" operator="equal">
      <formula>"BOS"</formula>
    </cfRule>
    <cfRule type="cellIs" dxfId="714" priority="2171" operator="equal">
      <formula>"CAR"</formula>
    </cfRule>
    <cfRule type="cellIs" dxfId="713" priority="2177" operator="equal">
      <formula>"VAN"</formula>
    </cfRule>
    <cfRule type="cellIs" dxfId="712" priority="2174" operator="equal">
      <formula>"EDM"</formula>
    </cfRule>
    <cfRule type="cellIs" dxfId="711" priority="2172" operator="equal">
      <formula>"NYI"</formula>
    </cfRule>
    <cfRule type="cellIs" dxfId="710" priority="2168" operator="equal">
      <formula>"STL"</formula>
    </cfRule>
    <cfRule type="cellIs" dxfId="709" priority="2178" operator="equal">
      <formula>"COL"</formula>
    </cfRule>
    <cfRule type="cellIs" dxfId="708" priority="2176" operator="equal">
      <formula>"NSH"</formula>
    </cfRule>
    <cfRule type="cellIs" dxfId="707" priority="2166" operator="equal">
      <formula>"NJD"</formula>
    </cfRule>
    <cfRule type="cellIs" dxfId="706" priority="2165" operator="equal">
      <formula>"OTT"</formula>
    </cfRule>
    <cfRule type="cellIs" dxfId="705" priority="2164" operator="equal">
      <formula>"MTL"</formula>
    </cfRule>
    <cfRule type="cellIs" dxfId="704" priority="2169" operator="equal">
      <formula>"LAK"</formula>
    </cfRule>
    <cfRule type="cellIs" dxfId="703" priority="2170" operator="equal">
      <formula>"TOR"</formula>
    </cfRule>
    <cfRule type="cellIs" dxfId="702" priority="2167" operator="equal">
      <formula>"MIN"</formula>
    </cfRule>
    <cfRule type="cellIs" dxfId="701" priority="2179" operator="equal">
      <formula>"WPG"</formula>
    </cfRule>
    <cfRule type="cellIs" dxfId="700" priority="2180" operator="equal">
      <formula>"VGK"</formula>
    </cfRule>
    <cfRule type="cellIs" dxfId="699" priority="2175" operator="equal">
      <formula>"DAL"</formula>
    </cfRule>
    <cfRule type="cellIs" dxfId="698" priority="2181" operator="equal">
      <formula>"WSH"</formula>
    </cfRule>
    <cfRule type="cellIs" dxfId="697" priority="2182" operator="equal">
      <formula>"NYR"</formula>
    </cfRule>
    <cfRule type="cellIs" dxfId="696" priority="2183" operator="equal">
      <formula>"TBL"</formula>
    </cfRule>
    <cfRule type="cellIs" dxfId="695" priority="2173" operator="equal">
      <formula>"FLA"</formula>
    </cfRule>
  </conditionalFormatting>
  <conditionalFormatting sqref="I70">
    <cfRule type="cellIs" dxfId="694" priority="2016" operator="equal">
      <formula>"BOS"</formula>
    </cfRule>
    <cfRule type="cellIs" dxfId="693" priority="1996" operator="equal">
      <formula>"MTL"</formula>
    </cfRule>
    <cfRule type="cellIs" dxfId="692" priority="1997" operator="equal">
      <formula>"OTT"</formula>
    </cfRule>
    <cfRule type="cellIs" dxfId="691" priority="1998" operator="equal">
      <formula>"NJD"</formula>
    </cfRule>
    <cfRule type="cellIs" dxfId="690" priority="1999" operator="equal">
      <formula>"MIN"</formula>
    </cfRule>
    <cfRule type="cellIs" dxfId="689" priority="2000" operator="equal">
      <formula>"STL"</formula>
    </cfRule>
    <cfRule type="cellIs" dxfId="688" priority="2001" operator="equal">
      <formula>"LAK"</formula>
    </cfRule>
    <cfRule type="cellIs" dxfId="687" priority="2002" operator="equal">
      <formula>"TOR"</formula>
    </cfRule>
    <cfRule type="cellIs" dxfId="686" priority="2003" operator="equal">
      <formula>"CAR"</formula>
    </cfRule>
    <cfRule type="cellIs" dxfId="685" priority="2004" operator="equal">
      <formula>"NYI"</formula>
    </cfRule>
    <cfRule type="cellIs" dxfId="684" priority="2005" operator="equal">
      <formula>"FLA"</formula>
    </cfRule>
    <cfRule type="cellIs" dxfId="683" priority="2006" operator="equal">
      <formula>"EDM"</formula>
    </cfRule>
    <cfRule type="cellIs" dxfId="682" priority="2007" operator="equal">
      <formula>"DAL"</formula>
    </cfRule>
    <cfRule type="cellIs" dxfId="681" priority="2008" operator="equal">
      <formula>"NSH"</formula>
    </cfRule>
    <cfRule type="cellIs" dxfId="680" priority="2009" operator="equal">
      <formula>"VAN"</formula>
    </cfRule>
    <cfRule type="cellIs" dxfId="679" priority="2010" operator="equal">
      <formula>"COL"</formula>
    </cfRule>
    <cfRule type="cellIs" dxfId="678" priority="2011" operator="equal">
      <formula>"WPG"</formula>
    </cfRule>
    <cfRule type="cellIs" dxfId="677" priority="2012" operator="equal">
      <formula>"VGK"</formula>
    </cfRule>
    <cfRule type="cellIs" dxfId="676" priority="2013" operator="equal">
      <formula>"WSH"</formula>
    </cfRule>
    <cfRule type="cellIs" dxfId="675" priority="2014" operator="equal">
      <formula>"NYR"</formula>
    </cfRule>
    <cfRule type="cellIs" dxfId="674" priority="2015" operator="equal">
      <formula>"TBL"</formula>
    </cfRule>
  </conditionalFormatting>
  <conditionalFormatting sqref="I73">
    <cfRule type="cellIs" dxfId="673" priority="1806" operator="equal">
      <formula>"BOS"</formula>
    </cfRule>
    <cfRule type="cellIs" dxfId="672" priority="1805" operator="equal">
      <formula>"TBL"</formula>
    </cfRule>
    <cfRule type="cellIs" dxfId="671" priority="1804" operator="equal">
      <formula>"NYR"</formula>
    </cfRule>
    <cfRule type="cellIs" dxfId="670" priority="1803" operator="equal">
      <formula>"WSH"</formula>
    </cfRule>
    <cfRule type="cellIs" dxfId="669" priority="1802" operator="equal">
      <formula>"VGK"</formula>
    </cfRule>
    <cfRule type="cellIs" dxfId="668" priority="1801" operator="equal">
      <formula>"WPG"</formula>
    </cfRule>
    <cfRule type="cellIs" dxfId="667" priority="1800" operator="equal">
      <formula>"COL"</formula>
    </cfRule>
    <cfRule type="cellIs" dxfId="666" priority="1799" operator="equal">
      <formula>"VAN"</formula>
    </cfRule>
    <cfRule type="cellIs" dxfId="665" priority="1798" operator="equal">
      <formula>"NSH"</formula>
    </cfRule>
    <cfRule type="cellIs" dxfId="664" priority="1797" operator="equal">
      <formula>"DAL"</formula>
    </cfRule>
    <cfRule type="cellIs" dxfId="663" priority="1796" operator="equal">
      <formula>"EDM"</formula>
    </cfRule>
    <cfRule type="cellIs" dxfId="662" priority="1795" operator="equal">
      <formula>"FLA"</formula>
    </cfRule>
    <cfRule type="cellIs" dxfId="661" priority="1794" operator="equal">
      <formula>"NYI"</formula>
    </cfRule>
    <cfRule type="cellIs" dxfId="660" priority="1793" operator="equal">
      <formula>"CAR"</formula>
    </cfRule>
    <cfRule type="cellIs" dxfId="659" priority="1792" operator="equal">
      <formula>"TOR"</formula>
    </cfRule>
    <cfRule type="cellIs" dxfId="658" priority="1791" operator="equal">
      <formula>"LAK"</formula>
    </cfRule>
    <cfRule type="cellIs" dxfId="657" priority="1789" operator="equal">
      <formula>"MIN"</formula>
    </cfRule>
    <cfRule type="cellIs" dxfId="656" priority="1788" operator="equal">
      <formula>"NJD"</formula>
    </cfRule>
    <cfRule type="cellIs" dxfId="655" priority="1787" operator="equal">
      <formula>"OTT"</formula>
    </cfRule>
    <cfRule type="cellIs" dxfId="654" priority="1786" operator="equal">
      <formula>"MTL"</formula>
    </cfRule>
    <cfRule type="cellIs" dxfId="653" priority="1790" operator="equal">
      <formula>"STL"</formula>
    </cfRule>
  </conditionalFormatting>
  <conditionalFormatting sqref="I75">
    <cfRule type="cellIs" dxfId="652" priority="1544" operator="equal">
      <formula>"VAN"</formula>
    </cfRule>
    <cfRule type="cellIs" dxfId="651" priority="1532" operator="equal">
      <formula>"OTT"</formula>
    </cfRule>
    <cfRule type="cellIs" dxfId="650" priority="1551" operator="equal">
      <formula>"BOS"</formula>
    </cfRule>
    <cfRule type="cellIs" dxfId="649" priority="1550" operator="equal">
      <formula>"TBL"</formula>
    </cfRule>
    <cfRule type="cellIs" dxfId="648" priority="1531" operator="equal">
      <formula>"MTL"</formula>
    </cfRule>
    <cfRule type="cellIs" dxfId="647" priority="1549" operator="equal">
      <formula>"NYR"</formula>
    </cfRule>
    <cfRule type="cellIs" dxfId="646" priority="1548" operator="equal">
      <formula>"WSH"</formula>
    </cfRule>
    <cfRule type="cellIs" dxfId="645" priority="1547" operator="equal">
      <formula>"VGK"</formula>
    </cfRule>
    <cfRule type="cellIs" dxfId="644" priority="1546" operator="equal">
      <formula>"WPG"</formula>
    </cfRule>
    <cfRule type="cellIs" dxfId="643" priority="1545" operator="equal">
      <formula>"COL"</formula>
    </cfRule>
    <cfRule type="cellIs" dxfId="642" priority="1543" operator="equal">
      <formula>"NSH"</formula>
    </cfRule>
    <cfRule type="cellIs" dxfId="641" priority="1542" operator="equal">
      <formula>"DAL"</formula>
    </cfRule>
    <cfRule type="cellIs" dxfId="640" priority="1541" operator="equal">
      <formula>"EDM"</formula>
    </cfRule>
    <cfRule type="cellIs" dxfId="639" priority="1536" operator="equal">
      <formula>"LAK"</formula>
    </cfRule>
    <cfRule type="cellIs" dxfId="638" priority="1535" operator="equal">
      <formula>"STL"</formula>
    </cfRule>
    <cfRule type="cellIs" dxfId="637" priority="1534" operator="equal">
      <formula>"MIN"</formula>
    </cfRule>
    <cfRule type="cellIs" dxfId="636" priority="1533" operator="equal">
      <formula>"NJD"</formula>
    </cfRule>
    <cfRule type="cellIs" dxfId="635" priority="1540" operator="equal">
      <formula>"FLA"</formula>
    </cfRule>
    <cfRule type="cellIs" dxfId="634" priority="1539" operator="equal">
      <formula>"NYI"</formula>
    </cfRule>
    <cfRule type="cellIs" dxfId="633" priority="1538" operator="equal">
      <formula>"CAR"</formula>
    </cfRule>
    <cfRule type="cellIs" dxfId="632" priority="1537" operator="equal">
      <formula>"TOR"</formula>
    </cfRule>
  </conditionalFormatting>
  <conditionalFormatting sqref="I77">
    <cfRule type="cellIs" dxfId="631" priority="1067" operator="equal">
      <formula>"NJD"</formula>
    </cfRule>
    <cfRule type="cellIs" dxfId="630" priority="1076" operator="equal">
      <formula>"DAL"</formula>
    </cfRule>
    <cfRule type="cellIs" dxfId="629" priority="1084" operator="equal">
      <formula>"TBL"</formula>
    </cfRule>
    <cfRule type="cellIs" dxfId="628" priority="1085" operator="equal">
      <formula>"BOS"</formula>
    </cfRule>
    <cfRule type="cellIs" dxfId="627" priority="1073" operator="equal">
      <formula>"NYI"</formula>
    </cfRule>
    <cfRule type="cellIs" dxfId="626" priority="1070" operator="equal">
      <formula>"LAK"</formula>
    </cfRule>
    <cfRule type="cellIs" dxfId="625" priority="1074" operator="equal">
      <formula>"FLA"</formula>
    </cfRule>
    <cfRule type="cellIs" dxfId="624" priority="1072" operator="equal">
      <formula>"CAR"</formula>
    </cfRule>
    <cfRule type="cellIs" dxfId="623" priority="1065" operator="equal">
      <formula>"MTL"</formula>
    </cfRule>
    <cfRule type="cellIs" dxfId="622" priority="1066" operator="equal">
      <formula>"OTT"</formula>
    </cfRule>
    <cfRule type="cellIs" dxfId="621" priority="1075" operator="equal">
      <formula>"EDM"</formula>
    </cfRule>
    <cfRule type="cellIs" dxfId="620" priority="1068" operator="equal">
      <formula>"MIN"</formula>
    </cfRule>
    <cfRule type="cellIs" dxfId="619" priority="1069" operator="equal">
      <formula>"STL"</formula>
    </cfRule>
    <cfRule type="cellIs" dxfId="618" priority="1071" operator="equal">
      <formula>"TOR"</formula>
    </cfRule>
    <cfRule type="cellIs" dxfId="617" priority="1077" operator="equal">
      <formula>"NSH"</formula>
    </cfRule>
    <cfRule type="cellIs" dxfId="616" priority="1078" operator="equal">
      <formula>"VAN"</formula>
    </cfRule>
    <cfRule type="cellIs" dxfId="615" priority="1079" operator="equal">
      <formula>"COL"</formula>
    </cfRule>
    <cfRule type="cellIs" dxfId="614" priority="1080" operator="equal">
      <formula>"WPG"</formula>
    </cfRule>
    <cfRule type="cellIs" dxfId="613" priority="1081" operator="equal">
      <formula>"VGK"</formula>
    </cfRule>
    <cfRule type="cellIs" dxfId="612" priority="1082" operator="equal">
      <formula>"WSH"</formula>
    </cfRule>
    <cfRule type="cellIs" dxfId="611" priority="1083" operator="equal">
      <formula>"NYR"</formula>
    </cfRule>
  </conditionalFormatting>
  <conditionalFormatting sqref="I79">
    <cfRule type="cellIs" dxfId="610" priority="613" operator="equal">
      <formula>"COL"</formula>
    </cfRule>
    <cfRule type="cellIs" dxfId="609" priority="614" operator="equal">
      <formula>"WPG"</formula>
    </cfRule>
    <cfRule type="cellIs" dxfId="608" priority="615" operator="equal">
      <formula>"VGK"</formula>
    </cfRule>
    <cfRule type="cellIs" dxfId="607" priority="616" operator="equal">
      <formula>"WSH"</formula>
    </cfRule>
    <cfRule type="cellIs" dxfId="606" priority="618" operator="equal">
      <formula>"TBL"</formula>
    </cfRule>
    <cfRule type="cellIs" dxfId="605" priority="619" operator="equal">
      <formula>"BOS"</formula>
    </cfRule>
    <cfRule type="cellIs" dxfId="604" priority="617" operator="equal">
      <formula>"NYR"</formula>
    </cfRule>
    <cfRule type="cellIs" dxfId="603" priority="608" operator="equal">
      <formula>"FLA"</formula>
    </cfRule>
    <cfRule type="cellIs" dxfId="602" priority="607" operator="equal">
      <formula>"NYI"</formula>
    </cfRule>
    <cfRule type="cellIs" dxfId="601" priority="604" operator="equal">
      <formula>"LAK"</formula>
    </cfRule>
    <cfRule type="cellIs" dxfId="600" priority="603" operator="equal">
      <formula>"STL"</formula>
    </cfRule>
    <cfRule type="cellIs" dxfId="599" priority="600" operator="equal">
      <formula>"OTT"</formula>
    </cfRule>
    <cfRule type="cellIs" dxfId="598" priority="599" operator="equal">
      <formula>"MTL"</formula>
    </cfRule>
    <cfRule type="cellIs" dxfId="597" priority="606" operator="equal">
      <formula>"CAR"</formula>
    </cfRule>
    <cfRule type="cellIs" dxfId="596" priority="602" operator="equal">
      <formula>"MIN"</formula>
    </cfRule>
    <cfRule type="cellIs" dxfId="595" priority="612" operator="equal">
      <formula>"VAN"</formula>
    </cfRule>
    <cfRule type="cellIs" dxfId="594" priority="605" operator="equal">
      <formula>"TOR"</formula>
    </cfRule>
    <cfRule type="cellIs" dxfId="593" priority="601" operator="equal">
      <formula>"NJD"</formula>
    </cfRule>
    <cfRule type="cellIs" dxfId="592" priority="611" operator="equal">
      <formula>"NSH"</formula>
    </cfRule>
    <cfRule type="cellIs" dxfId="591" priority="610" operator="equal">
      <formula>"DAL"</formula>
    </cfRule>
    <cfRule type="cellIs" dxfId="590" priority="609" operator="equal">
      <formula>"EDM"</formula>
    </cfRule>
  </conditionalFormatting>
  <conditionalFormatting sqref="I81">
    <cfRule type="cellIs" dxfId="589" priority="132" operator="equal">
      <formula>"MIN"</formula>
    </cfRule>
    <cfRule type="cellIs" dxfId="588" priority="133" operator="equal">
      <formula>"STL"</formula>
    </cfRule>
    <cfRule type="cellIs" dxfId="587" priority="134" operator="equal">
      <formula>"LAK"</formula>
    </cfRule>
    <cfRule type="cellIs" dxfId="586" priority="135" operator="equal">
      <formula>"TOR"</formula>
    </cfRule>
    <cfRule type="cellIs" dxfId="585" priority="136" operator="equal">
      <formula>"CAR"</formula>
    </cfRule>
    <cfRule type="cellIs" dxfId="584" priority="137" operator="equal">
      <formula>"NYI"</formula>
    </cfRule>
    <cfRule type="cellIs" dxfId="583" priority="138" operator="equal">
      <formula>"FLA"</formula>
    </cfRule>
    <cfRule type="cellIs" dxfId="582" priority="139" operator="equal">
      <formula>"EDM"</formula>
    </cfRule>
    <cfRule type="cellIs" dxfId="581" priority="140" operator="equal">
      <formula>"DAL"</formula>
    </cfRule>
    <cfRule type="cellIs" dxfId="580" priority="142" operator="equal">
      <formula>"VAN"</formula>
    </cfRule>
    <cfRule type="cellIs" dxfId="579" priority="143" operator="equal">
      <formula>"COL"</formula>
    </cfRule>
    <cfRule type="cellIs" dxfId="578" priority="144" operator="equal">
      <formula>"WPG"</formula>
    </cfRule>
    <cfRule type="cellIs" dxfId="577" priority="145" operator="equal">
      <formula>"VGK"</formula>
    </cfRule>
    <cfRule type="cellIs" dxfId="576" priority="141" operator="equal">
      <formula>"NSH"</formula>
    </cfRule>
    <cfRule type="cellIs" dxfId="575" priority="146" operator="equal">
      <formula>"WSH"</formula>
    </cfRule>
    <cfRule type="cellIs" dxfId="574" priority="147" operator="equal">
      <formula>"NYR"</formula>
    </cfRule>
    <cfRule type="cellIs" dxfId="573" priority="148" operator="equal">
      <formula>"TBL"</formula>
    </cfRule>
    <cfRule type="cellIs" dxfId="572" priority="149" operator="equal">
      <formula>"BOS"</formula>
    </cfRule>
    <cfRule type="cellIs" dxfId="571" priority="129" operator="equal">
      <formula>"MTL"</formula>
    </cfRule>
    <cfRule type="cellIs" dxfId="570" priority="130" operator="equal">
      <formula>"OTT"</formula>
    </cfRule>
    <cfRule type="cellIs" dxfId="569" priority="131" operator="equal">
      <formula>"NJD"</formula>
    </cfRule>
  </conditionalFormatting>
  <conditionalFormatting sqref="J2:K53 J55:K71 J73:K73 J76:K105">
    <cfRule type="colorScale" priority="435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388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88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435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35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2:K72">
    <cfRule type="colorScale" priority="170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0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4:K74">
    <cfRule type="colorScale" priority="144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44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5:K75">
    <cfRule type="colorScale" priority="163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121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1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98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97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51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51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4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4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80:K80">
    <cfRule type="colorScale" priority="17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568" priority="4073" operator="equal">
      <formula>"WSH"</formula>
    </cfRule>
    <cfRule type="cellIs" dxfId="567" priority="4074" operator="equal">
      <formula>"NYR"</formula>
    </cfRule>
    <cfRule type="cellIs" dxfId="566" priority="4075" operator="equal">
      <formula>"TBL"</formula>
    </cfRule>
    <cfRule type="cellIs" dxfId="565" priority="4076" operator="equal">
      <formula>"BOS"</formula>
    </cfRule>
    <cfRule type="cellIs" dxfId="564" priority="4056" operator="equal">
      <formula>"MTL"</formula>
    </cfRule>
    <cfRule type="cellIs" dxfId="563" priority="4058" operator="equal">
      <formula>"NJD"</formula>
    </cfRule>
    <cfRule type="cellIs" dxfId="562" priority="4059" operator="equal">
      <formula>"MIN"</formula>
    </cfRule>
    <cfRule type="cellIs" dxfId="561" priority="4060" operator="equal">
      <formula>"STL"</formula>
    </cfRule>
    <cfRule type="cellIs" dxfId="560" priority="4061" operator="equal">
      <formula>"LAK"</formula>
    </cfRule>
    <cfRule type="cellIs" dxfId="559" priority="4062" operator="equal">
      <formula>"TOR"</formula>
    </cfRule>
    <cfRule type="cellIs" dxfId="558" priority="4063" operator="equal">
      <formula>"CAR"</formula>
    </cfRule>
    <cfRule type="cellIs" dxfId="557" priority="4064" operator="equal">
      <formula>"NYI"</formula>
    </cfRule>
    <cfRule type="cellIs" dxfId="556" priority="4065" operator="equal">
      <formula>"FLA"</formula>
    </cfRule>
    <cfRule type="cellIs" dxfId="555" priority="4070" operator="equal">
      <formula>"COL"</formula>
    </cfRule>
    <cfRule type="cellIs" dxfId="554" priority="4069" operator="equal">
      <formula>"VAN"</formula>
    </cfRule>
    <cfRule type="cellIs" dxfId="553" priority="4071" operator="equal">
      <formula>"WPG"</formula>
    </cfRule>
    <cfRule type="cellIs" dxfId="552" priority="4068" operator="equal">
      <formula>"NSH"</formula>
    </cfRule>
    <cfRule type="cellIs" dxfId="551" priority="4067" operator="equal">
      <formula>"DAL"</formula>
    </cfRule>
    <cfRule type="cellIs" dxfId="550" priority="4057" operator="equal">
      <formula>"OTT"</formula>
    </cfRule>
    <cfRule type="cellIs" dxfId="549" priority="4066" operator="equal">
      <formula>"EDM"</formula>
    </cfRule>
    <cfRule type="cellIs" dxfId="548" priority="4072" operator="equal">
      <formula>"VGK"</formula>
    </cfRule>
  </conditionalFormatting>
  <conditionalFormatting sqref="L53">
    <cfRule type="cellIs" dxfId="547" priority="3804" operator="equal">
      <formula>"NJD"</formula>
    </cfRule>
    <cfRule type="cellIs" dxfId="546" priority="3805" operator="equal">
      <formula>"MIN"</formula>
    </cfRule>
    <cfRule type="cellIs" dxfId="545" priority="3806" operator="equal">
      <formula>"STL"</formula>
    </cfRule>
    <cfRule type="cellIs" dxfId="544" priority="3807" operator="equal">
      <formula>"LAK"</formula>
    </cfRule>
    <cfRule type="cellIs" dxfId="543" priority="3819" operator="equal">
      <formula>"WSH"</formula>
    </cfRule>
    <cfRule type="cellIs" dxfId="542" priority="3808" operator="equal">
      <formula>"TOR"</formula>
    </cfRule>
    <cfRule type="cellIs" dxfId="541" priority="3809" operator="equal">
      <formula>"CAR"</formula>
    </cfRule>
    <cfRule type="cellIs" dxfId="540" priority="3810" operator="equal">
      <formula>"NYI"</formula>
    </cfRule>
    <cfRule type="cellIs" dxfId="539" priority="3811" operator="equal">
      <formula>"FLA"</formula>
    </cfRule>
    <cfRule type="cellIs" dxfId="538" priority="3813" operator="equal">
      <formula>"DAL"</formula>
    </cfRule>
    <cfRule type="cellIs" dxfId="537" priority="3814" operator="equal">
      <formula>"NSH"</formula>
    </cfRule>
    <cfRule type="cellIs" dxfId="536" priority="3815" operator="equal">
      <formula>"VAN"</formula>
    </cfRule>
    <cfRule type="cellIs" dxfId="535" priority="3816" operator="equal">
      <formula>"COL"</formula>
    </cfRule>
    <cfRule type="cellIs" dxfId="534" priority="3817" operator="equal">
      <formula>"WPG"</formula>
    </cfRule>
    <cfRule type="cellIs" dxfId="533" priority="3818" operator="equal">
      <formula>"VGK"</formula>
    </cfRule>
    <cfRule type="cellIs" dxfId="532" priority="3820" operator="equal">
      <formula>"NYR"</formula>
    </cfRule>
    <cfRule type="cellIs" dxfId="531" priority="3821" operator="equal">
      <formula>"TBL"</formula>
    </cfRule>
    <cfRule type="cellIs" dxfId="530" priority="3822" operator="equal">
      <formula>"BOS"</formula>
    </cfRule>
    <cfRule type="cellIs" dxfId="529" priority="3812" operator="equal">
      <formula>"EDM"</formula>
    </cfRule>
    <cfRule type="cellIs" dxfId="528" priority="3802" operator="equal">
      <formula>"MTL"</formula>
    </cfRule>
    <cfRule type="cellIs" dxfId="527" priority="3803" operator="equal">
      <formula>"OTT"</formula>
    </cfRule>
  </conditionalFormatting>
  <conditionalFormatting sqref="L55">
    <cfRule type="cellIs" dxfId="526" priority="3900" operator="equal">
      <formula>"NSH"</formula>
    </cfRule>
    <cfRule type="cellIs" dxfId="525" priority="3899" operator="equal">
      <formula>"DAL"</formula>
    </cfRule>
    <cfRule type="cellIs" dxfId="524" priority="3898" operator="equal">
      <formula>"EDM"</formula>
    </cfRule>
    <cfRule type="cellIs" dxfId="523" priority="3901" operator="equal">
      <formula>"VAN"</formula>
    </cfRule>
    <cfRule type="cellIs" dxfId="522" priority="3902" operator="equal">
      <formula>"COL"</formula>
    </cfRule>
    <cfRule type="cellIs" dxfId="521" priority="3903" operator="equal">
      <formula>"WPG"</formula>
    </cfRule>
    <cfRule type="cellIs" dxfId="520" priority="3897" operator="equal">
      <formula>"FLA"</formula>
    </cfRule>
    <cfRule type="cellIs" dxfId="519" priority="3893" operator="equal">
      <formula>"LAK"</formula>
    </cfRule>
    <cfRule type="cellIs" dxfId="518" priority="3896" operator="equal">
      <formula>"NYI"</formula>
    </cfRule>
    <cfRule type="cellIs" dxfId="517" priority="3895" operator="equal">
      <formula>"CAR"</formula>
    </cfRule>
    <cfRule type="cellIs" dxfId="516" priority="3894" operator="equal">
      <formula>"TOR"</formula>
    </cfRule>
    <cfRule type="cellIs" dxfId="515" priority="3892" operator="equal">
      <formula>"STL"</formula>
    </cfRule>
    <cfRule type="cellIs" dxfId="514" priority="3891" operator="equal">
      <formula>"MIN"</formula>
    </cfRule>
    <cfRule type="cellIs" dxfId="513" priority="3890" operator="equal">
      <formula>"NJD"</formula>
    </cfRule>
    <cfRule type="cellIs" dxfId="512" priority="3889" operator="equal">
      <formula>"OTT"</formula>
    </cfRule>
    <cfRule type="cellIs" dxfId="511" priority="3904" operator="equal">
      <formula>"VGK"</formula>
    </cfRule>
    <cfRule type="cellIs" dxfId="510" priority="3905" operator="equal">
      <formula>"WSH"</formula>
    </cfRule>
    <cfRule type="cellIs" dxfId="509" priority="3906" operator="equal">
      <formula>"NYR"</formula>
    </cfRule>
    <cfRule type="cellIs" dxfId="508" priority="3907" operator="equal">
      <formula>"TBL"</formula>
    </cfRule>
    <cfRule type="cellIs" dxfId="507" priority="3908" operator="equal">
      <formula>"BOS"</formula>
    </cfRule>
    <cfRule type="cellIs" dxfId="506" priority="3888" operator="equal">
      <formula>"MTL"</formula>
    </cfRule>
  </conditionalFormatting>
  <conditionalFormatting sqref="L57">
    <cfRule type="cellIs" dxfId="505" priority="3626" operator="equal">
      <formula>"VAN"</formula>
    </cfRule>
    <cfRule type="cellIs" dxfId="504" priority="3628" operator="equal">
      <formula>"WPG"</formula>
    </cfRule>
    <cfRule type="cellIs" dxfId="503" priority="3629" operator="equal">
      <formula>"VGK"</formula>
    </cfRule>
    <cfRule type="cellIs" dxfId="502" priority="3630" operator="equal">
      <formula>"WSH"</formula>
    </cfRule>
    <cfRule type="cellIs" dxfId="501" priority="3631" operator="equal">
      <formula>"NYR"</formula>
    </cfRule>
    <cfRule type="cellIs" dxfId="500" priority="3632" operator="equal">
      <formula>"TBL"</formula>
    </cfRule>
    <cfRule type="cellIs" dxfId="499" priority="3633" operator="equal">
      <formula>"BOS"</formula>
    </cfRule>
    <cfRule type="cellIs" dxfId="498" priority="3627" operator="equal">
      <formula>"COL"</formula>
    </cfRule>
    <cfRule type="cellIs" dxfId="497" priority="3619" operator="equal">
      <formula>"TOR"</formula>
    </cfRule>
    <cfRule type="cellIs" dxfId="496" priority="3613" operator="equal">
      <formula>"MTL"</formula>
    </cfRule>
    <cfRule type="cellIs" dxfId="495" priority="3614" operator="equal">
      <formula>"OTT"</formula>
    </cfRule>
    <cfRule type="cellIs" dxfId="494" priority="3615" operator="equal">
      <formula>"NJD"</formula>
    </cfRule>
    <cfRule type="cellIs" dxfId="493" priority="3616" operator="equal">
      <formula>"MIN"</formula>
    </cfRule>
    <cfRule type="cellIs" dxfId="492" priority="3617" operator="equal">
      <formula>"STL"</formula>
    </cfRule>
    <cfRule type="cellIs" dxfId="491" priority="3618" operator="equal">
      <formula>"LAK"</formula>
    </cfRule>
    <cfRule type="cellIs" dxfId="490" priority="3620" operator="equal">
      <formula>"CAR"</formula>
    </cfRule>
    <cfRule type="cellIs" dxfId="489" priority="3621" operator="equal">
      <formula>"NYI"</formula>
    </cfRule>
    <cfRule type="cellIs" dxfId="488" priority="3622" operator="equal">
      <formula>"FLA"</formula>
    </cfRule>
    <cfRule type="cellIs" dxfId="487" priority="3623" operator="equal">
      <formula>"EDM"</formula>
    </cfRule>
    <cfRule type="cellIs" dxfId="486" priority="3624" operator="equal">
      <formula>"DAL"</formula>
    </cfRule>
    <cfRule type="cellIs" dxfId="485" priority="3625" operator="equal">
      <formula>"NSH"</formula>
    </cfRule>
  </conditionalFormatting>
  <conditionalFormatting sqref="L59:L60">
    <cfRule type="cellIs" dxfId="484" priority="3188" operator="equal">
      <formula>"VGK"</formula>
    </cfRule>
    <cfRule type="cellIs" dxfId="483" priority="3179" operator="equal">
      <formula>"CAR"</formula>
    </cfRule>
    <cfRule type="cellIs" dxfId="482" priority="3182" operator="equal">
      <formula>"EDM"</formula>
    </cfRule>
    <cfRule type="cellIs" dxfId="481" priority="3180" operator="equal">
      <formula>"NYI"</formula>
    </cfRule>
    <cfRule type="cellIs" dxfId="480" priority="3191" operator="equal">
      <formula>"TBL"</formula>
    </cfRule>
    <cfRule type="cellIs" dxfId="479" priority="3172" operator="equal">
      <formula>"MTL"</formula>
    </cfRule>
    <cfRule type="cellIs" dxfId="478" priority="3173" operator="equal">
      <formula>"OTT"</formula>
    </cfRule>
    <cfRule type="cellIs" dxfId="477" priority="3174" operator="equal">
      <formula>"NJD"</formula>
    </cfRule>
    <cfRule type="cellIs" dxfId="476" priority="3190" operator="equal">
      <formula>"NYR"</formula>
    </cfRule>
    <cfRule type="cellIs" dxfId="475" priority="3189" operator="equal">
      <formula>"WSH"</formula>
    </cfRule>
    <cfRule type="cellIs" dxfId="474" priority="3181" operator="equal">
      <formula>"FLA"</formula>
    </cfRule>
    <cfRule type="cellIs" dxfId="473" priority="3175" operator="equal">
      <formula>"MIN"</formula>
    </cfRule>
    <cfRule type="cellIs" dxfId="472" priority="3176" operator="equal">
      <formula>"STL"</formula>
    </cfRule>
    <cfRule type="cellIs" dxfId="471" priority="3177" operator="equal">
      <formula>"LAK"</formula>
    </cfRule>
    <cfRule type="cellIs" dxfId="470" priority="3187" operator="equal">
      <formula>"WPG"</formula>
    </cfRule>
    <cfRule type="cellIs" dxfId="469" priority="3186" operator="equal">
      <formula>"COL"</formula>
    </cfRule>
    <cfRule type="cellIs" dxfId="468" priority="3178" operator="equal">
      <formula>"TOR"</formula>
    </cfRule>
    <cfRule type="cellIs" dxfId="467" priority="3185" operator="equal">
      <formula>"VAN"</formula>
    </cfRule>
    <cfRule type="cellIs" dxfId="466" priority="3184" operator="equal">
      <formula>"NSH"</formula>
    </cfRule>
    <cfRule type="cellIs" dxfId="465" priority="3183" operator="equal">
      <formula>"DAL"</formula>
    </cfRule>
    <cfRule type="cellIs" dxfId="464" priority="3192" operator="equal">
      <formula>"BOS"</formula>
    </cfRule>
  </conditionalFormatting>
  <conditionalFormatting sqref="L63:L64">
    <cfRule type="cellIs" dxfId="463" priority="2400" operator="equal">
      <formula>"LAK"</formula>
    </cfRule>
    <cfRule type="cellIs" dxfId="462" priority="2403" operator="equal">
      <formula>"NYI"</formula>
    </cfRule>
    <cfRule type="cellIs" dxfId="461" priority="2402" operator="equal">
      <formula>"CAR"</formula>
    </cfRule>
    <cfRule type="cellIs" dxfId="460" priority="2401" operator="equal">
      <formula>"TOR"</formula>
    </cfRule>
    <cfRule type="cellIs" dxfId="459" priority="2415" operator="equal">
      <formula>"BOS"</formula>
    </cfRule>
    <cfRule type="cellIs" dxfId="458" priority="2399" operator="equal">
      <formula>"STL"</formula>
    </cfRule>
    <cfRule type="cellIs" dxfId="457" priority="2398" operator="equal">
      <formula>"MIN"</formula>
    </cfRule>
    <cfRule type="cellIs" dxfId="456" priority="2397" operator="equal">
      <formula>"NJD"</formula>
    </cfRule>
    <cfRule type="cellIs" dxfId="455" priority="2396" operator="equal">
      <formula>"OTT"</formula>
    </cfRule>
    <cfRule type="cellIs" dxfId="454" priority="2395" operator="equal">
      <formula>"MTL"</formula>
    </cfRule>
    <cfRule type="cellIs" dxfId="453" priority="2404" operator="equal">
      <formula>"FLA"</formula>
    </cfRule>
    <cfRule type="cellIs" dxfId="452" priority="2414" operator="equal">
      <formula>"TBL"</formula>
    </cfRule>
    <cfRule type="cellIs" dxfId="451" priority="2413" operator="equal">
      <formula>"NYR"</formula>
    </cfRule>
    <cfRule type="cellIs" dxfId="450" priority="2412" operator="equal">
      <formula>"WSH"</formula>
    </cfRule>
    <cfRule type="cellIs" dxfId="449" priority="2411" operator="equal">
      <formula>"VGK"</formula>
    </cfRule>
    <cfRule type="cellIs" dxfId="448" priority="2410" operator="equal">
      <formula>"WPG"</formula>
    </cfRule>
    <cfRule type="cellIs" dxfId="447" priority="2409" operator="equal">
      <formula>"COL"</formula>
    </cfRule>
    <cfRule type="cellIs" dxfId="446" priority="2408" operator="equal">
      <formula>"VAN"</formula>
    </cfRule>
    <cfRule type="cellIs" dxfId="445" priority="2407" operator="equal">
      <formula>"NSH"</formula>
    </cfRule>
    <cfRule type="cellIs" dxfId="444" priority="2406" operator="equal">
      <formula>"DAL"</formula>
    </cfRule>
    <cfRule type="cellIs" dxfId="443" priority="2405" operator="equal">
      <formula>"EDM"</formula>
    </cfRule>
  </conditionalFormatting>
  <conditionalFormatting sqref="L70">
    <cfRule type="cellIs" dxfId="442" priority="1935" operator="equal">
      <formula>"NJD"</formula>
    </cfRule>
    <cfRule type="cellIs" dxfId="441" priority="1938" operator="equal">
      <formula>"LAK"</formula>
    </cfRule>
    <cfRule type="cellIs" dxfId="440" priority="1939" operator="equal">
      <formula>"TOR"</formula>
    </cfRule>
    <cfRule type="cellIs" dxfId="439" priority="1940" operator="equal">
      <formula>"CAR"</formula>
    </cfRule>
    <cfRule type="cellIs" dxfId="438" priority="1941" operator="equal">
      <formula>"NYI"</formula>
    </cfRule>
    <cfRule type="cellIs" dxfId="437" priority="1952" operator="equal">
      <formula>"TBL"</formula>
    </cfRule>
    <cfRule type="cellIs" dxfId="436" priority="1942" operator="equal">
      <formula>"FLA"</formula>
    </cfRule>
    <cfRule type="cellIs" dxfId="435" priority="1944" operator="equal">
      <formula>"DAL"</formula>
    </cfRule>
    <cfRule type="cellIs" dxfId="434" priority="1933" operator="equal">
      <formula>"MTL"</formula>
    </cfRule>
    <cfRule type="cellIs" dxfId="433" priority="1934" operator="equal">
      <formula>"OTT"</formula>
    </cfRule>
    <cfRule type="cellIs" dxfId="432" priority="1943" operator="equal">
      <formula>"EDM"</formula>
    </cfRule>
    <cfRule type="cellIs" dxfId="431" priority="1936" operator="equal">
      <formula>"MIN"</formula>
    </cfRule>
    <cfRule type="cellIs" dxfId="430" priority="1937" operator="equal">
      <formula>"STL"</formula>
    </cfRule>
    <cfRule type="cellIs" dxfId="429" priority="1951" operator="equal">
      <formula>"NYR"</formula>
    </cfRule>
    <cfRule type="cellIs" dxfId="428" priority="1950" operator="equal">
      <formula>"WSH"</formula>
    </cfRule>
    <cfRule type="cellIs" dxfId="427" priority="1949" operator="equal">
      <formula>"VGK"</formula>
    </cfRule>
    <cfRule type="cellIs" dxfId="426" priority="1953" operator="equal">
      <formula>"BOS"</formula>
    </cfRule>
    <cfRule type="cellIs" dxfId="425" priority="1948" operator="equal">
      <formula>"WPG"</formula>
    </cfRule>
    <cfRule type="cellIs" dxfId="424" priority="1947" operator="equal">
      <formula>"COL"</formula>
    </cfRule>
    <cfRule type="cellIs" dxfId="423" priority="1946" operator="equal">
      <formula>"VAN"</formula>
    </cfRule>
    <cfRule type="cellIs" dxfId="422" priority="1945" operator="equal">
      <formula>"NSH"</formula>
    </cfRule>
  </conditionalFormatting>
  <conditionalFormatting sqref="L73">
    <cfRule type="cellIs" dxfId="421" priority="1721" operator="equal">
      <formula>"TBL"</formula>
    </cfRule>
    <cfRule type="cellIs" dxfId="420" priority="1712" operator="equal">
      <formula>"EDM"</formula>
    </cfRule>
    <cfRule type="cellIs" dxfId="419" priority="1720" operator="equal">
      <formula>"NYR"</formula>
    </cfRule>
    <cfRule type="cellIs" dxfId="418" priority="1719" operator="equal">
      <formula>"WSH"</formula>
    </cfRule>
    <cfRule type="cellIs" dxfId="417" priority="1718" operator="equal">
      <formula>"VGK"</formula>
    </cfRule>
    <cfRule type="cellIs" dxfId="416" priority="1717" operator="equal">
      <formula>"WPG"</formula>
    </cfRule>
    <cfRule type="cellIs" dxfId="415" priority="1715" operator="equal">
      <formula>"VAN"</formula>
    </cfRule>
    <cfRule type="cellIs" dxfId="414" priority="1713" operator="equal">
      <formula>"DAL"</formula>
    </cfRule>
    <cfRule type="cellIs" dxfId="413" priority="1716" operator="equal">
      <formula>"COL"</formula>
    </cfRule>
    <cfRule type="cellIs" dxfId="412" priority="1702" operator="equal">
      <formula>"MTL"</formula>
    </cfRule>
    <cfRule type="cellIs" dxfId="411" priority="1703" operator="equal">
      <formula>"OTT"</formula>
    </cfRule>
    <cfRule type="cellIs" dxfId="410" priority="1704" operator="equal">
      <formula>"NJD"</formula>
    </cfRule>
    <cfRule type="cellIs" dxfId="409" priority="1705" operator="equal">
      <formula>"MIN"</formula>
    </cfRule>
    <cfRule type="cellIs" dxfId="408" priority="1706" operator="equal">
      <formula>"STL"</formula>
    </cfRule>
    <cfRule type="cellIs" dxfId="407" priority="1707" operator="equal">
      <formula>"LAK"</formula>
    </cfRule>
    <cfRule type="cellIs" dxfId="406" priority="1708" operator="equal">
      <formula>"TOR"</formula>
    </cfRule>
    <cfRule type="cellIs" dxfId="405" priority="1709" operator="equal">
      <formula>"CAR"</formula>
    </cfRule>
    <cfRule type="cellIs" dxfId="404" priority="1710" operator="equal">
      <formula>"NYI"</formula>
    </cfRule>
    <cfRule type="cellIs" dxfId="403" priority="1711" operator="equal">
      <formula>"FLA"</formula>
    </cfRule>
    <cfRule type="cellIs" dxfId="402" priority="1722" operator="equal">
      <formula>"BOS"</formula>
    </cfRule>
    <cfRule type="cellIs" dxfId="401" priority="1714" operator="equal">
      <formula>"NSH"</formula>
    </cfRule>
  </conditionalFormatting>
  <conditionalFormatting sqref="L75">
    <cfRule type="cellIs" dxfId="400" priority="1457" operator="equal">
      <formula>"EDM"</formula>
    </cfRule>
    <cfRule type="cellIs" dxfId="399" priority="1458" operator="equal">
      <formula>"DAL"</formula>
    </cfRule>
    <cfRule type="cellIs" dxfId="398" priority="1459" operator="equal">
      <formula>"NSH"</formula>
    </cfRule>
    <cfRule type="cellIs" dxfId="397" priority="1460" operator="equal">
      <formula>"VAN"</formula>
    </cfRule>
    <cfRule type="cellIs" dxfId="396" priority="1461" operator="equal">
      <formula>"COL"</formula>
    </cfRule>
    <cfRule type="cellIs" dxfId="395" priority="1462" operator="equal">
      <formula>"WPG"</formula>
    </cfRule>
    <cfRule type="cellIs" dxfId="394" priority="1463" operator="equal">
      <formula>"VGK"</formula>
    </cfRule>
    <cfRule type="cellIs" dxfId="393" priority="1464" operator="equal">
      <formula>"WSH"</formula>
    </cfRule>
    <cfRule type="cellIs" dxfId="392" priority="1466" operator="equal">
      <formula>"TBL"</formula>
    </cfRule>
    <cfRule type="cellIs" dxfId="391" priority="1467" operator="equal">
      <formula>"BOS"</formula>
    </cfRule>
    <cfRule type="cellIs" dxfId="390" priority="1452" operator="equal">
      <formula>"LAK"</formula>
    </cfRule>
    <cfRule type="cellIs" dxfId="389" priority="1447" operator="equal">
      <formula>"MTL"</formula>
    </cfRule>
    <cfRule type="cellIs" dxfId="388" priority="1448" operator="equal">
      <formula>"OTT"</formula>
    </cfRule>
    <cfRule type="cellIs" dxfId="387" priority="1465" operator="equal">
      <formula>"NYR"</formula>
    </cfRule>
    <cfRule type="cellIs" dxfId="386" priority="1449" operator="equal">
      <formula>"NJD"</formula>
    </cfRule>
    <cfRule type="cellIs" dxfId="385" priority="1450" operator="equal">
      <formula>"MIN"</formula>
    </cfRule>
    <cfRule type="cellIs" dxfId="384" priority="1451" operator="equal">
      <formula>"STL"</formula>
    </cfRule>
    <cfRule type="cellIs" dxfId="383" priority="1453" operator="equal">
      <formula>"TOR"</formula>
    </cfRule>
    <cfRule type="cellIs" dxfId="382" priority="1454" operator="equal">
      <formula>"CAR"</formula>
    </cfRule>
    <cfRule type="cellIs" dxfId="381" priority="1456" operator="equal">
      <formula>"FLA"</formula>
    </cfRule>
    <cfRule type="cellIs" dxfId="380" priority="1455" operator="equal">
      <formula>"NYI"</formula>
    </cfRule>
  </conditionalFormatting>
  <conditionalFormatting sqref="L77:L79">
    <cfRule type="cellIs" dxfId="379" priority="408" operator="equal">
      <formula>"MTL"</formula>
    </cfRule>
    <cfRule type="cellIs" dxfId="378" priority="412" operator="equal">
      <formula>"STL"</formula>
    </cfRule>
    <cfRule type="cellIs" dxfId="377" priority="409" operator="equal">
      <formula>"OTT"</formula>
    </cfRule>
    <cfRule type="cellIs" dxfId="376" priority="410" operator="equal">
      <formula>"NJD"</formula>
    </cfRule>
    <cfRule type="cellIs" dxfId="375" priority="416" operator="equal">
      <formula>"NYI"</formula>
    </cfRule>
    <cfRule type="cellIs" dxfId="374" priority="423" operator="equal">
      <formula>"WPG"</formula>
    </cfRule>
    <cfRule type="cellIs" dxfId="373" priority="411" operator="equal">
      <formula>"MIN"</formula>
    </cfRule>
    <cfRule type="cellIs" dxfId="372" priority="413" operator="equal">
      <formula>"LAK"</formula>
    </cfRule>
    <cfRule type="cellIs" dxfId="371" priority="414" operator="equal">
      <formula>"TOR"</formula>
    </cfRule>
    <cfRule type="cellIs" dxfId="370" priority="415" operator="equal">
      <formula>"CAR"</formula>
    </cfRule>
    <cfRule type="cellIs" dxfId="369" priority="417" operator="equal">
      <formula>"FLA"</formula>
    </cfRule>
    <cfRule type="cellIs" dxfId="368" priority="418" operator="equal">
      <formula>"EDM"</formula>
    </cfRule>
    <cfRule type="cellIs" dxfId="367" priority="419" operator="equal">
      <formula>"DAL"</formula>
    </cfRule>
    <cfRule type="cellIs" dxfId="366" priority="420" operator="equal">
      <formula>"NSH"</formula>
    </cfRule>
    <cfRule type="cellIs" dxfId="365" priority="421" operator="equal">
      <formula>"VAN"</formula>
    </cfRule>
    <cfRule type="cellIs" dxfId="364" priority="422" operator="equal">
      <formula>"COL"</formula>
    </cfRule>
    <cfRule type="cellIs" dxfId="363" priority="424" operator="equal">
      <formula>"VGK"</formula>
    </cfRule>
    <cfRule type="cellIs" dxfId="362" priority="425" operator="equal">
      <formula>"WSH"</formula>
    </cfRule>
    <cfRule type="cellIs" dxfId="361" priority="426" operator="equal">
      <formula>"NYR"</formula>
    </cfRule>
    <cfRule type="cellIs" dxfId="360" priority="427" operator="equal">
      <formula>"TBL"</formula>
    </cfRule>
    <cfRule type="cellIs" dxfId="359" priority="428" operator="equal">
      <formula>"BOS"</formula>
    </cfRule>
  </conditionalFormatting>
  <conditionalFormatting sqref="L81">
    <cfRule type="cellIs" dxfId="358" priority="22" operator="equal">
      <formula>"MTL"</formula>
    </cfRule>
    <cfRule type="cellIs" dxfId="357" priority="29" operator="equal">
      <formula>"CAR"</formula>
    </cfRule>
    <cfRule type="cellIs" dxfId="356" priority="28" operator="equal">
      <formula>"TOR"</formula>
    </cfRule>
    <cfRule type="cellIs" dxfId="355" priority="27" operator="equal">
      <formula>"LAK"</formula>
    </cfRule>
    <cfRule type="cellIs" dxfId="354" priority="31" operator="equal">
      <formula>"FLA"</formula>
    </cfRule>
    <cfRule type="cellIs" dxfId="353" priority="30" operator="equal">
      <formula>"NYI"</formula>
    </cfRule>
    <cfRule type="cellIs" dxfId="352" priority="26" operator="equal">
      <formula>"STL"</formula>
    </cfRule>
    <cfRule type="cellIs" dxfId="351" priority="25" operator="equal">
      <formula>"MIN"</formula>
    </cfRule>
    <cfRule type="cellIs" dxfId="350" priority="24" operator="equal">
      <formula>"NJD"</formula>
    </cfRule>
    <cfRule type="cellIs" dxfId="349" priority="23" operator="equal">
      <formula>"OTT"</formula>
    </cfRule>
    <cfRule type="cellIs" dxfId="348" priority="40" operator="equal">
      <formula>"NYR"</formula>
    </cfRule>
    <cfRule type="cellIs" dxfId="347" priority="38" operator="equal">
      <formula>"VGK"</formula>
    </cfRule>
    <cfRule type="cellIs" dxfId="346" priority="39" operator="equal">
      <formula>"WSH"</formula>
    </cfRule>
    <cfRule type="cellIs" dxfId="345" priority="37" operator="equal">
      <formula>"WPG"</formula>
    </cfRule>
    <cfRule type="cellIs" dxfId="344" priority="36" operator="equal">
      <formula>"COL"</formula>
    </cfRule>
    <cfRule type="cellIs" dxfId="343" priority="34" operator="equal">
      <formula>"NSH"</formula>
    </cfRule>
    <cfRule type="cellIs" dxfId="342" priority="35" operator="equal">
      <formula>"VAN"</formula>
    </cfRule>
    <cfRule type="cellIs" dxfId="341" priority="42" operator="equal">
      <formula>"BOS"</formula>
    </cfRule>
    <cfRule type="cellIs" dxfId="340" priority="33" operator="equal">
      <formula>"DAL"</formula>
    </cfRule>
    <cfRule type="cellIs" dxfId="339" priority="41" operator="equal">
      <formula>"TBL"</formula>
    </cfRule>
    <cfRule type="cellIs" dxfId="338" priority="32" operator="equal">
      <formula>"EDM"</formula>
    </cfRule>
  </conditionalFormatting>
  <conditionalFormatting sqref="L46:M46">
    <cfRule type="cellIs" dxfId="337" priority="4184" operator="equal">
      <formula>"NJD"</formula>
    </cfRule>
    <cfRule type="cellIs" dxfId="336" priority="4185" operator="equal">
      <formula>"MIN"</formula>
    </cfRule>
    <cfRule type="cellIs" dxfId="335" priority="4186" operator="equal">
      <formula>"STL"</formula>
    </cfRule>
    <cfRule type="cellIs" dxfId="334" priority="4187" operator="equal">
      <formula>"LAK"</formula>
    </cfRule>
    <cfRule type="cellIs" dxfId="333" priority="4188" operator="equal">
      <formula>"TOR"</formula>
    </cfRule>
    <cfRule type="cellIs" dxfId="332" priority="4189" operator="equal">
      <formula>"CAR"</formula>
    </cfRule>
    <cfRule type="cellIs" dxfId="331" priority="4190" operator="equal">
      <formula>"NYI"</formula>
    </cfRule>
    <cfRule type="cellIs" dxfId="330" priority="4196" operator="equal">
      <formula>"COL"</formula>
    </cfRule>
    <cfRule type="cellIs" dxfId="329" priority="4191" operator="equal">
      <formula>"FLA"</formula>
    </cfRule>
    <cfRule type="cellIs" dxfId="328" priority="4192" operator="equal">
      <formula>"EDM"</formula>
    </cfRule>
    <cfRule type="cellIs" dxfId="327" priority="4193" operator="equal">
      <formula>"DAL"</formula>
    </cfRule>
    <cfRule type="cellIs" dxfId="326" priority="4195" operator="equal">
      <formula>"VAN"</formula>
    </cfRule>
    <cfRule type="cellIs" dxfId="325" priority="4197" operator="equal">
      <formula>"WPG"</formula>
    </cfRule>
    <cfRule type="cellIs" dxfId="324" priority="4198" operator="equal">
      <formula>"VGK"</formula>
    </cfRule>
    <cfRule type="cellIs" dxfId="323" priority="4199" operator="equal">
      <formula>"WSH"</formula>
    </cfRule>
    <cfRule type="cellIs" dxfId="322" priority="4200" operator="equal">
      <formula>"NYR"</formula>
    </cfRule>
    <cfRule type="cellIs" dxfId="321" priority="4201" operator="equal">
      <formula>"TBL"</formula>
    </cfRule>
    <cfRule type="cellIs" dxfId="320" priority="4202" operator="equal">
      <formula>"BOS"</formula>
    </cfRule>
    <cfRule type="cellIs" dxfId="319" priority="4183" operator="equal">
      <formula>"OTT"</formula>
    </cfRule>
    <cfRule type="cellIs" dxfId="318" priority="4194" operator="equal">
      <formula>"NSH"</formula>
    </cfRule>
    <cfRule type="cellIs" dxfId="317" priority="4182" operator="equal">
      <formula>"MTL"</formula>
    </cfRule>
  </conditionalFormatting>
  <conditionalFormatting sqref="L61:M63 H62:I63">
    <cfRule type="cellIs" dxfId="316" priority="2827" operator="equal">
      <formula>"NSH"</formula>
    </cfRule>
    <cfRule type="cellIs" dxfId="315" priority="2825" operator="equal">
      <formula>"EDM"</formula>
    </cfRule>
    <cfRule type="cellIs" dxfId="314" priority="2828" operator="equal">
      <formula>"VAN"</formula>
    </cfRule>
    <cfRule type="cellIs" dxfId="313" priority="2829" operator="equal">
      <formula>"COL"</formula>
    </cfRule>
    <cfRule type="cellIs" dxfId="312" priority="2830" operator="equal">
      <formula>"WPG"</formula>
    </cfRule>
    <cfRule type="cellIs" dxfId="311" priority="2831" operator="equal">
      <formula>"VGK"</formula>
    </cfRule>
    <cfRule type="cellIs" dxfId="310" priority="2833" operator="equal">
      <formula>"NYR"</formula>
    </cfRule>
    <cfRule type="cellIs" dxfId="309" priority="2834" operator="equal">
      <formula>"TBL"</formula>
    </cfRule>
    <cfRule type="cellIs" dxfId="308" priority="2815" operator="equal">
      <formula>"MTL"</formula>
    </cfRule>
    <cfRule type="cellIs" dxfId="307" priority="2816" operator="equal">
      <formula>"OTT"</formula>
    </cfRule>
    <cfRule type="cellIs" dxfId="306" priority="2835" operator="equal">
      <formula>"BOS"</formula>
    </cfRule>
    <cfRule type="cellIs" dxfId="305" priority="2818" operator="equal">
      <formula>"MIN"</formula>
    </cfRule>
    <cfRule type="cellIs" dxfId="304" priority="2819" operator="equal">
      <formula>"STL"</formula>
    </cfRule>
    <cfRule type="cellIs" dxfId="303" priority="2820" operator="equal">
      <formula>"LAK"</formula>
    </cfRule>
    <cfRule type="cellIs" dxfId="302" priority="2821" operator="equal">
      <formula>"TOR"</formula>
    </cfRule>
    <cfRule type="cellIs" dxfId="301" priority="2822" operator="equal">
      <formula>"CAR"</formula>
    </cfRule>
    <cfRule type="cellIs" dxfId="300" priority="2823" operator="equal">
      <formula>"NYI"</formula>
    </cfRule>
    <cfRule type="cellIs" dxfId="299" priority="2824" operator="equal">
      <formula>"FLA"</formula>
    </cfRule>
    <cfRule type="cellIs" dxfId="298" priority="2826" operator="equal">
      <formula>"DAL"</formula>
    </cfRule>
    <cfRule type="cellIs" dxfId="297" priority="2832" operator="equal">
      <formula>"WSH"</formula>
    </cfRule>
    <cfRule type="cellIs" dxfId="296" priority="2817" operator="equal">
      <formula>"NJD"</formula>
    </cfRule>
  </conditionalFormatting>
  <conditionalFormatting sqref="L69:M69">
    <cfRule type="cellIs" dxfId="295" priority="2116" operator="equal">
      <formula>"WPG"</formula>
    </cfRule>
    <cfRule type="cellIs" dxfId="294" priority="2117" operator="equal">
      <formula>"VGK"</formula>
    </cfRule>
    <cfRule type="cellIs" dxfId="293" priority="2118" operator="equal">
      <formula>"WSH"</formula>
    </cfRule>
    <cfRule type="cellIs" dxfId="292" priority="2119" operator="equal">
      <formula>"NYR"</formula>
    </cfRule>
    <cfRule type="cellIs" dxfId="291" priority="2120" operator="equal">
      <formula>"TBL"</formula>
    </cfRule>
    <cfRule type="cellIs" dxfId="290" priority="2121" operator="equal">
      <formula>"BOS"</formula>
    </cfRule>
    <cfRule type="cellIs" dxfId="289" priority="2104" operator="equal">
      <formula>"MIN"</formula>
    </cfRule>
    <cfRule type="cellIs" dxfId="288" priority="2101" operator="equal">
      <formula>"MTL"</formula>
    </cfRule>
    <cfRule type="cellIs" dxfId="287" priority="2102" operator="equal">
      <formula>"OTT"</formula>
    </cfRule>
    <cfRule type="cellIs" dxfId="286" priority="2103" operator="equal">
      <formula>"NJD"</formula>
    </cfRule>
    <cfRule type="cellIs" dxfId="285" priority="2105" operator="equal">
      <formula>"STL"</formula>
    </cfRule>
    <cfRule type="cellIs" dxfId="284" priority="2106" operator="equal">
      <formula>"LAK"</formula>
    </cfRule>
    <cfRule type="cellIs" dxfId="283" priority="2107" operator="equal">
      <formula>"TOR"</formula>
    </cfRule>
    <cfRule type="cellIs" dxfId="282" priority="2108" operator="equal">
      <formula>"CAR"</formula>
    </cfRule>
    <cfRule type="cellIs" dxfId="281" priority="2109" operator="equal">
      <formula>"NYI"</formula>
    </cfRule>
    <cfRule type="cellIs" dxfId="280" priority="2110" operator="equal">
      <formula>"FLA"</formula>
    </cfRule>
    <cfRule type="cellIs" dxfId="279" priority="2111" operator="equal">
      <formula>"EDM"</formula>
    </cfRule>
    <cfRule type="cellIs" dxfId="278" priority="2112" operator="equal">
      <formula>"DAL"</formula>
    </cfRule>
    <cfRule type="cellIs" dxfId="277" priority="2113" operator="equal">
      <formula>"NSH"</formula>
    </cfRule>
    <cfRule type="cellIs" dxfId="276" priority="2114" operator="equal">
      <formula>"VAN"</formula>
    </cfRule>
    <cfRule type="cellIs" dxfId="275" priority="2115" operator="equal">
      <formula>"COL"</formula>
    </cfRule>
  </conditionalFormatting>
  <conditionalFormatting sqref="L72:M72">
    <cfRule type="cellIs" dxfId="274" priority="1641" operator="equal">
      <formula>"STL"</formula>
    </cfRule>
    <cfRule type="cellIs" dxfId="273" priority="1640" operator="equal">
      <formula>"MIN"</formula>
    </cfRule>
    <cfRule type="cellIs" dxfId="272" priority="1639" operator="equal">
      <formula>"NJD"</formula>
    </cfRule>
    <cfRule type="cellIs" dxfId="271" priority="1638" operator="equal">
      <formula>"OTT"</formula>
    </cfRule>
    <cfRule type="cellIs" dxfId="270" priority="1637" operator="equal">
      <formula>"MTL"</formula>
    </cfRule>
    <cfRule type="cellIs" dxfId="269" priority="1643" operator="equal">
      <formula>"TOR"</formula>
    </cfRule>
    <cfRule type="cellIs" dxfId="268" priority="1657" operator="equal">
      <formula>"BOS"</formula>
    </cfRule>
    <cfRule type="cellIs" dxfId="267" priority="1642" operator="equal">
      <formula>"LAK"</formula>
    </cfRule>
    <cfRule type="cellIs" dxfId="266" priority="1644" operator="equal">
      <formula>"CAR"</formula>
    </cfRule>
    <cfRule type="cellIs" dxfId="265" priority="1645" operator="equal">
      <formula>"NYI"</formula>
    </cfRule>
    <cfRule type="cellIs" dxfId="264" priority="1646" operator="equal">
      <formula>"FLA"</formula>
    </cfRule>
    <cfRule type="cellIs" dxfId="263" priority="1648" operator="equal">
      <formula>"DAL"</formula>
    </cfRule>
    <cfRule type="cellIs" dxfId="262" priority="1649" operator="equal">
      <formula>"NSH"</formula>
    </cfRule>
    <cfRule type="cellIs" dxfId="261" priority="1650" operator="equal">
      <formula>"VAN"</formula>
    </cfRule>
    <cfRule type="cellIs" dxfId="260" priority="1651" operator="equal">
      <formula>"COL"</formula>
    </cfRule>
    <cfRule type="cellIs" dxfId="259" priority="1647" operator="equal">
      <formula>"EDM"</formula>
    </cfRule>
    <cfRule type="cellIs" dxfId="258" priority="1656" operator="equal">
      <formula>"TBL"</formula>
    </cfRule>
    <cfRule type="cellIs" dxfId="257" priority="1655" operator="equal">
      <formula>"NYR"</formula>
    </cfRule>
    <cfRule type="cellIs" dxfId="256" priority="1654" operator="equal">
      <formula>"WSH"</formula>
    </cfRule>
    <cfRule type="cellIs" dxfId="255" priority="1652" operator="equal">
      <formula>"WPG"</formula>
    </cfRule>
    <cfRule type="cellIs" dxfId="254" priority="1653" operator="equal">
      <formula>"VGK"</formula>
    </cfRule>
  </conditionalFormatting>
  <conditionalFormatting sqref="L74:M74">
    <cfRule type="cellIs" dxfId="253" priority="1401" operator="equal">
      <formula>"TBL"</formula>
    </cfRule>
    <cfRule type="cellIs" dxfId="252" priority="1400" operator="equal">
      <formula>"NYR"</formula>
    </cfRule>
    <cfRule type="cellIs" dxfId="251" priority="1399" operator="equal">
      <formula>"WSH"</formula>
    </cfRule>
    <cfRule type="cellIs" dxfId="250" priority="1398" operator="equal">
      <formula>"VGK"</formula>
    </cfRule>
    <cfRule type="cellIs" dxfId="249" priority="1397" operator="equal">
      <formula>"WPG"</formula>
    </cfRule>
    <cfRule type="cellIs" dxfId="248" priority="1396" operator="equal">
      <formula>"COL"</formula>
    </cfRule>
    <cfRule type="cellIs" dxfId="247" priority="1395" operator="equal">
      <formula>"VAN"</formula>
    </cfRule>
    <cfRule type="cellIs" dxfId="246" priority="1394" operator="equal">
      <formula>"NSH"</formula>
    </cfRule>
    <cfRule type="cellIs" dxfId="245" priority="1393" operator="equal">
      <formula>"DAL"</formula>
    </cfRule>
    <cfRule type="cellIs" dxfId="244" priority="1382" operator="equal">
      <formula>"MTL"</formula>
    </cfRule>
    <cfRule type="cellIs" dxfId="243" priority="1383" operator="equal">
      <formula>"OTT"</formula>
    </cfRule>
    <cfRule type="cellIs" dxfId="242" priority="1385" operator="equal">
      <formula>"MIN"</formula>
    </cfRule>
    <cfRule type="cellIs" dxfId="241" priority="1388" operator="equal">
      <formula>"TOR"</formula>
    </cfRule>
    <cfRule type="cellIs" dxfId="240" priority="1386" operator="equal">
      <formula>"STL"</formula>
    </cfRule>
    <cfRule type="cellIs" dxfId="239" priority="1392" operator="equal">
      <formula>"EDM"</formula>
    </cfRule>
    <cfRule type="cellIs" dxfId="238" priority="1402" operator="equal">
      <formula>"BOS"</formula>
    </cfRule>
    <cfRule type="cellIs" dxfId="237" priority="1391" operator="equal">
      <formula>"FLA"</formula>
    </cfRule>
    <cfRule type="cellIs" dxfId="236" priority="1390" operator="equal">
      <formula>"NYI"</formula>
    </cfRule>
    <cfRule type="cellIs" dxfId="235" priority="1389" operator="equal">
      <formula>"CAR"</formula>
    </cfRule>
    <cfRule type="cellIs" dxfId="234" priority="1384" operator="equal">
      <formula>"NJD"</formula>
    </cfRule>
    <cfRule type="cellIs" dxfId="233" priority="1387" operator="equal">
      <formula>"LAK"</formula>
    </cfRule>
  </conditionalFormatting>
  <conditionalFormatting sqref="L80:M80">
    <cfRule type="cellIs" dxfId="232" priority="12" operator="equal">
      <formula>"DAL"</formula>
    </cfRule>
    <cfRule type="cellIs" dxfId="231" priority="2" operator="equal">
      <formula>"OTT"</formula>
    </cfRule>
    <cfRule type="cellIs" dxfId="230" priority="3" operator="equal">
      <formula>"NJD"</formula>
    </cfRule>
    <cfRule type="cellIs" dxfId="229" priority="4" operator="equal">
      <formula>"MIN"</formula>
    </cfRule>
    <cfRule type="cellIs" dxfId="228" priority="5" operator="equal">
      <formula>"STL"</formula>
    </cfRule>
    <cfRule type="cellIs" dxfId="227" priority="6" operator="equal">
      <formula>"LAK"</formula>
    </cfRule>
    <cfRule type="cellIs" dxfId="226" priority="7" operator="equal">
      <formula>"TOR"</formula>
    </cfRule>
    <cfRule type="cellIs" dxfId="225" priority="8" operator="equal">
      <formula>"CAR"</formula>
    </cfRule>
    <cfRule type="cellIs" dxfId="224" priority="13" operator="equal">
      <formula>"NSH"</formula>
    </cfRule>
    <cfRule type="cellIs" dxfId="223" priority="1" operator="equal">
      <formula>"MTL"</formula>
    </cfRule>
    <cfRule type="cellIs" dxfId="222" priority="14" operator="equal">
      <formula>"VAN"</formula>
    </cfRule>
    <cfRule type="cellIs" dxfId="221" priority="15" operator="equal">
      <formula>"COL"</formula>
    </cfRule>
    <cfRule type="cellIs" dxfId="220" priority="16" operator="equal">
      <formula>"WPG"</formula>
    </cfRule>
    <cfRule type="cellIs" dxfId="219" priority="17" operator="equal">
      <formula>"VGK"</formula>
    </cfRule>
    <cfRule type="cellIs" dxfId="218" priority="18" operator="equal">
      <formula>"WSH"</formula>
    </cfRule>
    <cfRule type="cellIs" dxfId="217" priority="19" operator="equal">
      <formula>"NYR"</formula>
    </cfRule>
    <cfRule type="cellIs" dxfId="216" priority="21" operator="equal">
      <formula>"BOS"</formula>
    </cfRule>
    <cfRule type="cellIs" dxfId="215" priority="20" operator="equal">
      <formula>"TBL"</formula>
    </cfRule>
    <cfRule type="cellIs" dxfId="214" priority="9" operator="equal">
      <formula>"NYI"</formula>
    </cfRule>
    <cfRule type="cellIs" dxfId="213" priority="10" operator="equal">
      <formula>"FLA"</formula>
    </cfRule>
    <cfRule type="cellIs" dxfId="212" priority="11" operator="equal">
      <formula>"EDM"</formula>
    </cfRule>
  </conditionalFormatting>
  <conditionalFormatting sqref="M51">
    <cfRule type="cellIs" dxfId="211" priority="4100" operator="equal">
      <formula>"NJD"</formula>
    </cfRule>
    <cfRule type="cellIs" dxfId="210" priority="4101" operator="equal">
      <formula>"MIN"</formula>
    </cfRule>
    <cfRule type="cellIs" dxfId="209" priority="4102" operator="equal">
      <formula>"STL"</formula>
    </cfRule>
    <cfRule type="cellIs" dxfId="208" priority="4103" operator="equal">
      <formula>"LAK"</formula>
    </cfRule>
    <cfRule type="cellIs" dxfId="207" priority="4104" operator="equal">
      <formula>"TOR"</formula>
    </cfRule>
    <cfRule type="cellIs" dxfId="206" priority="4105" operator="equal">
      <formula>"CAR"</formula>
    </cfRule>
    <cfRule type="cellIs" dxfId="205" priority="4106" operator="equal">
      <formula>"NYI"</formula>
    </cfRule>
    <cfRule type="cellIs" dxfId="204" priority="4107" operator="equal">
      <formula>"FLA"</formula>
    </cfRule>
    <cfRule type="cellIs" dxfId="203" priority="4108" operator="equal">
      <formula>"EDM"</formula>
    </cfRule>
    <cfRule type="cellIs" dxfId="202" priority="4109" operator="equal">
      <formula>"DAL"</formula>
    </cfRule>
    <cfRule type="cellIs" dxfId="201" priority="4098" operator="equal">
      <formula>"MTL"</formula>
    </cfRule>
    <cfRule type="cellIs" dxfId="200" priority="4099" operator="equal">
      <formula>"OTT"</formula>
    </cfRule>
    <cfRule type="cellIs" dxfId="199" priority="4118" operator="equal">
      <formula>"BOS"</formula>
    </cfRule>
    <cfRule type="cellIs" dxfId="198" priority="4117" operator="equal">
      <formula>"TBL"</formula>
    </cfRule>
    <cfRule type="cellIs" dxfId="197" priority="4116" operator="equal">
      <formula>"NYR"</formula>
    </cfRule>
    <cfRule type="cellIs" dxfId="196" priority="4115" operator="equal">
      <formula>"WSH"</formula>
    </cfRule>
    <cfRule type="cellIs" dxfId="195" priority="4114" operator="equal">
      <formula>"VGK"</formula>
    </cfRule>
    <cfRule type="cellIs" dxfId="194" priority="4113" operator="equal">
      <formula>"WPG"</formula>
    </cfRule>
    <cfRule type="cellIs" dxfId="193" priority="4112" operator="equal">
      <formula>"COL"</formula>
    </cfRule>
    <cfRule type="cellIs" dxfId="192" priority="4111" operator="equal">
      <formula>"VAN"</formula>
    </cfRule>
    <cfRule type="cellIs" dxfId="191" priority="4110" operator="equal">
      <formula>"NSH"</formula>
    </cfRule>
  </conditionalFormatting>
  <conditionalFormatting sqref="M53">
    <cfRule type="cellIs" dxfId="190" priority="3770" operator="equal">
      <formula>"EDM"</formula>
    </cfRule>
    <cfRule type="cellIs" dxfId="189" priority="3769" operator="equal">
      <formula>"FLA"</formula>
    </cfRule>
    <cfRule type="cellIs" dxfId="188" priority="3768" operator="equal">
      <formula>"NYI"</formula>
    </cfRule>
    <cfRule type="cellIs" dxfId="187" priority="3767" operator="equal">
      <formula>"CAR"</formula>
    </cfRule>
    <cfRule type="cellIs" dxfId="186" priority="3766" operator="equal">
      <formula>"TOR"</formula>
    </cfRule>
    <cfRule type="cellIs" dxfId="185" priority="3764" operator="equal">
      <formula>"STL"</formula>
    </cfRule>
    <cfRule type="cellIs" dxfId="184" priority="3763" operator="equal">
      <formula>"MIN"</formula>
    </cfRule>
    <cfRule type="cellIs" dxfId="183" priority="3762" operator="equal">
      <formula>"NJD"</formula>
    </cfRule>
    <cfRule type="cellIs" dxfId="182" priority="3761" operator="equal">
      <formula>"OTT"</formula>
    </cfRule>
    <cfRule type="cellIs" dxfId="181" priority="3760" operator="equal">
      <formula>"MTL"</formula>
    </cfRule>
    <cfRule type="cellIs" dxfId="180" priority="3765" operator="equal">
      <formula>"LAK"</formula>
    </cfRule>
    <cfRule type="cellIs" dxfId="179" priority="3774" operator="equal">
      <formula>"COL"</formula>
    </cfRule>
    <cfRule type="cellIs" dxfId="178" priority="3780" operator="equal">
      <formula>"BOS"</formula>
    </cfRule>
    <cfRule type="cellIs" dxfId="177" priority="3779" operator="equal">
      <formula>"TBL"</formula>
    </cfRule>
    <cfRule type="cellIs" dxfId="176" priority="3778" operator="equal">
      <formula>"NYR"</formula>
    </cfRule>
    <cfRule type="cellIs" dxfId="175" priority="3777" operator="equal">
      <formula>"WSH"</formula>
    </cfRule>
    <cfRule type="cellIs" dxfId="174" priority="3776" operator="equal">
      <formula>"VGK"</formula>
    </cfRule>
    <cfRule type="cellIs" dxfId="173" priority="3775" operator="equal">
      <formula>"WPG"</formula>
    </cfRule>
    <cfRule type="cellIs" dxfId="172" priority="3773" operator="equal">
      <formula>"VAN"</formula>
    </cfRule>
    <cfRule type="cellIs" dxfId="171" priority="3772" operator="equal">
      <formula>"NSH"</formula>
    </cfRule>
    <cfRule type="cellIs" dxfId="170" priority="3771" operator="equal">
      <formula>"DAL"</formula>
    </cfRule>
  </conditionalFormatting>
  <conditionalFormatting sqref="M55">
    <cfRule type="cellIs" dxfId="169" priority="3909" operator="equal">
      <formula>"MTL"</formula>
    </cfRule>
    <cfRule type="cellIs" dxfId="168" priority="3915" operator="equal">
      <formula>"TOR"</formula>
    </cfRule>
    <cfRule type="cellIs" dxfId="167" priority="3914" operator="equal">
      <formula>"LAK"</formula>
    </cfRule>
    <cfRule type="cellIs" dxfId="166" priority="3913" operator="equal">
      <formula>"STL"</formula>
    </cfRule>
    <cfRule type="cellIs" dxfId="165" priority="3912" operator="equal">
      <formula>"MIN"</formula>
    </cfRule>
    <cfRule type="cellIs" dxfId="164" priority="3927" operator="equal">
      <formula>"NYR"</formula>
    </cfRule>
    <cfRule type="cellIs" dxfId="163" priority="3911" operator="equal">
      <formula>"NJD"</formula>
    </cfRule>
    <cfRule type="cellIs" dxfId="162" priority="3926" operator="equal">
      <formula>"WSH"</formula>
    </cfRule>
    <cfRule type="cellIs" dxfId="161" priority="3925" operator="equal">
      <formula>"VGK"</formula>
    </cfRule>
    <cfRule type="cellIs" dxfId="160" priority="3924" operator="equal">
      <formula>"WPG"</formula>
    </cfRule>
    <cfRule type="cellIs" dxfId="159" priority="3923" operator="equal">
      <formula>"COL"</formula>
    </cfRule>
    <cfRule type="cellIs" dxfId="158" priority="3929" operator="equal">
      <formula>"BOS"</formula>
    </cfRule>
    <cfRule type="cellIs" dxfId="157" priority="3921" operator="equal">
      <formula>"NSH"</formula>
    </cfRule>
    <cfRule type="cellIs" dxfId="156" priority="3928" operator="equal">
      <formula>"TBL"</formula>
    </cfRule>
    <cfRule type="cellIs" dxfId="155" priority="3917" operator="equal">
      <formula>"NYI"</formula>
    </cfRule>
    <cfRule type="cellIs" dxfId="154" priority="3920" operator="equal">
      <formula>"DAL"</formula>
    </cfRule>
    <cfRule type="cellIs" dxfId="153" priority="3919" operator="equal">
      <formula>"EDM"</formula>
    </cfRule>
    <cfRule type="cellIs" dxfId="152" priority="3918" operator="equal">
      <formula>"FLA"</formula>
    </cfRule>
    <cfRule type="cellIs" dxfId="151" priority="3916" operator="equal">
      <formula>"CAR"</formula>
    </cfRule>
    <cfRule type="cellIs" dxfId="150" priority="3910" operator="equal">
      <formula>"OTT"</formula>
    </cfRule>
    <cfRule type="cellIs" dxfId="149" priority="3922" operator="equal">
      <formula>"VAN"</formula>
    </cfRule>
  </conditionalFormatting>
  <conditionalFormatting sqref="M57">
    <cfRule type="cellIs" dxfId="148" priority="3604" operator="equal">
      <formula>"NSH"</formula>
    </cfRule>
    <cfRule type="cellIs" dxfId="147" priority="3605" operator="equal">
      <formula>"VAN"</formula>
    </cfRule>
    <cfRule type="cellIs" dxfId="146" priority="3606" operator="equal">
      <formula>"COL"</formula>
    </cfRule>
    <cfRule type="cellIs" dxfId="145" priority="3607" operator="equal">
      <formula>"WPG"</formula>
    </cfRule>
    <cfRule type="cellIs" dxfId="144" priority="3608" operator="equal">
      <formula>"VGK"</formula>
    </cfRule>
    <cfRule type="cellIs" dxfId="143" priority="3610" operator="equal">
      <formula>"NYR"</formula>
    </cfRule>
    <cfRule type="cellIs" dxfId="142" priority="3611" operator="equal">
      <formula>"TBL"</formula>
    </cfRule>
    <cfRule type="cellIs" dxfId="141" priority="3612" operator="equal">
      <formula>"BOS"</formula>
    </cfRule>
    <cfRule type="cellIs" dxfId="140" priority="3609" operator="equal">
      <formula>"WSH"</formula>
    </cfRule>
    <cfRule type="cellIs" dxfId="139" priority="3592" operator="equal">
      <formula>"MTL"</formula>
    </cfRule>
    <cfRule type="cellIs" dxfId="138" priority="3593" operator="equal">
      <formula>"OTT"</formula>
    </cfRule>
    <cfRule type="cellIs" dxfId="137" priority="3594" operator="equal">
      <formula>"NJD"</formula>
    </cfRule>
    <cfRule type="cellIs" dxfId="136" priority="3595" operator="equal">
      <formula>"MIN"</formula>
    </cfRule>
    <cfRule type="cellIs" dxfId="135" priority="3596" operator="equal">
      <formula>"STL"</formula>
    </cfRule>
    <cfRule type="cellIs" dxfId="134" priority="3597" operator="equal">
      <formula>"LAK"</formula>
    </cfRule>
    <cfRule type="cellIs" dxfId="133" priority="3598" operator="equal">
      <formula>"TOR"</formula>
    </cfRule>
    <cfRule type="cellIs" dxfId="132" priority="3599" operator="equal">
      <formula>"CAR"</formula>
    </cfRule>
    <cfRule type="cellIs" dxfId="131" priority="3600" operator="equal">
      <formula>"NYI"</formula>
    </cfRule>
    <cfRule type="cellIs" dxfId="130" priority="3601" operator="equal">
      <formula>"FLA"</formula>
    </cfRule>
    <cfRule type="cellIs" dxfId="129" priority="3602" operator="equal">
      <formula>"EDM"</formula>
    </cfRule>
    <cfRule type="cellIs" dxfId="128" priority="3603" operator="equal">
      <formula>"DAL"</formula>
    </cfRule>
  </conditionalFormatting>
  <conditionalFormatting sqref="M59:M60">
    <cfRule type="cellIs" dxfId="127" priority="3193" operator="equal">
      <formula>"MTL"</formula>
    </cfRule>
    <cfRule type="cellIs" dxfId="126" priority="3194" operator="equal">
      <formula>"OTT"</formula>
    </cfRule>
    <cfRule type="cellIs" dxfId="125" priority="3195" operator="equal">
      <formula>"NJD"</formula>
    </cfRule>
    <cfRule type="cellIs" dxfId="124" priority="3196" operator="equal">
      <formula>"MIN"</formula>
    </cfRule>
    <cfRule type="cellIs" dxfId="123" priority="3197" operator="equal">
      <formula>"STL"</formula>
    </cfRule>
    <cfRule type="cellIs" dxfId="122" priority="3198" operator="equal">
      <formula>"LAK"</formula>
    </cfRule>
    <cfRule type="cellIs" dxfId="121" priority="3199" operator="equal">
      <formula>"TOR"</formula>
    </cfRule>
    <cfRule type="cellIs" dxfId="120" priority="3200" operator="equal">
      <formula>"CAR"</formula>
    </cfRule>
    <cfRule type="cellIs" dxfId="119" priority="3201" operator="equal">
      <formula>"NYI"</formula>
    </cfRule>
    <cfRule type="cellIs" dxfId="118" priority="3204" operator="equal">
      <formula>"DAL"</formula>
    </cfRule>
    <cfRule type="cellIs" dxfId="117" priority="3205" operator="equal">
      <formula>"NSH"</formula>
    </cfRule>
    <cfRule type="cellIs" dxfId="116" priority="3206" operator="equal">
      <formula>"VAN"</formula>
    </cfRule>
    <cfRule type="cellIs" dxfId="115" priority="3207" operator="equal">
      <formula>"COL"</formula>
    </cfRule>
    <cfRule type="cellIs" dxfId="114" priority="3208" operator="equal">
      <formula>"WPG"</formula>
    </cfRule>
    <cfRule type="cellIs" dxfId="113" priority="3209" operator="equal">
      <formula>"VGK"</formula>
    </cfRule>
    <cfRule type="cellIs" dxfId="112" priority="3210" operator="equal">
      <formula>"WSH"</formula>
    </cfRule>
    <cfRule type="cellIs" dxfId="111" priority="3211" operator="equal">
      <formula>"NYR"</formula>
    </cfRule>
    <cfRule type="cellIs" dxfId="110" priority="3212" operator="equal">
      <formula>"TBL"</formula>
    </cfRule>
    <cfRule type="cellIs" dxfId="109" priority="3213" operator="equal">
      <formula>"BOS"</formula>
    </cfRule>
    <cfRule type="cellIs" dxfId="108" priority="3202" operator="equal">
      <formula>"FLA"</formula>
    </cfRule>
    <cfRule type="cellIs" dxfId="107" priority="3203" operator="equal">
      <formula>"EDM"</formula>
    </cfRule>
  </conditionalFormatting>
  <conditionalFormatting sqref="M63:M64">
    <cfRule type="cellIs" dxfId="106" priority="2418" operator="equal">
      <formula>"NJD"</formula>
    </cfRule>
    <cfRule type="cellIs" dxfId="105" priority="2422" operator="equal">
      <formula>"TOR"</formula>
    </cfRule>
    <cfRule type="cellIs" dxfId="104" priority="2417" operator="equal">
      <formula>"OTT"</formula>
    </cfRule>
    <cfRule type="cellIs" dxfId="103" priority="2416" operator="equal">
      <formula>"MTL"</formula>
    </cfRule>
    <cfRule type="cellIs" dxfId="102" priority="2426" operator="equal">
      <formula>"EDM"</formula>
    </cfRule>
    <cfRule type="cellIs" dxfId="101" priority="2431" operator="equal">
      <formula>"WPG"</formula>
    </cfRule>
    <cfRule type="cellIs" dxfId="100" priority="2427" operator="equal">
      <formula>"DAL"</formula>
    </cfRule>
    <cfRule type="cellIs" dxfId="99" priority="2428" operator="equal">
      <formula>"NSH"</formula>
    </cfRule>
    <cfRule type="cellIs" dxfId="98" priority="2429" operator="equal">
      <formula>"VAN"</formula>
    </cfRule>
    <cfRule type="cellIs" dxfId="97" priority="2430" operator="equal">
      <formula>"COL"</formula>
    </cfRule>
    <cfRule type="cellIs" dxfId="96" priority="2424" operator="equal">
      <formula>"NYI"</formula>
    </cfRule>
    <cfRule type="cellIs" dxfId="95" priority="2432" operator="equal">
      <formula>"VGK"</formula>
    </cfRule>
    <cfRule type="cellIs" dxfId="94" priority="2433" operator="equal">
      <formula>"WSH"</formula>
    </cfRule>
    <cfRule type="cellIs" dxfId="93" priority="2434" operator="equal">
      <formula>"NYR"</formula>
    </cfRule>
    <cfRule type="cellIs" dxfId="92" priority="2435" operator="equal">
      <formula>"TBL"</formula>
    </cfRule>
    <cfRule type="cellIs" dxfId="91" priority="2436" operator="equal">
      <formula>"BOS"</formula>
    </cfRule>
    <cfRule type="cellIs" dxfId="90" priority="2425" operator="equal">
      <formula>"FLA"</formula>
    </cfRule>
    <cfRule type="cellIs" dxfId="89" priority="2423" operator="equal">
      <formula>"CAR"</formula>
    </cfRule>
    <cfRule type="cellIs" dxfId="88" priority="2421" operator="equal">
      <formula>"LAK"</formula>
    </cfRule>
    <cfRule type="cellIs" dxfId="87" priority="2420" operator="equal">
      <formula>"STL"</formula>
    </cfRule>
    <cfRule type="cellIs" dxfId="86" priority="2419" operator="equal">
      <formula>"MIN"</formula>
    </cfRule>
  </conditionalFormatting>
  <conditionalFormatting sqref="M70">
    <cfRule type="cellIs" dxfId="85" priority="1958" operator="equal">
      <formula>"STL"</formula>
    </cfRule>
    <cfRule type="cellIs" dxfId="84" priority="1954" operator="equal">
      <formula>"MTL"</formula>
    </cfRule>
    <cfRule type="cellIs" dxfId="83" priority="1955" operator="equal">
      <formula>"OTT"</formula>
    </cfRule>
    <cfRule type="cellIs" dxfId="82" priority="1956" operator="equal">
      <formula>"NJD"</formula>
    </cfRule>
    <cfRule type="cellIs" dxfId="81" priority="1960" operator="equal">
      <formula>"TOR"</formula>
    </cfRule>
    <cfRule type="cellIs" dxfId="80" priority="1974" operator="equal">
      <formula>"BOS"</formula>
    </cfRule>
    <cfRule type="cellIs" dxfId="79" priority="1959" operator="equal">
      <formula>"LAK"</formula>
    </cfRule>
    <cfRule type="cellIs" dxfId="78" priority="1972" operator="equal">
      <formula>"NYR"</formula>
    </cfRule>
    <cfRule type="cellIs" dxfId="77" priority="1971" operator="equal">
      <formula>"WSH"</formula>
    </cfRule>
    <cfRule type="cellIs" dxfId="76" priority="1970" operator="equal">
      <formula>"VGK"</formula>
    </cfRule>
    <cfRule type="cellIs" dxfId="75" priority="1969" operator="equal">
      <formula>"WPG"</formula>
    </cfRule>
    <cfRule type="cellIs" dxfId="74" priority="1968" operator="equal">
      <formula>"COL"</formula>
    </cfRule>
    <cfRule type="cellIs" dxfId="73" priority="1967" operator="equal">
      <formula>"VAN"</formula>
    </cfRule>
    <cfRule type="cellIs" dxfId="72" priority="1973" operator="equal">
      <formula>"TBL"</formula>
    </cfRule>
    <cfRule type="cellIs" dxfId="71" priority="1965" operator="equal">
      <formula>"DAL"</formula>
    </cfRule>
    <cfRule type="cellIs" dxfId="70" priority="1964" operator="equal">
      <formula>"EDM"</formula>
    </cfRule>
    <cfRule type="cellIs" dxfId="69" priority="1963" operator="equal">
      <formula>"FLA"</formula>
    </cfRule>
    <cfRule type="cellIs" dxfId="68" priority="1962" operator="equal">
      <formula>"NYI"</formula>
    </cfRule>
    <cfRule type="cellIs" dxfId="67" priority="1957" operator="equal">
      <formula>"MIN"</formula>
    </cfRule>
    <cfRule type="cellIs" dxfId="66" priority="1961" operator="equal">
      <formula>"CAR"</formula>
    </cfRule>
    <cfRule type="cellIs" dxfId="65" priority="1966" operator="equal">
      <formula>"NSH"</formula>
    </cfRule>
  </conditionalFormatting>
  <conditionalFormatting sqref="M73">
    <cfRule type="cellIs" dxfId="64" priority="1846" operator="equal">
      <formula>"NYR"</formula>
    </cfRule>
    <cfRule type="cellIs" dxfId="63" priority="1845" operator="equal">
      <formula>"WSH"</formula>
    </cfRule>
    <cfRule type="cellIs" dxfId="62" priority="1844" operator="equal">
      <formula>"VGK"</formula>
    </cfRule>
    <cfRule type="cellIs" dxfId="61" priority="1843" operator="equal">
      <formula>"WPG"</formula>
    </cfRule>
    <cfRule type="cellIs" dxfId="60" priority="1842" operator="equal">
      <formula>"COL"</formula>
    </cfRule>
    <cfRule type="cellIs" dxfId="59" priority="1841" operator="equal">
      <formula>"VAN"</formula>
    </cfRule>
    <cfRule type="cellIs" dxfId="58" priority="1840" operator="equal">
      <formula>"NSH"</formula>
    </cfRule>
    <cfRule type="cellIs" dxfId="57" priority="1839" operator="equal">
      <formula>"DAL"</formula>
    </cfRule>
    <cfRule type="cellIs" dxfId="56" priority="1837" operator="equal">
      <formula>"FLA"</formula>
    </cfRule>
    <cfRule type="cellIs" dxfId="55" priority="1836" operator="equal">
      <formula>"NYI"</formula>
    </cfRule>
    <cfRule type="cellIs" dxfId="54" priority="1835" operator="equal">
      <formula>"CAR"</formula>
    </cfRule>
    <cfRule type="cellIs" dxfId="53" priority="1834" operator="equal">
      <formula>"TOR"</formula>
    </cfRule>
    <cfRule type="cellIs" dxfId="52" priority="1833" operator="equal">
      <formula>"LAK"</formula>
    </cfRule>
    <cfRule type="cellIs" dxfId="51" priority="1832" operator="equal">
      <formula>"STL"</formula>
    </cfRule>
    <cfRule type="cellIs" dxfId="50" priority="1831" operator="equal">
      <formula>"MIN"</formula>
    </cfRule>
    <cfRule type="cellIs" dxfId="49" priority="1830" operator="equal">
      <formula>"NJD"</formula>
    </cfRule>
    <cfRule type="cellIs" dxfId="48" priority="1829" operator="equal">
      <formula>"OTT"</formula>
    </cfRule>
    <cfRule type="cellIs" dxfId="47" priority="1828" operator="equal">
      <formula>"MTL"</formula>
    </cfRule>
    <cfRule type="cellIs" dxfId="46" priority="1838" operator="equal">
      <formula>"EDM"</formula>
    </cfRule>
    <cfRule type="cellIs" dxfId="45" priority="1848" operator="equal">
      <formula>"BOS"</formula>
    </cfRule>
    <cfRule type="cellIs" dxfId="44" priority="1847" operator="equal">
      <formula>"TBL"</formula>
    </cfRule>
  </conditionalFormatting>
  <conditionalFormatting sqref="M75:M79">
    <cfRule type="cellIs" dxfId="43" priority="194" operator="equal">
      <formula>"WSH"</formula>
    </cfRule>
    <cfRule type="cellIs" dxfId="42" priority="191" operator="equal">
      <formula>"COL"</formula>
    </cfRule>
    <cfRule type="cellIs" dxfId="41" priority="190" operator="equal">
      <formula>"VAN"</formula>
    </cfRule>
    <cfRule type="cellIs" dxfId="40" priority="189" operator="equal">
      <formula>"NSH"</formula>
    </cfRule>
    <cfRule type="cellIs" dxfId="39" priority="178" operator="equal">
      <formula>"OTT"</formula>
    </cfRule>
    <cfRule type="cellIs" dxfId="38" priority="179" operator="equal">
      <formula>"NJD"</formula>
    </cfRule>
    <cfRule type="cellIs" dxfId="37" priority="180" operator="equal">
      <formula>"MIN"</formula>
    </cfRule>
    <cfRule type="cellIs" dxfId="36" priority="181" operator="equal">
      <formula>"STL"</formula>
    </cfRule>
    <cfRule type="cellIs" dxfId="35" priority="183" operator="equal">
      <formula>"TOR"</formula>
    </cfRule>
    <cfRule type="cellIs" dxfId="34" priority="182" operator="equal">
      <formula>"LAK"</formula>
    </cfRule>
    <cfRule type="cellIs" dxfId="33" priority="184" operator="equal">
      <formula>"CAR"</formula>
    </cfRule>
    <cfRule type="cellIs" dxfId="32" priority="185" operator="equal">
      <formula>"NYI"</formula>
    </cfRule>
    <cfRule type="cellIs" dxfId="31" priority="186" operator="equal">
      <formula>"FLA"</formula>
    </cfRule>
    <cfRule type="cellIs" dxfId="30" priority="197" operator="equal">
      <formula>"BOS"</formula>
    </cfRule>
    <cfRule type="cellIs" dxfId="29" priority="196" operator="equal">
      <formula>"TBL"</formula>
    </cfRule>
    <cfRule type="cellIs" dxfId="28" priority="195" operator="equal">
      <formula>"NYR"</formula>
    </cfRule>
    <cfRule type="cellIs" dxfId="27" priority="188" operator="equal">
      <formula>"DAL"</formula>
    </cfRule>
    <cfRule type="cellIs" dxfId="26" priority="187" operator="equal">
      <formula>"EDM"</formula>
    </cfRule>
    <cfRule type="cellIs" dxfId="25" priority="177" operator="equal">
      <formula>"MTL"</formula>
    </cfRule>
    <cfRule type="cellIs" dxfId="24" priority="193" operator="equal">
      <formula>"VGK"</formula>
    </cfRule>
    <cfRule type="cellIs" dxfId="23" priority="192" operator="equal">
      <formula>"WPG"</formula>
    </cfRule>
  </conditionalFormatting>
  <conditionalFormatting sqref="M81">
    <cfRule type="cellIs" dxfId="22" priority="43" operator="equal">
      <formula>"MTL"</formula>
    </cfRule>
    <cfRule type="cellIs" dxfId="21" priority="44" operator="equal">
      <formula>"OTT"</formula>
    </cfRule>
    <cfRule type="cellIs" dxfId="20" priority="45" operator="equal">
      <formula>"NJD"</formula>
    </cfRule>
    <cfRule type="cellIs" dxfId="19" priority="46" operator="equal">
      <formula>"MIN"</formula>
    </cfRule>
    <cfRule type="cellIs" dxfId="18" priority="47" operator="equal">
      <formula>"STL"</formula>
    </cfRule>
    <cfRule type="cellIs" dxfId="17" priority="48" operator="equal">
      <formula>"LAK"</formula>
    </cfRule>
    <cfRule type="cellIs" dxfId="16" priority="49" operator="equal">
      <formula>"TOR"</formula>
    </cfRule>
    <cfRule type="cellIs" dxfId="15" priority="50" operator="equal">
      <formula>"CAR"</formula>
    </cfRule>
    <cfRule type="cellIs" dxfId="14" priority="51" operator="equal">
      <formula>"NYI"</formula>
    </cfRule>
    <cfRule type="cellIs" dxfId="13" priority="52" operator="equal">
      <formula>"FLA"</formula>
    </cfRule>
    <cfRule type="cellIs" dxfId="12" priority="53" operator="equal">
      <formula>"EDM"</formula>
    </cfRule>
    <cfRule type="cellIs" dxfId="11" priority="55" operator="equal">
      <formula>"NSH"</formula>
    </cfRule>
    <cfRule type="cellIs" dxfId="10" priority="56" operator="equal">
      <formula>"VAN"</formula>
    </cfRule>
    <cfRule type="cellIs" dxfId="9" priority="57" operator="equal">
      <formula>"COL"</formula>
    </cfRule>
    <cfRule type="cellIs" dxfId="8" priority="58" operator="equal">
      <formula>"WPG"</formula>
    </cfRule>
    <cfRule type="cellIs" dxfId="7" priority="59" operator="equal">
      <formula>"VGK"</formula>
    </cfRule>
    <cfRule type="cellIs" dxfId="6" priority="54" operator="equal">
      <formula>"DAL"</formula>
    </cfRule>
    <cfRule type="cellIs" dxfId="5" priority="60" operator="equal">
      <formula>"WSH"</formula>
    </cfRule>
    <cfRule type="cellIs" dxfId="4" priority="62" operator="equal">
      <formula>"TBL"</formula>
    </cfRule>
    <cfRule type="cellIs" dxfId="3" priority="63" operator="equal">
      <formula>"BOS"</formula>
    </cfRule>
    <cfRule type="cellIs" dxfId="2" priority="61" operator="equal">
      <formula>"NYR"</formula>
    </cfRule>
  </conditionalFormatting>
  <conditionalFormatting sqref="U1:U1048576">
    <cfRule type="colorScale" priority="4266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4355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4267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1" priority="4349" operator="equal">
      <formula>0</formula>
    </cfRule>
  </conditionalFormatting>
  <conditionalFormatting sqref="AJ59:AM60">
    <cfRule type="cellIs" dxfId="0" priority="4341" operator="equal">
      <formula>0</formula>
    </cfRule>
  </conditionalFormatting>
  <conditionalFormatting sqref="AM3:AM17">
    <cfRule type="colorScale" priority="4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43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43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43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43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4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4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4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43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43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43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43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43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43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4348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4359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4365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4347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4360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4366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432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3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43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43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43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43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4322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4317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4321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431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2025-05-28T20:58:00Z</dcterms:modified>
</cp:coreProperties>
</file>