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0C9A0CE4-9727-45B4-A785-255BBEB9ABC0}" xr6:coauthVersionLast="47" xr6:coauthVersionMax="47" xr10:uidLastSave="{00000000-0000-0000-0000-000000000000}"/>
  <bookViews>
    <workbookView xWindow="28680" yWindow="-4830" windowWidth="15990" windowHeight="24840" firstSheet="5" activeTab="6"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M13" i="1"/>
  <c r="AM12" i="1"/>
  <c r="AM11" i="1"/>
  <c r="JO34" i="7"/>
  <c r="D5" i="7"/>
  <c r="E5" i="7"/>
  <c r="F5" i="7"/>
  <c r="G5" i="7"/>
  <c r="H5" i="7"/>
  <c r="D8" i="7"/>
  <c r="D13" i="7"/>
  <c r="E13" i="7"/>
  <c r="F13" i="7"/>
  <c r="G13" i="7"/>
  <c r="H13" i="7"/>
  <c r="I13" i="7"/>
  <c r="J13" i="7"/>
  <c r="K13" i="7"/>
  <c r="D14" i="7"/>
  <c r="E14" i="7"/>
  <c r="F14" i="7"/>
  <c r="G14" i="7"/>
  <c r="H14" i="7"/>
  <c r="I14" i="7"/>
  <c r="J14" i="7"/>
  <c r="D28" i="7"/>
  <c r="E28" i="7"/>
  <c r="F28" i="7"/>
  <c r="G28" i="7"/>
  <c r="H28" i="7"/>
  <c r="I28" i="7"/>
  <c r="D23" i="7"/>
  <c r="E23" i="7"/>
  <c r="F23" i="7"/>
  <c r="G23" i="7"/>
  <c r="H23" i="7"/>
  <c r="D24" i="7"/>
  <c r="E24" i="7"/>
  <c r="F24" i="7"/>
  <c r="G24" i="7"/>
  <c r="H24" i="7"/>
  <c r="I24"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5" i="7"/>
  <c r="E25" i="7"/>
  <c r="F25" i="7"/>
  <c r="G25" i="7"/>
  <c r="H25" i="7"/>
  <c r="I25" i="7"/>
  <c r="J25" i="7"/>
  <c r="D16" i="7"/>
  <c r="E16" i="7"/>
  <c r="F16" i="7"/>
  <c r="G16" i="7"/>
  <c r="H16" i="7"/>
  <c r="I16" i="7"/>
  <c r="J16" i="7"/>
  <c r="D10" i="7"/>
  <c r="E10" i="7"/>
  <c r="F10" i="7"/>
  <c r="G10" i="7"/>
  <c r="H10" i="7"/>
  <c r="I10" i="7"/>
  <c r="D6" i="7"/>
  <c r="E6" i="7"/>
  <c r="F6" i="7"/>
  <c r="G6" i="7"/>
  <c r="H6" i="7"/>
  <c r="I6" i="7"/>
  <c r="J6" i="7"/>
  <c r="D17" i="7"/>
  <c r="E17" i="7"/>
  <c r="F17" i="7"/>
  <c r="G17" i="7"/>
  <c r="H17" i="7"/>
  <c r="I17" i="7"/>
  <c r="J17" i="7"/>
  <c r="K17" i="7"/>
  <c r="D15" i="7"/>
  <c r="E15" i="7"/>
  <c r="F15" i="7"/>
  <c r="G15" i="7"/>
  <c r="H15" i="7"/>
  <c r="I15" i="7"/>
  <c r="D31" i="7"/>
  <c r="E31" i="7"/>
  <c r="F31" i="7"/>
  <c r="G31" i="7"/>
  <c r="H31" i="7"/>
  <c r="D33" i="7"/>
  <c r="E33" i="7"/>
  <c r="F33" i="7"/>
  <c r="G33" i="7"/>
  <c r="H33" i="7"/>
  <c r="I33" i="7"/>
  <c r="J33" i="7"/>
  <c r="D22" i="7"/>
  <c r="E22" i="7"/>
  <c r="F22" i="7"/>
  <c r="G22" i="7"/>
  <c r="H22" i="7"/>
  <c r="D3" i="7"/>
  <c r="E3" i="7"/>
  <c r="F3" i="7"/>
  <c r="G3" i="7"/>
  <c r="H3" i="7"/>
  <c r="I3" i="7"/>
  <c r="J3" i="7"/>
  <c r="K3" i="7"/>
  <c r="D4" i="7"/>
  <c r="E4" i="7"/>
  <c r="F4" i="7"/>
  <c r="G4" i="7"/>
  <c r="H4" i="7"/>
  <c r="I4" i="7"/>
  <c r="D21" i="7"/>
  <c r="E21" i="7"/>
  <c r="F21" i="7"/>
  <c r="G21" i="7"/>
  <c r="H21"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16" i="2"/>
  <c r="AU2" i="2"/>
  <c r="AU15" i="2"/>
  <c r="AU3" i="2"/>
  <c r="AU14" i="2"/>
  <c r="AU17" i="2"/>
  <c r="AU23" i="2"/>
  <c r="AU6" i="2"/>
  <c r="AU11" i="2"/>
  <c r="AU18" i="2"/>
  <c r="AU8" i="2"/>
  <c r="AU26" i="2"/>
  <c r="AU21" i="2"/>
  <c r="AU29" i="2"/>
  <c r="AU28" i="2"/>
  <c r="AU27" i="2"/>
  <c r="AU31" i="2"/>
  <c r="AU10" i="2"/>
  <c r="AU25" i="2"/>
  <c r="AU9" i="2"/>
  <c r="AU13" i="2"/>
  <c r="AU4" i="2"/>
  <c r="AU24" i="2"/>
  <c r="AU12" i="2"/>
  <c r="AU5" i="2"/>
  <c r="AU22" i="2"/>
  <c r="AU20" i="2"/>
  <c r="AU19" i="2"/>
  <c r="AU30" i="2"/>
  <c r="AU33" i="2"/>
  <c r="AU32" i="2"/>
  <c r="AU7" i="2"/>
  <c r="AQ16" i="2"/>
  <c r="AQ2" i="2"/>
  <c r="AQ15" i="2"/>
  <c r="AQ3" i="2"/>
  <c r="AQ14" i="2"/>
  <c r="AQ17" i="2"/>
  <c r="AQ23" i="2"/>
  <c r="AQ6" i="2"/>
  <c r="AQ11" i="2"/>
  <c r="AQ18" i="2"/>
  <c r="AQ8" i="2"/>
  <c r="AQ26" i="2"/>
  <c r="AQ21" i="2"/>
  <c r="AQ29" i="2"/>
  <c r="AQ28" i="2"/>
  <c r="AQ27" i="2"/>
  <c r="AQ31" i="2"/>
  <c r="AQ10" i="2"/>
  <c r="AQ25" i="2"/>
  <c r="AQ9" i="2"/>
  <c r="AQ13" i="2"/>
  <c r="AQ4" i="2"/>
  <c r="AQ24" i="2"/>
  <c r="AQ12" i="2"/>
  <c r="AQ5" i="2"/>
  <c r="AQ22" i="2"/>
  <c r="AQ20" i="2"/>
  <c r="AQ19" i="2"/>
  <c r="AQ30" i="2"/>
  <c r="AQ33" i="2"/>
  <c r="AQ32" i="2"/>
  <c r="AQ7"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4" i="2"/>
  <c r="AS14" i="2"/>
  <c r="AV14" i="2"/>
  <c r="AW14" i="2"/>
  <c r="AR29" i="2"/>
  <c r="AS29" i="2"/>
  <c r="AV29" i="2"/>
  <c r="AW29" i="2"/>
  <c r="AR8" i="2"/>
  <c r="AS8" i="2"/>
  <c r="AV8" i="2"/>
  <c r="AW8" i="2"/>
  <c r="AR24" i="2"/>
  <c r="AS24" i="2"/>
  <c r="AV24" i="2"/>
  <c r="AW24" i="2"/>
  <c r="AR15" i="2"/>
  <c r="AS15" i="2"/>
  <c r="AV15" i="2"/>
  <c r="AW15" i="2"/>
  <c r="AR23" i="2"/>
  <c r="AS23" i="2"/>
  <c r="AV23" i="2"/>
  <c r="AW23" i="2"/>
  <c r="AR26" i="2"/>
  <c r="AS26" i="2"/>
  <c r="AV26" i="2"/>
  <c r="AW26" i="2"/>
  <c r="AR12" i="2"/>
  <c r="AS12" i="2"/>
  <c r="AV12" i="2"/>
  <c r="AW12" i="2"/>
  <c r="AR25" i="2"/>
  <c r="AS25" i="2"/>
  <c r="AV25" i="2"/>
  <c r="AW25" i="2"/>
  <c r="AR16" i="2"/>
  <c r="AS16" i="2"/>
  <c r="AV16" i="2"/>
  <c r="AW16" i="2"/>
  <c r="AR3" i="2"/>
  <c r="AS3" i="2"/>
  <c r="AV3" i="2"/>
  <c r="AW3" i="2"/>
  <c r="AR10" i="2"/>
  <c r="AS10" i="2"/>
  <c r="AV10" i="2"/>
  <c r="AW10" i="2"/>
  <c r="AR4" i="2"/>
  <c r="AS4" i="2"/>
  <c r="AV4" i="2"/>
  <c r="AW4" i="2"/>
  <c r="AR30" i="2"/>
  <c r="AS30" i="2"/>
  <c r="AV30" i="2"/>
  <c r="AW30" i="2"/>
  <c r="AR9" i="2"/>
  <c r="AS9" i="2"/>
  <c r="AV9" i="2"/>
  <c r="AW9" i="2"/>
  <c r="AR32" i="2"/>
  <c r="AS32" i="2"/>
  <c r="AV32" i="2"/>
  <c r="AW32" i="2"/>
  <c r="AR27" i="2"/>
  <c r="AS27" i="2"/>
  <c r="AV27" i="2"/>
  <c r="AW27" i="2"/>
  <c r="AR6" i="2"/>
  <c r="AS6" i="2"/>
  <c r="AV6" i="2"/>
  <c r="AW6" i="2"/>
  <c r="AR20" i="2"/>
  <c r="AS20" i="2"/>
  <c r="AV20" i="2"/>
  <c r="AW20" i="2"/>
  <c r="AR31" i="2"/>
  <c r="AS31" i="2"/>
  <c r="AV31" i="2"/>
  <c r="AW31" i="2"/>
  <c r="AR21" i="2"/>
  <c r="AS21" i="2"/>
  <c r="AV21" i="2"/>
  <c r="AW21" i="2"/>
  <c r="AR22" i="2"/>
  <c r="AS22" i="2"/>
  <c r="AV22" i="2"/>
  <c r="AW22" i="2"/>
  <c r="AR33" i="2"/>
  <c r="AS33" i="2"/>
  <c r="AV33" i="2"/>
  <c r="AW33" i="2"/>
  <c r="AR19" i="2"/>
  <c r="AS19" i="2"/>
  <c r="AV19" i="2"/>
  <c r="AW19" i="2"/>
  <c r="AR11" i="2"/>
  <c r="AS11" i="2"/>
  <c r="AV11" i="2"/>
  <c r="AW11" i="2"/>
  <c r="AR13" i="2"/>
  <c r="AS13" i="2"/>
  <c r="AV13" i="2"/>
  <c r="AW13" i="2"/>
  <c r="AR17" i="2"/>
  <c r="AS17" i="2"/>
  <c r="AV17" i="2"/>
  <c r="AW17" i="2"/>
  <c r="AR18" i="2"/>
  <c r="AS18" i="2"/>
  <c r="AV18" i="2"/>
  <c r="AW18" i="2"/>
  <c r="AR5" i="2"/>
  <c r="AS5" i="2"/>
  <c r="AV5" i="2"/>
  <c r="AW5" i="2"/>
  <c r="AR2" i="2"/>
  <c r="AS2" i="2"/>
  <c r="AV2" i="2"/>
  <c r="AW2" i="2"/>
  <c r="AR7" i="2"/>
  <c r="AS7" i="2"/>
  <c r="AV7" i="2"/>
  <c r="AW7" i="2"/>
  <c r="AW28" i="2"/>
  <c r="AV28" i="2"/>
  <c r="AS28" i="2"/>
  <c r="AR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89" i="1"/>
  <c r="O191" i="1"/>
  <c r="O192" i="1"/>
  <c r="O193" i="1"/>
  <c r="O194" i="1"/>
  <c r="O195" i="1"/>
  <c r="AC195" i="1" s="1"/>
  <c r="O196" i="1"/>
  <c r="O197" i="1"/>
  <c r="AC197" i="1" s="1"/>
  <c r="O198" i="1"/>
  <c r="O199" i="1"/>
  <c r="AC199" i="1" s="1"/>
  <c r="O200" i="1"/>
  <c r="O201" i="1"/>
  <c r="AC201" i="1" s="1"/>
  <c r="O202" i="1"/>
  <c r="O203" i="1"/>
  <c r="O204" i="1"/>
  <c r="AC204" i="1" s="1"/>
  <c r="O205" i="1"/>
  <c r="O206"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H113" i="1"/>
  <c r="O113" i="1" s="1"/>
  <c r="AC113" i="1" s="1"/>
  <c r="H114" i="1"/>
  <c r="H115" i="1"/>
  <c r="H116" i="1"/>
  <c r="H117" i="1"/>
  <c r="O117" i="1" s="1"/>
  <c r="AC117" i="1" s="1"/>
  <c r="H118" i="1"/>
  <c r="O118" i="1" s="1"/>
  <c r="H119" i="1"/>
  <c r="O119" i="1" s="1"/>
  <c r="H120" i="1"/>
  <c r="O120" i="1" s="1"/>
  <c r="AC120" i="1" s="1"/>
  <c r="H121" i="1"/>
  <c r="O121" i="1" s="1"/>
  <c r="H122" i="1"/>
  <c r="O122" i="1" s="1"/>
  <c r="AC122" i="1" s="1"/>
  <c r="H123" i="1"/>
  <c r="O123" i="1" s="1"/>
  <c r="H124" i="1"/>
  <c r="O124" i="1" s="1"/>
  <c r="H125" i="1"/>
  <c r="O125" i="1" s="1"/>
  <c r="H126" i="1"/>
  <c r="O126" i="1" s="1"/>
  <c r="AC126" i="1" s="1"/>
  <c r="H127" i="1"/>
  <c r="H128" i="1"/>
  <c r="O128" i="1" s="1"/>
  <c r="H129" i="1"/>
  <c r="O129" i="1" s="1"/>
  <c r="AC129" i="1" s="1"/>
  <c r="H130" i="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H143" i="1"/>
  <c r="H144" i="1"/>
  <c r="O144" i="1" s="1"/>
  <c r="AC144" i="1" s="1"/>
  <c r="H145" i="1"/>
  <c r="O145" i="1" s="1"/>
  <c r="H146" i="1"/>
  <c r="H147" i="1"/>
  <c r="O147" i="1" s="1"/>
  <c r="H148" i="1"/>
  <c r="O148" i="1" s="1"/>
  <c r="H149" i="1"/>
  <c r="O149" i="1" s="1"/>
  <c r="H150" i="1"/>
  <c r="O150" i="1" s="1"/>
  <c r="H151" i="1"/>
  <c r="O151" i="1" s="1"/>
  <c r="H152" i="1"/>
  <c r="O152" i="1" s="1"/>
  <c r="H153" i="1"/>
  <c r="O153" i="1" s="1"/>
  <c r="H154" i="1"/>
  <c r="O154" i="1" s="1"/>
  <c r="H155" i="1"/>
  <c r="O155" i="1" s="1"/>
  <c r="H156" i="1"/>
  <c r="O156" i="1" s="1"/>
  <c r="H157" i="1"/>
  <c r="O157" i="1" s="1"/>
  <c r="H158" i="1"/>
  <c r="O158" i="1" s="1"/>
  <c r="H159" i="1"/>
  <c r="O159" i="1" s="1"/>
  <c r="AC159" i="1" s="1"/>
  <c r="H160" i="1"/>
  <c r="O160" i="1" s="1"/>
  <c r="H161" i="1"/>
  <c r="O161" i="1" s="1"/>
  <c r="H162" i="1"/>
  <c r="H163" i="1"/>
  <c r="O163" i="1" s="1"/>
  <c r="H164" i="1"/>
  <c r="O164" i="1" s="1"/>
  <c r="H165" i="1"/>
  <c r="O165" i="1" s="1"/>
  <c r="H166" i="1"/>
  <c r="O166" i="1" s="1"/>
  <c r="H167" i="1"/>
  <c r="O167" i="1" s="1"/>
  <c r="H168" i="1"/>
  <c r="O168" i="1" s="1"/>
  <c r="H169" i="1"/>
  <c r="O169" i="1" s="1"/>
  <c r="H170" i="1"/>
  <c r="O170" i="1" s="1"/>
  <c r="H171" i="1"/>
  <c r="O171" i="1" s="1"/>
  <c r="AC171" i="1" s="1"/>
  <c r="H172" i="1"/>
  <c r="O172" i="1" s="1"/>
  <c r="H173" i="1"/>
  <c r="O173" i="1" s="1"/>
  <c r="H174" i="1"/>
  <c r="O174" i="1" s="1"/>
  <c r="H175" i="1"/>
  <c r="O175" i="1" s="1"/>
  <c r="H176" i="1"/>
  <c r="O176" i="1" s="1"/>
  <c r="H177" i="1"/>
  <c r="O177" i="1" s="1"/>
  <c r="H178" i="1"/>
  <c r="H179" i="1"/>
  <c r="O179" i="1" s="1"/>
  <c r="H180" i="1"/>
  <c r="O180" i="1" s="1"/>
  <c r="H181" i="1"/>
  <c r="O181" i="1" s="1"/>
  <c r="H182" i="1"/>
  <c r="O182" i="1" s="1"/>
  <c r="H183" i="1"/>
  <c r="O183" i="1" s="1"/>
  <c r="AC183" i="1" s="1"/>
  <c r="H184" i="1"/>
  <c r="O184" i="1" s="1"/>
  <c r="H185" i="1"/>
  <c r="O185" i="1" s="1"/>
  <c r="AC185" i="1" s="1"/>
  <c r="H186" i="1"/>
  <c r="O186" i="1" s="1"/>
  <c r="H187" i="1"/>
  <c r="O187" i="1" s="1"/>
  <c r="H188" i="1"/>
  <c r="O188" i="1" s="1"/>
  <c r="H189" i="1"/>
  <c r="H190" i="1"/>
  <c r="O190" i="1" s="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93" i="1" l="1"/>
  <c r="AC192" i="1"/>
  <c r="AC191" i="1"/>
  <c r="AB177"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84" i="1"/>
  <c r="AC154" i="1"/>
  <c r="AC142"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80" i="1"/>
  <c r="AC187" i="1"/>
  <c r="O178" i="1"/>
  <c r="AC178" i="1" s="1"/>
  <c r="AC177" i="1"/>
  <c r="AC186" i="1"/>
  <c r="AC175" i="1"/>
  <c r="AC179" i="1"/>
  <c r="O162" i="1"/>
  <c r="AC162" i="1" s="1"/>
  <c r="O146" i="1"/>
  <c r="O130" i="1"/>
  <c r="AC130" i="1" s="1"/>
  <c r="AC166" i="1"/>
  <c r="AC169" i="1"/>
  <c r="AC168" i="1"/>
  <c r="AC165" i="1"/>
  <c r="AB4" i="1"/>
  <c r="AA131" i="1"/>
  <c r="AA162" i="1"/>
  <c r="AB112" i="1"/>
  <c r="AC161" i="1"/>
  <c r="AK12" i="1"/>
  <c r="AK14" i="1"/>
  <c r="AC151" i="1"/>
  <c r="O127" i="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L26"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7" i="7"/>
  <c r="L7" i="7"/>
  <c r="K10" i="6"/>
  <c r="U9" i="6"/>
  <c r="W8" i="6"/>
  <c r="D3" i="6"/>
  <c r="K19" i="7"/>
  <c r="M19" i="7"/>
  <c r="O11" i="6"/>
  <c r="O9" i="6"/>
  <c r="O10" i="6"/>
  <c r="J9" i="7"/>
  <c r="P8" i="6"/>
  <c r="K25" i="7"/>
  <c r="L25" i="7"/>
  <c r="R9" i="6"/>
  <c r="R10" i="6"/>
  <c r="J21" i="7"/>
  <c r="I21" i="7"/>
  <c r="AC7" i="6"/>
  <c r="AC8" i="6"/>
  <c r="K16" i="7"/>
  <c r="L16" i="7"/>
  <c r="S9" i="6"/>
  <c r="S10" i="6"/>
  <c r="I2" i="7"/>
  <c r="J2" i="7"/>
  <c r="M7" i="6"/>
  <c r="M8" i="6"/>
  <c r="N29" i="7"/>
  <c r="O29" i="7"/>
  <c r="J29" i="7"/>
  <c r="K29" i="7"/>
  <c r="L29" i="7"/>
  <c r="M29"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7"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20" i="2"/>
  <c r="D16" i="2"/>
  <c r="D32" i="2"/>
  <c r="AT7" i="4"/>
  <c r="D29" i="2"/>
  <c r="D24" i="2"/>
  <c r="D25" i="2"/>
  <c r="BL15" i="4"/>
  <c r="D9" i="2"/>
  <c r="D13" i="2"/>
  <c r="D15" i="2"/>
  <c r="D22" i="2"/>
  <c r="D19" i="2"/>
  <c r="S56" i="1"/>
  <c r="R33" i="2" s="1"/>
  <c r="S50" i="1"/>
  <c r="R18"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1" i="2"/>
  <c r="D2" i="2"/>
  <c r="S22" i="1"/>
  <c r="Q11" i="2" s="1"/>
  <c r="S16" i="1"/>
  <c r="S21" i="2" s="1"/>
  <c r="S10" i="1"/>
  <c r="R2" i="2" s="1"/>
  <c r="S31" i="1"/>
  <c r="S8" i="2" s="1"/>
  <c r="C12" i="4"/>
  <c r="C32" i="4"/>
  <c r="BL11" i="4"/>
  <c r="D47" i="4"/>
  <c r="BD61" i="4"/>
  <c r="D21" i="4"/>
  <c r="BN55" i="4"/>
  <c r="BM52" i="4"/>
  <c r="BN35" i="4"/>
  <c r="F47" i="4"/>
  <c r="AZ55" i="4"/>
  <c r="E44" i="4"/>
  <c r="C46" i="4"/>
  <c r="BA18" i="4"/>
  <c r="C38" i="4"/>
  <c r="F19" i="4"/>
  <c r="D33" i="2"/>
  <c r="D6" i="2"/>
  <c r="BN61" i="4"/>
  <c r="C50" i="4"/>
  <c r="D3" i="2"/>
  <c r="S15" i="1"/>
  <c r="R3" i="2" s="1"/>
  <c r="S9" i="1"/>
  <c r="S6" i="2" s="1"/>
  <c r="S30" i="1"/>
  <c r="AO30" i="4"/>
  <c r="BK56" i="4"/>
  <c r="E60" i="4"/>
  <c r="AA38" i="4"/>
  <c r="BG30" i="4"/>
  <c r="F21" i="4"/>
  <c r="F45" i="4"/>
  <c r="BN37" i="4"/>
  <c r="BK30" i="4"/>
  <c r="F57" i="4"/>
  <c r="BH39" i="4"/>
  <c r="BK54" i="4"/>
  <c r="BK40" i="4"/>
  <c r="BL53" i="4"/>
  <c r="AY44" i="4"/>
  <c r="BK22" i="4"/>
  <c r="E36" i="4"/>
  <c r="BI26" i="4"/>
  <c r="D8" i="2"/>
  <c r="D57" i="4"/>
  <c r="BG54" i="4"/>
  <c r="D18" i="2"/>
  <c r="F27" i="4"/>
  <c r="D10" i="2"/>
  <c r="S3" i="1"/>
  <c r="S14" i="1"/>
  <c r="Q10" i="2" s="1"/>
  <c r="S8" i="1"/>
  <c r="Q13" i="2" s="1"/>
  <c r="S71" i="1"/>
  <c r="Q16" i="2" s="1"/>
  <c r="S47" i="1"/>
  <c r="R25" i="2" s="1"/>
  <c r="S35" i="1"/>
  <c r="R22" i="2" s="1"/>
  <c r="S29" i="1"/>
  <c r="R20" i="2" s="1"/>
  <c r="BH27" i="4"/>
  <c r="F23" i="4"/>
  <c r="AZ41" i="4"/>
  <c r="BN29" i="4"/>
  <c r="BM16" i="4"/>
  <c r="BL61" i="4"/>
  <c r="BH51" i="4"/>
  <c r="BH53" i="4"/>
  <c r="E16" i="4"/>
  <c r="E38" i="4"/>
  <c r="BM26" i="4"/>
  <c r="BG42" i="4"/>
  <c r="BD47" i="4"/>
  <c r="BL55" i="4"/>
  <c r="C34" i="4"/>
  <c r="D12" i="2"/>
  <c r="BN19" i="4"/>
  <c r="E18" i="4"/>
  <c r="D26" i="2"/>
  <c r="D27" i="2"/>
  <c r="D5" i="2"/>
  <c r="D28" i="2"/>
  <c r="D31" i="2"/>
  <c r="D23" i="2"/>
  <c r="S13" i="1"/>
  <c r="R30" i="2" s="1"/>
  <c r="S7" i="1"/>
  <c r="Q23" i="2" s="1"/>
  <c r="S82" i="1"/>
  <c r="Q7" i="2" s="1"/>
  <c r="S40" i="1"/>
  <c r="Z2" i="2" s="1"/>
  <c r="S34" i="1"/>
  <c r="Q27" i="2" s="1"/>
  <c r="D30" i="2"/>
  <c r="D21" i="2"/>
  <c r="D17" i="2"/>
  <c r="BJ17" i="4"/>
  <c r="D14" i="2"/>
  <c r="S24" i="1"/>
  <c r="S18" i="1"/>
  <c r="AA27" i="2" s="1"/>
  <c r="S12" i="1"/>
  <c r="S2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0"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7" i="2"/>
  <c r="W17"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7" i="2"/>
  <c r="W10" i="2"/>
  <c r="N24" i="2"/>
  <c r="W25" i="2"/>
  <c r="N7" i="2"/>
  <c r="U31" i="2"/>
  <c r="Y31" i="2"/>
  <c r="W6" i="2"/>
  <c r="O13" i="2"/>
  <c r="U18" i="2"/>
  <c r="W22" i="2"/>
  <c r="AA28" i="2"/>
  <c r="Z31" i="2"/>
  <c r="O7" i="2"/>
  <c r="U10" i="2"/>
  <c r="Y10" i="2"/>
  <c r="W8" i="2"/>
  <c r="Q2" i="2"/>
  <c r="Z10" i="2"/>
  <c r="V31" i="2"/>
  <c r="AA23" i="2"/>
  <c r="AA13" i="2"/>
  <c r="V10" i="2"/>
  <c r="O23" i="2"/>
  <c r="W31" i="2"/>
  <c r="V23" i="2"/>
  <c r="Y23" i="2"/>
  <c r="Z23" i="2"/>
  <c r="U23" i="2"/>
  <c r="W23" i="2"/>
  <c r="AA24" i="2"/>
  <c r="N16" i="2"/>
  <c r="W32" i="2"/>
  <c r="O16" i="2"/>
  <c r="M16" i="2"/>
  <c r="W29" i="2"/>
  <c r="O58" i="1"/>
  <c r="AC58" i="1" s="1"/>
  <c r="O26" i="1"/>
  <c r="AC26" i="1" s="1"/>
  <c r="O42" i="1"/>
  <c r="AC42" i="1" s="1"/>
  <c r="O45" i="1"/>
  <c r="AC45" i="1" s="1"/>
  <c r="O61" i="1"/>
  <c r="AC61" i="1" s="1"/>
  <c r="O29" i="1"/>
  <c r="AC29" i="1" s="1"/>
  <c r="O56" i="1"/>
  <c r="AC56" i="1" s="1"/>
  <c r="N6" i="2"/>
  <c r="W15" i="2"/>
  <c r="O27" i="1"/>
  <c r="AC27" i="1" s="1"/>
  <c r="O43" i="1"/>
  <c r="AC43" i="1" s="1"/>
  <c r="O59" i="1"/>
  <c r="AC59" i="1" s="1"/>
  <c r="U4" i="2"/>
  <c r="O52" i="1"/>
  <c r="AC52" i="1" s="1"/>
  <c r="Z24" i="2"/>
  <c r="O36" i="1"/>
  <c r="AC36" i="1" s="1"/>
  <c r="Z19" i="2"/>
  <c r="V30" i="2"/>
  <c r="AE66" i="4"/>
  <c r="O34" i="1"/>
  <c r="AC34" i="1" s="1"/>
  <c r="AA19" i="2"/>
  <c r="N12" i="2"/>
  <c r="M33" i="2"/>
  <c r="O50" i="1"/>
  <c r="AC50" i="1" s="1"/>
  <c r="N25" i="2"/>
  <c r="J65" i="4"/>
  <c r="W14" i="2"/>
  <c r="N18" i="2"/>
  <c r="V32" i="2"/>
  <c r="O46" i="1"/>
  <c r="AC46" i="1" s="1"/>
  <c r="N33" i="2"/>
  <c r="V24" i="2"/>
  <c r="N13" i="2"/>
  <c r="N22" i="2"/>
  <c r="N20" i="2"/>
  <c r="W33" i="2"/>
  <c r="O30" i="1"/>
  <c r="AC30" i="1" s="1"/>
  <c r="N5" i="2"/>
  <c r="N3" i="2"/>
  <c r="N9" i="2"/>
  <c r="U9" i="2"/>
  <c r="O8" i="2"/>
  <c r="O62" i="1"/>
  <c r="AC62" i="1" s="1"/>
  <c r="M8" i="2"/>
  <c r="U27" i="2"/>
  <c r="N21" i="2"/>
  <c r="V3" i="2"/>
  <c r="AH65" i="4"/>
  <c r="V11" i="2"/>
  <c r="V15" i="2"/>
  <c r="V9" i="2"/>
  <c r="V13" i="2"/>
  <c r="W24" i="2"/>
  <c r="V7" i="2"/>
  <c r="V25" i="2"/>
  <c r="W13" i="2"/>
  <c r="BF4" i="2"/>
  <c r="V8" i="2"/>
  <c r="W19" i="2"/>
  <c r="BE11" i="2"/>
  <c r="Y13" i="2"/>
  <c r="BE16" i="2"/>
  <c r="V5" i="2"/>
  <c r="BF10" i="2"/>
  <c r="V4" i="2"/>
  <c r="V12" i="2"/>
  <c r="BF20" i="2"/>
  <c r="N11" i="2"/>
  <c r="W30" i="2"/>
  <c r="BK62" i="4"/>
  <c r="W7" i="2"/>
  <c r="W2" i="2"/>
  <c r="W5" i="2"/>
  <c r="U3" i="2"/>
  <c r="W11" i="2"/>
  <c r="U11" i="2"/>
  <c r="W21" i="2"/>
  <c r="BF6" i="2"/>
  <c r="BE7" i="2"/>
  <c r="H3" i="2"/>
  <c r="I3" i="2" s="1"/>
  <c r="H31" i="2"/>
  <c r="I31" i="2" s="1"/>
  <c r="H26" i="2"/>
  <c r="I26" i="2" s="1"/>
  <c r="H4" i="2"/>
  <c r="I4" i="2" s="1"/>
  <c r="N26" i="2"/>
  <c r="N2" i="2"/>
  <c r="U24" i="2"/>
  <c r="U2" i="2"/>
  <c r="V29" i="2"/>
  <c r="V17" i="2"/>
  <c r="W27" i="2"/>
  <c r="W3" i="2"/>
  <c r="BE26" i="2"/>
  <c r="BF7" i="2"/>
  <c r="H32" i="2"/>
  <c r="I32" i="2" s="1"/>
  <c r="H29" i="2"/>
  <c r="I29" i="2" s="1"/>
  <c r="O15" i="2"/>
  <c r="M15" i="2"/>
  <c r="U8" i="2"/>
  <c r="U5" i="2"/>
  <c r="W9" i="2"/>
  <c r="BF21" i="2"/>
  <c r="BF9" i="2"/>
  <c r="H27" i="2"/>
  <c r="I27" i="2" s="1"/>
  <c r="U29" i="2"/>
  <c r="U17" i="2"/>
  <c r="V27" i="2"/>
  <c r="W12" i="2"/>
  <c r="Y19" i="2"/>
  <c r="BF16" i="2"/>
  <c r="BF30" i="2"/>
  <c r="BE23" i="2"/>
  <c r="H7" i="2"/>
  <c r="I7" i="2" s="1"/>
  <c r="BE14" i="2"/>
  <c r="H6" i="2"/>
  <c r="I6" i="2" s="1"/>
  <c r="M28" i="2"/>
  <c r="S2" i="2"/>
  <c r="BF33" i="2"/>
  <c r="H11" i="2"/>
  <c r="I11" i="2" s="1"/>
  <c r="H20" i="2"/>
  <c r="I20" i="2" s="1"/>
  <c r="T15" i="2"/>
  <c r="N8" i="2"/>
  <c r="U13" i="2"/>
  <c r="U12" i="2"/>
  <c r="V19" i="2"/>
  <c r="T20" i="2"/>
  <c r="H14" i="2"/>
  <c r="I14" i="2" s="1"/>
  <c r="L19" i="2"/>
  <c r="N28" i="2"/>
  <c r="U15" i="2"/>
  <c r="V22" i="2"/>
  <c r="W16" i="2"/>
  <c r="W20" i="2"/>
  <c r="BE17" i="2"/>
  <c r="H13" i="2"/>
  <c r="I13" i="2" s="1"/>
  <c r="M24" i="2"/>
  <c r="U19" i="2"/>
  <c r="V21" i="2"/>
  <c r="H18" i="2"/>
  <c r="I18" i="2" s="1"/>
  <c r="O12" i="2"/>
  <c r="U22" i="2"/>
  <c r="V16" i="2"/>
  <c r="V20" i="2"/>
  <c r="W18" i="2"/>
  <c r="BE21" i="2"/>
  <c r="BF23" i="2"/>
  <c r="M18" i="2"/>
  <c r="U32" i="2"/>
  <c r="U21" i="2"/>
  <c r="Y24" i="2"/>
  <c r="U16" i="2"/>
  <c r="U20" i="2"/>
  <c r="V18" i="2"/>
  <c r="H12" i="2"/>
  <c r="I12" i="2" s="1"/>
  <c r="BF13" i="2"/>
  <c r="H23" i="2"/>
  <c r="I23" i="2" s="1"/>
  <c r="H30" i="2"/>
  <c r="I30" i="2" s="1"/>
  <c r="U7" i="2"/>
  <c r="U30" i="2"/>
  <c r="V33" i="2"/>
  <c r="V14" i="2"/>
  <c r="BE10" i="2"/>
  <c r="BF14" i="2"/>
  <c r="H10" i="2"/>
  <c r="I10" i="2" s="1"/>
  <c r="H17" i="2"/>
  <c r="I17" i="2" s="1"/>
  <c r="M5" i="2"/>
  <c r="V6" i="2"/>
  <c r="BE5" i="2"/>
  <c r="H8" i="2"/>
  <c r="I8" i="2" s="1"/>
  <c r="Z26" i="2"/>
  <c r="N32" i="2"/>
  <c r="N30" i="2"/>
  <c r="U33" i="2"/>
  <c r="U14" i="2"/>
  <c r="V2" i="2"/>
  <c r="BF31" i="2"/>
  <c r="BF18" i="2"/>
  <c r="BF11" i="2"/>
  <c r="BE4" i="2"/>
  <c r="O51" i="1"/>
  <c r="AC51" i="1" s="1"/>
  <c r="H9" i="2"/>
  <c r="I9" i="2" s="1"/>
  <c r="H19" i="2"/>
  <c r="I19" i="2" s="1"/>
  <c r="H25" i="2"/>
  <c r="I25" i="2" s="1"/>
  <c r="H24" i="2"/>
  <c r="I24" i="2" s="1"/>
  <c r="H33" i="2"/>
  <c r="I33" i="2" s="1"/>
  <c r="H22" i="2"/>
  <c r="I22" i="2" s="1"/>
  <c r="U25" i="2"/>
  <c r="U6" i="2"/>
  <c r="W4" i="2"/>
  <c r="W28" i="2"/>
  <c r="Y28" i="2"/>
  <c r="U28" i="2"/>
  <c r="V28" i="2"/>
  <c r="W26" i="2"/>
  <c r="U26" i="2"/>
  <c r="Y26" i="2"/>
  <c r="V26" i="2"/>
  <c r="Z28" i="2"/>
  <c r="H21" i="2"/>
  <c r="I21" i="2" s="1"/>
  <c r="M14" i="2"/>
  <c r="N14" i="2"/>
  <c r="AA26" i="2"/>
  <c r="Z13" i="2"/>
  <c r="M10" i="2"/>
  <c r="M29" i="2"/>
  <c r="O29" i="2"/>
  <c r="BF22" i="2"/>
  <c r="BE31" i="2"/>
  <c r="BF32" i="2"/>
  <c r="BE9" i="2"/>
  <c r="BF27" i="2"/>
  <c r="BF15" i="2"/>
  <c r="BF29" i="2"/>
  <c r="AA6" i="2"/>
  <c r="T29" i="2"/>
  <c r="M13" i="2"/>
  <c r="M12" i="2"/>
  <c r="N15" i="2"/>
  <c r="O19" i="2"/>
  <c r="O28" i="1"/>
  <c r="AC28" i="1" s="1"/>
  <c r="L7" i="2"/>
  <c r="BE13" i="2"/>
  <c r="BE27" i="2"/>
  <c r="BE15" i="2"/>
  <c r="BE29" i="2"/>
  <c r="Z6" i="2"/>
  <c r="T6" i="2"/>
  <c r="T14" i="2"/>
  <c r="M11" i="2"/>
  <c r="N19" i="2"/>
  <c r="O32" i="2"/>
  <c r="O22" i="2"/>
  <c r="L18" i="2"/>
  <c r="BE33" i="2"/>
  <c r="L20" i="2"/>
  <c r="BE30" i="2"/>
  <c r="BF3" i="2"/>
  <c r="BF12" i="2"/>
  <c r="L24" i="2"/>
  <c r="T27" i="2"/>
  <c r="T28" i="2"/>
  <c r="M19" i="2"/>
  <c r="O21" i="2"/>
  <c r="BF5" i="2"/>
  <c r="L25" i="2"/>
  <c r="L11" i="2"/>
  <c r="L32" i="2"/>
  <c r="BE3" i="2"/>
  <c r="BE12" i="2"/>
  <c r="L14" i="2"/>
  <c r="T32" i="2"/>
  <c r="M32" i="2"/>
  <c r="M22" i="2"/>
  <c r="O26" i="2"/>
  <c r="O20" i="2"/>
  <c r="L21" i="2"/>
  <c r="L10" i="2"/>
  <c r="BF2" i="2"/>
  <c r="L22" i="2"/>
  <c r="L4" i="2"/>
  <c r="T7" i="2"/>
  <c r="T9" i="2"/>
  <c r="M21" i="2"/>
  <c r="O30" i="2"/>
  <c r="BE2" i="2"/>
  <c r="BF17" i="2"/>
  <c r="L16" i="2"/>
  <c r="L26" i="2"/>
  <c r="BF8" i="2"/>
  <c r="T2" i="2"/>
  <c r="T30" i="2"/>
  <c r="M26" i="2"/>
  <c r="M20" i="2"/>
  <c r="O18" i="2"/>
  <c r="O10" i="2"/>
  <c r="BF19" i="2"/>
  <c r="BE6" i="2"/>
  <c r="BE8" i="2"/>
  <c r="T5" i="2"/>
  <c r="T4" i="2"/>
  <c r="M30" i="2"/>
  <c r="N10" i="2"/>
  <c r="O33" i="2"/>
  <c r="O14" i="2"/>
  <c r="L5" i="2"/>
  <c r="BE19" i="2"/>
  <c r="BF25" i="2"/>
  <c r="T18" i="2"/>
  <c r="T10" i="2"/>
  <c r="O25" i="2"/>
  <c r="O6" i="2"/>
  <c r="H5" i="2"/>
  <c r="I5" i="2" s="1"/>
  <c r="L13" i="2"/>
  <c r="L27" i="2"/>
  <c r="BE25" i="2"/>
  <c r="L15" i="2"/>
  <c r="L29" i="2"/>
  <c r="T17" i="2"/>
  <c r="T3" i="2"/>
  <c r="O24" i="2"/>
  <c r="O2" i="2"/>
  <c r="L33" i="2"/>
  <c r="L30" i="2"/>
  <c r="T13" i="2"/>
  <c r="T25" i="2"/>
  <c r="M25" i="2"/>
  <c r="M6" i="2"/>
  <c r="O5" i="2"/>
  <c r="H16" i="2"/>
  <c r="I16" i="2" s="1"/>
  <c r="L3" i="2"/>
  <c r="L12" i="2"/>
  <c r="BF24" i="2"/>
  <c r="T11" i="2"/>
  <c r="T12" i="2"/>
  <c r="M2" i="2"/>
  <c r="O17" i="2"/>
  <c r="F16" i="2"/>
  <c r="G16" i="2" s="1"/>
  <c r="BE18" i="2"/>
  <c r="BE20" i="2"/>
  <c r="BE24" i="2"/>
  <c r="T19" i="2"/>
  <c r="T26" i="2"/>
  <c r="N29" i="2"/>
  <c r="N17" i="2"/>
  <c r="O28" i="2"/>
  <c r="O4" i="2"/>
  <c r="L2" i="2"/>
  <c r="BE32" i="2"/>
  <c r="T33" i="2"/>
  <c r="T23" i="2"/>
  <c r="M17" i="2"/>
  <c r="N4" i="2"/>
  <c r="O27" i="2"/>
  <c r="O3" i="2"/>
  <c r="H2" i="2"/>
  <c r="I2" i="2" s="1"/>
  <c r="L17" i="2"/>
  <c r="BE22" i="2"/>
  <c r="L6" i="2"/>
  <c r="BF26" i="2"/>
  <c r="L8" i="2"/>
  <c r="T22" i="2"/>
  <c r="M4" i="2"/>
  <c r="O9" i="2"/>
  <c r="L9" i="2"/>
  <c r="T21" i="2"/>
  <c r="T24" i="2"/>
  <c r="M27" i="2"/>
  <c r="M3" i="2"/>
  <c r="N23" i="2"/>
  <c r="T31" i="2"/>
  <c r="T8" i="2"/>
  <c r="M23" i="2"/>
  <c r="M9" i="2"/>
  <c r="O11" i="2"/>
  <c r="M31" i="2"/>
  <c r="T16" i="2"/>
  <c r="N31" i="2"/>
  <c r="O31" i="2"/>
  <c r="AZ13" i="2"/>
  <c r="L31" i="2"/>
  <c r="AZ19" i="2"/>
  <c r="F17" i="2"/>
  <c r="G17" i="2" s="1"/>
  <c r="F21" i="2"/>
  <c r="G21" i="2" s="1"/>
  <c r="F9" i="2"/>
  <c r="F25" i="2"/>
  <c r="F23" i="2"/>
  <c r="G23" i="2" s="1"/>
  <c r="H15" i="2"/>
  <c r="I15" i="2" s="1"/>
  <c r="F13" i="2"/>
  <c r="G13" i="2" s="1"/>
  <c r="F31" i="2"/>
  <c r="G31" i="2" s="1"/>
  <c r="F30" i="2"/>
  <c r="G30" i="2" s="1"/>
  <c r="F12" i="2"/>
  <c r="G12" i="2" s="1"/>
  <c r="F15" i="2"/>
  <c r="G15" i="2" s="1"/>
  <c r="F24" i="2"/>
  <c r="G24" i="2" s="1"/>
  <c r="F7" i="2"/>
  <c r="G7" i="2" s="1"/>
  <c r="F11" i="2"/>
  <c r="G11" i="2" s="1"/>
  <c r="F20" i="2"/>
  <c r="G20" i="2" s="1"/>
  <c r="F4" i="2"/>
  <c r="G4" i="2" s="1"/>
  <c r="F26" i="2"/>
  <c r="G26" i="2" s="1"/>
  <c r="F8" i="2"/>
  <c r="G8" i="2" s="1"/>
  <c r="F2" i="2"/>
  <c r="G2" i="2" s="1"/>
  <c r="F19" i="2"/>
  <c r="G19" i="2" s="1"/>
  <c r="F6" i="2"/>
  <c r="G6" i="2" s="1"/>
  <c r="F10" i="2"/>
  <c r="G10" i="2" s="1"/>
  <c r="F29" i="2"/>
  <c r="G29" i="2" s="1"/>
  <c r="F5" i="2"/>
  <c r="G5" i="2" s="1"/>
  <c r="F33" i="2"/>
  <c r="G33" i="2" s="1"/>
  <c r="F27" i="2"/>
  <c r="G27" i="2" s="1"/>
  <c r="F3" i="2"/>
  <c r="G3" i="2" s="1"/>
  <c r="F14" i="2"/>
  <c r="G14" i="2" s="1"/>
  <c r="F18" i="2"/>
  <c r="G18" i="2" s="1"/>
  <c r="F22" i="2"/>
  <c r="G22" i="2" s="1"/>
  <c r="F32" i="2"/>
  <c r="G32" i="2" s="1"/>
  <c r="AX19" i="2"/>
  <c r="AY27" i="2"/>
  <c r="AX18" i="2"/>
  <c r="L23" i="2"/>
  <c r="AT33" i="2"/>
  <c r="AZ14" i="2"/>
  <c r="AT7" i="2"/>
  <c r="AY17" i="2"/>
  <c r="AZ22" i="2"/>
  <c r="AX7" i="2"/>
  <c r="AY13" i="2"/>
  <c r="AZ11" i="2"/>
  <c r="AT27" i="2"/>
  <c r="AT5" i="2"/>
  <c r="AZ18" i="2"/>
  <c r="AX13" i="2"/>
  <c r="AY12" i="2"/>
  <c r="AT15" i="2"/>
  <c r="AT24" i="2"/>
  <c r="AY8" i="2"/>
  <c r="AT22" i="2"/>
  <c r="AY31" i="2"/>
  <c r="AZ32" i="2"/>
  <c r="AT10" i="2"/>
  <c r="AY30" i="2"/>
  <c r="AZ16" i="2"/>
  <c r="AX25" i="2"/>
  <c r="AT23" i="2"/>
  <c r="AZ17" i="2"/>
  <c r="AZ21" i="2"/>
  <c r="AZ9" i="2"/>
  <c r="AX4" i="2"/>
  <c r="AT3" i="2"/>
  <c r="AY16" i="2"/>
  <c r="AY15" i="2"/>
  <c r="AZ29" i="2"/>
  <c r="AT16" i="2"/>
  <c r="AX15" i="2"/>
  <c r="AT21" i="2"/>
  <c r="AT20" i="2"/>
  <c r="AY9" i="2"/>
  <c r="AX3" i="2"/>
  <c r="AZ26" i="2"/>
  <c r="AX26" i="2"/>
  <c r="AT14" i="2"/>
  <c r="AY5" i="2"/>
  <c r="AZ2" i="2"/>
  <c r="AX5" i="2"/>
  <c r="AT18" i="2"/>
  <c r="AY21" i="2"/>
  <c r="AT31" i="2"/>
  <c r="AT6" i="2"/>
  <c r="AX29" i="2"/>
  <c r="AX27" i="2"/>
  <c r="AT32" i="2"/>
  <c r="AY3" i="2"/>
  <c r="AT25" i="2"/>
  <c r="AX12" i="2"/>
  <c r="AX24" i="2"/>
  <c r="AT8" i="2"/>
  <c r="AX11" i="2"/>
  <c r="AY7" i="2"/>
  <c r="AT19" i="2"/>
  <c r="AY33" i="2"/>
  <c r="AX21" i="2"/>
  <c r="AX6" i="2"/>
  <c r="AZ30" i="2"/>
  <c r="AY4" i="2"/>
  <c r="AX14" i="2"/>
  <c r="AY18" i="2"/>
  <c r="AX17" i="2"/>
  <c r="AT13" i="2"/>
  <c r="AY11" i="2"/>
  <c r="AX33" i="2"/>
  <c r="AX22" i="2"/>
  <c r="AZ6" i="2"/>
  <c r="AX9" i="2"/>
  <c r="AX10" i="2"/>
  <c r="AZ25" i="2"/>
  <c r="AT12" i="2"/>
  <c r="AT26" i="2"/>
  <c r="AX23" i="2"/>
  <c r="AZ8" i="2"/>
  <c r="AY29" i="2"/>
  <c r="AZ7" i="2"/>
  <c r="AX31" i="2"/>
  <c r="AZ20" i="2"/>
  <c r="AZ10" i="2"/>
  <c r="AZ23" i="2"/>
  <c r="AZ24" i="2"/>
  <c r="AX8" i="2"/>
  <c r="AT29" i="2"/>
  <c r="AT2" i="2"/>
  <c r="AX2" i="2"/>
  <c r="AT17" i="2"/>
  <c r="AX20" i="2"/>
  <c r="AX32" i="2"/>
  <c r="AX30" i="2"/>
  <c r="AZ4" i="2"/>
  <c r="AT11" i="2"/>
  <c r="AZ31" i="2"/>
  <c r="AT4" i="2"/>
  <c r="AX16" i="2"/>
  <c r="AY25" i="2"/>
  <c r="AZ12" i="2"/>
  <c r="AY14" i="2"/>
  <c r="AY2" i="2"/>
  <c r="AZ5" i="2"/>
  <c r="AY19" i="2"/>
  <c r="AZ33" i="2"/>
  <c r="AY6" i="2"/>
  <c r="AZ27" i="2"/>
  <c r="AY10" i="2"/>
  <c r="AZ3" i="2"/>
  <c r="AY23" i="2"/>
  <c r="AZ15" i="2"/>
  <c r="AY20" i="2"/>
  <c r="AY26" i="2"/>
  <c r="AT9" i="2"/>
  <c r="AY22" i="2"/>
  <c r="AY32" i="2"/>
  <c r="AT30" i="2"/>
  <c r="AY24" i="2"/>
  <c r="O40" i="1"/>
  <c r="AC40" i="1" s="1"/>
  <c r="AQ66" i="4"/>
  <c r="AV63" i="4"/>
  <c r="BF51" i="4"/>
  <c r="O25" i="1"/>
  <c r="AC25" i="1" s="1"/>
  <c r="BE28" i="2"/>
  <c r="H28" i="2"/>
  <c r="I28" i="2" s="1"/>
  <c r="BF28" i="2"/>
  <c r="O24" i="1"/>
  <c r="AC24" i="1" s="1"/>
  <c r="O39" i="1"/>
  <c r="AC39" i="1" s="1"/>
  <c r="O33" i="1"/>
  <c r="AC33" i="1" s="1"/>
  <c r="S25" i="1"/>
  <c r="L28" i="2"/>
  <c r="O32" i="1"/>
  <c r="AC32" i="1" s="1"/>
  <c r="G6" i="4"/>
  <c r="BG62" i="4"/>
  <c r="S62" i="4"/>
  <c r="W62" i="4"/>
  <c r="S6" i="1"/>
  <c r="R14" i="2" s="1"/>
  <c r="S39" i="1"/>
  <c r="AA33"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N7" i="7" l="1"/>
  <c r="X10" i="6"/>
  <c r="X9" i="6"/>
  <c r="AE12" i="6"/>
  <c r="X7" i="6"/>
  <c r="I31" i="7"/>
  <c r="J31" i="7"/>
  <c r="L31" i="7"/>
  <c r="AE10" i="6"/>
  <c r="L9" i="6"/>
  <c r="AE11" i="6"/>
  <c r="L8" i="6"/>
  <c r="AE8" i="6"/>
  <c r="L10" i="6"/>
  <c r="J26" i="7"/>
  <c r="J30" i="7"/>
  <c r="AE9" i="6"/>
  <c r="L30" i="7"/>
  <c r="K26" i="7"/>
  <c r="M26" i="7"/>
  <c r="M7" i="7"/>
  <c r="K6" i="7"/>
  <c r="L13" i="7"/>
  <c r="L6" i="7"/>
  <c r="K11" i="6"/>
  <c r="K12" i="6"/>
  <c r="AK9" i="1"/>
  <c r="AK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L10" i="7"/>
  <c r="R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AE10" i="7"/>
  <c r="AW10" i="7"/>
  <c r="BO10" i="7"/>
  <c r="CG10" i="7"/>
  <c r="CY10" i="7"/>
  <c r="DQ10" i="7"/>
  <c r="EI10" i="7"/>
  <c r="FA10" i="7"/>
  <c r="FS10" i="7"/>
  <c r="GK10" i="7"/>
  <c r="AI10" i="7"/>
  <c r="BA10" i="7"/>
  <c r="BS10" i="7"/>
  <c r="CK10" i="7"/>
  <c r="DC10" i="7"/>
  <c r="DU10" i="7"/>
  <c r="EM10" i="7"/>
  <c r="FE10" i="7"/>
  <c r="FW10" i="7"/>
  <c r="GO10" i="7"/>
  <c r="AK10" i="7"/>
  <c r="BC10" i="7"/>
  <c r="BU10" i="7"/>
  <c r="CM10" i="7"/>
  <c r="DE10" i="7"/>
  <c r="DW10" i="7"/>
  <c r="EO10" i="7"/>
  <c r="FG10" i="7"/>
  <c r="FY10" i="7"/>
  <c r="GQ10" i="7"/>
  <c r="M10" i="7"/>
  <c r="AO10" i="7"/>
  <c r="BG10" i="7"/>
  <c r="BY10" i="7"/>
  <c r="CQ10" i="7"/>
  <c r="DI10" i="7"/>
  <c r="EA10" i="7"/>
  <c r="ES10" i="7"/>
  <c r="FK10" i="7"/>
  <c r="GC10" i="7"/>
  <c r="GU10" i="7"/>
  <c r="Y10" i="7"/>
  <c r="AU10" i="7"/>
  <c r="BM10" i="7"/>
  <c r="CE10" i="7"/>
  <c r="CW10" i="7"/>
  <c r="DO10" i="7"/>
  <c r="EG10" i="7"/>
  <c r="EY10" i="7"/>
  <c r="FQ10" i="7"/>
  <c r="GI10" i="7"/>
  <c r="CA10" i="7"/>
  <c r="GE10" i="7"/>
  <c r="CS10" i="7"/>
  <c r="DK10" i="7"/>
  <c r="S10" i="7"/>
  <c r="EC10" i="7"/>
  <c r="AQ10" i="7"/>
  <c r="EU10" i="7"/>
  <c r="BI10" i="7"/>
  <c r="FM10"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Q24" i="7"/>
  <c r="W24" i="7"/>
  <c r="AC24" i="7"/>
  <c r="AI24" i="7"/>
  <c r="AO24" i="7"/>
  <c r="AU24" i="7"/>
  <c r="BA24" i="7"/>
  <c r="BG24" i="7"/>
  <c r="BM24" i="7"/>
  <c r="BS24" i="7"/>
  <c r="BY24" i="7"/>
  <c r="CE24" i="7"/>
  <c r="CK24" i="7"/>
  <c r="CQ24" i="7"/>
  <c r="CW24" i="7"/>
  <c r="DC24" i="7"/>
  <c r="DI24" i="7"/>
  <c r="DO24" i="7"/>
  <c r="DU24" i="7"/>
  <c r="EA24" i="7"/>
  <c r="R24" i="7"/>
  <c r="AA24" i="7"/>
  <c r="AJ24" i="7"/>
  <c r="AS24" i="7"/>
  <c r="BB24" i="7"/>
  <c r="BK24" i="7"/>
  <c r="BT24" i="7"/>
  <c r="CC24" i="7"/>
  <c r="CL24" i="7"/>
  <c r="CU24" i="7"/>
  <c r="DD24" i="7"/>
  <c r="DM24" i="7"/>
  <c r="DV24" i="7"/>
  <c r="EE24" i="7"/>
  <c r="EL24" i="7"/>
  <c r="ES24" i="7"/>
  <c r="EZ24" i="7"/>
  <c r="FG24" i="7"/>
  <c r="FO24" i="7"/>
  <c r="FV24" i="7"/>
  <c r="GC24" i="7"/>
  <c r="GJ24" i="7"/>
  <c r="GQ24" i="7"/>
  <c r="J24" i="7"/>
  <c r="S24" i="7"/>
  <c r="AB24" i="7"/>
  <c r="AK24" i="7"/>
  <c r="AT24" i="7"/>
  <c r="BC24" i="7"/>
  <c r="BL24" i="7"/>
  <c r="BU24" i="7"/>
  <c r="CD24" i="7"/>
  <c r="CM24" i="7"/>
  <c r="CV24" i="7"/>
  <c r="DE24" i="7"/>
  <c r="DN24" i="7"/>
  <c r="DW24" i="7"/>
  <c r="EF24" i="7"/>
  <c r="EM24" i="7"/>
  <c r="ET24" i="7"/>
  <c r="FA24" i="7"/>
  <c r="FI24" i="7"/>
  <c r="FP24" i="7"/>
  <c r="FW24" i="7"/>
  <c r="GD24" i="7"/>
  <c r="GK24" i="7"/>
  <c r="GS24" i="7"/>
  <c r="L24" i="7"/>
  <c r="U24" i="7"/>
  <c r="AD24" i="7"/>
  <c r="AM24" i="7"/>
  <c r="AV24" i="7"/>
  <c r="BE24" i="7"/>
  <c r="BN24" i="7"/>
  <c r="BW24" i="7"/>
  <c r="CF24" i="7"/>
  <c r="CO24" i="7"/>
  <c r="CX24" i="7"/>
  <c r="DG24" i="7"/>
  <c r="DP24" i="7"/>
  <c r="DY24" i="7"/>
  <c r="EG24" i="7"/>
  <c r="EN24" i="7"/>
  <c r="EU24" i="7"/>
  <c r="FC24" i="7"/>
  <c r="FJ24" i="7"/>
  <c r="FQ24" i="7"/>
  <c r="FX24" i="7"/>
  <c r="GE24" i="7"/>
  <c r="GM24" i="7"/>
  <c r="GT24" i="7"/>
  <c r="M24" i="7"/>
  <c r="V24" i="7"/>
  <c r="AE24" i="7"/>
  <c r="AN24" i="7"/>
  <c r="AW24" i="7"/>
  <c r="BF24" i="7"/>
  <c r="BO24" i="7"/>
  <c r="BX24" i="7"/>
  <c r="CG24" i="7"/>
  <c r="CP24" i="7"/>
  <c r="CY24" i="7"/>
  <c r="DH24" i="7"/>
  <c r="DQ24" i="7"/>
  <c r="DZ24" i="7"/>
  <c r="EH24" i="7"/>
  <c r="EO24" i="7"/>
  <c r="EW24" i="7"/>
  <c r="FD24" i="7"/>
  <c r="FK24" i="7"/>
  <c r="FR24" i="7"/>
  <c r="FY24" i="7"/>
  <c r="GG24" i="7"/>
  <c r="GN24" i="7"/>
  <c r="GU24" i="7"/>
  <c r="O24" i="7"/>
  <c r="X24" i="7"/>
  <c r="AG24" i="7"/>
  <c r="AP24" i="7"/>
  <c r="AY24" i="7"/>
  <c r="BH24" i="7"/>
  <c r="BQ24" i="7"/>
  <c r="BZ24" i="7"/>
  <c r="CI24" i="7"/>
  <c r="CR24" i="7"/>
  <c r="DA24" i="7"/>
  <c r="DJ24" i="7"/>
  <c r="DS24" i="7"/>
  <c r="EB24" i="7"/>
  <c r="EI24" i="7"/>
  <c r="EQ24" i="7"/>
  <c r="EX24" i="7"/>
  <c r="FE24" i="7"/>
  <c r="FL24" i="7"/>
  <c r="FS24" i="7"/>
  <c r="GA24" i="7"/>
  <c r="GH24" i="7"/>
  <c r="GO24" i="7"/>
  <c r="AZ24" i="7"/>
  <c r="DB24" i="7"/>
  <c r="EY24" i="7"/>
  <c r="GP24" i="7"/>
  <c r="BI24" i="7"/>
  <c r="DK24" i="7"/>
  <c r="FF24" i="7"/>
  <c r="P24" i="7"/>
  <c r="BR24" i="7"/>
  <c r="DT24" i="7"/>
  <c r="FM24" i="7"/>
  <c r="Y24" i="7"/>
  <c r="CA24" i="7"/>
  <c r="EC24" i="7"/>
  <c r="FU24" i="7"/>
  <c r="AQ24" i="7"/>
  <c r="CS24" i="7"/>
  <c r="ER24" i="7"/>
  <c r="GI24" i="7"/>
  <c r="CJ24" i="7"/>
  <c r="EK24" i="7"/>
  <c r="GB24" i="7"/>
  <c r="AH24"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3" i="7"/>
  <c r="R3" i="7"/>
  <c r="X3" i="7"/>
  <c r="AD3" i="7"/>
  <c r="AJ3" i="7"/>
  <c r="AP3" i="7"/>
  <c r="AV3" i="7"/>
  <c r="BB3" i="7"/>
  <c r="BH3" i="7"/>
  <c r="BN3" i="7"/>
  <c r="BT3" i="7"/>
  <c r="BZ3" i="7"/>
  <c r="CF3" i="7"/>
  <c r="CL3" i="7"/>
  <c r="CR3" i="7"/>
  <c r="CX3" i="7"/>
  <c r="DD3" i="7"/>
  <c r="DJ3" i="7"/>
  <c r="DP3" i="7"/>
  <c r="DV3" i="7"/>
  <c r="EB3" i="7"/>
  <c r="EH3" i="7"/>
  <c r="EN3" i="7"/>
  <c r="ET3" i="7"/>
  <c r="EZ3" i="7"/>
  <c r="N3" i="7"/>
  <c r="U3" i="7"/>
  <c r="AB3" i="7"/>
  <c r="AI3" i="7"/>
  <c r="AQ3" i="7"/>
  <c r="AX3" i="7"/>
  <c r="BE3" i="7"/>
  <c r="BL3" i="7"/>
  <c r="BS3" i="7"/>
  <c r="CA3" i="7"/>
  <c r="CH3" i="7"/>
  <c r="CO3" i="7"/>
  <c r="CV3" i="7"/>
  <c r="DC3" i="7"/>
  <c r="DK3" i="7"/>
  <c r="DR3" i="7"/>
  <c r="DY3" i="7"/>
  <c r="EF3" i="7"/>
  <c r="EM3" i="7"/>
  <c r="EU3" i="7"/>
  <c r="FB3" i="7"/>
  <c r="FH3" i="7"/>
  <c r="FN3" i="7"/>
  <c r="FT3" i="7"/>
  <c r="FZ3" i="7"/>
  <c r="GF3" i="7"/>
  <c r="GL3" i="7"/>
  <c r="GR3" i="7"/>
  <c r="O3" i="7"/>
  <c r="V3" i="7"/>
  <c r="AC3" i="7"/>
  <c r="AK3" i="7"/>
  <c r="AR3" i="7"/>
  <c r="AY3" i="7"/>
  <c r="BF3" i="7"/>
  <c r="BM3" i="7"/>
  <c r="BU3" i="7"/>
  <c r="CB3" i="7"/>
  <c r="CI3" i="7"/>
  <c r="CP3" i="7"/>
  <c r="CW3" i="7"/>
  <c r="DE3" i="7"/>
  <c r="DL3" i="7"/>
  <c r="DS3" i="7"/>
  <c r="DZ3" i="7"/>
  <c r="EG3" i="7"/>
  <c r="EO3" i="7"/>
  <c r="EV3" i="7"/>
  <c r="FC3" i="7"/>
  <c r="FI3" i="7"/>
  <c r="FO3" i="7"/>
  <c r="FU3" i="7"/>
  <c r="GA3" i="7"/>
  <c r="GG3" i="7"/>
  <c r="GM3" i="7"/>
  <c r="GS3" i="7"/>
  <c r="P3" i="7"/>
  <c r="W3" i="7"/>
  <c r="AE3" i="7"/>
  <c r="AL3" i="7"/>
  <c r="AS3" i="7"/>
  <c r="AZ3" i="7"/>
  <c r="BG3" i="7"/>
  <c r="BO3" i="7"/>
  <c r="BV3" i="7"/>
  <c r="CC3" i="7"/>
  <c r="CJ3" i="7"/>
  <c r="CQ3" i="7"/>
  <c r="CY3" i="7"/>
  <c r="DF3" i="7"/>
  <c r="DM3" i="7"/>
  <c r="DT3" i="7"/>
  <c r="EA3" i="7"/>
  <c r="EI3" i="7"/>
  <c r="EP3" i="7"/>
  <c r="EW3" i="7"/>
  <c r="FD3" i="7"/>
  <c r="FJ3" i="7"/>
  <c r="FP3" i="7"/>
  <c r="FV3" i="7"/>
  <c r="GB3" i="7"/>
  <c r="GH3" i="7"/>
  <c r="GN3" i="7"/>
  <c r="GT3" i="7"/>
  <c r="Q3" i="7"/>
  <c r="Y3" i="7"/>
  <c r="AF3" i="7"/>
  <c r="AM3" i="7"/>
  <c r="AT3" i="7"/>
  <c r="BA3" i="7"/>
  <c r="BI3" i="7"/>
  <c r="BP3" i="7"/>
  <c r="BW3" i="7"/>
  <c r="CD3" i="7"/>
  <c r="CK3" i="7"/>
  <c r="CS3" i="7"/>
  <c r="CZ3" i="7"/>
  <c r="DG3" i="7"/>
  <c r="DN3" i="7"/>
  <c r="DU3" i="7"/>
  <c r="EC3" i="7"/>
  <c r="EJ3" i="7"/>
  <c r="EQ3" i="7"/>
  <c r="EX3" i="7"/>
  <c r="FE3" i="7"/>
  <c r="FK3" i="7"/>
  <c r="FQ3" i="7"/>
  <c r="FW3" i="7"/>
  <c r="GC3" i="7"/>
  <c r="GI3" i="7"/>
  <c r="GO3" i="7"/>
  <c r="GU3" i="7"/>
  <c r="S3" i="7"/>
  <c r="Z3" i="7"/>
  <c r="AG3" i="7"/>
  <c r="AN3" i="7"/>
  <c r="AU3" i="7"/>
  <c r="BC3" i="7"/>
  <c r="BJ3" i="7"/>
  <c r="BQ3" i="7"/>
  <c r="BX3" i="7"/>
  <c r="CE3" i="7"/>
  <c r="CM3" i="7"/>
  <c r="CT3" i="7"/>
  <c r="DA3" i="7"/>
  <c r="DH3" i="7"/>
  <c r="DO3" i="7"/>
  <c r="DW3" i="7"/>
  <c r="ED3" i="7"/>
  <c r="EK3" i="7"/>
  <c r="ER3" i="7"/>
  <c r="EY3" i="7"/>
  <c r="FF3" i="7"/>
  <c r="FL3" i="7"/>
  <c r="FR3" i="7"/>
  <c r="FX3" i="7"/>
  <c r="GD3" i="7"/>
  <c r="GJ3" i="7"/>
  <c r="GP3" i="7"/>
  <c r="M3" i="7"/>
  <c r="T3" i="7"/>
  <c r="AA3" i="7"/>
  <c r="AH3" i="7"/>
  <c r="AO3" i="7"/>
  <c r="AW3" i="7"/>
  <c r="BD3" i="7"/>
  <c r="BK3" i="7"/>
  <c r="BR3" i="7"/>
  <c r="BY3" i="7"/>
  <c r="CG3" i="7"/>
  <c r="CN3" i="7"/>
  <c r="CU3" i="7"/>
  <c r="DB3" i="7"/>
  <c r="DI3" i="7"/>
  <c r="DQ3" i="7"/>
  <c r="DX3" i="7"/>
  <c r="EE3" i="7"/>
  <c r="EL3" i="7"/>
  <c r="ES3" i="7"/>
  <c r="FA3" i="7"/>
  <c r="FG3" i="7"/>
  <c r="FM3" i="7"/>
  <c r="FS3" i="7"/>
  <c r="FY3" i="7"/>
  <c r="GE3" i="7"/>
  <c r="GK3" i="7"/>
  <c r="GQ3"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M4" i="7"/>
  <c r="S4" i="7"/>
  <c r="Y4" i="7"/>
  <c r="AE4" i="7"/>
  <c r="AK4" i="7"/>
  <c r="AQ4" i="7"/>
  <c r="AW4" i="7"/>
  <c r="BC4" i="7"/>
  <c r="BI4" i="7"/>
  <c r="BO4" i="7"/>
  <c r="BU4" i="7"/>
  <c r="CA4" i="7"/>
  <c r="CG4" i="7"/>
  <c r="CM4" i="7"/>
  <c r="CS4" i="7"/>
  <c r="CY4" i="7"/>
  <c r="DE4" i="7"/>
  <c r="DK4" i="7"/>
  <c r="DQ4" i="7"/>
  <c r="DW4" i="7"/>
  <c r="EC4" i="7"/>
  <c r="EI4" i="7"/>
  <c r="EO4" i="7"/>
  <c r="EU4" i="7"/>
  <c r="FA4" i="7"/>
  <c r="FG4" i="7"/>
  <c r="FM4" i="7"/>
  <c r="FS4" i="7"/>
  <c r="FY4" i="7"/>
  <c r="GE4" i="7"/>
  <c r="GK4" i="7"/>
  <c r="GQ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3" i="7"/>
  <c r="W13" i="7"/>
  <c r="AC13" i="7"/>
  <c r="AI13" i="7"/>
  <c r="AO13" i="7"/>
  <c r="AU13" i="7"/>
  <c r="BA13" i="7"/>
  <c r="BG13" i="7"/>
  <c r="BM13" i="7"/>
  <c r="BS13" i="7"/>
  <c r="BY13" i="7"/>
  <c r="CE13" i="7"/>
  <c r="CK13" i="7"/>
  <c r="CQ13" i="7"/>
  <c r="CW13" i="7"/>
  <c r="DC13" i="7"/>
  <c r="DI13" i="7"/>
  <c r="DO13" i="7"/>
  <c r="DU13" i="7"/>
  <c r="M13" i="7"/>
  <c r="S13" i="7"/>
  <c r="Y13" i="7"/>
  <c r="AE13" i="7"/>
  <c r="AK13" i="7"/>
  <c r="AQ13" i="7"/>
  <c r="AW13" i="7"/>
  <c r="BC13" i="7"/>
  <c r="BI13" i="7"/>
  <c r="BO13" i="7"/>
  <c r="BU13" i="7"/>
  <c r="CA13" i="7"/>
  <c r="CG13" i="7"/>
  <c r="R13" i="7"/>
  <c r="AA13" i="7"/>
  <c r="AJ13" i="7"/>
  <c r="AS13" i="7"/>
  <c r="BB13" i="7"/>
  <c r="BK13" i="7"/>
  <c r="BT13" i="7"/>
  <c r="CC13" i="7"/>
  <c r="CL13" i="7"/>
  <c r="CS13" i="7"/>
  <c r="CZ13" i="7"/>
  <c r="DG13" i="7"/>
  <c r="DN13" i="7"/>
  <c r="DV13" i="7"/>
  <c r="EB13" i="7"/>
  <c r="EH13" i="7"/>
  <c r="EN13" i="7"/>
  <c r="ET13" i="7"/>
  <c r="EZ13" i="7"/>
  <c r="FF13" i="7"/>
  <c r="FL13" i="7"/>
  <c r="FR13" i="7"/>
  <c r="FX13" i="7"/>
  <c r="GD13" i="7"/>
  <c r="GJ13" i="7"/>
  <c r="GP13" i="7"/>
  <c r="T13" i="7"/>
  <c r="AB13" i="7"/>
  <c r="AL13" i="7"/>
  <c r="AT13" i="7"/>
  <c r="BD13" i="7"/>
  <c r="BL13" i="7"/>
  <c r="BV13" i="7"/>
  <c r="CD13" i="7"/>
  <c r="CM13" i="7"/>
  <c r="CT13" i="7"/>
  <c r="DA13" i="7"/>
  <c r="DH13" i="7"/>
  <c r="DP13" i="7"/>
  <c r="DW13" i="7"/>
  <c r="EC13" i="7"/>
  <c r="EI13" i="7"/>
  <c r="EO13" i="7"/>
  <c r="EU13" i="7"/>
  <c r="FA13" i="7"/>
  <c r="FG13" i="7"/>
  <c r="FM13" i="7"/>
  <c r="FS13" i="7"/>
  <c r="FY13" i="7"/>
  <c r="GE13" i="7"/>
  <c r="GK13" i="7"/>
  <c r="GQ13" i="7"/>
  <c r="U13" i="7"/>
  <c r="AD13" i="7"/>
  <c r="AM13" i="7"/>
  <c r="AV13" i="7"/>
  <c r="BE13" i="7"/>
  <c r="BN13" i="7"/>
  <c r="BW13" i="7"/>
  <c r="CF13" i="7"/>
  <c r="CN13" i="7"/>
  <c r="CU13" i="7"/>
  <c r="DB13" i="7"/>
  <c r="DJ13" i="7"/>
  <c r="DQ13" i="7"/>
  <c r="DX13" i="7"/>
  <c r="ED13" i="7"/>
  <c r="EJ13" i="7"/>
  <c r="EP13" i="7"/>
  <c r="EV13" i="7"/>
  <c r="FB13" i="7"/>
  <c r="FH13" i="7"/>
  <c r="FN13" i="7"/>
  <c r="FT13" i="7"/>
  <c r="FZ13" i="7"/>
  <c r="GF13" i="7"/>
  <c r="GL13" i="7"/>
  <c r="GR13" i="7"/>
  <c r="N13" i="7"/>
  <c r="V13" i="7"/>
  <c r="AF13" i="7"/>
  <c r="AN13" i="7"/>
  <c r="AX13" i="7"/>
  <c r="BF13" i="7"/>
  <c r="BP13" i="7"/>
  <c r="BX13" i="7"/>
  <c r="CH13" i="7"/>
  <c r="CO13" i="7"/>
  <c r="CV13" i="7"/>
  <c r="DD13" i="7"/>
  <c r="DK13" i="7"/>
  <c r="DR13" i="7"/>
  <c r="DY13" i="7"/>
  <c r="EE13" i="7"/>
  <c r="EK13" i="7"/>
  <c r="EQ13" i="7"/>
  <c r="EW13" i="7"/>
  <c r="FC13" i="7"/>
  <c r="FI13" i="7"/>
  <c r="FO13" i="7"/>
  <c r="FU13" i="7"/>
  <c r="GA13" i="7"/>
  <c r="GG13" i="7"/>
  <c r="GM13" i="7"/>
  <c r="GS13" i="7"/>
  <c r="X13" i="7"/>
  <c r="AY13" i="7"/>
  <c r="BZ13" i="7"/>
  <c r="CX13" i="7"/>
  <c r="DS13" i="7"/>
  <c r="EL13" i="7"/>
  <c r="FD13" i="7"/>
  <c r="FV13" i="7"/>
  <c r="GN13" i="7"/>
  <c r="Z13" i="7"/>
  <c r="AZ13" i="7"/>
  <c r="CB13" i="7"/>
  <c r="CY13" i="7"/>
  <c r="DT13" i="7"/>
  <c r="EM13" i="7"/>
  <c r="FE13" i="7"/>
  <c r="FW13" i="7"/>
  <c r="GO13" i="7"/>
  <c r="AG13" i="7"/>
  <c r="BH13" i="7"/>
  <c r="CI13" i="7"/>
  <c r="DE13" i="7"/>
  <c r="DZ13" i="7"/>
  <c r="ER13" i="7"/>
  <c r="FJ13" i="7"/>
  <c r="GB13" i="7"/>
  <c r="GT13" i="7"/>
  <c r="AH13" i="7"/>
  <c r="BJ13" i="7"/>
  <c r="CJ13" i="7"/>
  <c r="DF13" i="7"/>
  <c r="EA13" i="7"/>
  <c r="ES13" i="7"/>
  <c r="FK13" i="7"/>
  <c r="GC13" i="7"/>
  <c r="GU13" i="7"/>
  <c r="O13" i="7"/>
  <c r="AP13" i="7"/>
  <c r="BQ13" i="7"/>
  <c r="CP13" i="7"/>
  <c r="DL13" i="7"/>
  <c r="EF13" i="7"/>
  <c r="EX13" i="7"/>
  <c r="FP13" i="7"/>
  <c r="GH13" i="7"/>
  <c r="BR13" i="7"/>
  <c r="GI13" i="7"/>
  <c r="CR13" i="7"/>
  <c r="DM13" i="7"/>
  <c r="EG13" i="7"/>
  <c r="P13" i="7"/>
  <c r="EY13" i="7"/>
  <c r="FQ13" i="7"/>
  <c r="AR13"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3" i="7"/>
  <c r="R23" i="7"/>
  <c r="X23" i="7"/>
  <c r="M23" i="7"/>
  <c r="S23" i="7"/>
  <c r="Y23" i="7"/>
  <c r="N23" i="7"/>
  <c r="T23" i="7"/>
  <c r="I23" i="7"/>
  <c r="O23" i="7"/>
  <c r="U23" i="7"/>
  <c r="J23" i="7"/>
  <c r="P23" i="7"/>
  <c r="V23" i="7"/>
  <c r="W23" i="7"/>
  <c r="K23" i="7"/>
  <c r="Q23"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H26" i="6"/>
  <c r="H29" i="6"/>
  <c r="H32" i="6"/>
  <c r="H35" i="6"/>
  <c r="H38" i="6"/>
  <c r="H41" i="6"/>
  <c r="H44" i="6"/>
  <c r="H47" i="6"/>
  <c r="H50" i="6"/>
  <c r="H53" i="6"/>
  <c r="H56" i="6"/>
  <c r="H59" i="6"/>
  <c r="H62" i="6"/>
  <c r="H65" i="6"/>
  <c r="H68" i="6"/>
  <c r="H71" i="6"/>
  <c r="H74" i="6"/>
  <c r="H77" i="6"/>
  <c r="H80" i="6"/>
  <c r="H83" i="6"/>
  <c r="H86" i="6"/>
  <c r="H89" i="6"/>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H25" i="6"/>
  <c r="H28" i="6"/>
  <c r="H31" i="6"/>
  <c r="H34" i="6"/>
  <c r="H37" i="6"/>
  <c r="H40" i="6"/>
  <c r="H43" i="6"/>
  <c r="H46" i="6"/>
  <c r="H49" i="6"/>
  <c r="H52" i="6"/>
  <c r="H55" i="6"/>
  <c r="H58" i="6"/>
  <c r="H61" i="6"/>
  <c r="H64" i="6"/>
  <c r="H67" i="6"/>
  <c r="H70" i="6"/>
  <c r="H73" i="6"/>
  <c r="H76" i="6"/>
  <c r="H79" i="6"/>
  <c r="H82" i="6"/>
  <c r="H85" i="6"/>
  <c r="H88" i="6"/>
  <c r="H91" i="6"/>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10" i="2"/>
  <c r="AG10" i="2" s="1"/>
  <c r="Z21" i="2"/>
  <c r="S10" i="2"/>
  <c r="AI10" i="2" s="1"/>
  <c r="Z16" i="2"/>
  <c r="Q25" i="2"/>
  <c r="S18" i="2"/>
  <c r="R8" i="2"/>
  <c r="Y21" i="2"/>
  <c r="Q6" i="2"/>
  <c r="S25" i="2"/>
  <c r="AA21" i="2"/>
  <c r="AI21" i="2" s="1"/>
  <c r="S22" i="2"/>
  <c r="Q22" i="2"/>
  <c r="R16" i="2"/>
  <c r="Y17" i="2"/>
  <c r="S16" i="2"/>
  <c r="S23" i="2"/>
  <c r="AI23" i="2" s="1"/>
  <c r="R23" i="2"/>
  <c r="AG23" i="2" s="1"/>
  <c r="R13" i="2"/>
  <c r="AG13" i="2" s="1"/>
  <c r="R6" i="2"/>
  <c r="AK6" i="2" s="1"/>
  <c r="R9" i="2"/>
  <c r="S33" i="2"/>
  <c r="AI33" i="2" s="1"/>
  <c r="Q33" i="2"/>
  <c r="AA11" i="2"/>
  <c r="S13" i="2"/>
  <c r="AI13" i="2" s="1"/>
  <c r="AA25" i="2"/>
  <c r="R21" i="2"/>
  <c r="Z27" i="2"/>
  <c r="AA8" i="2"/>
  <c r="AI8" i="2" s="1"/>
  <c r="Y8" i="2"/>
  <c r="R11" i="2"/>
  <c r="S11" i="2"/>
  <c r="Z8" i="2"/>
  <c r="Y30" i="2"/>
  <c r="AF14" i="2"/>
  <c r="S32" i="2"/>
  <c r="S7" i="2"/>
  <c r="Y12" i="2"/>
  <c r="R32" i="2"/>
  <c r="Q32" i="2"/>
  <c r="BO53" i="5"/>
  <c r="R7" i="2"/>
  <c r="BV6" i="2"/>
  <c r="BV5" i="2"/>
  <c r="AD27" i="2"/>
  <c r="AH10" i="2"/>
  <c r="AH12" i="2"/>
  <c r="Y25" i="2"/>
  <c r="Z11" i="2"/>
  <c r="BO46" i="5"/>
  <c r="AH28" i="2"/>
  <c r="Y29" i="2"/>
  <c r="Z30" i="2"/>
  <c r="AG30" i="2" s="1"/>
  <c r="S27" i="2"/>
  <c r="AI27" i="2" s="1"/>
  <c r="Q21" i="2"/>
  <c r="Z25" i="2"/>
  <c r="Z17" i="2"/>
  <c r="AA17" i="2"/>
  <c r="S17" i="2"/>
  <c r="Q20" i="2"/>
  <c r="AA12" i="2"/>
  <c r="R17" i="2"/>
  <c r="AA30" i="2"/>
  <c r="Q18" i="2"/>
  <c r="S20" i="2"/>
  <c r="R27" i="2"/>
  <c r="Q9" i="2"/>
  <c r="AA29" i="2"/>
  <c r="Q17" i="2"/>
  <c r="AD18" i="2"/>
  <c r="Y11" i="2"/>
  <c r="AE11" i="2" s="1"/>
  <c r="Y27" i="2"/>
  <c r="AE27" i="2" s="1"/>
  <c r="Z12" i="2"/>
  <c r="S4" i="2"/>
  <c r="Z29" i="2"/>
  <c r="BO14" i="5"/>
  <c r="Q4" i="2"/>
  <c r="S9" i="2"/>
  <c r="BO11" i="5"/>
  <c r="AA7" i="2"/>
  <c r="BO8" i="5"/>
  <c r="BP3" i="2"/>
  <c r="BP12" i="2" s="1"/>
  <c r="BO60" i="5"/>
  <c r="BO17" i="5"/>
  <c r="BO3" i="5"/>
  <c r="BO50" i="5"/>
  <c r="BO19" i="5"/>
  <c r="BO33" i="5"/>
  <c r="BO24" i="5"/>
  <c r="AF8" i="2"/>
  <c r="BO10" i="5"/>
  <c r="Z5" i="2"/>
  <c r="Q26" i="2"/>
  <c r="AE26"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6" i="2"/>
  <c r="AG26" i="2" s="1"/>
  <c r="BO26" i="5"/>
  <c r="BO22" i="5"/>
  <c r="BO62" i="5"/>
  <c r="BO38" i="5"/>
  <c r="BO47" i="5"/>
  <c r="BO32" i="5"/>
  <c r="BO57" i="5"/>
  <c r="BO51" i="5"/>
  <c r="BO52" i="5"/>
  <c r="BO18" i="5"/>
  <c r="BO34" i="5"/>
  <c r="BO28" i="5"/>
  <c r="BO39" i="5"/>
  <c r="BO12" i="5"/>
  <c r="BO7" i="5"/>
  <c r="BO6" i="5"/>
  <c r="BO4" i="5"/>
  <c r="BO56" i="5"/>
  <c r="BO58" i="5"/>
  <c r="BO64" i="5"/>
  <c r="BO63" i="5"/>
  <c r="Z14" i="2"/>
  <c r="AG14" i="2" s="1"/>
  <c r="Z20" i="2"/>
  <c r="AG20" i="2" s="1"/>
  <c r="Y14" i="2"/>
  <c r="Y20" i="2"/>
  <c r="Y7" i="2"/>
  <c r="AE7" i="2" s="1"/>
  <c r="AA2" i="2"/>
  <c r="AK2" i="2" s="1"/>
  <c r="AA20" i="2"/>
  <c r="Y2" i="2"/>
  <c r="AE2" i="2" s="1"/>
  <c r="Q5" i="2"/>
  <c r="Q30" i="2"/>
  <c r="R4" i="2"/>
  <c r="AA14" i="2"/>
  <c r="S3" i="2"/>
  <c r="BO42" i="5"/>
  <c r="S30" i="2"/>
  <c r="Q3" i="2"/>
  <c r="Z7" i="2"/>
  <c r="R5" i="2"/>
  <c r="BO21" i="5"/>
  <c r="S19" i="2"/>
  <c r="AI19" i="2" s="1"/>
  <c r="AH15" i="2"/>
  <c r="AF31" i="2"/>
  <c r="AH6" i="2"/>
  <c r="AD9" i="2"/>
  <c r="AH25" i="2"/>
  <c r="AH4" i="2"/>
  <c r="AF15" i="2"/>
  <c r="AB29" i="2"/>
  <c r="AB5" i="2"/>
  <c r="AB23" i="2"/>
  <c r="AF10" i="2"/>
  <c r="AH29" i="2"/>
  <c r="AH5" i="2"/>
  <c r="AF29" i="2"/>
  <c r="AB6" i="2"/>
  <c r="AD30" i="2"/>
  <c r="AD11" i="2"/>
  <c r="AH26" i="2"/>
  <c r="AH24" i="2"/>
  <c r="AD32" i="2"/>
  <c r="AB9" i="2"/>
  <c r="AB14" i="2"/>
  <c r="AB3" i="2"/>
  <c r="AD23" i="2"/>
  <c r="AD26" i="2"/>
  <c r="AH17" i="2"/>
  <c r="AE13" i="2"/>
  <c r="AD2" i="2"/>
  <c r="AH18" i="2"/>
  <c r="AD21" i="2"/>
  <c r="AF19" i="2"/>
  <c r="AF4" i="2"/>
  <c r="AD20" i="2"/>
  <c r="AH8" i="2"/>
  <c r="AB28" i="2"/>
  <c r="AD6" i="2"/>
  <c r="AB15" i="2"/>
  <c r="AH2" i="2"/>
  <c r="AF32" i="2"/>
  <c r="AD12" i="2"/>
  <c r="AD31" i="2"/>
  <c r="AD17" i="2"/>
  <c r="AH21" i="2"/>
  <c r="AE10" i="2"/>
  <c r="AD25" i="2"/>
  <c r="AH22" i="2"/>
  <c r="AD24" i="2"/>
  <c r="AB27" i="2"/>
  <c r="AB30" i="2"/>
  <c r="AD29" i="2"/>
  <c r="AD13" i="2"/>
  <c r="AH14" i="2"/>
  <c r="AH20" i="2"/>
  <c r="AD10" i="2"/>
  <c r="AD14" i="2"/>
  <c r="AE23" i="2"/>
  <c r="AB17" i="2"/>
  <c r="AF11" i="2"/>
  <c r="AH19" i="2"/>
  <c r="AH3" i="2"/>
  <c r="AF23" i="2"/>
  <c r="AB31" i="2"/>
  <c r="AH11" i="2"/>
  <c r="AD3" i="2"/>
  <c r="AD4" i="2"/>
  <c r="AF17" i="2"/>
  <c r="AH33" i="2"/>
  <c r="AD19" i="2"/>
  <c r="AD22" i="2"/>
  <c r="AB20" i="2"/>
  <c r="AH32" i="2"/>
  <c r="AH9" i="2"/>
  <c r="AB12" i="2"/>
  <c r="AH30" i="2"/>
  <c r="AD5" i="2"/>
  <c r="AF30" i="2"/>
  <c r="AH27" i="2"/>
  <c r="AB2" i="2"/>
  <c r="AB26" i="2"/>
  <c r="AB21" i="2"/>
  <c r="AB18" i="2"/>
  <c r="AF26" i="2"/>
  <c r="AH23" i="2"/>
  <c r="AH7" i="2"/>
  <c r="AI6" i="2"/>
  <c r="AB33" i="2"/>
  <c r="AB16" i="2"/>
  <c r="AB7" i="2"/>
  <c r="AF33" i="2"/>
  <c r="AF25" i="2"/>
  <c r="AH13" i="2"/>
  <c r="AB4" i="2"/>
  <c r="AD28" i="2"/>
  <c r="AF21" i="2"/>
  <c r="AF9" i="2"/>
  <c r="AF20" i="2"/>
  <c r="AB22" i="2"/>
  <c r="AB32" i="2"/>
  <c r="AF28" i="2"/>
  <c r="AD15" i="2"/>
  <c r="AF22" i="2"/>
  <c r="AD33" i="2"/>
  <c r="AF6" i="2"/>
  <c r="AF16" i="2"/>
  <c r="AF24" i="2"/>
  <c r="AB8" i="2"/>
  <c r="AB13" i="2"/>
  <c r="AB11" i="2"/>
  <c r="AB19" i="2"/>
  <c r="AD8" i="2"/>
  <c r="AF3" i="2"/>
  <c r="AF13" i="2"/>
  <c r="AF18" i="2"/>
  <c r="AD16" i="2"/>
  <c r="AG2" i="2"/>
  <c r="AF27" i="2"/>
  <c r="AB10" i="2"/>
  <c r="AB25" i="2"/>
  <c r="AB24" i="2"/>
  <c r="AI26" i="2"/>
  <c r="AF2" i="2"/>
  <c r="AF5" i="2"/>
  <c r="AF12" i="2"/>
  <c r="AH16" i="2"/>
  <c r="AF7" i="2"/>
  <c r="AD7" i="2"/>
  <c r="Z4" i="2"/>
  <c r="R24" i="2"/>
  <c r="AG24" i="2" s="1"/>
  <c r="BI11" i="2"/>
  <c r="J9" i="2"/>
  <c r="BD9" i="2" s="1"/>
  <c r="G9" i="2"/>
  <c r="J25" i="2"/>
  <c r="BD25" i="2" s="1"/>
  <c r="G25" i="2"/>
  <c r="J27" i="2"/>
  <c r="BD27" i="2" s="1"/>
  <c r="BI31" i="2"/>
  <c r="J31" i="2"/>
  <c r="E31" i="2" s="1"/>
  <c r="BG20" i="2"/>
  <c r="X31" i="2"/>
  <c r="BI20" i="2"/>
  <c r="BI10" i="2"/>
  <c r="J13" i="2"/>
  <c r="BD13" i="2" s="1"/>
  <c r="X13" i="2"/>
  <c r="X25" i="2"/>
  <c r="X4" i="2"/>
  <c r="BG10" i="2"/>
  <c r="J26" i="2"/>
  <c r="E26" i="2" s="1"/>
  <c r="BG4" i="2"/>
  <c r="BI4" i="2"/>
  <c r="X3" i="2"/>
  <c r="BG32" i="2"/>
  <c r="AA9" i="2"/>
  <c r="Z9" i="2"/>
  <c r="X21" i="2"/>
  <c r="X33" i="2"/>
  <c r="S12" i="2"/>
  <c r="AA32" i="2"/>
  <c r="BI12" i="2"/>
  <c r="BH11" i="2"/>
  <c r="Z22" i="2"/>
  <c r="AG22" i="2" s="1"/>
  <c r="AA22" i="2"/>
  <c r="AA5" i="2"/>
  <c r="BI18" i="2"/>
  <c r="X18" i="2"/>
  <c r="BH16" i="2"/>
  <c r="X24" i="2"/>
  <c r="BG16" i="2"/>
  <c r="BI24" i="2"/>
  <c r="BI33" i="2"/>
  <c r="BI32" i="2"/>
  <c r="X9" i="2"/>
  <c r="X7" i="2"/>
  <c r="S14" i="2"/>
  <c r="X19" i="2"/>
  <c r="BI23" i="2"/>
  <c r="BI14" i="2"/>
  <c r="BI16" i="2"/>
  <c r="X29" i="2"/>
  <c r="BI6" i="2"/>
  <c r="BI29" i="2"/>
  <c r="BI9" i="2"/>
  <c r="X14" i="2"/>
  <c r="J10" i="2"/>
  <c r="E10" i="2" s="1"/>
  <c r="X11" i="2"/>
  <c r="X32" i="2"/>
  <c r="BG7" i="2"/>
  <c r="BI7" i="2"/>
  <c r="BH4" i="2"/>
  <c r="BG21" i="2"/>
  <c r="BG23" i="2"/>
  <c r="BH23" i="2"/>
  <c r="BG18" i="2"/>
  <c r="BG6" i="2"/>
  <c r="BG33" i="2"/>
  <c r="X8" i="2"/>
  <c r="BI21" i="2"/>
  <c r="BG9" i="2"/>
  <c r="X23" i="2"/>
  <c r="X20" i="2"/>
  <c r="BH14" i="2"/>
  <c r="BI19" i="2"/>
  <c r="BI22" i="2"/>
  <c r="BI13" i="2"/>
  <c r="BG13" i="2"/>
  <c r="BG26" i="2"/>
  <c r="X6" i="2"/>
  <c r="BI27" i="2"/>
  <c r="X27" i="2"/>
  <c r="BI25" i="2"/>
  <c r="BI30" i="2"/>
  <c r="J22" i="2"/>
  <c r="E22" i="2" s="1"/>
  <c r="X15" i="2"/>
  <c r="BG14" i="2"/>
  <c r="Q14" i="2"/>
  <c r="S24" i="2"/>
  <c r="Y4" i="2"/>
  <c r="Q24" i="2"/>
  <c r="AE24" i="2" s="1"/>
  <c r="Y16" i="2"/>
  <c r="AE16" i="2" s="1"/>
  <c r="R29" i="2"/>
  <c r="Y9" i="2"/>
  <c r="Q29" i="2"/>
  <c r="Y5" i="2"/>
  <c r="S31" i="2"/>
  <c r="AI31" i="2" s="1"/>
  <c r="Q31" i="2"/>
  <c r="AE31" i="2" s="1"/>
  <c r="AA15" i="2"/>
  <c r="Y15" i="2"/>
  <c r="Z15" i="2"/>
  <c r="R19" i="2"/>
  <c r="Y22" i="2"/>
  <c r="Q19" i="2"/>
  <c r="AE19" i="2" s="1"/>
  <c r="AA16" i="2"/>
  <c r="Q15" i="2"/>
  <c r="Y18" i="2"/>
  <c r="S15" i="2"/>
  <c r="Z33" i="2"/>
  <c r="Q28" i="2"/>
  <c r="AE28" i="2" s="1"/>
  <c r="AA3" i="2"/>
  <c r="Y3" i="2"/>
  <c r="Z3" i="2"/>
  <c r="AG3" i="2" s="1"/>
  <c r="BG11" i="2"/>
  <c r="P19" i="2"/>
  <c r="BG29" i="2"/>
  <c r="Z32" i="2"/>
  <c r="Q12" i="2"/>
  <c r="R12" i="2"/>
  <c r="Y32" i="2"/>
  <c r="BG30" i="2"/>
  <c r="X17" i="2"/>
  <c r="Y33" i="2"/>
  <c r="BI17" i="2"/>
  <c r="S29" i="2"/>
  <c r="J16" i="2"/>
  <c r="X16" i="2"/>
  <c r="J2" i="2"/>
  <c r="E2" i="2" s="1"/>
  <c r="X5" i="2"/>
  <c r="BI5" i="2"/>
  <c r="X2" i="2"/>
  <c r="P16" i="2"/>
  <c r="BH31" i="2"/>
  <c r="BI2" i="2"/>
  <c r="P25" i="2"/>
  <c r="X22" i="2"/>
  <c r="P7" i="2"/>
  <c r="X10" i="2"/>
  <c r="P18" i="2"/>
  <c r="P29" i="2"/>
  <c r="P21" i="2"/>
  <c r="X26" i="2"/>
  <c r="P3" i="2"/>
  <c r="P30" i="2"/>
  <c r="X30" i="2"/>
  <c r="P17" i="2"/>
  <c r="P33" i="2"/>
  <c r="BG22" i="2"/>
  <c r="BG31" i="2"/>
  <c r="BG5" i="2"/>
  <c r="BG19" i="2"/>
  <c r="BG2" i="2"/>
  <c r="BG15" i="2"/>
  <c r="BI26" i="2"/>
  <c r="BH25" i="2"/>
  <c r="BG3" i="2"/>
  <c r="BG27" i="2"/>
  <c r="BG24" i="2"/>
  <c r="BH6" i="2"/>
  <c r="BH20" i="2"/>
  <c r="BG25" i="2"/>
  <c r="BH8" i="2"/>
  <c r="BG8" i="2"/>
  <c r="BG17" i="2"/>
  <c r="BH32" i="2"/>
  <c r="BH24" i="2"/>
  <c r="BH12" i="2"/>
  <c r="BG12" i="2"/>
  <c r="BI8" i="2"/>
  <c r="Z18" i="2"/>
  <c r="AG18" i="2" s="1"/>
  <c r="AA18" i="2"/>
  <c r="R15" i="2"/>
  <c r="X12" i="2"/>
  <c r="R31" i="2"/>
  <c r="AG31" i="2" s="1"/>
  <c r="P5" i="2"/>
  <c r="BI3" i="2"/>
  <c r="J21" i="2"/>
  <c r="E21" i="2" s="1"/>
  <c r="AA4" i="2"/>
  <c r="BH19" i="2"/>
  <c r="J4" i="2"/>
  <c r="E4" i="2" s="1"/>
  <c r="P24" i="2"/>
  <c r="BI15" i="2"/>
  <c r="BH13" i="2"/>
  <c r="P13" i="2"/>
  <c r="J17" i="2"/>
  <c r="E17" i="2" s="1"/>
  <c r="BH17" i="2"/>
  <c r="BH7" i="2"/>
  <c r="J8" i="2"/>
  <c r="E8" i="2" s="1"/>
  <c r="P8" i="2"/>
  <c r="BH27" i="2"/>
  <c r="P27" i="2"/>
  <c r="J24" i="2"/>
  <c r="E24" i="2" s="1"/>
  <c r="J11" i="2"/>
  <c r="E11" i="2" s="1"/>
  <c r="J29" i="2"/>
  <c r="E29" i="2" s="1"/>
  <c r="BH10" i="2"/>
  <c r="J32" i="2"/>
  <c r="E32" i="2" s="1"/>
  <c r="P32" i="2"/>
  <c r="P31" i="2"/>
  <c r="BH30" i="2"/>
  <c r="BH29" i="2"/>
  <c r="J14" i="2"/>
  <c r="E14" i="2" s="1"/>
  <c r="J3" i="2"/>
  <c r="E3" i="2" s="1"/>
  <c r="J7" i="2"/>
  <c r="E7" i="2" s="1"/>
  <c r="P11" i="2"/>
  <c r="P10" i="2"/>
  <c r="BH21" i="2"/>
  <c r="J15" i="2"/>
  <c r="BH5" i="2"/>
  <c r="J18" i="2"/>
  <c r="E18" i="2" s="1"/>
  <c r="P14" i="2"/>
  <c r="BH9" i="2"/>
  <c r="P22" i="2"/>
  <c r="J12" i="2"/>
  <c r="E12" i="2" s="1"/>
  <c r="J5" i="2"/>
  <c r="E5" i="2" s="1"/>
  <c r="J30" i="2"/>
  <c r="E30" i="2" s="1"/>
  <c r="P12" i="2"/>
  <c r="J33" i="2"/>
  <c r="E33" i="2" s="1"/>
  <c r="J23" i="2"/>
  <c r="E23" i="2" s="1"/>
  <c r="J6" i="2"/>
  <c r="E6" i="2" s="1"/>
  <c r="BH22" i="2"/>
  <c r="P4" i="2"/>
  <c r="BH33" i="2"/>
  <c r="P9" i="2"/>
  <c r="J19" i="2"/>
  <c r="E19" i="2" s="1"/>
  <c r="P20" i="2"/>
  <c r="P6" i="2"/>
  <c r="P2" i="2"/>
  <c r="P26" i="2"/>
  <c r="BH26" i="2"/>
  <c r="J20" i="2"/>
  <c r="E20" i="2" s="1"/>
  <c r="BH3" i="2"/>
  <c r="BH2" i="2"/>
  <c r="P15" i="2"/>
  <c r="BH18" i="2"/>
  <c r="BH15" i="2"/>
  <c r="P23" i="2"/>
  <c r="BA9" i="2"/>
  <c r="BA3" i="2"/>
  <c r="BA5" i="2"/>
  <c r="BA16" i="2"/>
  <c r="BA17" i="2"/>
  <c r="BA22" i="2"/>
  <c r="BA12" i="2"/>
  <c r="BA29" i="2"/>
  <c r="BA11" i="2"/>
  <c r="BA27" i="2"/>
  <c r="BA19" i="2"/>
  <c r="BA14" i="2"/>
  <c r="BA8" i="2"/>
  <c r="BA24" i="2"/>
  <c r="BA13" i="2"/>
  <c r="BA26" i="2"/>
  <c r="BA21" i="2"/>
  <c r="BA20" i="2"/>
  <c r="BA6" i="2"/>
  <c r="BA31" i="2"/>
  <c r="BA4" i="2"/>
  <c r="BA33" i="2"/>
  <c r="BA10" i="2"/>
  <c r="BA2" i="2"/>
  <c r="BA25" i="2"/>
  <c r="BA30" i="2"/>
  <c r="BA32" i="2"/>
  <c r="BA18" i="2"/>
  <c r="BA15" i="2"/>
  <c r="BA23" i="2"/>
  <c r="BA7" i="2"/>
  <c r="S28" i="2"/>
  <c r="AI28" i="2" s="1"/>
  <c r="R28" i="2"/>
  <c r="AG28"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6" i="2" l="1"/>
  <c r="AM2"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0" i="2"/>
  <c r="AL10" i="2" s="1"/>
  <c r="AE8" i="2"/>
  <c r="AG16" i="2"/>
  <c r="AK10" i="2"/>
  <c r="AM10" i="2" s="1"/>
  <c r="AE21" i="2"/>
  <c r="AJ6" i="2"/>
  <c r="AL6" i="2" s="1"/>
  <c r="AE25" i="2"/>
  <c r="AG21" i="2"/>
  <c r="AE17" i="2"/>
  <c r="AK13" i="2"/>
  <c r="AM13" i="2" s="1"/>
  <c r="AG8" i="2"/>
  <c r="AE22" i="2"/>
  <c r="AJ13" i="2"/>
  <c r="AL13" i="2" s="1"/>
  <c r="AI18" i="2"/>
  <c r="AI22" i="2"/>
  <c r="AK23" i="2"/>
  <c r="AM23" i="2" s="1"/>
  <c r="AE6" i="2"/>
  <c r="AJ16" i="2"/>
  <c r="AL16" i="2" s="1"/>
  <c r="AK33" i="2"/>
  <c r="AM33" i="2" s="1"/>
  <c r="AJ25" i="2"/>
  <c r="AL25" i="2" s="1"/>
  <c r="AI25" i="2"/>
  <c r="AJ23" i="2"/>
  <c r="AL23" i="2" s="1"/>
  <c r="AG6" i="2"/>
  <c r="AG9" i="2"/>
  <c r="AE33" i="2"/>
  <c r="AJ21" i="2"/>
  <c r="AL21" i="2" s="1"/>
  <c r="AJ8" i="2"/>
  <c r="AL8" i="2" s="1"/>
  <c r="AK8" i="2"/>
  <c r="AM8" i="2" s="1"/>
  <c r="AK21" i="2"/>
  <c r="AM21" i="2" s="1"/>
  <c r="AI11" i="2"/>
  <c r="BP47" i="5"/>
  <c r="BQ47" i="5" s="1"/>
  <c r="BP13" i="5"/>
  <c r="BQ13" i="5" s="1"/>
  <c r="AJ11" i="2"/>
  <c r="AL11" i="2" s="1"/>
  <c r="BP45" i="5"/>
  <c r="BQ45" i="5" s="1"/>
  <c r="BP53" i="5"/>
  <c r="BQ53" i="5" s="1"/>
  <c r="AE32" i="2"/>
  <c r="AE12" i="2"/>
  <c r="AI7" i="2"/>
  <c r="AI32" i="2"/>
  <c r="AP13" i="2"/>
  <c r="AP23" i="2"/>
  <c r="AP10" i="2"/>
  <c r="AP26" i="2"/>
  <c r="AP31" i="2"/>
  <c r="AP28" i="2"/>
  <c r="AG32" i="2"/>
  <c r="AE30" i="2"/>
  <c r="AK27" i="2"/>
  <c r="AM27" i="2" s="1"/>
  <c r="BP61" i="5"/>
  <c r="BQ61" i="5" s="1"/>
  <c r="BP7" i="5"/>
  <c r="BQ7" i="5" s="1"/>
  <c r="BP19" i="5"/>
  <c r="BQ19" i="5" s="1"/>
  <c r="BP35" i="5"/>
  <c r="BQ35" i="5" s="1"/>
  <c r="BP33" i="5"/>
  <c r="BQ33" i="5" s="1"/>
  <c r="BP29" i="5"/>
  <c r="BQ29" i="5" s="1"/>
  <c r="AJ26" i="2"/>
  <c r="AL26" i="2" s="1"/>
  <c r="BP15" i="5"/>
  <c r="BQ15" i="5" s="1"/>
  <c r="BP59" i="5"/>
  <c r="BQ59" i="5" s="1"/>
  <c r="AK11" i="2"/>
  <c r="AM11" i="2" s="1"/>
  <c r="BP57" i="5"/>
  <c r="BQ57" i="5" s="1"/>
  <c r="AG12" i="2"/>
  <c r="AE9" i="2"/>
  <c r="AI2" i="2"/>
  <c r="AP2" i="2" s="1"/>
  <c r="BP21" i="5"/>
  <c r="BQ21" i="5" s="1"/>
  <c r="E15" i="2"/>
  <c r="BV2" i="2"/>
  <c r="BW5" i="2" s="1"/>
  <c r="AJ2" i="2"/>
  <c r="AL2" i="2" s="1"/>
  <c r="AG11" i="2"/>
  <c r="AC3" i="2"/>
  <c r="AI29" i="2"/>
  <c r="AG25" i="2"/>
  <c r="AK25" i="2"/>
  <c r="AM25" i="2" s="1"/>
  <c r="AG5" i="2"/>
  <c r="AK7" i="2"/>
  <c r="AM7" i="2" s="1"/>
  <c r="AI3" i="2"/>
  <c r="BX5" i="2"/>
  <c r="BX6" i="2"/>
  <c r="AE18" i="2"/>
  <c r="AE29" i="2"/>
  <c r="BV3" i="2"/>
  <c r="BX3" i="2" s="1"/>
  <c r="AK26" i="2"/>
  <c r="AM26" i="2" s="1"/>
  <c r="AI17" i="2"/>
  <c r="AE4" i="2"/>
  <c r="AI20" i="2"/>
  <c r="AE3" i="2"/>
  <c r="AJ30" i="2"/>
  <c r="AL30" i="2" s="1"/>
  <c r="AJ17" i="2"/>
  <c r="AL17" i="2" s="1"/>
  <c r="AG17" i="2"/>
  <c r="AK17" i="2"/>
  <c r="AM17" i="2" s="1"/>
  <c r="AJ20" i="2"/>
  <c r="AL20" i="2" s="1"/>
  <c r="AG29" i="2"/>
  <c r="AK20" i="2"/>
  <c r="AM20" i="2" s="1"/>
  <c r="AI30" i="2"/>
  <c r="BP27" i="5"/>
  <c r="BQ27" i="5" s="1"/>
  <c r="BP3" i="5"/>
  <c r="BQ3" i="5" s="1"/>
  <c r="BP11" i="5"/>
  <c r="BQ11" i="5" s="1"/>
  <c r="BP25" i="5"/>
  <c r="BQ25" i="5" s="1"/>
  <c r="AC17" i="2"/>
  <c r="AE14" i="2"/>
  <c r="AE5" i="2"/>
  <c r="AJ7" i="2"/>
  <c r="AL7" i="2" s="1"/>
  <c r="AJ27" i="2"/>
  <c r="AL27" i="2" s="1"/>
  <c r="AG27" i="2"/>
  <c r="AP27" i="2" s="1"/>
  <c r="BP8" i="2"/>
  <c r="BP7" i="2"/>
  <c r="AE20" i="2"/>
  <c r="AI9" i="2"/>
  <c r="AI12"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5" i="2"/>
  <c r="AL5" i="2" s="1"/>
  <c r="BP43" i="5"/>
  <c r="BQ43" i="5" s="1"/>
  <c r="BP49" i="5"/>
  <c r="BQ49" i="5" s="1"/>
  <c r="AG7" i="2"/>
  <c r="BP39" i="5"/>
  <c r="BQ39" i="5" s="1"/>
  <c r="AK30" i="2"/>
  <c r="AM30" i="2" s="1"/>
  <c r="E16" i="2"/>
  <c r="BD8" i="2"/>
  <c r="BD16" i="2"/>
  <c r="BD24" i="2"/>
  <c r="BD21" i="2"/>
  <c r="BD5" i="2"/>
  <c r="BD31" i="2"/>
  <c r="BD30" i="2"/>
  <c r="BD12" i="2"/>
  <c r="BD3" i="2"/>
  <c r="BD33" i="2"/>
  <c r="BD18" i="2"/>
  <c r="BD11" i="2"/>
  <c r="BD15" i="2"/>
  <c r="BD7" i="2"/>
  <c r="BD14" i="2"/>
  <c r="BD26" i="2"/>
  <c r="BD19" i="2"/>
  <c r="BD4" i="2"/>
  <c r="BD6" i="2"/>
  <c r="BD29" i="2"/>
  <c r="BD23" i="2"/>
  <c r="BD2" i="2"/>
  <c r="BD17" i="2"/>
  <c r="BD20" i="2"/>
  <c r="BD22" i="2"/>
  <c r="BD32" i="2"/>
  <c r="BD10" i="2"/>
  <c r="K9" i="2"/>
  <c r="E9" i="2"/>
  <c r="BB13" i="2"/>
  <c r="E13" i="2"/>
  <c r="K27" i="2"/>
  <c r="E27" i="2"/>
  <c r="K25" i="2"/>
  <c r="E25" i="2"/>
  <c r="BC25" i="2"/>
  <c r="AC27" i="2"/>
  <c r="BB9" i="2"/>
  <c r="BC9" i="2"/>
  <c r="AC15" i="2"/>
  <c r="AC20" i="2"/>
  <c r="AE15" i="2"/>
  <c r="AC23" i="2"/>
  <c r="AC32" i="2"/>
  <c r="AC6" i="2"/>
  <c r="AJ4" i="2"/>
  <c r="AL4" i="2" s="1"/>
  <c r="AC25" i="2"/>
  <c r="AC16" i="2"/>
  <c r="AC18" i="2"/>
  <c r="AG15" i="2"/>
  <c r="AC21" i="2"/>
  <c r="AC13" i="2"/>
  <c r="AC22" i="2"/>
  <c r="AC8" i="2"/>
  <c r="AC7" i="2"/>
  <c r="AC9" i="2"/>
  <c r="AC10" i="2"/>
  <c r="AC26" i="2"/>
  <c r="AC12" i="2"/>
  <c r="AC11" i="2"/>
  <c r="AC24" i="2"/>
  <c r="AC33" i="2"/>
  <c r="AC29" i="2"/>
  <c r="AC14" i="2"/>
  <c r="AC31" i="2"/>
  <c r="AC4" i="2"/>
  <c r="AC19" i="2"/>
  <c r="AI15" i="2"/>
  <c r="AK19" i="2"/>
  <c r="AM19" i="2" s="1"/>
  <c r="AG19" i="2"/>
  <c r="AP19" i="2" s="1"/>
  <c r="AI16" i="2"/>
  <c r="AJ24" i="2"/>
  <c r="AL24" i="2" s="1"/>
  <c r="AI24" i="2"/>
  <c r="AP24" i="2" s="1"/>
  <c r="AC30" i="2"/>
  <c r="AJ14" i="2"/>
  <c r="AL14" i="2" s="1"/>
  <c r="AI14" i="2"/>
  <c r="AI5" i="2"/>
  <c r="AC5" i="2"/>
  <c r="AI4" i="2"/>
  <c r="AC2" i="2"/>
  <c r="AG33" i="2"/>
  <c r="BB25" i="2"/>
  <c r="BJ31" i="2"/>
  <c r="BJ11" i="2"/>
  <c r="BC27" i="2"/>
  <c r="BB27" i="2"/>
  <c r="BB29" i="2"/>
  <c r="K29" i="2"/>
  <c r="BB8" i="2"/>
  <c r="K8" i="2"/>
  <c r="BC30" i="2"/>
  <c r="K30" i="2"/>
  <c r="BC18" i="2"/>
  <c r="K18" i="2"/>
  <c r="BC11" i="2"/>
  <c r="K11" i="2"/>
  <c r="BB2" i="2"/>
  <c r="K2" i="2"/>
  <c r="BB33" i="2"/>
  <c r="K33" i="2"/>
  <c r="BB21" i="2"/>
  <c r="K21" i="2"/>
  <c r="BB31" i="2"/>
  <c r="K31" i="2"/>
  <c r="BC31" i="2"/>
  <c r="BB20" i="2"/>
  <c r="K20" i="2"/>
  <c r="BC6" i="2"/>
  <c r="K6" i="2"/>
  <c r="BB12" i="2"/>
  <c r="K12" i="2"/>
  <c r="BC3" i="2"/>
  <c r="K3" i="2"/>
  <c r="BB32" i="2"/>
  <c r="K32" i="2"/>
  <c r="BC17" i="2"/>
  <c r="K17" i="2"/>
  <c r="BC16" i="2"/>
  <c r="K16" i="2"/>
  <c r="BC10" i="2"/>
  <c r="K10" i="2"/>
  <c r="BC13" i="2"/>
  <c r="K13" i="2"/>
  <c r="BC5" i="2"/>
  <c r="K5" i="2"/>
  <c r="BB7" i="2"/>
  <c r="K7" i="2"/>
  <c r="BC24" i="2"/>
  <c r="K24" i="2"/>
  <c r="BC4" i="2"/>
  <c r="K4" i="2"/>
  <c r="BC19" i="2"/>
  <c r="K19" i="2"/>
  <c r="BB23" i="2"/>
  <c r="K23" i="2"/>
  <c r="BC15" i="2"/>
  <c r="K15" i="2"/>
  <c r="BC14" i="2"/>
  <c r="K14" i="2"/>
  <c r="BB22" i="2"/>
  <c r="K22" i="2"/>
  <c r="BC26" i="2"/>
  <c r="K26" i="2"/>
  <c r="BB26" i="2"/>
  <c r="BJ20" i="2"/>
  <c r="BJ10" i="2"/>
  <c r="BJ4" i="2"/>
  <c r="BB10" i="2"/>
  <c r="BJ24" i="2"/>
  <c r="AK12" i="2"/>
  <c r="AM12" i="2" s="1"/>
  <c r="BJ23" i="2"/>
  <c r="BJ33" i="2"/>
  <c r="BJ12" i="2"/>
  <c r="AK22" i="2"/>
  <c r="AM22" i="2" s="1"/>
  <c r="AJ22" i="2"/>
  <c r="AL22" i="2" s="1"/>
  <c r="BJ6" i="2"/>
  <c r="AK5" i="2"/>
  <c r="AM5" i="2" s="1"/>
  <c r="BJ18" i="2"/>
  <c r="BC22" i="2"/>
  <c r="AK9" i="2"/>
  <c r="AM9" i="2" s="1"/>
  <c r="BJ30" i="2"/>
  <c r="AJ32" i="2"/>
  <c r="AL32" i="2" s="1"/>
  <c r="AJ9" i="2"/>
  <c r="AL9" i="2" s="1"/>
  <c r="BJ29" i="2"/>
  <c r="AK24" i="2"/>
  <c r="AM24" i="2" s="1"/>
  <c r="BJ9" i="2"/>
  <c r="BJ32" i="2"/>
  <c r="BJ16" i="2"/>
  <c r="AK14" i="2"/>
  <c r="AM14" i="2" s="1"/>
  <c r="BJ14" i="2"/>
  <c r="BJ7" i="2"/>
  <c r="BJ27" i="2"/>
  <c r="BJ13" i="2"/>
  <c r="BJ21" i="2"/>
  <c r="BJ22" i="2"/>
  <c r="BJ25" i="2"/>
  <c r="BJ19" i="2"/>
  <c r="BB16" i="2"/>
  <c r="BJ17" i="2"/>
  <c r="AJ29" i="2"/>
  <c r="AL29" i="2" s="1"/>
  <c r="AK16" i="2"/>
  <c r="AM16" i="2" s="1"/>
  <c r="AJ15" i="2"/>
  <c r="AL15" i="2" s="1"/>
  <c r="AK3" i="2"/>
  <c r="AM3" i="2" s="1"/>
  <c r="AJ3" i="2"/>
  <c r="AL3" i="2" s="1"/>
  <c r="AJ31" i="2"/>
  <c r="AL31" i="2" s="1"/>
  <c r="BJ5" i="2"/>
  <c r="AK29" i="2"/>
  <c r="AM29" i="2" s="1"/>
  <c r="BJ2" i="2"/>
  <c r="AK32" i="2"/>
  <c r="AM32" i="2" s="1"/>
  <c r="AJ33" i="2"/>
  <c r="AL33" i="2" s="1"/>
  <c r="AJ12" i="2"/>
  <c r="AL12" i="2" s="1"/>
  <c r="AJ19" i="2"/>
  <c r="AL19" i="2" s="1"/>
  <c r="AK18" i="2"/>
  <c r="AM18" i="2" s="1"/>
  <c r="AK28" i="2"/>
  <c r="AK4" i="2"/>
  <c r="AM4" i="2" s="1"/>
  <c r="AK31" i="2"/>
  <c r="AM31" i="2" s="1"/>
  <c r="AK15" i="2"/>
  <c r="AM15" i="2" s="1"/>
  <c r="BC21" i="2"/>
  <c r="BC2" i="2"/>
  <c r="BJ26" i="2"/>
  <c r="BC7" i="2"/>
  <c r="AJ18" i="2"/>
  <c r="AL18" i="2" s="1"/>
  <c r="BJ8" i="2"/>
  <c r="BJ3" i="2"/>
  <c r="BB4" i="2"/>
  <c r="BB17" i="2"/>
  <c r="BB15" i="2"/>
  <c r="BB3" i="2"/>
  <c r="BC8" i="2"/>
  <c r="BC29" i="2"/>
  <c r="BJ15" i="2"/>
  <c r="BB24" i="2"/>
  <c r="AJ28" i="2"/>
  <c r="BB11" i="2"/>
  <c r="BC32" i="2"/>
  <c r="BC33" i="2"/>
  <c r="BB14" i="2"/>
  <c r="BB6" i="2"/>
  <c r="BB18" i="2"/>
  <c r="BC20" i="2"/>
  <c r="BC23" i="2"/>
  <c r="BC12" i="2"/>
  <c r="BB5" i="2"/>
  <c r="BB30" i="2"/>
  <c r="BB19"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8" i="2"/>
  <c r="AP21" i="2"/>
  <c r="AP8" i="2"/>
  <c r="AP16" i="2"/>
  <c r="AP6" i="2"/>
  <c r="AP25" i="2"/>
  <c r="AP22" i="2"/>
  <c r="AO33" i="2"/>
  <c r="AN25" i="2"/>
  <c r="AP33" i="2"/>
  <c r="AP11" i="2"/>
  <c r="BP13" i="2"/>
  <c r="AP7" i="2"/>
  <c r="AP17" i="2"/>
  <c r="AP32" i="2"/>
  <c r="AP12" i="2"/>
  <c r="AP15" i="2"/>
  <c r="AP9" i="2"/>
  <c r="AP30" i="2"/>
  <c r="AP4" i="2"/>
  <c r="AP20" i="2"/>
  <c r="AP5" i="2"/>
  <c r="AP14" i="2"/>
  <c r="AP3" i="2"/>
  <c r="AP29" i="2"/>
  <c r="BO15" i="2"/>
  <c r="BW6" i="2"/>
  <c r="BW7" i="2" s="1"/>
  <c r="BW8" i="2" s="1"/>
  <c r="BV4" i="2"/>
  <c r="BX4" i="2" s="1"/>
  <c r="BX7" i="2" s="1"/>
  <c r="BP4" i="2"/>
  <c r="BP11" i="2"/>
  <c r="AN27" i="2"/>
  <c r="BQ67" i="5"/>
  <c r="BP67" i="5"/>
  <c r="AO9" i="2"/>
  <c r="AO25" i="2"/>
  <c r="BD28" i="2"/>
  <c r="AO27" i="2"/>
  <c r="K28" i="2"/>
  <c r="AO28" i="2" s="1"/>
  <c r="E28" i="2"/>
  <c r="AO19" i="2"/>
  <c r="AC28" i="2"/>
  <c r="AN9" i="2"/>
  <c r="AL28" i="2"/>
  <c r="AO3" i="2"/>
  <c r="AO18" i="2"/>
  <c r="AO29" i="2"/>
  <c r="AN11" i="2"/>
  <c r="AO11" i="2"/>
  <c r="AN26" i="2"/>
  <c r="AO26" i="2"/>
  <c r="AN4" i="2"/>
  <c r="AO4" i="2"/>
  <c r="AN16" i="2"/>
  <c r="AO16" i="2"/>
  <c r="AN20" i="2"/>
  <c r="AO20" i="2"/>
  <c r="AN23" i="2"/>
  <c r="AO23" i="2"/>
  <c r="AN13" i="2"/>
  <c r="AO13" i="2"/>
  <c r="AO12" i="2"/>
  <c r="AO31" i="2"/>
  <c r="AN2" i="2"/>
  <c r="AO2" i="2"/>
  <c r="AN30" i="2"/>
  <c r="AO30" i="2"/>
  <c r="AN21" i="2"/>
  <c r="AO21" i="2"/>
  <c r="AN8" i="2"/>
  <c r="AO8" i="2"/>
  <c r="AO15" i="2"/>
  <c r="AN5" i="2"/>
  <c r="AO5" i="2"/>
  <c r="AO22" i="2"/>
  <c r="AN24" i="2"/>
  <c r="AO24" i="2"/>
  <c r="AN17" i="2"/>
  <c r="AO17" i="2"/>
  <c r="AN14" i="2"/>
  <c r="AO14" i="2"/>
  <c r="AN7" i="2"/>
  <c r="AO7" i="2"/>
  <c r="AN10" i="2"/>
  <c r="AO10" i="2"/>
  <c r="AO32" i="2"/>
  <c r="AN6" i="2"/>
  <c r="AO6" i="2"/>
  <c r="AN18" i="2"/>
  <c r="AN29" i="2"/>
  <c r="AN22" i="2"/>
  <c r="AN12" i="2"/>
  <c r="AN31" i="2"/>
  <c r="AN33" i="2"/>
  <c r="AN19" i="2"/>
  <c r="AN32" i="2"/>
  <c r="AN15" i="2"/>
  <c r="AN3" i="2"/>
  <c r="BB28" i="2"/>
  <c r="BC28" i="2"/>
  <c r="BQ67" i="4"/>
  <c r="BP67" i="4"/>
  <c r="BJ28" i="2"/>
  <c r="BA28" i="2"/>
  <c r="BX8" i="2" l="1"/>
  <c r="AN28" i="2"/>
</calcChain>
</file>

<file path=xl/sharedStrings.xml><?xml version="1.0" encoding="utf-8"?>
<sst xmlns="http://schemas.openxmlformats.org/spreadsheetml/2006/main" count="5577" uniqueCount="1780">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</sst>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vertical="center"/>
    </xf>
    <xf numFmtId="0" fontId="4" fillId="3" borderId="10" xfId="0" applyFont="1" applyFill="1" applyBorder="1"/>
    <xf numFmtId="0" fontId="4" fillId="3" borderId="9" xfId="0" applyFont="1" applyFill="1" applyBorder="1"/>
    <xf numFmtId="22" fontId="0" fillId="0" borderId="0" xfId="0" applyNumberFormat="1"/>
    <xf numFmtId="14" fontId="0" fillId="0" borderId="0" xfId="0" applyNumberFormat="1" applyBorder="1" applyAlignment="1">
      <alignment horizontal="center"/>
    </xf>
  </cellXfs>
  <cellStyles count="2">
    <cellStyle name="Normal" xfId="0" builtinId="0"/>
    <cellStyle name="Output" xfId="1" builtinId="21"/>
  </cellStyles>
  <dxfs count="716">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22</c:v>
                </c:pt>
                <c:pt idx="33">
                  <c:v>22</c:v>
                </c:pt>
                <c:pt idx="34">
                  <c:v>22</c:v>
                </c:pt>
                <c:pt idx="35">
                  <c:v>22</c:v>
                </c:pt>
                <c:pt idx="36">
                  <c:v>22</c:v>
                </c:pt>
                <c:pt idx="37">
                  <c:v>22</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32" totalsRowDxfId="33">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J2:AJ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70">
  <autoFilter ref="A1:BL33" xr:uid="{A403E24F-C71A-433A-846A-0616DE78145D}"/>
  <sortState xmlns:xlrd2="http://schemas.microsoft.com/office/spreadsheetml/2017/richdata2" ref="A2:BL33">
    <sortCondition descending="1" ref="AJ1:AJ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opLeftCell="A169" workbookViewId="0">
      <selection activeCell="O189" sqref="O18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48" t="s">
        <v>78</v>
      </c>
      <c r="F1" s="48"/>
      <c r="G1" s="48"/>
      <c r="H1" s="48"/>
      <c r="I1" s="48" t="s">
        <v>79</v>
      </c>
      <c r="J1" s="48"/>
      <c r="K1" s="48"/>
      <c r="L1" s="48"/>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66"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69" si="2">IF(AND(ISBLANK($F4),ISBLANK($G4)),"_",IF($F4&gt;$G4,$D4,$E4))</f>
        <v>NJD</v>
      </c>
      <c r="I4" s="3" t="s">
        <v>40</v>
      </c>
      <c r="J4" s="3">
        <v>1</v>
      </c>
      <c r="K4" s="3">
        <v>3</v>
      </c>
      <c r="L4" s="3" t="str">
        <f t="shared" ref="L4:L6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0.875</v>
      </c>
      <c r="AD4" s="5" t="str">
        <f t="shared" si="1"/>
        <v>SAT</v>
      </c>
      <c r="AE4"/>
      <c r="AJ4" t="s">
        <v>87</v>
      </c>
      <c r="AK4">
        <f>COUNTA($M$3:$M$1315)</f>
        <v>190</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0.875</v>
      </c>
      <c r="AD5" s="4" t="str">
        <f t="shared" si="1"/>
        <v>TUE</v>
      </c>
      <c r="AE5"/>
      <c r="AJ5" t="s">
        <v>86</v>
      </c>
      <c r="AK5">
        <f>COUNTIF($O$3:$O$1315,"Y")</f>
        <v>102</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0.75</v>
      </c>
      <c r="AD6" s="4" t="str">
        <f t="shared" si="1"/>
        <v>TUE</v>
      </c>
      <c r="AE6"/>
      <c r="AJ6" t="s">
        <v>88</v>
      </c>
      <c r="AK6">
        <f>AK4-AK5</f>
        <v>88</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0.875</v>
      </c>
      <c r="AD7" s="5" t="str">
        <f t="shared" si="1"/>
        <v>TUE</v>
      </c>
      <c r="AE7"/>
      <c r="AJ7" t="s">
        <v>89</v>
      </c>
      <c r="AK7" s="15">
        <f>AK5/AK4</f>
        <v>0.5368421052631579</v>
      </c>
      <c r="AO7" t="s">
        <v>1444</v>
      </c>
      <c r="AP7">
        <v>50</v>
      </c>
    </row>
    <row r="8" spans="1:42" x14ac:dyDescent="0.25">
      <c r="A8" s="4">
        <v>45573</v>
      </c>
      <c r="B8" s="4">
        <v>45574</v>
      </c>
      <c r="C8" s="7" t="s">
        <v>122</v>
      </c>
      <c r="D8" s="2" t="s">
        <v>18</v>
      </c>
      <c r="E8" s="2" t="s">
        <v>19</v>
      </c>
      <c r="F8" s="2">
        <v>4</v>
      </c>
      <c r="G8" s="2">
        <v>2</v>
      </c>
      <c r="H8" s="2" t="str">
        <f t="shared" si="2"/>
        <v>TOR</v>
      </c>
      <c r="I8" s="2" t="s">
        <v>40</v>
      </c>
      <c r="J8" s="2">
        <v>0</v>
      </c>
      <c r="K8" s="2">
        <v>1</v>
      </c>
      <c r="L8" s="13" t="str">
        <f t="shared" si="3"/>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(($AM$11)*IF(Table2[[#This Row],[CorrectWinnerPrediction]]="Y", 1, 0))+(($AM$12)*IF(Table2[[#This Row],[CorrectAwayScorePrediction]]="Y", 1, 0))+(($AM$13)*IF(Table2[[#This Row],[CorrectHomeScorePrediction]]="Y", 1, 0))</f>
        <v>0</v>
      </c>
      <c r="AD8" s="4" t="str">
        <f t="shared" si="1"/>
        <v>WED</v>
      </c>
      <c r="AE8"/>
      <c r="AO8" t="s">
        <v>1457</v>
      </c>
      <c r="AP8">
        <v>55</v>
      </c>
    </row>
    <row r="9" spans="1:42" x14ac:dyDescent="0.25">
      <c r="A9" s="4">
        <v>45573</v>
      </c>
      <c r="B9" s="4">
        <v>45574</v>
      </c>
      <c r="C9" s="7" t="s">
        <v>123</v>
      </c>
      <c r="D9" s="2" t="s">
        <v>20</v>
      </c>
      <c r="E9" s="2" t="s">
        <v>21</v>
      </c>
      <c r="F9" s="2">
        <v>2</v>
      </c>
      <c r="G9" s="2">
        <v>1</v>
      </c>
      <c r="H9" s="2" t="str">
        <f t="shared" si="2"/>
        <v>NYR</v>
      </c>
      <c r="I9" s="2" t="s">
        <v>39</v>
      </c>
      <c r="J9" s="2">
        <v>6</v>
      </c>
      <c r="K9" s="2">
        <v>0</v>
      </c>
      <c r="L9" s="2" t="str">
        <f t="shared" si="3"/>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0.75</v>
      </c>
      <c r="AD9" s="4" t="str">
        <f t="shared" si="1"/>
        <v>WED</v>
      </c>
      <c r="AE9"/>
      <c r="AJ9" t="s">
        <v>1765</v>
      </c>
      <c r="AK9" s="30">
        <f>SUMIF($N$3:$N$1315,1, $AC$3:$AC$1315)</f>
        <v>83.625</v>
      </c>
      <c r="AO9" t="s">
        <v>1458</v>
      </c>
      <c r="AP9">
        <v>40</v>
      </c>
    </row>
    <row r="10" spans="1:42" x14ac:dyDescent="0.25">
      <c r="A10" s="4">
        <v>45573</v>
      </c>
      <c r="B10" s="4">
        <v>45574</v>
      </c>
      <c r="C10" s="7" t="s">
        <v>124</v>
      </c>
      <c r="D10" s="2" t="s">
        <v>22</v>
      </c>
      <c r="E10" s="2" t="s">
        <v>23</v>
      </c>
      <c r="F10" s="2">
        <v>3</v>
      </c>
      <c r="G10" s="2">
        <v>1</v>
      </c>
      <c r="H10" s="2" t="str">
        <f t="shared" si="2"/>
        <v>WPG</v>
      </c>
      <c r="I10" s="2" t="s">
        <v>40</v>
      </c>
      <c r="J10" s="2">
        <v>6</v>
      </c>
      <c r="K10" s="2">
        <v>0</v>
      </c>
      <c r="L10" s="2" t="str">
        <f t="shared" si="3"/>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(($AM$11)*IF(Table2[[#This Row],[CorrectWinnerPrediction]]="Y", 1, 0))+(($AM$12)*IF(Table2[[#This Row],[CorrectAwayScorePrediction]]="Y", 1, 0))+(($AM$13)*IF(Table2[[#This Row],[CorrectHomeScorePrediction]]="Y", 1, 0))</f>
        <v>0.75</v>
      </c>
      <c r="AD10" s="4" t="str">
        <f t="shared" si="1"/>
        <v>WED</v>
      </c>
      <c r="AE10"/>
      <c r="AJ10" t="s">
        <v>1766</v>
      </c>
      <c r="AK10" s="30">
        <f>AK9/AK4</f>
        <v>0.44013157894736843</v>
      </c>
      <c r="AO10" t="s">
        <v>1460</v>
      </c>
      <c r="AP10">
        <v>75</v>
      </c>
    </row>
    <row r="11" spans="1:42" x14ac:dyDescent="0.25">
      <c r="A11" s="4">
        <v>45573</v>
      </c>
      <c r="B11" s="4">
        <v>45574</v>
      </c>
      <c r="C11" s="7" t="s">
        <v>125</v>
      </c>
      <c r="D11" s="2" t="s">
        <v>24</v>
      </c>
      <c r="E11" s="2" t="s">
        <v>25</v>
      </c>
      <c r="F11" s="2">
        <v>1</v>
      </c>
      <c r="G11" s="2">
        <v>4</v>
      </c>
      <c r="H11" s="2" t="str">
        <f t="shared" si="2"/>
        <v>VAN</v>
      </c>
      <c r="I11" s="2" t="s">
        <v>40</v>
      </c>
      <c r="J11" s="2">
        <v>6</v>
      </c>
      <c r="K11" s="2">
        <v>5</v>
      </c>
      <c r="L11" s="2" t="str">
        <f t="shared" si="3"/>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1"/>
        <v>WED</v>
      </c>
      <c r="AE11"/>
      <c r="AJ11" t="s">
        <v>1767</v>
      </c>
      <c r="AK11" s="30">
        <f>$AM$11*(AK5)</f>
        <v>76.5</v>
      </c>
      <c r="AM11">
        <f>3/4</f>
        <v>0.75</v>
      </c>
      <c r="AO11" t="s">
        <v>1459</v>
      </c>
      <c r="AP11">
        <v>65</v>
      </c>
    </row>
    <row r="12" spans="1:42" x14ac:dyDescent="0.25">
      <c r="A12" s="5">
        <v>45573</v>
      </c>
      <c r="B12" s="5">
        <v>45574</v>
      </c>
      <c r="C12" s="8" t="s">
        <v>126</v>
      </c>
      <c r="D12" s="3" t="s">
        <v>26</v>
      </c>
      <c r="E12" s="3" t="s">
        <v>27</v>
      </c>
      <c r="F12" s="3">
        <v>2</v>
      </c>
      <c r="G12" s="3">
        <v>3</v>
      </c>
      <c r="H12" s="3" t="str">
        <f t="shared" si="2"/>
        <v>VGK</v>
      </c>
      <c r="I12" s="3" t="s">
        <v>40</v>
      </c>
      <c r="J12" s="3">
        <v>4</v>
      </c>
      <c r="K12" s="3">
        <v>8</v>
      </c>
      <c r="L12" s="3" t="str">
        <f t="shared" si="3"/>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0.75</v>
      </c>
      <c r="AD12" s="5" t="str">
        <f t="shared" si="1"/>
        <v>WED</v>
      </c>
      <c r="AE12"/>
      <c r="AJ12" t="s">
        <v>1769</v>
      </c>
      <c r="AK12" s="30">
        <f>COUNTIFS($N$3:$N$1315,1, $P$3:$P$1315, "Y")</f>
        <v>27</v>
      </c>
      <c r="AM12">
        <f>1/8</f>
        <v>0.125</v>
      </c>
    </row>
    <row r="13" spans="1:42" x14ac:dyDescent="0.25">
      <c r="A13" s="4">
        <v>45573</v>
      </c>
      <c r="B13" s="4">
        <v>45575</v>
      </c>
      <c r="C13" s="7" t="s">
        <v>127</v>
      </c>
      <c r="D13" s="2" t="s">
        <v>19</v>
      </c>
      <c r="E13" s="2" t="s">
        <v>16</v>
      </c>
      <c r="F13" s="2">
        <v>3</v>
      </c>
      <c r="G13" s="2">
        <v>4</v>
      </c>
      <c r="H13" s="2" t="str">
        <f t="shared" si="2"/>
        <v>BOS</v>
      </c>
      <c r="I13" s="2" t="s">
        <v>40</v>
      </c>
      <c r="J13" s="2">
        <v>4</v>
      </c>
      <c r="K13" s="2">
        <v>6</v>
      </c>
      <c r="L13" s="2" t="str">
        <f t="shared" si="3"/>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0.75</v>
      </c>
      <c r="AD13" s="4" t="str">
        <f t="shared" si="1"/>
        <v>THU</v>
      </c>
      <c r="AE13"/>
      <c r="AJ13" t="s">
        <v>1768</v>
      </c>
      <c r="AK13" s="30">
        <f>COUNTIFS($N$3:$N$1315,1, $Q$3:$Q$1315, "Y")*$AM$13</f>
        <v>3.75</v>
      </c>
      <c r="AM13">
        <f>1/8</f>
        <v>0.125</v>
      </c>
    </row>
    <row r="14" spans="1:42" x14ac:dyDescent="0.25">
      <c r="A14" s="4">
        <v>45573</v>
      </c>
      <c r="B14" s="4">
        <v>45575</v>
      </c>
      <c r="C14" s="7" t="s">
        <v>128</v>
      </c>
      <c r="D14" s="2" t="s">
        <v>28</v>
      </c>
      <c r="E14" s="2" t="s">
        <v>29</v>
      </c>
      <c r="F14" s="2">
        <v>2</v>
      </c>
      <c r="G14" s="2">
        <v>5</v>
      </c>
      <c r="H14" s="2" t="str">
        <f t="shared" si="2"/>
        <v>BUF</v>
      </c>
      <c r="I14" s="2" t="s">
        <v>40</v>
      </c>
      <c r="J14" s="2">
        <v>3</v>
      </c>
      <c r="K14" s="2">
        <v>1</v>
      </c>
      <c r="L14" s="2" t="str">
        <f t="shared" si="3"/>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1"/>
        <v>THU</v>
      </c>
      <c r="AE14"/>
      <c r="AJ14" t="s">
        <v>1775</v>
      </c>
      <c r="AK14">
        <f>COUNTIFS($F$3:$F$1315, $J$3:$J$1315, $N$3:$N$1315,1)</f>
        <v>36</v>
      </c>
    </row>
    <row r="15" spans="1:42" x14ac:dyDescent="0.25">
      <c r="A15" s="4">
        <v>45573</v>
      </c>
      <c r="B15" s="4">
        <v>45575</v>
      </c>
      <c r="C15" s="7" t="s">
        <v>129</v>
      </c>
      <c r="D15" s="2" t="s">
        <v>14</v>
      </c>
      <c r="E15" s="2" t="s">
        <v>30</v>
      </c>
      <c r="F15" s="2">
        <v>5</v>
      </c>
      <c r="G15" s="2">
        <v>3</v>
      </c>
      <c r="H15" s="2" t="str">
        <f t="shared" si="2"/>
        <v>FLA</v>
      </c>
      <c r="I15" s="2" t="s">
        <v>40</v>
      </c>
      <c r="J15" s="2">
        <v>1</v>
      </c>
      <c r="K15" s="2">
        <v>3</v>
      </c>
      <c r="L15" s="2" t="str">
        <f t="shared" si="3"/>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0.125</v>
      </c>
      <c r="AD15" s="4" t="str">
        <f t="shared" si="1"/>
        <v>THU</v>
      </c>
      <c r="AE15"/>
    </row>
    <row r="16" spans="1:42" x14ac:dyDescent="0.25">
      <c r="A16" s="4">
        <v>45573</v>
      </c>
      <c r="B16" s="4">
        <v>45575</v>
      </c>
      <c r="C16" s="7" t="s">
        <v>132</v>
      </c>
      <c r="D16" s="2" t="s">
        <v>21</v>
      </c>
      <c r="E16" s="2" t="s">
        <v>31</v>
      </c>
      <c r="F16" s="2">
        <v>2</v>
      </c>
      <c r="G16" s="2">
        <v>3</v>
      </c>
      <c r="H16" s="2" t="str">
        <f t="shared" si="2"/>
        <v>DET</v>
      </c>
      <c r="I16" s="2" t="s">
        <v>40</v>
      </c>
      <c r="J16" s="2">
        <v>6</v>
      </c>
      <c r="K16" s="2">
        <v>3</v>
      </c>
      <c r="L16" s="2" t="str">
        <f t="shared" si="3"/>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0.125</v>
      </c>
      <c r="AD16" s="4" t="str">
        <f t="shared" si="1"/>
        <v>THU</v>
      </c>
      <c r="AE16"/>
    </row>
    <row r="17" spans="1:42" x14ac:dyDescent="0.25">
      <c r="A17" s="4">
        <v>45573</v>
      </c>
      <c r="B17" s="4">
        <v>45575</v>
      </c>
      <c r="C17" s="7" t="s">
        <v>130</v>
      </c>
      <c r="D17" s="2" t="s">
        <v>18</v>
      </c>
      <c r="E17" s="2" t="s">
        <v>32</v>
      </c>
      <c r="F17" s="2">
        <v>5</v>
      </c>
      <c r="G17" s="2">
        <v>3</v>
      </c>
      <c r="H17" s="2" t="str">
        <f t="shared" si="2"/>
        <v>TOR</v>
      </c>
      <c r="I17" s="2" t="s">
        <v>40</v>
      </c>
      <c r="J17" s="2">
        <v>4</v>
      </c>
      <c r="K17" s="2">
        <v>2</v>
      </c>
      <c r="L17" s="2" t="str">
        <f t="shared" si="3"/>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0.75</v>
      </c>
      <c r="AD17" s="4" t="str">
        <f t="shared" si="1"/>
        <v>THU</v>
      </c>
      <c r="AE17"/>
      <c r="AO17" t="s">
        <v>1484</v>
      </c>
      <c r="AP17">
        <f>SUM(AP3:AP16)</f>
        <v>535</v>
      </c>
    </row>
    <row r="18" spans="1:42" x14ac:dyDescent="0.25">
      <c r="A18" s="4">
        <v>45573</v>
      </c>
      <c r="B18" s="4">
        <v>45575</v>
      </c>
      <c r="C18" s="7" t="s">
        <v>131</v>
      </c>
      <c r="D18" s="2" t="s">
        <v>15</v>
      </c>
      <c r="E18" s="2" t="s">
        <v>33</v>
      </c>
      <c r="F18" s="2">
        <v>2</v>
      </c>
      <c r="G18" s="2">
        <v>4</v>
      </c>
      <c r="H18" s="2" t="str">
        <f t="shared" si="2"/>
        <v>NYI</v>
      </c>
      <c r="I18" s="2" t="s">
        <v>40</v>
      </c>
      <c r="J18" s="2">
        <v>5</v>
      </c>
      <c r="K18" s="2">
        <v>4</v>
      </c>
      <c r="L18" s="2" t="str">
        <f t="shared" si="3"/>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0.125</v>
      </c>
      <c r="AD18" s="4" t="str">
        <f t="shared" si="1"/>
        <v>THU</v>
      </c>
      <c r="AE18"/>
    </row>
    <row r="19" spans="1:42" x14ac:dyDescent="0.25">
      <c r="A19" s="4">
        <v>45573</v>
      </c>
      <c r="B19" s="4">
        <v>45575</v>
      </c>
      <c r="C19" s="7" t="s">
        <v>133</v>
      </c>
      <c r="D19" s="2" t="s">
        <v>34</v>
      </c>
      <c r="E19" s="2" t="s">
        <v>35</v>
      </c>
      <c r="F19" s="2">
        <v>5</v>
      </c>
      <c r="G19" s="2">
        <v>6</v>
      </c>
      <c r="H19" s="2" t="str">
        <f t="shared" si="2"/>
        <v>NSH</v>
      </c>
      <c r="I19" s="2" t="s">
        <v>40</v>
      </c>
      <c r="J19" s="2">
        <v>4</v>
      </c>
      <c r="K19" s="2">
        <v>3</v>
      </c>
      <c r="L19" s="2" t="str">
        <f t="shared" si="3"/>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1"/>
        <v>THU</v>
      </c>
      <c r="AE19"/>
    </row>
    <row r="20" spans="1:42" x14ac:dyDescent="0.25">
      <c r="A20" s="4">
        <v>45573</v>
      </c>
      <c r="B20" s="4">
        <v>45575</v>
      </c>
      <c r="C20" s="7" t="s">
        <v>134</v>
      </c>
      <c r="D20" s="2" t="s">
        <v>36</v>
      </c>
      <c r="E20" s="2" t="s">
        <v>37</v>
      </c>
      <c r="F20" s="2">
        <v>1</v>
      </c>
      <c r="G20" s="2">
        <v>5</v>
      </c>
      <c r="H20" s="2" t="str">
        <f t="shared" si="2"/>
        <v>MIN</v>
      </c>
      <c r="I20" s="2" t="s">
        <v>40</v>
      </c>
      <c r="J20" s="2">
        <v>2</v>
      </c>
      <c r="K20" s="2">
        <v>3</v>
      </c>
      <c r="L20" s="2" t="str">
        <f t="shared" si="3"/>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0.75</v>
      </c>
      <c r="AD20" s="4" t="str">
        <f t="shared" si="1"/>
        <v>THU</v>
      </c>
      <c r="AE20"/>
    </row>
    <row r="21" spans="1:42" x14ac:dyDescent="0.25">
      <c r="A21" s="5">
        <v>45573</v>
      </c>
      <c r="B21" s="5">
        <v>45575</v>
      </c>
      <c r="C21" s="8" t="s">
        <v>135</v>
      </c>
      <c r="D21" s="3" t="s">
        <v>13</v>
      </c>
      <c r="E21" s="3" t="s">
        <v>38</v>
      </c>
      <c r="F21" s="3">
        <v>4</v>
      </c>
      <c r="G21" s="3">
        <v>1</v>
      </c>
      <c r="H21" s="3" t="str">
        <f t="shared" si="2"/>
        <v>STL</v>
      </c>
      <c r="I21" s="3" t="s">
        <v>40</v>
      </c>
      <c r="J21" s="3">
        <v>5</v>
      </c>
      <c r="K21" s="3">
        <v>4</v>
      </c>
      <c r="L21" s="2" t="str">
        <f t="shared" si="3"/>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0.75</v>
      </c>
      <c r="AD21" s="5" t="str">
        <f t="shared" si="1"/>
        <v>THU</v>
      </c>
      <c r="AE21"/>
    </row>
    <row r="22" spans="1:42" x14ac:dyDescent="0.25">
      <c r="A22" s="4">
        <v>45574</v>
      </c>
      <c r="B22" s="4">
        <v>45576</v>
      </c>
      <c r="C22" s="7" t="s">
        <v>136</v>
      </c>
      <c r="D22" s="2" t="s">
        <v>43</v>
      </c>
      <c r="E22" s="2" t="s">
        <v>44</v>
      </c>
      <c r="F22" s="2">
        <v>3</v>
      </c>
      <c r="G22" s="2">
        <v>6</v>
      </c>
      <c r="H22" s="2" t="str">
        <f t="shared" si="2"/>
        <v>CAR</v>
      </c>
      <c r="I22" s="2" t="s">
        <v>40</v>
      </c>
      <c r="J22" s="2">
        <v>4</v>
      </c>
      <c r="K22" s="2">
        <v>1</v>
      </c>
      <c r="L22" s="13" t="str">
        <f t="shared" si="3"/>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1"/>
        <v>FRI</v>
      </c>
      <c r="AE22"/>
    </row>
    <row r="23" spans="1:42" x14ac:dyDescent="0.25">
      <c r="A23" s="4">
        <v>45574</v>
      </c>
      <c r="B23" s="4">
        <v>45576</v>
      </c>
      <c r="C23" s="7" t="s">
        <v>137</v>
      </c>
      <c r="D23" s="2" t="s">
        <v>17</v>
      </c>
      <c r="E23" s="2" t="s">
        <v>22</v>
      </c>
      <c r="F23" s="2">
        <v>0</v>
      </c>
      <c r="G23" s="2">
        <v>4</v>
      </c>
      <c r="H23" s="2" t="str">
        <f t="shared" si="2"/>
        <v>WPG</v>
      </c>
      <c r="I23" s="2" t="s">
        <v>40</v>
      </c>
      <c r="J23" s="2">
        <v>1</v>
      </c>
      <c r="K23" s="2">
        <v>2</v>
      </c>
      <c r="L23" s="2" t="str">
        <f t="shared" si="3"/>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0.75</v>
      </c>
      <c r="AD23" s="4" t="str">
        <f t="shared" si="1"/>
        <v>FRI</v>
      </c>
      <c r="AE23"/>
    </row>
    <row r="24" spans="1:42" x14ac:dyDescent="0.25">
      <c r="A24" s="4">
        <v>45574</v>
      </c>
      <c r="B24" s="4">
        <v>45576</v>
      </c>
      <c r="C24" s="7" t="s">
        <v>138</v>
      </c>
      <c r="D24" s="2" t="s">
        <v>45</v>
      </c>
      <c r="E24" s="2" t="s">
        <v>25</v>
      </c>
      <c r="F24" s="2">
        <v>1</v>
      </c>
      <c r="G24" s="2">
        <v>3</v>
      </c>
      <c r="H24" s="2" t="str">
        <f t="shared" si="2"/>
        <v>VAN</v>
      </c>
      <c r="I24" s="2" t="s">
        <v>40</v>
      </c>
      <c r="J24" s="2">
        <v>3</v>
      </c>
      <c r="K24" s="2">
        <v>2</v>
      </c>
      <c r="L24" s="2" t="str">
        <f t="shared" si="3"/>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1"/>
        <v>FRI</v>
      </c>
      <c r="AE24"/>
    </row>
    <row r="25" spans="1:42" x14ac:dyDescent="0.25">
      <c r="A25" s="5">
        <v>45574</v>
      </c>
      <c r="B25" s="5">
        <v>45576</v>
      </c>
      <c r="C25" s="8" t="s">
        <v>139</v>
      </c>
      <c r="D25" s="3" t="s">
        <v>13</v>
      </c>
      <c r="E25" s="3" t="s">
        <v>27</v>
      </c>
      <c r="F25" s="3">
        <v>5</v>
      </c>
      <c r="G25" s="3">
        <v>4</v>
      </c>
      <c r="H25" s="3" t="str">
        <f t="shared" si="2"/>
        <v>STL</v>
      </c>
      <c r="I25" s="3" t="s">
        <v>39</v>
      </c>
      <c r="J25" s="3">
        <v>3</v>
      </c>
      <c r="K25" s="3">
        <v>4</v>
      </c>
      <c r="L25" s="3" t="str">
        <f t="shared" si="3"/>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0.125</v>
      </c>
      <c r="AD25" s="5" t="str">
        <f t="shared" si="1"/>
        <v>FRI</v>
      </c>
      <c r="AE25"/>
    </row>
    <row r="26" spans="1:42" x14ac:dyDescent="0.25">
      <c r="A26" s="4">
        <v>45576</v>
      </c>
      <c r="B26" s="4">
        <v>45577</v>
      </c>
      <c r="C26" s="7" t="s">
        <v>104</v>
      </c>
      <c r="D26" s="2" t="s">
        <v>28</v>
      </c>
      <c r="E26" s="2" t="s">
        <v>16</v>
      </c>
      <c r="F26" s="2">
        <v>4</v>
      </c>
      <c r="G26" s="2">
        <v>3</v>
      </c>
      <c r="H26" s="2" t="str">
        <f t="shared" si="2"/>
        <v>LAK</v>
      </c>
      <c r="I26" s="2" t="s">
        <v>77</v>
      </c>
      <c r="J26" s="2">
        <v>1</v>
      </c>
      <c r="K26" s="2">
        <v>2</v>
      </c>
      <c r="L26" s="2" t="str">
        <f t="shared" si="3"/>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1"/>
        <v>SAT</v>
      </c>
      <c r="AE26"/>
    </row>
    <row r="27" spans="1:42" x14ac:dyDescent="0.25">
      <c r="A27" s="4">
        <v>45576</v>
      </c>
      <c r="B27" s="4">
        <v>45577</v>
      </c>
      <c r="C27" s="7" t="s">
        <v>105</v>
      </c>
      <c r="D27" s="2" t="s">
        <v>14</v>
      </c>
      <c r="E27" s="2" t="s">
        <v>29</v>
      </c>
      <c r="F27" s="2">
        <v>4</v>
      </c>
      <c r="G27" s="2">
        <v>2</v>
      </c>
      <c r="H27" s="2" t="str">
        <f t="shared" si="2"/>
        <v>FLA</v>
      </c>
      <c r="I27" s="2" t="s">
        <v>40</v>
      </c>
      <c r="J27" s="2">
        <v>2</v>
      </c>
      <c r="K27" s="2">
        <v>5</v>
      </c>
      <c r="L27" s="2" t="str">
        <f t="shared" si="3"/>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1"/>
        <v>SAT</v>
      </c>
      <c r="AE27"/>
    </row>
    <row r="28" spans="1:42" x14ac:dyDescent="0.25">
      <c r="A28" s="4">
        <v>45576</v>
      </c>
      <c r="B28" s="4">
        <v>45577</v>
      </c>
      <c r="C28" s="7" t="s">
        <v>106</v>
      </c>
      <c r="D28" s="2" t="s">
        <v>21</v>
      </c>
      <c r="E28" s="2" t="s">
        <v>18</v>
      </c>
      <c r="F28" s="2">
        <v>3</v>
      </c>
      <c r="G28" s="2">
        <v>4</v>
      </c>
      <c r="H28" s="2" t="str">
        <f t="shared" si="2"/>
        <v>TOR</v>
      </c>
      <c r="I28" s="2" t="s">
        <v>40</v>
      </c>
      <c r="J28" s="2">
        <v>2</v>
      </c>
      <c r="K28" s="2">
        <v>4</v>
      </c>
      <c r="L28" s="2" t="str">
        <f t="shared" si="3"/>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0.875</v>
      </c>
      <c r="AD28" s="4" t="str">
        <f t="shared" si="1"/>
        <v>SAT</v>
      </c>
      <c r="AE28"/>
    </row>
    <row r="29" spans="1:42" x14ac:dyDescent="0.25">
      <c r="A29" s="4">
        <v>45576</v>
      </c>
      <c r="B29" s="4">
        <v>45577</v>
      </c>
      <c r="C29" s="7" t="s">
        <v>107</v>
      </c>
      <c r="D29" s="2" t="s">
        <v>30</v>
      </c>
      <c r="E29" s="2" t="s">
        <v>19</v>
      </c>
      <c r="F29" s="2">
        <v>6</v>
      </c>
      <c r="G29" s="2">
        <v>2</v>
      </c>
      <c r="H29" s="2" t="str">
        <f t="shared" si="2"/>
        <v>OTT</v>
      </c>
      <c r="I29" s="2" t="s">
        <v>40</v>
      </c>
      <c r="J29" s="2">
        <v>1</v>
      </c>
      <c r="K29" s="2">
        <v>4</v>
      </c>
      <c r="L29" s="2" t="str">
        <f t="shared" si="3"/>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1"/>
        <v>SAT</v>
      </c>
      <c r="AE29"/>
    </row>
    <row r="30" spans="1:42" x14ac:dyDescent="0.25">
      <c r="A30" s="4">
        <v>45576</v>
      </c>
      <c r="B30" s="4">
        <v>45577</v>
      </c>
      <c r="C30" s="7" t="s">
        <v>140</v>
      </c>
      <c r="D30" s="2" t="s">
        <v>35</v>
      </c>
      <c r="E30" s="2" t="s">
        <v>31</v>
      </c>
      <c r="F30" s="2">
        <v>4</v>
      </c>
      <c r="G30" s="2">
        <v>1</v>
      </c>
      <c r="H30" s="2" t="str">
        <f t="shared" si="2"/>
        <v>NSH</v>
      </c>
      <c r="I30" s="2" t="s">
        <v>40</v>
      </c>
      <c r="J30" s="2">
        <v>0</v>
      </c>
      <c r="K30" s="2">
        <v>3</v>
      </c>
      <c r="L30" s="2" t="str">
        <f t="shared" si="3"/>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v>
      </c>
      <c r="AD30" s="4" t="str">
        <f t="shared" si="1"/>
        <v>SAT</v>
      </c>
      <c r="AE30"/>
    </row>
    <row r="31" spans="1:42" x14ac:dyDescent="0.25">
      <c r="A31" s="4">
        <v>45576</v>
      </c>
      <c r="B31" s="4">
        <v>45577</v>
      </c>
      <c r="C31" s="7" t="s">
        <v>141</v>
      </c>
      <c r="D31" s="2" t="s">
        <v>44</v>
      </c>
      <c r="E31" s="2" t="s">
        <v>43</v>
      </c>
      <c r="F31" s="2">
        <v>4</v>
      </c>
      <c r="G31" s="2">
        <v>6</v>
      </c>
      <c r="H31" s="2" t="str">
        <f t="shared" si="2"/>
        <v>TBL</v>
      </c>
      <c r="I31" s="2" t="s">
        <v>40</v>
      </c>
      <c r="J31" s="2"/>
      <c r="K31" s="2"/>
      <c r="L31" s="2" t="str">
        <f t="shared" si="3"/>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1"/>
        <v>SAT</v>
      </c>
      <c r="AE31"/>
    </row>
    <row r="32" spans="1:42" x14ac:dyDescent="0.25">
      <c r="A32" s="4">
        <v>45576</v>
      </c>
      <c r="B32" s="4">
        <v>45577</v>
      </c>
      <c r="C32" s="7" t="s">
        <v>142</v>
      </c>
      <c r="D32" s="2" t="s">
        <v>15</v>
      </c>
      <c r="E32" s="2" t="s">
        <v>20</v>
      </c>
      <c r="F32" s="2">
        <v>1</v>
      </c>
      <c r="G32" s="2">
        <v>3</v>
      </c>
      <c r="H32" s="2" t="str">
        <f t="shared" si="2"/>
        <v>NYR</v>
      </c>
      <c r="I32" s="2" t="s">
        <v>40</v>
      </c>
      <c r="J32" s="2">
        <v>6</v>
      </c>
      <c r="K32" s="2">
        <v>5</v>
      </c>
      <c r="L32" s="2" t="str">
        <f t="shared" si="3"/>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1"/>
        <v>SAT</v>
      </c>
      <c r="AE32"/>
    </row>
    <row r="33" spans="1:31" x14ac:dyDescent="0.25">
      <c r="A33" s="4">
        <v>45576</v>
      </c>
      <c r="B33" s="4">
        <v>45577</v>
      </c>
      <c r="C33" s="7" t="s">
        <v>143</v>
      </c>
      <c r="D33" s="2" t="s">
        <v>32</v>
      </c>
      <c r="E33" s="2" t="s">
        <v>46</v>
      </c>
      <c r="F33" s="2">
        <v>3</v>
      </c>
      <c r="G33" s="2">
        <v>2</v>
      </c>
      <c r="H33" s="2" t="str">
        <f t="shared" si="2"/>
        <v>NJD</v>
      </c>
      <c r="I33" s="2" t="s">
        <v>77</v>
      </c>
      <c r="J33" s="2">
        <v>5</v>
      </c>
      <c r="K33" s="2">
        <v>3</v>
      </c>
      <c r="L33" s="2" t="str">
        <f t="shared" si="3"/>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0.75</v>
      </c>
      <c r="AD33" s="4" t="str">
        <f t="shared" si="1"/>
        <v>SAT</v>
      </c>
      <c r="AE33"/>
    </row>
    <row r="34" spans="1:31" x14ac:dyDescent="0.25">
      <c r="A34" s="4">
        <v>45576</v>
      </c>
      <c r="B34" s="4">
        <v>45577</v>
      </c>
      <c r="C34" s="7" t="s">
        <v>144</v>
      </c>
      <c r="D34" s="2" t="s">
        <v>33</v>
      </c>
      <c r="E34" s="2" t="s">
        <v>34</v>
      </c>
      <c r="F34" s="2">
        <v>2</v>
      </c>
      <c r="G34" s="2">
        <v>1</v>
      </c>
      <c r="H34" s="2" t="str">
        <f t="shared" si="2"/>
        <v>NYI</v>
      </c>
      <c r="I34" s="2" t="s">
        <v>39</v>
      </c>
      <c r="J34" s="2">
        <v>0</v>
      </c>
      <c r="K34" s="2">
        <v>3</v>
      </c>
      <c r="L34" s="2" t="str">
        <f t="shared" si="3"/>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v>
      </c>
      <c r="AD34" s="4" t="str">
        <f t="shared" si="1"/>
        <v>SAT</v>
      </c>
      <c r="AE34"/>
    </row>
    <row r="35" spans="1:31" x14ac:dyDescent="0.25">
      <c r="A35" s="4">
        <v>45576</v>
      </c>
      <c r="B35" s="4">
        <v>45577</v>
      </c>
      <c r="C35" s="7" t="s">
        <v>145</v>
      </c>
      <c r="D35" s="2" t="s">
        <v>12</v>
      </c>
      <c r="E35" s="2" t="s">
        <v>37</v>
      </c>
      <c r="F35" s="2">
        <v>1</v>
      </c>
      <c r="G35" s="2">
        <v>4</v>
      </c>
      <c r="H35" s="2" t="str">
        <f t="shared" si="2"/>
        <v>MIN</v>
      </c>
      <c r="I35" s="2" t="s">
        <v>40</v>
      </c>
      <c r="J35" s="2">
        <v>5</v>
      </c>
      <c r="K35" s="2">
        <v>4</v>
      </c>
      <c r="L35" s="2" t="str">
        <f t="shared" si="3"/>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0.125</v>
      </c>
      <c r="AD35" s="4" t="str">
        <f t="shared" si="1"/>
        <v>SAT</v>
      </c>
      <c r="AE35"/>
    </row>
    <row r="36" spans="1:31" x14ac:dyDescent="0.25">
      <c r="A36" s="4">
        <v>45576</v>
      </c>
      <c r="B36" s="4">
        <v>45577</v>
      </c>
      <c r="C36" s="7" t="s">
        <v>146</v>
      </c>
      <c r="D36" s="2" t="s">
        <v>36</v>
      </c>
      <c r="E36" s="2" t="s">
        <v>26</v>
      </c>
      <c r="F36" s="2">
        <v>0</v>
      </c>
      <c r="G36" s="2">
        <v>5</v>
      </c>
      <c r="H36" s="2" t="str">
        <f t="shared" si="2"/>
        <v>COL</v>
      </c>
      <c r="I36" s="2" t="s">
        <v>40</v>
      </c>
      <c r="J36" s="2">
        <v>6</v>
      </c>
      <c r="K36" s="2">
        <v>4</v>
      </c>
      <c r="L36" s="2" t="str">
        <f t="shared" si="3"/>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1"/>
        <v>SAT</v>
      </c>
      <c r="AE36"/>
    </row>
    <row r="37" spans="1:31" x14ac:dyDescent="0.25">
      <c r="A37" s="4">
        <v>45576</v>
      </c>
      <c r="B37" s="4">
        <v>45577</v>
      </c>
      <c r="C37" s="7" t="s">
        <v>147</v>
      </c>
      <c r="D37" s="2" t="s">
        <v>45</v>
      </c>
      <c r="E37" s="2" t="s">
        <v>24</v>
      </c>
      <c r="F37" s="2">
        <v>2</v>
      </c>
      <c r="G37" s="2">
        <v>6</v>
      </c>
      <c r="H37" s="2" t="str">
        <f t="shared" si="2"/>
        <v>CGY</v>
      </c>
      <c r="I37" s="2" t="s">
        <v>40</v>
      </c>
      <c r="J37" s="2">
        <v>3</v>
      </c>
      <c r="K37" s="2">
        <v>6</v>
      </c>
      <c r="L37" s="2" t="str">
        <f t="shared" si="3"/>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0.875</v>
      </c>
      <c r="AD37" s="4" t="str">
        <f t="shared" si="1"/>
        <v>SAT</v>
      </c>
      <c r="AE37"/>
    </row>
    <row r="38" spans="1:31" x14ac:dyDescent="0.25">
      <c r="A38" s="4">
        <v>45576</v>
      </c>
      <c r="B38" s="4">
        <v>45577</v>
      </c>
      <c r="C38" s="7" t="s">
        <v>148</v>
      </c>
      <c r="D38" s="2" t="s">
        <v>17</v>
      </c>
      <c r="E38" s="2" t="s">
        <v>23</v>
      </c>
      <c r="F38" s="2">
        <v>1</v>
      </c>
      <c r="G38" s="2">
        <v>4</v>
      </c>
      <c r="H38" s="2" t="str">
        <f t="shared" si="2"/>
        <v>EDM</v>
      </c>
      <c r="I38" s="2" t="s">
        <v>40</v>
      </c>
      <c r="J38" s="2">
        <v>5</v>
      </c>
      <c r="K38" s="2">
        <v>2</v>
      </c>
      <c r="L38" s="2" t="str">
        <f t="shared" si="3"/>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1"/>
        <v>SAT</v>
      </c>
      <c r="AE38"/>
    </row>
    <row r="39" spans="1:31" x14ac:dyDescent="0.25">
      <c r="A39" s="5">
        <v>45576</v>
      </c>
      <c r="B39" s="5">
        <v>45577</v>
      </c>
      <c r="C39" s="8" t="s">
        <v>149</v>
      </c>
      <c r="D39" s="3" t="s">
        <v>47</v>
      </c>
      <c r="E39" s="3" t="s">
        <v>38</v>
      </c>
      <c r="F39" s="3">
        <v>4</v>
      </c>
      <c r="G39" s="3">
        <v>2</v>
      </c>
      <c r="H39" s="3" t="str">
        <f t="shared" si="2"/>
        <v>ANA</v>
      </c>
      <c r="I39" s="3" t="s">
        <v>40</v>
      </c>
      <c r="J39" s="3">
        <v>2</v>
      </c>
      <c r="K39" s="3">
        <v>0</v>
      </c>
      <c r="L39" s="2" t="str">
        <f t="shared" si="3"/>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(($AM$11)*IF(Table2[[#This Row],[CorrectWinnerPrediction]]="Y", 1, 0))+(($AM$12)*IF(Table2[[#This Row],[CorrectAwayScorePrediction]]="Y", 1, 0))+(($AM$13)*IF(Table2[[#This Row],[CorrectHomeScorePrediction]]="Y", 1, 0))</f>
        <v>0.75</v>
      </c>
      <c r="AD39" s="5" t="str">
        <f t="shared" si="1"/>
        <v>SAT</v>
      </c>
      <c r="AE39"/>
    </row>
    <row r="40" spans="1:31" x14ac:dyDescent="0.25">
      <c r="A40" s="4">
        <v>45576</v>
      </c>
      <c r="B40" s="4">
        <v>45578</v>
      </c>
      <c r="C40" s="7" t="s">
        <v>150</v>
      </c>
      <c r="D40" s="2" t="s">
        <v>37</v>
      </c>
      <c r="E40" s="2" t="s">
        <v>22</v>
      </c>
      <c r="F40" s="2">
        <v>3</v>
      </c>
      <c r="G40" s="2">
        <v>4</v>
      </c>
      <c r="H40" s="2" t="str">
        <f t="shared" si="2"/>
        <v>WPG</v>
      </c>
      <c r="I40" s="2" t="s">
        <v>39</v>
      </c>
      <c r="J40" s="2">
        <v>1</v>
      </c>
      <c r="K40" s="2">
        <v>2</v>
      </c>
      <c r="L40" s="13" t="str">
        <f t="shared" si="3"/>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0.75</v>
      </c>
      <c r="AD40" s="4" t="str">
        <f t="shared" si="1"/>
        <v>SUN</v>
      </c>
      <c r="AE40"/>
    </row>
    <row r="41" spans="1:31" x14ac:dyDescent="0.25">
      <c r="A41" s="4">
        <v>45576</v>
      </c>
      <c r="B41" s="4">
        <v>45578</v>
      </c>
      <c r="C41" s="7" t="s">
        <v>151</v>
      </c>
      <c r="D41" s="2" t="s">
        <v>12</v>
      </c>
      <c r="E41" s="2" t="s">
        <v>34</v>
      </c>
      <c r="F41" s="2">
        <v>0</v>
      </c>
      <c r="G41" s="2">
        <v>2</v>
      </c>
      <c r="H41" s="2" t="str">
        <f t="shared" si="2"/>
        <v>DAL</v>
      </c>
      <c r="I41" s="2" t="s">
        <v>40</v>
      </c>
      <c r="J41" s="2">
        <v>0</v>
      </c>
      <c r="K41" s="2">
        <v>2</v>
      </c>
      <c r="L41" s="2" t="str">
        <f t="shared" si="3"/>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
        <v>SUN</v>
      </c>
      <c r="AE41"/>
    </row>
    <row r="42" spans="1:31" x14ac:dyDescent="0.25">
      <c r="A42" s="4">
        <v>45576</v>
      </c>
      <c r="B42" s="4">
        <v>45578</v>
      </c>
      <c r="C42" s="7" t="s">
        <v>152</v>
      </c>
      <c r="D42" s="2" t="s">
        <v>24</v>
      </c>
      <c r="E42" s="2" t="s">
        <v>23</v>
      </c>
      <c r="F42" s="2">
        <v>6</v>
      </c>
      <c r="G42" s="2">
        <v>5</v>
      </c>
      <c r="H42" s="2" t="str">
        <f t="shared" si="2"/>
        <v>CGY</v>
      </c>
      <c r="I42" s="2" t="s">
        <v>77</v>
      </c>
      <c r="J42" s="2">
        <v>4</v>
      </c>
      <c r="K42" s="2">
        <v>1</v>
      </c>
      <c r="L42" s="2" t="str">
        <f t="shared" si="3"/>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0.75</v>
      </c>
      <c r="AD42" s="4" t="str">
        <f t="shared" si="1"/>
        <v>SUN</v>
      </c>
      <c r="AE42"/>
    </row>
    <row r="43" spans="1:31" x14ac:dyDescent="0.25">
      <c r="A43" s="5">
        <v>45576</v>
      </c>
      <c r="B43" s="5">
        <v>45578</v>
      </c>
      <c r="C43" s="8" t="s">
        <v>153</v>
      </c>
      <c r="D43" s="3" t="s">
        <v>47</v>
      </c>
      <c r="E43" s="3" t="s">
        <v>27</v>
      </c>
      <c r="F43" s="3">
        <v>0</v>
      </c>
      <c r="G43" s="3">
        <v>4</v>
      </c>
      <c r="H43" s="3" t="str">
        <f t="shared" si="2"/>
        <v>VGK</v>
      </c>
      <c r="I43" s="3" t="s">
        <v>40</v>
      </c>
      <c r="J43" s="3">
        <v>1</v>
      </c>
      <c r="K43" s="3">
        <v>3</v>
      </c>
      <c r="L43" s="2" t="str">
        <f t="shared" si="3"/>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0.75</v>
      </c>
      <c r="AD43" s="5" t="str">
        <f t="shared" si="1"/>
        <v>SUN</v>
      </c>
      <c r="AE43"/>
    </row>
    <row r="44" spans="1:31" x14ac:dyDescent="0.25">
      <c r="A44" s="4">
        <v>45578</v>
      </c>
      <c r="B44" s="4">
        <v>45579</v>
      </c>
      <c r="C44" s="7" t="s">
        <v>154</v>
      </c>
      <c r="D44" s="2" t="s">
        <v>14</v>
      </c>
      <c r="E44" s="2" t="s">
        <v>16</v>
      </c>
      <c r="F44" s="2">
        <v>2</v>
      </c>
      <c r="G44" s="2">
        <v>5</v>
      </c>
      <c r="H44" s="2" t="str">
        <f t="shared" si="2"/>
        <v>BOS</v>
      </c>
      <c r="I44" s="2" t="s">
        <v>40</v>
      </c>
      <c r="J44" s="2">
        <v>4</v>
      </c>
      <c r="K44" s="2">
        <v>3</v>
      </c>
      <c r="L44" s="13" t="str">
        <f t="shared" si="3"/>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
        <v>MON</v>
      </c>
      <c r="AE44"/>
    </row>
    <row r="45" spans="1:31" x14ac:dyDescent="0.25">
      <c r="A45" s="4">
        <v>45578</v>
      </c>
      <c r="B45" s="4">
        <v>45579</v>
      </c>
      <c r="C45" s="7" t="s">
        <v>155</v>
      </c>
      <c r="D45" s="2" t="s">
        <v>28</v>
      </c>
      <c r="E45" s="2" t="s">
        <v>30</v>
      </c>
      <c r="F45" s="2">
        <v>5</v>
      </c>
      <c r="G45" s="2">
        <v>4</v>
      </c>
      <c r="H45" s="2" t="str">
        <f t="shared" si="2"/>
        <v>LAK</v>
      </c>
      <c r="I45" s="2" t="s">
        <v>39</v>
      </c>
      <c r="J45" s="2">
        <v>7</v>
      </c>
      <c r="K45" s="2">
        <v>8</v>
      </c>
      <c r="L45" s="2" t="str">
        <f t="shared" si="3"/>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
        <v>MON</v>
      </c>
      <c r="AE45"/>
    </row>
    <row r="46" spans="1:31" x14ac:dyDescent="0.25">
      <c r="A46" s="4">
        <v>45578</v>
      </c>
      <c r="B46" s="4">
        <v>45579</v>
      </c>
      <c r="C46" s="7" t="s">
        <v>156</v>
      </c>
      <c r="D46" s="2" t="s">
        <v>15</v>
      </c>
      <c r="E46" s="2" t="s">
        <v>32</v>
      </c>
      <c r="F46" s="2">
        <v>3</v>
      </c>
      <c r="G46" s="2">
        <v>4</v>
      </c>
      <c r="H46" s="2" t="str">
        <f t="shared" si="2"/>
        <v>NJD</v>
      </c>
      <c r="I46" s="2" t="s">
        <v>77</v>
      </c>
      <c r="J46" s="2">
        <v>0</v>
      </c>
      <c r="K46" s="2">
        <v>3</v>
      </c>
      <c r="L46" s="2" t="str">
        <f t="shared" si="3"/>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0.75</v>
      </c>
      <c r="AD46" s="4" t="str">
        <f t="shared" si="1"/>
        <v>MON</v>
      </c>
      <c r="AE46"/>
    </row>
    <row r="47" spans="1:31" x14ac:dyDescent="0.25">
      <c r="A47" s="4">
        <v>45578</v>
      </c>
      <c r="B47" s="4">
        <v>45579</v>
      </c>
      <c r="C47" s="7" t="s">
        <v>157</v>
      </c>
      <c r="D47" s="2" t="s">
        <v>31</v>
      </c>
      <c r="E47" s="2" t="s">
        <v>20</v>
      </c>
      <c r="F47" s="2">
        <v>2</v>
      </c>
      <c r="G47" s="2">
        <v>5</v>
      </c>
      <c r="H47" s="2" t="str">
        <f t="shared" si="2"/>
        <v>NYR</v>
      </c>
      <c r="I47" s="2" t="s">
        <v>40</v>
      </c>
      <c r="J47" s="2">
        <v>1</v>
      </c>
      <c r="K47" s="2">
        <v>4</v>
      </c>
      <c r="L47" s="2" t="str">
        <f t="shared" si="3"/>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0.75</v>
      </c>
      <c r="AD47" s="4" t="str">
        <f t="shared" si="1"/>
        <v>MON</v>
      </c>
      <c r="AE47"/>
    </row>
    <row r="48" spans="1:31" x14ac:dyDescent="0.25">
      <c r="A48" s="4">
        <v>45578</v>
      </c>
      <c r="B48" s="4">
        <v>45579</v>
      </c>
      <c r="C48" s="7" t="s">
        <v>158</v>
      </c>
      <c r="D48" s="2" t="s">
        <v>21</v>
      </c>
      <c r="E48" s="2" t="s">
        <v>19</v>
      </c>
      <c r="F48" s="2">
        <v>5</v>
      </c>
      <c r="G48" s="2">
        <v>1</v>
      </c>
      <c r="H48" s="2" t="str">
        <f t="shared" si="2"/>
        <v>PIT</v>
      </c>
      <c r="I48" s="2" t="s">
        <v>40</v>
      </c>
      <c r="J48" s="2">
        <v>6</v>
      </c>
      <c r="K48" s="2">
        <v>3</v>
      </c>
      <c r="L48" s="2" t="str">
        <f t="shared" si="3"/>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0.75</v>
      </c>
      <c r="AD48" s="4" t="str">
        <f t="shared" si="1"/>
        <v>MON</v>
      </c>
      <c r="AE48"/>
    </row>
    <row r="49" spans="1:31" x14ac:dyDescent="0.25">
      <c r="A49" s="5">
        <v>45578</v>
      </c>
      <c r="B49" s="5">
        <v>45579</v>
      </c>
      <c r="C49" s="8" t="s">
        <v>159</v>
      </c>
      <c r="D49" s="3" t="s">
        <v>33</v>
      </c>
      <c r="E49" s="3" t="s">
        <v>26</v>
      </c>
      <c r="F49" s="3">
        <v>2</v>
      </c>
      <c r="G49" s="3">
        <v>4</v>
      </c>
      <c r="H49" s="3" t="str">
        <f t="shared" si="2"/>
        <v>COL</v>
      </c>
      <c r="I49" s="3" t="s">
        <v>40</v>
      </c>
      <c r="J49" s="3">
        <v>6</v>
      </c>
      <c r="K49" s="3">
        <v>2</v>
      </c>
      <c r="L49" s="2" t="str">
        <f t="shared" si="3"/>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
        <v>MON</v>
      </c>
      <c r="AE49"/>
    </row>
    <row r="50" spans="1:31" x14ac:dyDescent="0.25">
      <c r="A50" s="4">
        <v>45580</v>
      </c>
      <c r="B50" s="4">
        <v>45580</v>
      </c>
      <c r="C50" s="7" t="s">
        <v>160</v>
      </c>
      <c r="D50" s="2" t="s">
        <v>25</v>
      </c>
      <c r="E50" s="2" t="s">
        <v>43</v>
      </c>
      <c r="F50" s="2">
        <v>2</v>
      </c>
      <c r="G50" s="2">
        <v>3</v>
      </c>
      <c r="H50" s="2" t="str">
        <f t="shared" si="2"/>
        <v>TBL</v>
      </c>
      <c r="I50" s="2" t="s">
        <v>39</v>
      </c>
      <c r="J50" s="2">
        <v>1</v>
      </c>
      <c r="K50" s="2">
        <v>4</v>
      </c>
      <c r="L50" s="13" t="str">
        <f t="shared" si="3"/>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0.75</v>
      </c>
      <c r="AD50" s="4" t="str">
        <f t="shared" si="1"/>
        <v>TUE</v>
      </c>
      <c r="AE50"/>
    </row>
    <row r="51" spans="1:31" x14ac:dyDescent="0.25">
      <c r="A51" s="4">
        <v>45580</v>
      </c>
      <c r="B51" s="4">
        <v>45580</v>
      </c>
      <c r="C51" s="7" t="s">
        <v>161</v>
      </c>
      <c r="D51" s="2" t="s">
        <v>27</v>
      </c>
      <c r="E51" s="2" t="s">
        <v>46</v>
      </c>
      <c r="F51" s="2">
        <v>4</v>
      </c>
      <c r="G51" s="2">
        <v>1</v>
      </c>
      <c r="H51" s="2" t="str">
        <f t="shared" si="2"/>
        <v>VGK</v>
      </c>
      <c r="I51" s="2" t="s">
        <v>40</v>
      </c>
      <c r="J51" s="2">
        <v>2</v>
      </c>
      <c r="K51" s="2">
        <v>4</v>
      </c>
      <c r="L51" s="2" t="str">
        <f t="shared" si="3"/>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
        <v>TUE</v>
      </c>
      <c r="AE51"/>
    </row>
    <row r="52" spans="1:31" x14ac:dyDescent="0.25">
      <c r="A52" s="4">
        <v>45580</v>
      </c>
      <c r="B52" s="4">
        <v>45580</v>
      </c>
      <c r="C52" s="7" t="s">
        <v>162</v>
      </c>
      <c r="D52" s="2" t="s">
        <v>32</v>
      </c>
      <c r="E52" s="2" t="s">
        <v>44</v>
      </c>
      <c r="F52" s="2">
        <v>5</v>
      </c>
      <c r="G52" s="2">
        <v>2</v>
      </c>
      <c r="H52" s="2" t="str">
        <f t="shared" si="2"/>
        <v>NJD</v>
      </c>
      <c r="I52" s="2" t="s">
        <v>40</v>
      </c>
      <c r="J52" s="2">
        <v>2</v>
      </c>
      <c r="K52" s="2">
        <v>4</v>
      </c>
      <c r="L52" s="2" t="str">
        <f t="shared" si="3"/>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
        <v>TUE</v>
      </c>
      <c r="AE52"/>
    </row>
    <row r="53" spans="1:31" x14ac:dyDescent="0.25">
      <c r="A53" s="4">
        <v>45580</v>
      </c>
      <c r="B53" s="4">
        <v>45580</v>
      </c>
      <c r="C53" s="7" t="s">
        <v>163</v>
      </c>
      <c r="D53" s="2" t="s">
        <v>14</v>
      </c>
      <c r="E53" s="2" t="s">
        <v>36</v>
      </c>
      <c r="F53" s="2">
        <v>6</v>
      </c>
      <c r="G53" s="2">
        <v>2</v>
      </c>
      <c r="H53" s="2" t="str">
        <f t="shared" si="2"/>
        <v>FLA</v>
      </c>
      <c r="I53" s="2" t="s">
        <v>40</v>
      </c>
      <c r="J53" s="2">
        <v>4</v>
      </c>
      <c r="K53" s="2">
        <v>3</v>
      </c>
      <c r="L53" s="2" t="str">
        <f t="shared" si="3"/>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0.75</v>
      </c>
      <c r="AD53" s="4" t="str">
        <f t="shared" si="1"/>
        <v>TUE</v>
      </c>
      <c r="AE53"/>
    </row>
    <row r="54" spans="1:31" x14ac:dyDescent="0.25">
      <c r="A54" s="4">
        <v>45580</v>
      </c>
      <c r="B54" s="4">
        <v>45580</v>
      </c>
      <c r="C54" s="7" t="s">
        <v>164</v>
      </c>
      <c r="D54" s="2" t="s">
        <v>37</v>
      </c>
      <c r="E54" s="2" t="s">
        <v>13</v>
      </c>
      <c r="F54" s="2">
        <v>1</v>
      </c>
      <c r="G54" s="2">
        <v>2</v>
      </c>
      <c r="H54" s="2" t="str">
        <f t="shared" si="2"/>
        <v>STL</v>
      </c>
      <c r="I54" s="2" t="s">
        <v>77</v>
      </c>
      <c r="J54" s="2">
        <v>4</v>
      </c>
      <c r="K54" s="2">
        <v>1</v>
      </c>
      <c r="L54" s="2" t="str">
        <f t="shared" si="3"/>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
        <v>TUE</v>
      </c>
      <c r="AE54"/>
    </row>
    <row r="55" spans="1:31" x14ac:dyDescent="0.25">
      <c r="A55" s="4">
        <v>45580</v>
      </c>
      <c r="B55" s="4">
        <v>45580</v>
      </c>
      <c r="C55" s="7" t="s">
        <v>165</v>
      </c>
      <c r="D55" s="2" t="s">
        <v>12</v>
      </c>
      <c r="E55" s="2" t="s">
        <v>35</v>
      </c>
      <c r="F55" s="2">
        <v>4</v>
      </c>
      <c r="G55" s="2">
        <v>6</v>
      </c>
      <c r="H55" s="2" t="str">
        <f t="shared" si="2"/>
        <v>NSH</v>
      </c>
      <c r="I55" s="2" t="s">
        <v>40</v>
      </c>
      <c r="J55" s="2">
        <v>7</v>
      </c>
      <c r="K55" s="2">
        <v>3</v>
      </c>
      <c r="L55" s="2" t="str">
        <f t="shared" si="3"/>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
        <v>TUE</v>
      </c>
      <c r="AE55"/>
    </row>
    <row r="56" spans="1:31" x14ac:dyDescent="0.25">
      <c r="A56" s="4">
        <v>45580</v>
      </c>
      <c r="B56" s="4">
        <v>45580</v>
      </c>
      <c r="C56" s="7" t="s">
        <v>166</v>
      </c>
      <c r="D56" s="2" t="s">
        <v>38</v>
      </c>
      <c r="E56" s="2" t="s">
        <v>34</v>
      </c>
      <c r="F56" s="2">
        <v>1</v>
      </c>
      <c r="G56" s="2">
        <v>5</v>
      </c>
      <c r="H56" s="2" t="str">
        <f t="shared" si="2"/>
        <v>DAL</v>
      </c>
      <c r="I56" s="2" t="s">
        <v>40</v>
      </c>
      <c r="J56" s="2">
        <v>2</v>
      </c>
      <c r="K56" s="2">
        <v>3</v>
      </c>
      <c r="L56" s="2" t="str">
        <f t="shared" si="3"/>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0.75</v>
      </c>
      <c r="AD56" s="4" t="str">
        <f t="shared" si="1"/>
        <v>TUE</v>
      </c>
      <c r="AE56"/>
    </row>
    <row r="57" spans="1:31" x14ac:dyDescent="0.25">
      <c r="A57" s="4">
        <v>45580</v>
      </c>
      <c r="B57" s="4">
        <v>45580</v>
      </c>
      <c r="C57" s="7" t="s">
        <v>167</v>
      </c>
      <c r="D57" s="2" t="s">
        <v>17</v>
      </c>
      <c r="E57" s="2" t="s">
        <v>24</v>
      </c>
      <c r="F57" s="2">
        <v>1</v>
      </c>
      <c r="G57" s="2">
        <v>5</v>
      </c>
      <c r="H57" s="2" t="str">
        <f t="shared" si="2"/>
        <v>CGY</v>
      </c>
      <c r="I57" s="2" t="s">
        <v>40</v>
      </c>
      <c r="J57" s="2">
        <v>1</v>
      </c>
      <c r="K57" s="2">
        <v>3</v>
      </c>
      <c r="L57" s="2" t="str">
        <f t="shared" si="3"/>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0.875</v>
      </c>
      <c r="AD57" s="4" t="str">
        <f t="shared" si="1"/>
        <v>TUE</v>
      </c>
      <c r="AE57"/>
    </row>
    <row r="58" spans="1:31" x14ac:dyDescent="0.25">
      <c r="A58" s="5">
        <v>45580</v>
      </c>
      <c r="B58" s="5">
        <v>45580</v>
      </c>
      <c r="C58" s="8" t="s">
        <v>168</v>
      </c>
      <c r="D58" s="3" t="s">
        <v>45</v>
      </c>
      <c r="E58" s="3" t="s">
        <v>23</v>
      </c>
      <c r="F58" s="3">
        <v>3</v>
      </c>
      <c r="G58" s="3">
        <v>2</v>
      </c>
      <c r="H58" s="3" t="str">
        <f t="shared" si="2"/>
        <v>PHI</v>
      </c>
      <c r="I58" s="3" t="s">
        <v>77</v>
      </c>
      <c r="J58" s="3">
        <v>3</v>
      </c>
      <c r="K58" s="3">
        <v>4</v>
      </c>
      <c r="L58" s="2" t="str">
        <f t="shared" si="3"/>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0.125</v>
      </c>
      <c r="AD58" s="5" t="str">
        <f t="shared" si="1"/>
        <v>TUE</v>
      </c>
      <c r="AE58"/>
    </row>
    <row r="59" spans="1:31" x14ac:dyDescent="0.25">
      <c r="A59" s="4">
        <v>45580</v>
      </c>
      <c r="B59" s="4">
        <v>45581</v>
      </c>
      <c r="C59" s="7" t="s">
        <v>169</v>
      </c>
      <c r="D59" s="2" t="s">
        <v>29</v>
      </c>
      <c r="E59" s="2" t="s">
        <v>21</v>
      </c>
      <c r="F59" s="2">
        <v>3</v>
      </c>
      <c r="G59" s="2">
        <v>5</v>
      </c>
      <c r="H59" s="2" t="str">
        <f t="shared" si="2"/>
        <v>PIT</v>
      </c>
      <c r="I59" s="2" t="s">
        <v>40</v>
      </c>
      <c r="J59" s="2">
        <v>5</v>
      </c>
      <c r="K59" s="2">
        <v>6</v>
      </c>
      <c r="L59" s="13" t="str">
        <f t="shared" si="3"/>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0.75</v>
      </c>
      <c r="AD59" s="4" t="str">
        <f t="shared" si="1"/>
        <v>WED</v>
      </c>
      <c r="AE59"/>
    </row>
    <row r="60" spans="1:31" x14ac:dyDescent="0.25">
      <c r="A60" s="4">
        <v>45580</v>
      </c>
      <c r="B60" s="4">
        <v>45581</v>
      </c>
      <c r="C60" s="7" t="s">
        <v>170</v>
      </c>
      <c r="D60" s="2" t="s">
        <v>28</v>
      </c>
      <c r="E60" s="2" t="s">
        <v>18</v>
      </c>
      <c r="F60" s="2">
        <v>1</v>
      </c>
      <c r="G60" s="2">
        <v>4</v>
      </c>
      <c r="H60" s="2" t="str">
        <f t="shared" si="2"/>
        <v>TOR</v>
      </c>
      <c r="I60" s="2" t="s">
        <v>40</v>
      </c>
      <c r="J60" s="2">
        <v>2</v>
      </c>
      <c r="K60" s="2">
        <v>6</v>
      </c>
      <c r="L60" s="2" t="str">
        <f t="shared" si="3"/>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0.75</v>
      </c>
      <c r="AD60" s="4" t="str">
        <f t="shared" si="1"/>
        <v>WED</v>
      </c>
      <c r="AE60"/>
    </row>
    <row r="61" spans="1:31" x14ac:dyDescent="0.25">
      <c r="A61" s="4">
        <v>45580</v>
      </c>
      <c r="B61" s="4">
        <v>45581</v>
      </c>
      <c r="C61" s="7" t="s">
        <v>171</v>
      </c>
      <c r="D61" s="2" t="s">
        <v>16</v>
      </c>
      <c r="E61" s="2" t="s">
        <v>26</v>
      </c>
      <c r="F61" s="2">
        <v>4</v>
      </c>
      <c r="G61" s="2">
        <v>0</v>
      </c>
      <c r="H61" s="2" t="str">
        <f t="shared" si="2"/>
        <v>BOS</v>
      </c>
      <c r="I61" s="2" t="s">
        <v>40</v>
      </c>
      <c r="J61" s="2">
        <v>5</v>
      </c>
      <c r="K61" s="2">
        <v>3</v>
      </c>
      <c r="L61" s="2" t="str">
        <f t="shared" si="3"/>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0.75</v>
      </c>
      <c r="AD61" s="4" t="str">
        <f t="shared" si="1"/>
        <v>WED</v>
      </c>
      <c r="AE61"/>
    </row>
    <row r="62" spans="1:31" x14ac:dyDescent="0.25">
      <c r="A62" s="5">
        <v>45580</v>
      </c>
      <c r="B62" s="5">
        <v>45581</v>
      </c>
      <c r="C62" s="8" t="s">
        <v>172</v>
      </c>
      <c r="D62" s="3" t="s">
        <v>15</v>
      </c>
      <c r="E62" s="3" t="s">
        <v>47</v>
      </c>
      <c r="F62" s="3">
        <v>3</v>
      </c>
      <c r="G62" s="3">
        <v>1</v>
      </c>
      <c r="H62" s="3" t="str">
        <f t="shared" si="2"/>
        <v>UTA</v>
      </c>
      <c r="I62" s="3" t="s">
        <v>40</v>
      </c>
      <c r="J62" s="3">
        <v>4</v>
      </c>
      <c r="K62" s="3">
        <v>5</v>
      </c>
      <c r="L62" s="2" t="str">
        <f t="shared" si="3"/>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
        <v>WED</v>
      </c>
      <c r="AE62"/>
    </row>
    <row r="63" spans="1:31" x14ac:dyDescent="0.25">
      <c r="A63" s="4">
        <v>45581</v>
      </c>
      <c r="B63" s="4">
        <v>45582</v>
      </c>
      <c r="C63" s="7" t="s">
        <v>173</v>
      </c>
      <c r="D63" s="2" t="s">
        <v>28</v>
      </c>
      <c r="E63" s="2" t="s">
        <v>19</v>
      </c>
      <c r="F63" s="2">
        <v>2</v>
      </c>
      <c r="G63" s="2">
        <v>5</v>
      </c>
      <c r="H63" s="2" t="str">
        <f t="shared" si="2"/>
        <v>MTL</v>
      </c>
      <c r="I63" s="2" t="s">
        <v>40</v>
      </c>
      <c r="J63" s="2">
        <v>4</v>
      </c>
      <c r="K63" s="2">
        <v>1</v>
      </c>
      <c r="L63" s="13" t="str">
        <f t="shared" si="3"/>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
        <v>THU</v>
      </c>
      <c r="AE63"/>
    </row>
    <row r="64" spans="1:31" x14ac:dyDescent="0.25">
      <c r="A64" s="4">
        <v>45581</v>
      </c>
      <c r="B64" s="4">
        <v>45582</v>
      </c>
      <c r="C64" s="7" t="s">
        <v>174</v>
      </c>
      <c r="D64" s="2" t="s">
        <v>32</v>
      </c>
      <c r="E64" s="2" t="s">
        <v>30</v>
      </c>
      <c r="F64" s="2">
        <v>4</v>
      </c>
      <c r="G64" s="2">
        <v>1</v>
      </c>
      <c r="H64" s="2" t="str">
        <f t="shared" si="2"/>
        <v>NJD</v>
      </c>
      <c r="I64" s="2" t="s">
        <v>40</v>
      </c>
      <c r="J64" s="2">
        <v>3</v>
      </c>
      <c r="K64" s="2">
        <v>1</v>
      </c>
      <c r="L64" s="2" t="str">
        <f t="shared" si="3"/>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0.875</v>
      </c>
      <c r="AD64" s="4" t="str">
        <f t="shared" si="1"/>
        <v>THU</v>
      </c>
      <c r="AE64"/>
    </row>
    <row r="65" spans="1:31" x14ac:dyDescent="0.25">
      <c r="A65" s="4">
        <v>45581</v>
      </c>
      <c r="B65" s="4">
        <v>45582</v>
      </c>
      <c r="C65" s="7" t="s">
        <v>175</v>
      </c>
      <c r="D65" s="2" t="s">
        <v>27</v>
      </c>
      <c r="E65" s="2" t="s">
        <v>43</v>
      </c>
      <c r="F65" s="2">
        <v>1</v>
      </c>
      <c r="G65" s="2">
        <v>2</v>
      </c>
      <c r="H65" s="2" t="str">
        <f t="shared" si="2"/>
        <v>TBL</v>
      </c>
      <c r="I65" s="2" t="s">
        <v>39</v>
      </c>
      <c r="J65" s="2">
        <v>3</v>
      </c>
      <c r="K65" s="2">
        <v>4</v>
      </c>
      <c r="L65" s="2" t="str">
        <f t="shared" si="3"/>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0.75</v>
      </c>
      <c r="AD65" s="4" t="str">
        <f t="shared" si="1"/>
        <v>THU</v>
      </c>
      <c r="AE65"/>
    </row>
    <row r="66" spans="1:31" x14ac:dyDescent="0.25">
      <c r="A66" s="4">
        <v>45581</v>
      </c>
      <c r="B66" s="4">
        <v>45582</v>
      </c>
      <c r="C66" s="7" t="s">
        <v>176</v>
      </c>
      <c r="D66" s="2" t="s">
        <v>25</v>
      </c>
      <c r="E66" s="2" t="s">
        <v>14</v>
      </c>
      <c r="F66" s="2">
        <v>6</v>
      </c>
      <c r="G66" s="2">
        <v>2</v>
      </c>
      <c r="H66" s="2" t="str">
        <f t="shared" si="2"/>
        <v>VAN</v>
      </c>
      <c r="I66" s="2" t="s">
        <v>40</v>
      </c>
      <c r="J66" s="2">
        <v>3</v>
      </c>
      <c r="K66" s="2">
        <v>2</v>
      </c>
      <c r="L66" s="2" t="str">
        <f t="shared" si="3"/>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0.875</v>
      </c>
      <c r="AD66" s="4" t="str">
        <f t="shared" si="1"/>
        <v>THU</v>
      </c>
      <c r="AE66"/>
    </row>
    <row r="67" spans="1:31" x14ac:dyDescent="0.25">
      <c r="A67" s="4">
        <v>45581</v>
      </c>
      <c r="B67" s="4">
        <v>45582</v>
      </c>
      <c r="C67" s="7" t="s">
        <v>177</v>
      </c>
      <c r="D67" s="2" t="s">
        <v>34</v>
      </c>
      <c r="E67" s="2" t="s">
        <v>46</v>
      </c>
      <c r="F67" s="2">
        <v>3</v>
      </c>
      <c r="G67" s="2">
        <v>4</v>
      </c>
      <c r="H67" s="2" t="str">
        <f t="shared" si="2"/>
        <v>WSH</v>
      </c>
      <c r="I67" s="2" t="s">
        <v>77</v>
      </c>
      <c r="J67" s="2">
        <v>2</v>
      </c>
      <c r="K67" s="2">
        <v>3</v>
      </c>
      <c r="L67" s="2" t="str">
        <f t="shared" si="3"/>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4">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0.75</v>
      </c>
      <c r="AD67" s="4" t="str">
        <f t="shared" ref="AD67:AD130" si="5">IF(WEEKDAY($B67)=1,"SUN",IF(WEEKDAY($B67)=2,"MON",IF(WEEKDAY($B67)=3,"TUE",IF(WEEKDAY($B67)=4,"WED",IF(WEEKDAY($B67)=5,"THU",IF(WEEKDAY($B67)=6,"FRI", "SAT"))))))</f>
        <v>THU</v>
      </c>
      <c r="AE67"/>
    </row>
    <row r="68" spans="1:31" x14ac:dyDescent="0.25">
      <c r="A68" s="4">
        <v>45581</v>
      </c>
      <c r="B68" s="4">
        <v>45582</v>
      </c>
      <c r="C68" s="7" t="s">
        <v>178</v>
      </c>
      <c r="D68" s="2" t="s">
        <v>29</v>
      </c>
      <c r="E68" s="2" t="s">
        <v>36</v>
      </c>
      <c r="F68" s="2">
        <v>6</v>
      </c>
      <c r="G68" s="2">
        <v>4</v>
      </c>
      <c r="H68" s="2" t="str">
        <f t="shared" si="2"/>
        <v>BUF</v>
      </c>
      <c r="I68" s="2" t="s">
        <v>40</v>
      </c>
      <c r="J68" s="2">
        <v>4</v>
      </c>
      <c r="K68" s="2">
        <v>6</v>
      </c>
      <c r="L68" s="2" t="str">
        <f t="shared" ref="L68:L131" si="6">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4"/>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5"/>
        <v>THU</v>
      </c>
      <c r="AE68"/>
    </row>
    <row r="69" spans="1:31" x14ac:dyDescent="0.25">
      <c r="A69" s="4">
        <v>45581</v>
      </c>
      <c r="B69" s="4">
        <v>45582</v>
      </c>
      <c r="C69" s="7" t="s">
        <v>179</v>
      </c>
      <c r="D69" s="2" t="s">
        <v>20</v>
      </c>
      <c r="E69" s="2" t="s">
        <v>31</v>
      </c>
      <c r="F69" s="2">
        <v>4</v>
      </c>
      <c r="G69" s="2">
        <v>1</v>
      </c>
      <c r="H69" s="2" t="str">
        <f t="shared" si="2"/>
        <v>NYR</v>
      </c>
      <c r="I69" s="2" t="s">
        <v>40</v>
      </c>
      <c r="J69" s="2">
        <v>5</v>
      </c>
      <c r="K69" s="2">
        <v>2</v>
      </c>
      <c r="L69" s="2" t="str">
        <f t="shared" si="6"/>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4"/>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0.75</v>
      </c>
      <c r="AD69" s="4" t="str">
        <f t="shared" si="5"/>
        <v>THU</v>
      </c>
      <c r="AE69"/>
    </row>
    <row r="70" spans="1:31" x14ac:dyDescent="0.25">
      <c r="A70" s="4">
        <v>45581</v>
      </c>
      <c r="B70" s="4">
        <v>45582</v>
      </c>
      <c r="C70" s="7" t="s">
        <v>180</v>
      </c>
      <c r="D70" s="2" t="s">
        <v>33</v>
      </c>
      <c r="E70" s="2" t="s">
        <v>13</v>
      </c>
      <c r="F70" s="2">
        <v>4</v>
      </c>
      <c r="G70" s="2">
        <v>5</v>
      </c>
      <c r="H70" s="2" t="str">
        <f t="shared" ref="H70:H133" si="7">IF(AND(ISBLANK($F70),ISBLANK($G70)),"_",IF($F70&gt;$G70,$D70,$E70))</f>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4"/>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(($AM$11)*IF(Table2[[#This Row],[CorrectWinnerPrediction]]="Y", 1, 0))+(($AM$12)*IF(Table2[[#This Row],[CorrectAwayScorePrediction]]="Y", 1, 0))+(($AM$13)*IF(Table2[[#This Row],[CorrectHomeScorePrediction]]="Y", 1, 0))</f>
        <v>0.75</v>
      </c>
      <c r="AD70" s="4" t="str">
        <f t="shared" si="5"/>
        <v>THU</v>
      </c>
      <c r="AE70"/>
    </row>
    <row r="71" spans="1:31" x14ac:dyDescent="0.25">
      <c r="A71" s="4">
        <v>45581</v>
      </c>
      <c r="B71" s="4">
        <v>45582</v>
      </c>
      <c r="C71" s="7" t="s">
        <v>181</v>
      </c>
      <c r="D71" s="2" t="s">
        <v>23</v>
      </c>
      <c r="E71" s="2" t="s">
        <v>35</v>
      </c>
      <c r="F71" s="2">
        <v>4</v>
      </c>
      <c r="G71" s="2">
        <v>0</v>
      </c>
      <c r="H71" s="2" t="str">
        <f t="shared" si="7"/>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4"/>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0.875</v>
      </c>
      <c r="AD71" s="4" t="str">
        <f t="shared" si="5"/>
        <v>THU</v>
      </c>
      <c r="AE71"/>
    </row>
    <row r="72" spans="1:31" x14ac:dyDescent="0.25">
      <c r="A72" s="4">
        <v>45581</v>
      </c>
      <c r="B72" s="4">
        <v>45582</v>
      </c>
      <c r="C72" s="7" t="s">
        <v>182</v>
      </c>
      <c r="D72" s="2" t="s">
        <v>38</v>
      </c>
      <c r="E72" s="2" t="s">
        <v>17</v>
      </c>
      <c r="F72" s="2">
        <v>2</v>
      </c>
      <c r="G72" s="2">
        <v>6</v>
      </c>
      <c r="H72" s="2" t="str">
        <f t="shared" si="7"/>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4"/>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0.875</v>
      </c>
      <c r="AD72" s="4" t="str">
        <f t="shared" si="5"/>
        <v>THU</v>
      </c>
      <c r="AE72"/>
    </row>
    <row r="73" spans="1:31" x14ac:dyDescent="0.25">
      <c r="A73" s="5">
        <v>45581</v>
      </c>
      <c r="B73" s="5">
        <v>45582</v>
      </c>
      <c r="C73" s="8" t="s">
        <v>183</v>
      </c>
      <c r="D73" s="3" t="s">
        <v>45</v>
      </c>
      <c r="E73" s="3" t="s">
        <v>12</v>
      </c>
      <c r="F73" s="3">
        <v>4</v>
      </c>
      <c r="G73" s="3">
        <v>2</v>
      </c>
      <c r="H73" s="3" t="str">
        <f t="shared" si="7"/>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0.125</v>
      </c>
      <c r="AD73" s="5" t="str">
        <f t="shared" si="5"/>
        <v>THU</v>
      </c>
      <c r="AE73"/>
    </row>
    <row r="74" spans="1:31" x14ac:dyDescent="0.25">
      <c r="A74" s="4">
        <v>45582</v>
      </c>
      <c r="B74" s="4">
        <v>45583</v>
      </c>
      <c r="C74" s="7" t="s">
        <v>184</v>
      </c>
      <c r="D74" s="2" t="s">
        <v>44</v>
      </c>
      <c r="E74" s="2" t="s">
        <v>21</v>
      </c>
      <c r="F74" s="2">
        <v>4</v>
      </c>
      <c r="G74" s="2">
        <v>1</v>
      </c>
      <c r="H74" s="2" t="str">
        <f t="shared" si="7"/>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5"/>
        <v>FRI</v>
      </c>
      <c r="AE74"/>
    </row>
    <row r="75" spans="1:31" x14ac:dyDescent="0.25">
      <c r="A75" s="4">
        <v>45582</v>
      </c>
      <c r="B75" s="4">
        <v>45583</v>
      </c>
      <c r="C75" s="7" t="s">
        <v>185</v>
      </c>
      <c r="D75" s="2" t="s">
        <v>38</v>
      </c>
      <c r="E75" s="2" t="s">
        <v>22</v>
      </c>
      <c r="F75" s="2">
        <v>1</v>
      </c>
      <c r="G75" s="2">
        <v>5</v>
      </c>
      <c r="H75" s="2" t="str">
        <f t="shared" si="7"/>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0.75</v>
      </c>
      <c r="AD75" s="4" t="str">
        <f t="shared" si="5"/>
        <v>FRI</v>
      </c>
      <c r="AE75"/>
    </row>
    <row r="76" spans="1:31" x14ac:dyDescent="0.25">
      <c r="A76" s="5">
        <v>45582</v>
      </c>
      <c r="B76" s="5">
        <v>45583</v>
      </c>
      <c r="C76" s="8" t="s">
        <v>186</v>
      </c>
      <c r="D76" s="3" t="s">
        <v>47</v>
      </c>
      <c r="E76" s="3" t="s">
        <v>26</v>
      </c>
      <c r="F76" s="3">
        <v>2</v>
      </c>
      <c r="G76" s="3">
        <v>4</v>
      </c>
      <c r="H76" s="3" t="str">
        <f t="shared" si="7"/>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0.875</v>
      </c>
      <c r="AD76" s="5" t="str">
        <f t="shared" si="5"/>
        <v>FRI</v>
      </c>
      <c r="AE76"/>
    </row>
    <row r="77" spans="1:31" x14ac:dyDescent="0.25">
      <c r="A77" s="4">
        <v>45582</v>
      </c>
      <c r="B77" s="4">
        <v>45584</v>
      </c>
      <c r="C77" s="7" t="s">
        <v>187</v>
      </c>
      <c r="D77" s="2" t="s">
        <v>43</v>
      </c>
      <c r="E77" s="2" t="s">
        <v>30</v>
      </c>
      <c r="F77" s="2">
        <v>2</v>
      </c>
      <c r="G77" s="2">
        <v>4</v>
      </c>
      <c r="H77" s="2" t="str">
        <f t="shared" si="7"/>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0.75</v>
      </c>
      <c r="AD77" s="4" t="str">
        <f t="shared" si="5"/>
        <v>SAT</v>
      </c>
      <c r="AE77"/>
    </row>
    <row r="78" spans="1:31" x14ac:dyDescent="0.25">
      <c r="A78" s="4">
        <v>45582</v>
      </c>
      <c r="B78" s="4">
        <v>45584</v>
      </c>
      <c r="C78" s="7" t="s">
        <v>188</v>
      </c>
      <c r="D78" s="2" t="s">
        <v>31</v>
      </c>
      <c r="E78" s="2" t="s">
        <v>35</v>
      </c>
      <c r="F78" s="2">
        <v>5</v>
      </c>
      <c r="G78" s="2">
        <v>6</v>
      </c>
      <c r="H78" s="2" t="str">
        <f t="shared" si="7"/>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0.125</v>
      </c>
      <c r="AD78" s="4" t="str">
        <f t="shared" si="5"/>
        <v>SAT</v>
      </c>
      <c r="AE78"/>
    </row>
    <row r="79" spans="1:31" x14ac:dyDescent="0.25">
      <c r="A79" s="4">
        <v>45582</v>
      </c>
      <c r="B79" s="4">
        <v>45584</v>
      </c>
      <c r="C79" s="7" t="s">
        <v>189</v>
      </c>
      <c r="D79" s="2" t="s">
        <v>23</v>
      </c>
      <c r="E79" s="2" t="s">
        <v>34</v>
      </c>
      <c r="F79" s="2">
        <v>2</v>
      </c>
      <c r="G79" s="2">
        <v>4</v>
      </c>
      <c r="H79" s="2" t="str">
        <f t="shared" si="7"/>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0.875</v>
      </c>
      <c r="AD79" s="4" t="str">
        <f t="shared" si="5"/>
        <v>SAT</v>
      </c>
      <c r="AE79"/>
    </row>
    <row r="80" spans="1:31" x14ac:dyDescent="0.25">
      <c r="A80" s="4">
        <v>45582</v>
      </c>
      <c r="B80" s="4">
        <v>45584</v>
      </c>
      <c r="C80" s="7" t="s">
        <v>190</v>
      </c>
      <c r="D80" s="2" t="s">
        <v>27</v>
      </c>
      <c r="E80" s="2" t="s">
        <v>14</v>
      </c>
      <c r="F80" s="2">
        <v>4</v>
      </c>
      <c r="G80" s="2">
        <v>1</v>
      </c>
      <c r="H80" s="2" t="str">
        <f t="shared" si="7"/>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5"/>
        <v>SAT</v>
      </c>
      <c r="AE80"/>
    </row>
    <row r="81" spans="1:31" x14ac:dyDescent="0.25">
      <c r="A81" s="4">
        <v>45582</v>
      </c>
      <c r="B81" s="4">
        <v>45584</v>
      </c>
      <c r="C81" s="7" t="s">
        <v>191</v>
      </c>
      <c r="D81" s="2" t="s">
        <v>20</v>
      </c>
      <c r="E81" s="2" t="s">
        <v>18</v>
      </c>
      <c r="F81" s="2">
        <v>4</v>
      </c>
      <c r="G81" s="2">
        <v>5</v>
      </c>
      <c r="H81" s="2" t="str">
        <f t="shared" si="7"/>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0.125</v>
      </c>
      <c r="AD81" s="4" t="str">
        <f t="shared" si="5"/>
        <v>SAT</v>
      </c>
      <c r="AE81"/>
    </row>
    <row r="82" spans="1:31" x14ac:dyDescent="0.25">
      <c r="A82" s="4">
        <v>45582</v>
      </c>
      <c r="B82" s="4">
        <v>45584</v>
      </c>
      <c r="C82" s="7" t="s">
        <v>192</v>
      </c>
      <c r="D82" s="2" t="s">
        <v>46</v>
      </c>
      <c r="E82" s="2" t="s">
        <v>32</v>
      </c>
      <c r="F82" s="2">
        <v>0</v>
      </c>
      <c r="G82" s="2">
        <v>3</v>
      </c>
      <c r="H82" s="2" t="str">
        <f t="shared" si="7"/>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5"/>
        <v>SAT</v>
      </c>
      <c r="AE82"/>
    </row>
    <row r="83" spans="1:31" x14ac:dyDescent="0.25">
      <c r="A83" s="4">
        <v>45582</v>
      </c>
      <c r="B83" s="4">
        <v>45584</v>
      </c>
      <c r="C83" s="7" t="s">
        <v>193</v>
      </c>
      <c r="D83" s="2" t="s">
        <v>19</v>
      </c>
      <c r="E83" s="2" t="s">
        <v>33</v>
      </c>
      <c r="F83" s="2">
        <v>1</v>
      </c>
      <c r="G83" s="2">
        <v>5</v>
      </c>
      <c r="H83" s="2" t="str">
        <f t="shared" si="7"/>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0.75</v>
      </c>
      <c r="AD83" s="4" t="str">
        <f t="shared" si="5"/>
        <v>SAT</v>
      </c>
      <c r="AE83"/>
    </row>
    <row r="84" spans="1:31" x14ac:dyDescent="0.25">
      <c r="A84" s="4">
        <v>45582</v>
      </c>
      <c r="B84" s="4">
        <v>45584</v>
      </c>
      <c r="C84" s="7" t="s">
        <v>194</v>
      </c>
      <c r="D84" s="2" t="s">
        <v>25</v>
      </c>
      <c r="E84" s="2" t="s">
        <v>45</v>
      </c>
      <c r="F84" s="2">
        <v>4</v>
      </c>
      <c r="G84" s="2">
        <v>3</v>
      </c>
      <c r="H84" s="2" t="str">
        <f t="shared" si="7"/>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4"/>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(($AM$11)*IF(Table2[[#This Row],[CorrectWinnerPrediction]]="Y", 1, 0))+(($AM$12)*IF(Table2[[#This Row],[CorrectAwayScorePrediction]]="Y", 1, 0))+(($AM$13)*IF(Table2[[#This Row],[CorrectHomeScorePrediction]]="Y", 1, 0))</f>
        <v>0.75</v>
      </c>
      <c r="AD84" s="4" t="str">
        <f t="shared" si="5"/>
        <v>SAT</v>
      </c>
      <c r="AE84"/>
    </row>
    <row r="85" spans="1:31" x14ac:dyDescent="0.25">
      <c r="A85" s="4">
        <v>45582</v>
      </c>
      <c r="B85" s="4">
        <v>45584</v>
      </c>
      <c r="C85" s="7" t="s">
        <v>195</v>
      </c>
      <c r="D85" s="2" t="s">
        <v>37</v>
      </c>
      <c r="E85" s="2" t="s">
        <v>36</v>
      </c>
      <c r="F85" s="2">
        <v>2</v>
      </c>
      <c r="G85" s="2">
        <v>4</v>
      </c>
      <c r="H85" s="2" t="str">
        <f t="shared" si="7"/>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5"/>
        <v>SAT</v>
      </c>
      <c r="AE85"/>
    </row>
    <row r="86" spans="1:31" x14ac:dyDescent="0.25">
      <c r="A86" s="4">
        <v>45582</v>
      </c>
      <c r="B86" s="4">
        <v>45584</v>
      </c>
      <c r="C86" s="7" t="s">
        <v>196</v>
      </c>
      <c r="D86" s="2" t="s">
        <v>44</v>
      </c>
      <c r="E86" s="2" t="s">
        <v>13</v>
      </c>
      <c r="F86" s="2">
        <v>5</v>
      </c>
      <c r="G86" s="2">
        <v>2</v>
      </c>
      <c r="H86" s="2" t="str">
        <f t="shared" si="7"/>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5"/>
        <v>SAT</v>
      </c>
      <c r="AE86"/>
    </row>
    <row r="87" spans="1:31" x14ac:dyDescent="0.25">
      <c r="A87" s="4">
        <v>45582</v>
      </c>
      <c r="B87" s="4">
        <v>45584</v>
      </c>
      <c r="C87" s="7" t="s">
        <v>197</v>
      </c>
      <c r="D87" s="2" t="s">
        <v>29</v>
      </c>
      <c r="E87" s="2" t="s">
        <v>17</v>
      </c>
      <c r="F87" s="2">
        <v>1</v>
      </c>
      <c r="G87" s="2">
        <v>3</v>
      </c>
      <c r="H87" s="2" t="str">
        <f t="shared" si="7"/>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5"/>
        <v>SAT</v>
      </c>
      <c r="AE87"/>
    </row>
    <row r="88" spans="1:31" x14ac:dyDescent="0.25">
      <c r="A88" s="4">
        <v>45582</v>
      </c>
      <c r="B88" s="4">
        <v>45584</v>
      </c>
      <c r="C88" s="7" t="s">
        <v>198</v>
      </c>
      <c r="D88" s="2" t="s">
        <v>16</v>
      </c>
      <c r="E88" s="2" t="s">
        <v>15</v>
      </c>
      <c r="F88" s="2">
        <v>3</v>
      </c>
      <c r="G88" s="2">
        <v>4</v>
      </c>
      <c r="H88" s="2" t="str">
        <f t="shared" si="7"/>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0.75</v>
      </c>
      <c r="AD88" s="4" t="str">
        <f t="shared" si="5"/>
        <v>SAT</v>
      </c>
      <c r="AE88"/>
    </row>
    <row r="89" spans="1:31" x14ac:dyDescent="0.25">
      <c r="A89" s="5">
        <v>45582</v>
      </c>
      <c r="B89" s="5">
        <v>45584</v>
      </c>
      <c r="C89" s="8" t="s">
        <v>199</v>
      </c>
      <c r="D89" s="3" t="s">
        <v>24</v>
      </c>
      <c r="E89" s="3" t="s">
        <v>12</v>
      </c>
      <c r="F89" s="3">
        <v>4</v>
      </c>
      <c r="G89" s="3">
        <v>1</v>
      </c>
      <c r="H89" s="3" t="str">
        <f t="shared" si="7"/>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5"/>
        <v>SAT</v>
      </c>
      <c r="AE89"/>
    </row>
    <row r="90" spans="1:31" x14ac:dyDescent="0.25">
      <c r="A90" s="4">
        <v>45585</v>
      </c>
      <c r="B90" s="4">
        <v>45585</v>
      </c>
      <c r="C90" s="7" t="s">
        <v>200</v>
      </c>
      <c r="D90" s="2" t="s">
        <v>21</v>
      </c>
      <c r="E90" s="2" t="s">
        <v>22</v>
      </c>
      <c r="F90" s="2">
        <v>1</v>
      </c>
      <c r="G90" s="2">
        <v>3</v>
      </c>
      <c r="H90" s="2" t="str">
        <f t="shared" si="7"/>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0.75</v>
      </c>
      <c r="AD90" s="4" t="str">
        <f t="shared" si="5"/>
        <v>SUN</v>
      </c>
      <c r="AE90"/>
    </row>
    <row r="91" spans="1:31" x14ac:dyDescent="0.25">
      <c r="A91" s="4">
        <v>45585</v>
      </c>
      <c r="B91" s="4">
        <v>45585</v>
      </c>
      <c r="C91" s="7" t="s">
        <v>201</v>
      </c>
      <c r="D91" s="2" t="s">
        <v>26</v>
      </c>
      <c r="E91" s="2" t="s">
        <v>38</v>
      </c>
      <c r="F91" s="2">
        <v>5</v>
      </c>
      <c r="G91" s="2">
        <v>3</v>
      </c>
      <c r="H91" s="2" t="str">
        <f t="shared" si="7"/>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0.75</v>
      </c>
      <c r="AD91" s="4" t="str">
        <f t="shared" si="5"/>
        <v>SUN</v>
      </c>
      <c r="AE91"/>
    </row>
    <row r="92" spans="1:31" x14ac:dyDescent="0.25">
      <c r="A92" s="5">
        <v>45585</v>
      </c>
      <c r="B92" s="5">
        <v>45585</v>
      </c>
      <c r="C92" s="8" t="s">
        <v>202</v>
      </c>
      <c r="D92" s="3" t="s">
        <v>28</v>
      </c>
      <c r="E92" s="3" t="s">
        <v>47</v>
      </c>
      <c r="F92" s="3">
        <v>5</v>
      </c>
      <c r="G92" s="3">
        <v>4</v>
      </c>
      <c r="H92" s="3" t="str">
        <f t="shared" si="7"/>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0.75</v>
      </c>
      <c r="AD92" s="5" t="str">
        <f t="shared" si="5"/>
        <v>SUN</v>
      </c>
      <c r="AE92"/>
    </row>
    <row r="93" spans="1:31" x14ac:dyDescent="0.25">
      <c r="A93" s="25">
        <v>45586</v>
      </c>
      <c r="B93" s="25">
        <v>45586</v>
      </c>
      <c r="C93" s="11" t="s">
        <v>203</v>
      </c>
      <c r="D93" s="12" t="s">
        <v>43</v>
      </c>
      <c r="E93" s="12" t="s">
        <v>18</v>
      </c>
      <c r="F93" s="12">
        <v>5</v>
      </c>
      <c r="G93" s="12">
        <v>3</v>
      </c>
      <c r="H93" s="12" t="str">
        <f t="shared" si="7"/>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5"/>
        <v>MON</v>
      </c>
      <c r="AE93"/>
    </row>
    <row r="94" spans="1:31" x14ac:dyDescent="0.25">
      <c r="A94" s="4">
        <v>45587</v>
      </c>
      <c r="B94" s="4">
        <v>45587</v>
      </c>
      <c r="C94" s="7" t="s">
        <v>204</v>
      </c>
      <c r="D94" s="2" t="s">
        <v>46</v>
      </c>
      <c r="E94" s="2" t="s">
        <v>45</v>
      </c>
      <c r="F94" s="2">
        <v>6</v>
      </c>
      <c r="G94" s="2">
        <v>2</v>
      </c>
      <c r="H94" s="2" t="str">
        <f t="shared" si="7"/>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0.75</v>
      </c>
      <c r="AD94" s="4" t="str">
        <f t="shared" si="5"/>
        <v>TUE</v>
      </c>
      <c r="AE94"/>
    </row>
    <row r="95" spans="1:31" x14ac:dyDescent="0.25">
      <c r="A95" s="4">
        <v>45587</v>
      </c>
      <c r="B95" s="4">
        <v>45587</v>
      </c>
      <c r="C95" s="7" t="s">
        <v>205</v>
      </c>
      <c r="D95" s="2" t="s">
        <v>37</v>
      </c>
      <c r="E95" s="2" t="s">
        <v>14</v>
      </c>
      <c r="F95" s="2">
        <v>3</v>
      </c>
      <c r="G95" s="2">
        <v>2</v>
      </c>
      <c r="H95" s="2" t="str">
        <f t="shared" si="7"/>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0.75</v>
      </c>
      <c r="AD95" s="4" t="str">
        <f t="shared" si="5"/>
        <v>TUE</v>
      </c>
      <c r="AE95"/>
    </row>
    <row r="96" spans="1:31" x14ac:dyDescent="0.25">
      <c r="A96" s="4">
        <v>45587</v>
      </c>
      <c r="B96" s="4">
        <v>45587</v>
      </c>
      <c r="C96" s="7" t="s">
        <v>206</v>
      </c>
      <c r="D96" s="2" t="s">
        <v>43</v>
      </c>
      <c r="E96" s="2" t="s">
        <v>32</v>
      </c>
      <c r="F96" s="2">
        <v>4</v>
      </c>
      <c r="G96" s="2">
        <v>3</v>
      </c>
      <c r="H96" s="2" t="str">
        <f t="shared" si="7"/>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0.75</v>
      </c>
      <c r="AD96" s="4" t="str">
        <f t="shared" si="5"/>
        <v>TUE</v>
      </c>
      <c r="AE96"/>
    </row>
    <row r="97" spans="1:31" x14ac:dyDescent="0.25">
      <c r="A97" s="4">
        <v>45587</v>
      </c>
      <c r="B97" s="4">
        <v>45587</v>
      </c>
      <c r="C97" s="7" t="s">
        <v>207</v>
      </c>
      <c r="D97" s="2" t="s">
        <v>34</v>
      </c>
      <c r="E97" s="2" t="s">
        <v>29</v>
      </c>
      <c r="F97" s="2">
        <v>3</v>
      </c>
      <c r="G97" s="2">
        <v>0</v>
      </c>
      <c r="H97" s="2" t="str">
        <f t="shared" si="7"/>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5"/>
        <v>TUE</v>
      </c>
      <c r="AE97"/>
    </row>
    <row r="98" spans="1:31" x14ac:dyDescent="0.25">
      <c r="A98" s="4">
        <v>45587</v>
      </c>
      <c r="B98" s="4">
        <v>45587</v>
      </c>
      <c r="C98" s="7" t="s">
        <v>208</v>
      </c>
      <c r="D98" s="2" t="s">
        <v>20</v>
      </c>
      <c r="E98" s="2" t="s">
        <v>19</v>
      </c>
      <c r="F98" s="2">
        <v>4</v>
      </c>
      <c r="G98" s="2">
        <v>1</v>
      </c>
      <c r="H98" s="2" t="str">
        <f t="shared" si="7"/>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0.75</v>
      </c>
      <c r="AD98" s="4" t="str">
        <f t="shared" si="5"/>
        <v>TUE</v>
      </c>
      <c r="AE98"/>
    </row>
    <row r="99" spans="1:31" x14ac:dyDescent="0.25">
      <c r="A99" s="4">
        <v>45587</v>
      </c>
      <c r="B99" s="4">
        <v>45587</v>
      </c>
      <c r="C99" s="7" t="s">
        <v>209</v>
      </c>
      <c r="D99" s="2" t="s">
        <v>18</v>
      </c>
      <c r="E99" s="2" t="s">
        <v>36</v>
      </c>
      <c r="F99" s="2">
        <v>3</v>
      </c>
      <c r="G99" s="2">
        <v>2</v>
      </c>
      <c r="H99" s="2" t="str">
        <f t="shared" si="7"/>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5"/>
        <v>TUE</v>
      </c>
      <c r="AE99"/>
    </row>
    <row r="100" spans="1:31" x14ac:dyDescent="0.25">
      <c r="A100" s="4">
        <v>45587</v>
      </c>
      <c r="B100" s="4">
        <v>45587</v>
      </c>
      <c r="C100" s="7" t="s">
        <v>210</v>
      </c>
      <c r="D100" s="2" t="s">
        <v>31</v>
      </c>
      <c r="E100" s="2" t="s">
        <v>33</v>
      </c>
      <c r="F100" s="2">
        <v>1</v>
      </c>
      <c r="G100" s="2">
        <v>2</v>
      </c>
      <c r="H100" s="2" t="str">
        <f t="shared" si="7"/>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4"/>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0.125</v>
      </c>
      <c r="AD100" s="4" t="str">
        <f t="shared" si="5"/>
        <v>TUE</v>
      </c>
      <c r="AE100"/>
    </row>
    <row r="101" spans="1:31" x14ac:dyDescent="0.25">
      <c r="A101" s="4">
        <v>45587</v>
      </c>
      <c r="B101" s="4">
        <v>45587</v>
      </c>
      <c r="C101" s="7" t="s">
        <v>211</v>
      </c>
      <c r="D101" s="2" t="s">
        <v>22</v>
      </c>
      <c r="E101" s="2" t="s">
        <v>13</v>
      </c>
      <c r="F101" s="2">
        <v>2</v>
      </c>
      <c r="G101" s="2">
        <v>4</v>
      </c>
      <c r="H101" s="2" t="str">
        <f t="shared" si="7"/>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5"/>
        <v>TUE</v>
      </c>
      <c r="AE101"/>
    </row>
    <row r="102" spans="1:31" x14ac:dyDescent="0.25">
      <c r="A102" s="4">
        <v>45587</v>
      </c>
      <c r="B102" s="4">
        <v>45587</v>
      </c>
      <c r="C102" s="7" t="s">
        <v>212</v>
      </c>
      <c r="D102" s="2" t="s">
        <v>25</v>
      </c>
      <c r="E102" s="2" t="s">
        <v>17</v>
      </c>
      <c r="F102" s="2">
        <v>4</v>
      </c>
      <c r="G102" s="2">
        <v>1</v>
      </c>
      <c r="H102" s="2" t="str">
        <f t="shared" si="7"/>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0.75</v>
      </c>
      <c r="AD102" s="4" t="str">
        <f t="shared" si="5"/>
        <v>TUE</v>
      </c>
      <c r="AE102"/>
    </row>
    <row r="103" spans="1:31" x14ac:dyDescent="0.25">
      <c r="A103" s="4">
        <v>45587</v>
      </c>
      <c r="B103" s="4">
        <v>45587</v>
      </c>
      <c r="C103" s="7" t="s">
        <v>213</v>
      </c>
      <c r="D103" s="2" t="s">
        <v>26</v>
      </c>
      <c r="E103" s="2" t="s">
        <v>12</v>
      </c>
      <c r="F103" s="2">
        <v>4</v>
      </c>
      <c r="G103" s="2">
        <v>5</v>
      </c>
      <c r="H103" s="2" t="str">
        <f t="shared" si="7"/>
        <v>SEA</v>
      </c>
      <c r="I103" s="2" t="s">
        <v>77</v>
      </c>
      <c r="J103" s="2">
        <v>3</v>
      </c>
      <c r="K103" s="2">
        <v>2</v>
      </c>
      <c r="L103" s="2" t="str">
        <f t="shared" si="6"/>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5"/>
        <v>TUE</v>
      </c>
      <c r="AE103"/>
    </row>
    <row r="104" spans="1:31" x14ac:dyDescent="0.25">
      <c r="A104" s="4">
        <v>45587</v>
      </c>
      <c r="B104" s="4">
        <v>45587</v>
      </c>
      <c r="C104" s="7" t="s">
        <v>214</v>
      </c>
      <c r="D104" s="2" t="s">
        <v>16</v>
      </c>
      <c r="E104" s="2" t="s">
        <v>35</v>
      </c>
      <c r="F104" s="2">
        <v>3</v>
      </c>
      <c r="G104" s="2">
        <v>1</v>
      </c>
      <c r="H104" s="2" t="str">
        <f t="shared" si="7"/>
        <v>BOS</v>
      </c>
      <c r="I104" s="2" t="s">
        <v>40</v>
      </c>
      <c r="J104" s="2">
        <v>0</v>
      </c>
      <c r="K104" s="2">
        <v>4</v>
      </c>
      <c r="L104" s="2" t="str">
        <f t="shared" si="6"/>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4"/>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si="5"/>
        <v>TUE</v>
      </c>
      <c r="AE104"/>
    </row>
    <row r="105" spans="1:31" x14ac:dyDescent="0.25">
      <c r="A105" s="4">
        <v>45587</v>
      </c>
      <c r="B105" s="4">
        <v>45587</v>
      </c>
      <c r="C105" s="7" t="s">
        <v>215</v>
      </c>
      <c r="D105" s="2" t="s">
        <v>44</v>
      </c>
      <c r="E105" s="2" t="s">
        <v>23</v>
      </c>
      <c r="F105" s="2">
        <v>2</v>
      </c>
      <c r="G105" s="2">
        <v>6</v>
      </c>
      <c r="H105" s="2" t="str">
        <f t="shared" si="7"/>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4"/>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5"/>
        <v>TUE</v>
      </c>
      <c r="AE105"/>
    </row>
    <row r="106" spans="1:31" x14ac:dyDescent="0.25">
      <c r="A106" s="4">
        <v>45587</v>
      </c>
      <c r="B106" s="4">
        <v>45587</v>
      </c>
      <c r="C106" s="7" t="s">
        <v>216</v>
      </c>
      <c r="D106" s="2" t="s">
        <v>30</v>
      </c>
      <c r="E106" s="2" t="s">
        <v>15</v>
      </c>
      <c r="F106" s="2">
        <v>3</v>
      </c>
      <c r="G106" s="2">
        <v>4</v>
      </c>
      <c r="H106" s="2" t="str">
        <f t="shared" si="7"/>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4"/>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(($AM$11)*IF(Table2[[#This Row],[CorrectWinnerPrediction]]="Y", 1, 0))+(($AM$12)*IF(Table2[[#This Row],[CorrectAwayScorePrediction]]="Y", 1, 0))+(($AM$13)*IF(Table2[[#This Row],[CorrectHomeScorePrediction]]="Y", 1, 0))</f>
        <v>0</v>
      </c>
      <c r="AD106" s="4" t="str">
        <f t="shared" si="5"/>
        <v>TUE</v>
      </c>
      <c r="AE106"/>
    </row>
    <row r="107" spans="1:31" x14ac:dyDescent="0.25">
      <c r="A107" s="4">
        <v>45587</v>
      </c>
      <c r="B107" s="4">
        <v>45587</v>
      </c>
      <c r="C107" s="7" t="s">
        <v>217</v>
      </c>
      <c r="D107" s="2" t="s">
        <v>21</v>
      </c>
      <c r="E107" s="2" t="s">
        <v>24</v>
      </c>
      <c r="F107" s="2">
        <v>3</v>
      </c>
      <c r="G107" s="2">
        <v>5</v>
      </c>
      <c r="H107" s="2" t="str">
        <f t="shared" si="7"/>
        <v>CGY</v>
      </c>
      <c r="I107" s="2" t="s">
        <v>40</v>
      </c>
      <c r="J107" s="2">
        <v>3</v>
      </c>
      <c r="K107" s="2">
        <v>4</v>
      </c>
      <c r="L107" s="2" t="str">
        <f t="shared" si="6"/>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4"/>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0.875</v>
      </c>
      <c r="AD107" s="4" t="str">
        <f t="shared" si="5"/>
        <v>TUE</v>
      </c>
      <c r="AE107"/>
    </row>
    <row r="108" spans="1:31" x14ac:dyDescent="0.25">
      <c r="A108" s="4">
        <v>45587</v>
      </c>
      <c r="B108" s="4">
        <v>45587</v>
      </c>
      <c r="C108" s="7" t="s">
        <v>218</v>
      </c>
      <c r="D108" s="2" t="s">
        <v>38</v>
      </c>
      <c r="E108" s="2" t="s">
        <v>47</v>
      </c>
      <c r="F108" s="2">
        <v>1</v>
      </c>
      <c r="G108" s="2">
        <v>5</v>
      </c>
      <c r="H108" s="2" t="str">
        <f t="shared" si="7"/>
        <v>ANA</v>
      </c>
      <c r="I108" s="2" t="s">
        <v>40</v>
      </c>
      <c r="J108" s="2">
        <v>1</v>
      </c>
      <c r="K108" s="2">
        <v>3</v>
      </c>
      <c r="L108" s="2" t="str">
        <f t="shared" si="6"/>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4"/>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0.875</v>
      </c>
      <c r="AD108" s="4" t="str">
        <f t="shared" si="5"/>
        <v>TUE</v>
      </c>
      <c r="AE108"/>
    </row>
    <row r="109" spans="1:31" x14ac:dyDescent="0.25">
      <c r="A109" s="4">
        <v>45587</v>
      </c>
      <c r="B109" s="5">
        <v>45587</v>
      </c>
      <c r="C109" s="8" t="s">
        <v>219</v>
      </c>
      <c r="D109" s="3" t="s">
        <v>28</v>
      </c>
      <c r="E109" s="3" t="s">
        <v>27</v>
      </c>
      <c r="F109" s="3">
        <v>2</v>
      </c>
      <c r="G109" s="3">
        <v>4</v>
      </c>
      <c r="H109" s="3" t="str">
        <f t="shared" si="7"/>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4"/>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0.75</v>
      </c>
      <c r="AD109" s="5" t="str">
        <f t="shared" si="5"/>
        <v>TUE</v>
      </c>
      <c r="AE109"/>
    </row>
    <row r="110" spans="1:31" x14ac:dyDescent="0.25">
      <c r="A110" s="25">
        <v>45587</v>
      </c>
      <c r="B110" s="25">
        <v>45588</v>
      </c>
      <c r="C110" s="11" t="s">
        <v>220</v>
      </c>
      <c r="D110" s="12" t="s">
        <v>45</v>
      </c>
      <c r="E110" s="12" t="s">
        <v>46</v>
      </c>
      <c r="F110" s="12">
        <v>4</v>
      </c>
      <c r="G110" s="12">
        <v>3</v>
      </c>
      <c r="H110" s="12" t="str">
        <f t="shared" si="7"/>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4"/>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5"/>
        <v>WED</v>
      </c>
      <c r="AE110"/>
    </row>
    <row r="111" spans="1:31" x14ac:dyDescent="0.25">
      <c r="A111" s="4">
        <v>45589</v>
      </c>
      <c r="B111" s="4">
        <v>45589</v>
      </c>
      <c r="C111" s="7" t="s">
        <v>221</v>
      </c>
      <c r="D111" s="2" t="s">
        <v>34</v>
      </c>
      <c r="E111" s="2" t="s">
        <v>16</v>
      </c>
      <c r="F111" s="2">
        <v>2</v>
      </c>
      <c r="G111" s="2">
        <v>4</v>
      </c>
      <c r="H111" s="2" t="str">
        <f t="shared" si="7"/>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4"/>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5"/>
        <v>THU</v>
      </c>
      <c r="AE111"/>
    </row>
    <row r="112" spans="1:31" x14ac:dyDescent="0.25">
      <c r="A112" s="4">
        <v>45589</v>
      </c>
      <c r="B112" s="4">
        <v>45589</v>
      </c>
      <c r="C112" s="7" t="s">
        <v>222</v>
      </c>
      <c r="D112" s="2" t="s">
        <v>13</v>
      </c>
      <c r="E112" s="2" t="s">
        <v>18</v>
      </c>
      <c r="F112" s="2">
        <v>5</v>
      </c>
      <c r="G112" s="2">
        <v>3</v>
      </c>
      <c r="H112" s="2" t="str">
        <f t="shared" si="7"/>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4"/>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0.875</v>
      </c>
      <c r="AD112" s="4" t="str">
        <f t="shared" si="5"/>
        <v>THU</v>
      </c>
      <c r="AE112"/>
    </row>
    <row r="113" spans="1:31" x14ac:dyDescent="0.25">
      <c r="A113" s="4">
        <v>45589</v>
      </c>
      <c r="B113" s="4">
        <v>45589</v>
      </c>
      <c r="C113" s="7" t="s">
        <v>223</v>
      </c>
      <c r="D113" s="2" t="s">
        <v>32</v>
      </c>
      <c r="E113" s="2" t="s">
        <v>31</v>
      </c>
      <c r="F113" s="2">
        <v>3</v>
      </c>
      <c r="G113" s="2">
        <v>2</v>
      </c>
      <c r="H113" s="2" t="str">
        <f t="shared" si="7"/>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4"/>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0.125</v>
      </c>
      <c r="AD113" s="4" t="str">
        <f t="shared" si="5"/>
        <v>THU</v>
      </c>
      <c r="AE113"/>
    </row>
    <row r="114" spans="1:31" x14ac:dyDescent="0.25">
      <c r="A114" s="4">
        <v>45589</v>
      </c>
      <c r="B114" s="4">
        <v>45589</v>
      </c>
      <c r="C114" s="7" t="s">
        <v>224</v>
      </c>
      <c r="D114" s="2" t="s">
        <v>37</v>
      </c>
      <c r="E114" s="2" t="s">
        <v>43</v>
      </c>
      <c r="F114" s="2">
        <v>4</v>
      </c>
      <c r="G114" s="2">
        <v>1</v>
      </c>
      <c r="H114" s="2" t="str">
        <f t="shared" si="7"/>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4"/>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0.875</v>
      </c>
      <c r="AD114" s="4" t="str">
        <f t="shared" si="5"/>
        <v>THU</v>
      </c>
      <c r="AE114"/>
    </row>
    <row r="115" spans="1:31" x14ac:dyDescent="0.25">
      <c r="A115" s="4">
        <v>45589</v>
      </c>
      <c r="B115" s="4">
        <v>45589</v>
      </c>
      <c r="C115" s="7" t="s">
        <v>225</v>
      </c>
      <c r="D115" s="2" t="s">
        <v>14</v>
      </c>
      <c r="E115" s="2" t="s">
        <v>20</v>
      </c>
      <c r="F115" s="2">
        <v>2</v>
      </c>
      <c r="G115" s="2">
        <v>5</v>
      </c>
      <c r="H115" s="2" t="str">
        <f t="shared" si="7"/>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4"/>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5"/>
        <v>THU</v>
      </c>
      <c r="AE115"/>
    </row>
    <row r="116" spans="1:31" x14ac:dyDescent="0.25">
      <c r="A116" s="4">
        <v>45589</v>
      </c>
      <c r="B116" s="4">
        <v>45589</v>
      </c>
      <c r="C116" s="7" t="s">
        <v>226</v>
      </c>
      <c r="D116" s="2" t="s">
        <v>44</v>
      </c>
      <c r="E116" s="2" t="s">
        <v>24</v>
      </c>
      <c r="F116" s="2">
        <v>3</v>
      </c>
      <c r="G116" s="2">
        <v>4</v>
      </c>
      <c r="H116" s="2" t="str">
        <f t="shared" si="7"/>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4"/>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5"/>
        <v>THU</v>
      </c>
      <c r="AE116"/>
    </row>
    <row r="117" spans="1:31" x14ac:dyDescent="0.25">
      <c r="A117" s="4">
        <v>45589</v>
      </c>
      <c r="B117" s="4">
        <v>45589</v>
      </c>
      <c r="C117" s="7" t="s">
        <v>227</v>
      </c>
      <c r="D117" s="2" t="s">
        <v>26</v>
      </c>
      <c r="E117" s="2" t="s">
        <v>15</v>
      </c>
      <c r="F117" s="2">
        <v>5</v>
      </c>
      <c r="G117" s="2">
        <v>2</v>
      </c>
      <c r="H117" s="2" t="str">
        <f t="shared" si="7"/>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4"/>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0.875</v>
      </c>
      <c r="AD117" s="4" t="str">
        <f t="shared" si="5"/>
        <v>THU</v>
      </c>
      <c r="AE117"/>
    </row>
    <row r="118" spans="1:31" x14ac:dyDescent="0.25">
      <c r="A118" s="4">
        <v>45589</v>
      </c>
      <c r="B118" s="4">
        <v>45589</v>
      </c>
      <c r="C118" s="7" t="s">
        <v>228</v>
      </c>
      <c r="D118" s="2" t="s">
        <v>22</v>
      </c>
      <c r="E118" s="2" t="s">
        <v>12</v>
      </c>
      <c r="F118" s="2">
        <v>6</v>
      </c>
      <c r="G118" s="2">
        <v>1</v>
      </c>
      <c r="H118" s="2" t="str">
        <f t="shared" si="7"/>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4"/>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0.75</v>
      </c>
      <c r="AD118" s="4" t="str">
        <f t="shared" si="5"/>
        <v>THU</v>
      </c>
      <c r="AE118"/>
    </row>
    <row r="119" spans="1:31" x14ac:dyDescent="0.25">
      <c r="A119" s="5">
        <v>45589</v>
      </c>
      <c r="B119" s="5">
        <v>45589</v>
      </c>
      <c r="C119" s="8" t="s">
        <v>229</v>
      </c>
      <c r="D119" s="3" t="s">
        <v>38</v>
      </c>
      <c r="E119" s="3" t="s">
        <v>28</v>
      </c>
      <c r="F119" s="3">
        <v>2</v>
      </c>
      <c r="G119" s="3">
        <v>5</v>
      </c>
      <c r="H119" s="3" t="str">
        <f t="shared" si="7"/>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4"/>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0.875</v>
      </c>
      <c r="AD119" s="5" t="str">
        <f t="shared" si="5"/>
        <v>THU</v>
      </c>
      <c r="AE119"/>
    </row>
    <row r="120" spans="1:31" x14ac:dyDescent="0.25">
      <c r="A120" s="4">
        <v>45590</v>
      </c>
      <c r="B120" s="4">
        <v>45590</v>
      </c>
      <c r="C120" s="7" t="s">
        <v>230</v>
      </c>
      <c r="D120" s="2" t="s">
        <v>30</v>
      </c>
      <c r="E120" s="2" t="s">
        <v>27</v>
      </c>
      <c r="F120" s="2">
        <v>3</v>
      </c>
      <c r="G120" s="2">
        <v>6</v>
      </c>
      <c r="H120" s="2" t="str">
        <f t="shared" si="7"/>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4"/>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0.875</v>
      </c>
      <c r="AD120" s="4" t="str">
        <f t="shared" si="5"/>
        <v>FRI</v>
      </c>
      <c r="AE120"/>
    </row>
    <row r="121" spans="1:31" x14ac:dyDescent="0.25">
      <c r="A121" s="4">
        <v>45590</v>
      </c>
      <c r="B121" s="4">
        <v>45590</v>
      </c>
      <c r="C121" s="7" t="s">
        <v>231</v>
      </c>
      <c r="D121" s="2" t="s">
        <v>33</v>
      </c>
      <c r="E121" s="2" t="s">
        <v>32</v>
      </c>
      <c r="F121" s="2">
        <v>4</v>
      </c>
      <c r="G121" s="2">
        <v>3</v>
      </c>
      <c r="H121" s="2" t="str">
        <f t="shared" si="7"/>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4"/>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5"/>
        <v>FRI</v>
      </c>
      <c r="AE121"/>
    </row>
    <row r="122" spans="1:31" x14ac:dyDescent="0.25">
      <c r="A122" s="4">
        <v>45590</v>
      </c>
      <c r="B122" s="4">
        <v>45590</v>
      </c>
      <c r="C122" s="7" t="s">
        <v>232</v>
      </c>
      <c r="D122" s="2" t="s">
        <v>35</v>
      </c>
      <c r="E122" s="2" t="s">
        <v>17</v>
      </c>
      <c r="F122" s="2">
        <v>5</v>
      </c>
      <c r="G122" s="2">
        <v>2</v>
      </c>
      <c r="H122" s="2" t="str">
        <f t="shared" si="7"/>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4"/>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0.875</v>
      </c>
      <c r="AD122" s="4" t="str">
        <f t="shared" si="5"/>
        <v>FRI</v>
      </c>
      <c r="AE122"/>
    </row>
    <row r="123" spans="1:31" x14ac:dyDescent="0.25">
      <c r="A123" s="5">
        <v>45590</v>
      </c>
      <c r="B123" s="5">
        <v>45590</v>
      </c>
      <c r="C123" s="8" t="s">
        <v>233</v>
      </c>
      <c r="D123" s="3" t="s">
        <v>21</v>
      </c>
      <c r="E123" s="3" t="s">
        <v>23</v>
      </c>
      <c r="F123" s="3">
        <v>3</v>
      </c>
      <c r="G123" s="3">
        <v>5</v>
      </c>
      <c r="H123" s="3" t="str">
        <f t="shared" si="7"/>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4"/>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(($AM$11)*IF(Table2[[#This Row],[CorrectWinnerPrediction]]="Y", 1, 0))+(($AM$12)*IF(Table2[[#This Row],[CorrectAwayScorePrediction]]="Y", 1, 0))+(($AM$13)*IF(Table2[[#This Row],[CorrectHomeScorePrediction]]="Y", 1, 0))</f>
        <v>0.75</v>
      </c>
      <c r="AD123" s="5" t="str">
        <f t="shared" si="5"/>
        <v>FRI</v>
      </c>
      <c r="AE123"/>
    </row>
    <row r="124" spans="1:31" x14ac:dyDescent="0.25">
      <c r="A124" s="4">
        <v>45590</v>
      </c>
      <c r="B124" s="4">
        <v>45591</v>
      </c>
      <c r="C124" s="7" t="s">
        <v>234</v>
      </c>
      <c r="D124" s="2" t="s">
        <v>31</v>
      </c>
      <c r="E124" s="2" t="s">
        <v>29</v>
      </c>
      <c r="F124" s="2">
        <v>2</v>
      </c>
      <c r="G124" s="2">
        <v>3</v>
      </c>
      <c r="H124" s="2" t="str">
        <f t="shared" si="7"/>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4"/>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0.75</v>
      </c>
      <c r="AD124" s="4" t="str">
        <f t="shared" si="5"/>
        <v>SAT</v>
      </c>
      <c r="AE124"/>
    </row>
    <row r="125" spans="1:31" x14ac:dyDescent="0.25">
      <c r="A125" s="4">
        <v>45590</v>
      </c>
      <c r="B125" s="4">
        <v>45591</v>
      </c>
      <c r="C125" s="7" t="s">
        <v>235</v>
      </c>
      <c r="D125" s="2" t="s">
        <v>37</v>
      </c>
      <c r="E125" s="2" t="s">
        <v>45</v>
      </c>
      <c r="F125" s="2">
        <v>4</v>
      </c>
      <c r="G125" s="2">
        <v>2</v>
      </c>
      <c r="H125" s="2" t="str">
        <f t="shared" si="7"/>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4"/>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5"/>
        <v>SAT</v>
      </c>
      <c r="AE125"/>
    </row>
    <row r="126" spans="1:31" x14ac:dyDescent="0.25">
      <c r="A126" s="4">
        <v>45590</v>
      </c>
      <c r="B126" s="4">
        <v>45591</v>
      </c>
      <c r="C126" s="7" t="s">
        <v>236</v>
      </c>
      <c r="D126" s="2" t="s">
        <v>15</v>
      </c>
      <c r="E126" s="2" t="s">
        <v>28</v>
      </c>
      <c r="F126" s="2">
        <v>5</v>
      </c>
      <c r="G126" s="2">
        <v>3</v>
      </c>
      <c r="H126" s="2" t="str">
        <f t="shared" si="7"/>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4"/>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0.125</v>
      </c>
      <c r="AD126" s="4" t="str">
        <f t="shared" si="5"/>
        <v>SAT</v>
      </c>
      <c r="AE126"/>
    </row>
    <row r="127" spans="1:31" x14ac:dyDescent="0.25">
      <c r="A127" s="4">
        <v>45590</v>
      </c>
      <c r="B127" s="4">
        <v>45591</v>
      </c>
      <c r="C127" s="7" t="s">
        <v>237</v>
      </c>
      <c r="D127" s="2" t="s">
        <v>18</v>
      </c>
      <c r="E127" s="2" t="s">
        <v>16</v>
      </c>
      <c r="F127" s="2">
        <v>4</v>
      </c>
      <c r="G127" s="2">
        <v>2</v>
      </c>
      <c r="H127" s="2" t="str">
        <f t="shared" si="7"/>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4"/>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5"/>
        <v>SAT</v>
      </c>
      <c r="AE127"/>
    </row>
    <row r="128" spans="1:31" x14ac:dyDescent="0.25">
      <c r="A128" s="4">
        <v>45590</v>
      </c>
      <c r="B128" s="4">
        <v>45591</v>
      </c>
      <c r="C128" s="7" t="s">
        <v>238</v>
      </c>
      <c r="D128" s="2" t="s">
        <v>13</v>
      </c>
      <c r="E128" s="2" t="s">
        <v>19</v>
      </c>
      <c r="F128" s="2">
        <v>4</v>
      </c>
      <c r="G128" s="2">
        <v>1</v>
      </c>
      <c r="H128" s="2" t="str">
        <f t="shared" si="7"/>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4"/>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5"/>
        <v>SAT</v>
      </c>
      <c r="AE128"/>
    </row>
    <row r="129" spans="1:31" x14ac:dyDescent="0.25">
      <c r="A129" s="4">
        <v>45590</v>
      </c>
      <c r="B129" s="4">
        <v>45591</v>
      </c>
      <c r="C129" s="7" t="s">
        <v>239</v>
      </c>
      <c r="D129" s="2" t="s">
        <v>46</v>
      </c>
      <c r="E129" s="2" t="s">
        <v>43</v>
      </c>
      <c r="F129" s="2">
        <v>3</v>
      </c>
      <c r="G129" s="2">
        <v>5</v>
      </c>
      <c r="H129" s="2" t="str">
        <f t="shared" si="7"/>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4"/>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(($AM$11)*IF(Table2[[#This Row],[CorrectWinnerPrediction]]="Y", 1, 0))+(($AM$12)*IF(Table2[[#This Row],[CorrectAwayScorePrediction]]="Y", 1, 0))+(($AM$13)*IF(Table2[[#This Row],[CorrectHomeScorePrediction]]="Y", 1, 0))</f>
        <v>0.75</v>
      </c>
      <c r="AD129" s="4" t="str">
        <f t="shared" si="5"/>
        <v>SAT</v>
      </c>
      <c r="AE129"/>
    </row>
    <row r="130" spans="1:31" x14ac:dyDescent="0.25">
      <c r="A130" s="4">
        <v>45590</v>
      </c>
      <c r="B130" s="4">
        <v>45591</v>
      </c>
      <c r="C130" s="7" t="s">
        <v>240</v>
      </c>
      <c r="D130" s="2" t="s">
        <v>47</v>
      </c>
      <c r="E130" s="2" t="s">
        <v>20</v>
      </c>
      <c r="F130" s="2">
        <v>2</v>
      </c>
      <c r="G130" s="2">
        <v>5</v>
      </c>
      <c r="H130" s="2" t="str">
        <f t="shared" si="7"/>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4"/>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0.75</v>
      </c>
      <c r="AD130" s="4" t="str">
        <f t="shared" si="5"/>
        <v>SAT</v>
      </c>
      <c r="AE130"/>
    </row>
    <row r="131" spans="1:31" x14ac:dyDescent="0.25">
      <c r="A131" s="4">
        <v>45590</v>
      </c>
      <c r="B131" s="4">
        <v>45591</v>
      </c>
      <c r="C131" s="7" t="s">
        <v>241</v>
      </c>
      <c r="D131" s="2" t="s">
        <v>22</v>
      </c>
      <c r="E131" s="2" t="s">
        <v>24</v>
      </c>
      <c r="F131" s="2">
        <v>1</v>
      </c>
      <c r="G131" s="2">
        <v>2</v>
      </c>
      <c r="H131" s="2" t="str">
        <f t="shared" si="7"/>
        <v>CGY</v>
      </c>
      <c r="I131" s="2" t="s">
        <v>40</v>
      </c>
      <c r="J131" s="2">
        <v>5</v>
      </c>
      <c r="K131" s="2">
        <v>3</v>
      </c>
      <c r="L131" s="2" t="str">
        <f t="shared" si="6"/>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ref="AD131:AD194" si="9">IF(WEEKDAY($B131)=1,"SUN",IF(WEEKDAY($B131)=2,"MON",IF(WEEKDAY($B131)=3,"TUE",IF(WEEKDAY($B131)=4,"WED",IF(WEEKDAY($B131)=5,"THU",IF(WEEKDAY($B131)=6,"FRI", "SAT"))))))</f>
        <v>SAT</v>
      </c>
      <c r="AE131"/>
    </row>
    <row r="132" spans="1:31" x14ac:dyDescent="0.25">
      <c r="A132" s="4">
        <v>45590</v>
      </c>
      <c r="B132" s="4">
        <v>45591</v>
      </c>
      <c r="C132" s="7" t="s">
        <v>242</v>
      </c>
      <c r="D132" s="2" t="s">
        <v>14</v>
      </c>
      <c r="E132" s="2" t="s">
        <v>33</v>
      </c>
      <c r="F132" s="2">
        <v>5</v>
      </c>
      <c r="G132" s="2">
        <v>0</v>
      </c>
      <c r="H132" s="2" t="str">
        <f t="shared" si="7"/>
        <v>FLA</v>
      </c>
      <c r="I132" s="2" t="s">
        <v>40</v>
      </c>
      <c r="J132" s="2">
        <v>6</v>
      </c>
      <c r="K132" s="2">
        <v>3</v>
      </c>
      <c r="L132" s="2" t="str">
        <f t="shared" ref="L132:L195" si="10">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0.75</v>
      </c>
      <c r="AD132" s="4" t="str">
        <f t="shared" si="9"/>
        <v>SAT</v>
      </c>
      <c r="AE132"/>
    </row>
    <row r="133" spans="1:31" x14ac:dyDescent="0.25">
      <c r="A133" s="4">
        <v>45590</v>
      </c>
      <c r="B133" s="4">
        <v>45591</v>
      </c>
      <c r="C133" s="7" t="s">
        <v>243</v>
      </c>
      <c r="D133" s="2" t="s">
        <v>36</v>
      </c>
      <c r="E133" s="2" t="s">
        <v>35</v>
      </c>
      <c r="F133" s="2">
        <v>5</v>
      </c>
      <c r="G133" s="2">
        <v>2</v>
      </c>
      <c r="H133" s="2" t="str">
        <f t="shared" si="7"/>
        <v>CBJ</v>
      </c>
      <c r="I133" s="2" t="s">
        <v>40</v>
      </c>
      <c r="J133" s="2">
        <v>3</v>
      </c>
      <c r="K133" s="2">
        <v>4</v>
      </c>
      <c r="L133" s="2" t="str">
        <f t="shared" si="10"/>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9"/>
        <v>SAT</v>
      </c>
      <c r="AE133"/>
    </row>
    <row r="134" spans="1:31" x14ac:dyDescent="0.25">
      <c r="A134" s="4">
        <v>45590</v>
      </c>
      <c r="B134" s="4">
        <v>45591</v>
      </c>
      <c r="C134" s="7" t="s">
        <v>244</v>
      </c>
      <c r="D134" s="2" t="s">
        <v>17</v>
      </c>
      <c r="E134" s="2" t="s">
        <v>34</v>
      </c>
      <c r="F134" s="2">
        <v>2</v>
      </c>
      <c r="G134" s="2">
        <v>4</v>
      </c>
      <c r="H134" s="2" t="str">
        <f t="shared" ref="H134:H197" si="11">IF(AND(ISBLANK($F134),ISBLANK($G134)),"_",IF($F134&gt;$G134,$D134,$E134))</f>
        <v>DAL</v>
      </c>
      <c r="I134" s="2" t="s">
        <v>40</v>
      </c>
      <c r="J134" s="2">
        <v>2</v>
      </c>
      <c r="K134" s="2">
        <v>4</v>
      </c>
      <c r="L134" s="2" t="str">
        <f t="shared" si="10"/>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9"/>
        <v>SAT</v>
      </c>
      <c r="AE134"/>
    </row>
    <row r="135" spans="1:31"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0"/>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0.125</v>
      </c>
      <c r="AD135" s="4" t="str">
        <f t="shared" si="9"/>
        <v>SAT</v>
      </c>
      <c r="AE135"/>
    </row>
    <row r="136" spans="1:31"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0"/>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0.75</v>
      </c>
      <c r="AD136" s="4" t="str">
        <f t="shared" si="9"/>
        <v>SAT</v>
      </c>
      <c r="AE136"/>
    </row>
    <row r="137" spans="1:31"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0"/>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9"/>
        <v>SAT</v>
      </c>
      <c r="AE137"/>
    </row>
    <row r="138" spans="1:31"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0"/>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0.875</v>
      </c>
      <c r="AD138" s="4" t="str">
        <f t="shared" si="9"/>
        <v>SUN</v>
      </c>
      <c r="AE138"/>
    </row>
    <row r="139" spans="1:31"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0"/>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0.75</v>
      </c>
      <c r="AD139" s="4" t="str">
        <f t="shared" si="9"/>
        <v>SUN</v>
      </c>
      <c r="AE139"/>
    </row>
    <row r="140" spans="1:31"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0"/>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9"/>
        <v>SUN</v>
      </c>
      <c r="AE140"/>
    </row>
    <row r="141" spans="1:31"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0"/>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0.875</v>
      </c>
      <c r="AD141" s="5" t="str">
        <f t="shared" si="9"/>
        <v>SUN</v>
      </c>
      <c r="AE141"/>
    </row>
    <row r="142" spans="1:31"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0"/>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0.875</v>
      </c>
      <c r="AD142" s="4" t="str">
        <f t="shared" si="9"/>
        <v>MON</v>
      </c>
      <c r="AE142"/>
    </row>
    <row r="143" spans="1:31" x14ac:dyDescent="0.25">
      <c r="A143" s="4">
        <v>45593</v>
      </c>
      <c r="B143" s="4">
        <v>45593</v>
      </c>
      <c r="C143" s="7" t="s">
        <v>253</v>
      </c>
      <c r="D143" s="2" t="s">
        <v>23</v>
      </c>
      <c r="E143" s="2" t="s">
        <v>36</v>
      </c>
      <c r="F143" s="2">
        <v>6</v>
      </c>
      <c r="G143" s="2">
        <v>4</v>
      </c>
      <c r="H143" s="2" t="str">
        <f t="shared" si="11"/>
        <v>EDM</v>
      </c>
      <c r="I143" s="2" t="s">
        <v>40</v>
      </c>
      <c r="J143" s="2">
        <v>1</v>
      </c>
      <c r="K143" s="2">
        <v>6</v>
      </c>
      <c r="L143" s="2" t="str">
        <f t="shared" si="10"/>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9"/>
        <v>MON</v>
      </c>
      <c r="AE143"/>
    </row>
    <row r="144" spans="1:31" x14ac:dyDescent="0.25">
      <c r="A144" s="4">
        <v>45593</v>
      </c>
      <c r="B144" s="4">
        <v>45593</v>
      </c>
      <c r="C144" s="7" t="s">
        <v>254</v>
      </c>
      <c r="D144" s="2" t="s">
        <v>35</v>
      </c>
      <c r="E144" s="2" t="s">
        <v>43</v>
      </c>
      <c r="F144" s="2">
        <v>6</v>
      </c>
      <c r="G144" s="2">
        <v>5</v>
      </c>
      <c r="H144" s="2" t="str">
        <f t="shared" si="11"/>
        <v>NSH</v>
      </c>
      <c r="I144" s="2" t="s">
        <v>40</v>
      </c>
      <c r="J144" s="2">
        <v>2</v>
      </c>
      <c r="K144" s="2">
        <v>3</v>
      </c>
      <c r="L144" s="2" t="str">
        <f t="shared" si="10"/>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9"/>
        <v>MON</v>
      </c>
      <c r="AE144"/>
    </row>
    <row r="145" spans="1:31"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0"/>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0.125</v>
      </c>
      <c r="AD145" s="4" t="str">
        <f t="shared" si="9"/>
        <v>MON</v>
      </c>
      <c r="AE145"/>
    </row>
    <row r="146" spans="1:31"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0"/>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9"/>
        <v>MON</v>
      </c>
      <c r="AE146"/>
    </row>
    <row r="147" spans="1:31"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0"/>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9"/>
        <v>MON</v>
      </c>
      <c r="AE147"/>
    </row>
    <row r="148" spans="1:31"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0"/>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0.125</v>
      </c>
      <c r="AD148" s="4" t="str">
        <f t="shared" si="9"/>
        <v>MON</v>
      </c>
      <c r="AE148"/>
    </row>
    <row r="149" spans="1:31"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0"/>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9"/>
        <v>MON</v>
      </c>
      <c r="AE149"/>
    </row>
    <row r="150" spans="1:31"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0"/>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v>
      </c>
      <c r="AD150" s="4" t="str">
        <f t="shared" si="9"/>
        <v>TUE</v>
      </c>
      <c r="AE150"/>
    </row>
    <row r="151" spans="1:31"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0"/>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0.75</v>
      </c>
      <c r="AD151" s="4" t="str">
        <f t="shared" si="9"/>
        <v>TUE</v>
      </c>
      <c r="AE151"/>
    </row>
    <row r="152" spans="1:31"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0"/>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0.75</v>
      </c>
      <c r="AD152" s="4" t="str">
        <f t="shared" si="9"/>
        <v>TUE</v>
      </c>
      <c r="AE152"/>
    </row>
    <row r="153" spans="1:31" x14ac:dyDescent="0.25">
      <c r="A153" s="4">
        <v>45593</v>
      </c>
      <c r="B153" s="4">
        <v>45594</v>
      </c>
      <c r="C153" s="7" t="s">
        <v>263</v>
      </c>
      <c r="D153" s="2" t="s">
        <v>47</v>
      </c>
      <c r="E153" s="2" t="s">
        <v>33</v>
      </c>
      <c r="F153" s="2">
        <v>4</v>
      </c>
      <c r="G153" s="2">
        <v>3</v>
      </c>
      <c r="H153" s="2" t="str">
        <f t="shared" si="11"/>
        <v>ANA</v>
      </c>
      <c r="I153" s="2" t="s">
        <v>39</v>
      </c>
      <c r="J153" s="2">
        <v>3</v>
      </c>
      <c r="K153" s="2">
        <v>1</v>
      </c>
      <c r="L153" s="2" t="str">
        <f t="shared" si="10"/>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8"/>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0.75</v>
      </c>
      <c r="AD153" s="4" t="str">
        <f t="shared" si="9"/>
        <v>TUE</v>
      </c>
      <c r="AE153"/>
    </row>
    <row r="154" spans="1:31" x14ac:dyDescent="0.25">
      <c r="A154" s="4">
        <v>45593</v>
      </c>
      <c r="B154" s="4">
        <v>45594</v>
      </c>
      <c r="C154" s="7" t="s">
        <v>264</v>
      </c>
      <c r="D154" s="2" t="s">
        <v>37</v>
      </c>
      <c r="E154" s="2" t="s">
        <v>21</v>
      </c>
      <c r="F154" s="2">
        <v>3</v>
      </c>
      <c r="G154" s="2">
        <v>2</v>
      </c>
      <c r="H154" s="2" t="str">
        <f t="shared" si="11"/>
        <v>MIN</v>
      </c>
      <c r="I154" s="2" t="s">
        <v>40</v>
      </c>
      <c r="J154" s="2">
        <v>5</v>
      </c>
      <c r="K154" s="2">
        <v>3</v>
      </c>
      <c r="L154" s="2" t="str">
        <f t="shared" si="10"/>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8"/>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0.75</v>
      </c>
      <c r="AD154" s="4" t="str">
        <f t="shared" si="9"/>
        <v>TUE</v>
      </c>
      <c r="AE154"/>
    </row>
    <row r="155" spans="1:31" x14ac:dyDescent="0.25">
      <c r="A155" s="4">
        <v>45593</v>
      </c>
      <c r="B155" s="4">
        <v>45594</v>
      </c>
      <c r="C155" s="7" t="s">
        <v>265</v>
      </c>
      <c r="D155" s="2" t="s">
        <v>20</v>
      </c>
      <c r="E155" s="2" t="s">
        <v>46</v>
      </c>
      <c r="F155" s="2">
        <v>1</v>
      </c>
      <c r="G155" s="2">
        <v>2</v>
      </c>
      <c r="H155" s="2" t="str">
        <f t="shared" si="11"/>
        <v>WSH</v>
      </c>
      <c r="I155" s="2" t="s">
        <v>40</v>
      </c>
      <c r="J155" s="2">
        <v>3</v>
      </c>
      <c r="K155" s="2">
        <v>5</v>
      </c>
      <c r="L155" s="2" t="str">
        <f t="shared" si="10"/>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0.75</v>
      </c>
      <c r="AD155" s="4" t="str">
        <f t="shared" si="9"/>
        <v>TUE</v>
      </c>
      <c r="AE155"/>
    </row>
    <row r="156" spans="1:31"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0"/>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9"/>
        <v>TUE</v>
      </c>
      <c r="AE156"/>
    </row>
    <row r="157" spans="1:31"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0"/>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(($AM$11)*IF(Table2[[#This Row],[CorrectWinnerPrediction]]="Y", 1, 0))+(($AM$12)*IF(Table2[[#This Row],[CorrectAwayScorePrediction]]="Y", 1, 0))+(($AM$13)*IF(Table2[[#This Row],[CorrectHomeScorePrediction]]="Y", 1, 0))</f>
        <v>0.75</v>
      </c>
      <c r="AD157" s="4" t="str">
        <f t="shared" si="9"/>
        <v>WED</v>
      </c>
      <c r="AE157"/>
    </row>
    <row r="158" spans="1:31"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0"/>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0.75</v>
      </c>
      <c r="AD158" s="4" t="str">
        <f t="shared" si="9"/>
        <v>WED</v>
      </c>
      <c r="AE158"/>
    </row>
    <row r="159" spans="1:31"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0"/>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0.125</v>
      </c>
      <c r="AD159" s="4" t="str">
        <f t="shared" si="9"/>
        <v>WED</v>
      </c>
      <c r="AE159"/>
    </row>
    <row r="160" spans="1:31"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0"/>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9"/>
        <v>WED</v>
      </c>
      <c r="AE160"/>
    </row>
    <row r="161" spans="1:33" x14ac:dyDescent="0.25">
      <c r="A161" s="4">
        <v>45595</v>
      </c>
      <c r="B161" s="4">
        <v>45595</v>
      </c>
      <c r="C161" s="7" t="s">
        <v>271</v>
      </c>
      <c r="D161" s="2" t="s">
        <v>27</v>
      </c>
      <c r="E161" s="2" t="s">
        <v>28</v>
      </c>
      <c r="F161" s="2">
        <v>5</v>
      </c>
      <c r="G161" s="2">
        <v>2</v>
      </c>
      <c r="H161" s="2" t="str">
        <f t="shared" si="11"/>
        <v>VGK</v>
      </c>
      <c r="I161" s="2" t="s">
        <v>40</v>
      </c>
      <c r="J161" s="2">
        <v>3</v>
      </c>
      <c r="K161" s="2">
        <v>6</v>
      </c>
      <c r="L161" s="2" t="str">
        <f t="shared" si="10"/>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9"/>
        <v>WED</v>
      </c>
      <c r="AE161"/>
    </row>
    <row r="162" spans="1:33" x14ac:dyDescent="0.25">
      <c r="A162" s="5">
        <v>45595</v>
      </c>
      <c r="B162" s="5">
        <v>45595</v>
      </c>
      <c r="C162" s="8" t="s">
        <v>272</v>
      </c>
      <c r="D162" s="3" t="s">
        <v>32</v>
      </c>
      <c r="E162" s="3" t="s">
        <v>25</v>
      </c>
      <c r="F162" s="3">
        <v>4</v>
      </c>
      <c r="G162" s="3">
        <v>3</v>
      </c>
      <c r="H162" s="3" t="str">
        <f t="shared" si="11"/>
        <v>NJD</v>
      </c>
      <c r="I162" s="3" t="s">
        <v>39</v>
      </c>
      <c r="J162" s="3">
        <v>6</v>
      </c>
      <c r="K162" s="3">
        <v>0</v>
      </c>
      <c r="L162" s="2" t="str">
        <f t="shared" si="10"/>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33">
        <f>(($AM$11)*IF(Table2[[#This Row],[CorrectWinnerPrediction]]="Y", 1, 0))+(($AM$12)*IF(Table2[[#This Row],[CorrectAwayScorePrediction]]="Y", 1, 0))+(($AM$13)*IF(Table2[[#This Row],[CorrectHomeScorePrediction]]="Y", 1, 0))</f>
        <v>0.75</v>
      </c>
      <c r="AD162" s="5" t="str">
        <f t="shared" si="9"/>
        <v>WED</v>
      </c>
      <c r="AE162"/>
      <c r="AG162" s="59"/>
    </row>
    <row r="163" spans="1:33"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0"/>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0.75</v>
      </c>
      <c r="AD163" s="4" t="str">
        <f t="shared" si="9"/>
        <v>THU</v>
      </c>
      <c r="AE163"/>
      <c r="AG163" s="59"/>
    </row>
    <row r="164" spans="1:33"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0"/>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9"/>
        <v>THU</v>
      </c>
      <c r="AE164"/>
      <c r="AG164" s="59"/>
    </row>
    <row r="165" spans="1:33"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0"/>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9"/>
        <v>THU</v>
      </c>
      <c r="AE165"/>
      <c r="AG165" s="59"/>
    </row>
    <row r="166" spans="1:33"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0"/>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0.75</v>
      </c>
      <c r="AD166" s="4" t="str">
        <f t="shared" si="9"/>
        <v>THU</v>
      </c>
      <c r="AE166"/>
      <c r="AG166" s="59"/>
    </row>
    <row r="167" spans="1:33"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0"/>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9"/>
        <v>THU</v>
      </c>
      <c r="AE167"/>
      <c r="AG167" s="59"/>
    </row>
    <row r="168" spans="1:33"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0"/>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si="9"/>
        <v>THU</v>
      </c>
      <c r="AE168"/>
      <c r="AG168" s="59"/>
    </row>
    <row r="169" spans="1:33"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0"/>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9"/>
        <v>THU</v>
      </c>
      <c r="AE169"/>
      <c r="AG169" s="59"/>
    </row>
    <row r="170" spans="1:33"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0"/>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9"/>
        <v>FRI</v>
      </c>
      <c r="AE170"/>
    </row>
    <row r="171" spans="1:33"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0"/>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9"/>
        <v>FRI</v>
      </c>
      <c r="AE171"/>
    </row>
    <row r="172" spans="1:33"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0"/>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0.75</v>
      </c>
      <c r="AD172" s="4" t="str">
        <f t="shared" si="9"/>
        <v>FRI</v>
      </c>
      <c r="AE172"/>
    </row>
    <row r="173" spans="1:33"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0"/>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0.875</v>
      </c>
      <c r="AD173" s="4" t="str">
        <f t="shared" si="9"/>
        <v>FRI</v>
      </c>
      <c r="AE173"/>
    </row>
    <row r="174" spans="1:33"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0"/>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9"/>
        <v>FRI</v>
      </c>
      <c r="AE174"/>
    </row>
    <row r="175" spans="1:33"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0"/>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(($AM$11)*IF(Table2[[#This Row],[CorrectWinnerPrediction]]="Y", 1, 0))+(($AM$12)*IF(Table2[[#This Row],[CorrectAwayScorePrediction]]="Y", 1, 0))+(($AM$13)*IF(Table2[[#This Row],[CorrectHomeScorePrediction]]="Y", 1, 0))</f>
        <v>0.75</v>
      </c>
      <c r="AD175" s="5" t="str">
        <f t="shared" si="9"/>
        <v>FRI</v>
      </c>
      <c r="AE175"/>
    </row>
    <row r="176" spans="1:33"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0"/>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0.75</v>
      </c>
      <c r="AD176" s="4" t="str">
        <f t="shared" si="9"/>
        <v>SAT</v>
      </c>
      <c r="AE176"/>
    </row>
    <row r="177" spans="1:31"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0"/>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(($AM$11)*IF(Table2[[#This Row],[CorrectWinnerPrediction]]="Y", 1, 0))+(($AM$12)*IF(Table2[[#This Row],[CorrectAwayScorePrediction]]="Y", 1, 0))+(($AM$13)*IF(Table2[[#This Row],[CorrectHomeScorePrediction]]="Y", 1, 0))</f>
        <v>0</v>
      </c>
      <c r="AD177" s="4" t="str">
        <f t="shared" si="9"/>
        <v>SAT</v>
      </c>
      <c r="AE177"/>
    </row>
    <row r="178" spans="1:31"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0"/>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9"/>
        <v>SAT</v>
      </c>
      <c r="AE178"/>
    </row>
    <row r="179" spans="1:31"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0"/>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0.875</v>
      </c>
      <c r="AD179" s="4" t="str">
        <f t="shared" si="9"/>
        <v>SAT</v>
      </c>
      <c r="AE179"/>
    </row>
    <row r="180" spans="1:31"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0"/>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0.75</v>
      </c>
      <c r="AD180" s="4" t="str">
        <f t="shared" si="9"/>
        <v>SAT</v>
      </c>
      <c r="AE180"/>
    </row>
    <row r="181" spans="1:31"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0"/>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0.125</v>
      </c>
      <c r="AD181" s="4" t="str">
        <f t="shared" si="9"/>
        <v>SAT</v>
      </c>
      <c r="AE181"/>
    </row>
    <row r="182" spans="1:31"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0"/>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0.75</v>
      </c>
      <c r="AD182" s="4" t="str">
        <f t="shared" si="9"/>
        <v>SAT</v>
      </c>
      <c r="AE182"/>
    </row>
    <row r="183" spans="1:31"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0"/>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0.75</v>
      </c>
      <c r="AD183" s="4" t="str">
        <f t="shared" si="9"/>
        <v>SAT</v>
      </c>
      <c r="AE183"/>
    </row>
    <row r="184" spans="1:31"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0"/>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0.75</v>
      </c>
      <c r="AD184" s="4" t="str">
        <f t="shared" si="9"/>
        <v>SAT</v>
      </c>
      <c r="AE184"/>
    </row>
    <row r="185" spans="1:31"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0"/>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0.875</v>
      </c>
      <c r="AD185" s="4" t="str">
        <f t="shared" si="9"/>
        <v>SAT</v>
      </c>
      <c r="AE185"/>
    </row>
    <row r="186" spans="1:31"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0"/>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0.875</v>
      </c>
      <c r="AD186" s="5" t="str">
        <f t="shared" si="9"/>
        <v>SAT</v>
      </c>
      <c r="AE186"/>
    </row>
    <row r="187" spans="1:31"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0"/>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0.875</v>
      </c>
      <c r="AD187" s="4" t="str">
        <f t="shared" si="9"/>
        <v>SUN</v>
      </c>
      <c r="AE187"/>
    </row>
    <row r="188" spans="1:31"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0"/>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0.75</v>
      </c>
      <c r="AD188" s="4" t="str">
        <f t="shared" si="9"/>
        <v>SUN</v>
      </c>
      <c r="AE188"/>
    </row>
    <row r="189" spans="1:31"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0"/>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v>
      </c>
      <c r="AD189" s="4" t="str">
        <f t="shared" si="9"/>
        <v>SUN</v>
      </c>
      <c r="AE189"/>
    </row>
    <row r="190" spans="1:31"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0"/>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9"/>
        <v>SUN</v>
      </c>
      <c r="AE190"/>
    </row>
    <row r="191" spans="1:31"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0"/>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0.75</v>
      </c>
      <c r="AD191" s="4" t="str">
        <f t="shared" si="9"/>
        <v>SUN</v>
      </c>
      <c r="AE191"/>
    </row>
    <row r="192" spans="1:31"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0"/>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9"/>
        <v>SUN</v>
      </c>
      <c r="AE192"/>
    </row>
    <row r="193" spans="1:31"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0"/>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9"/>
        <v>SUN</v>
      </c>
      <c r="AE193"/>
    </row>
    <row r="194" spans="1:31" x14ac:dyDescent="0.25">
      <c r="B194" s="4">
        <v>45600</v>
      </c>
      <c r="C194" s="7" t="s">
        <v>304</v>
      </c>
      <c r="D194" s="2" t="s">
        <v>28</v>
      </c>
      <c r="E194" s="2" t="s">
        <v>35</v>
      </c>
      <c r="F194" s="2"/>
      <c r="G194" s="2"/>
      <c r="H194" s="2" t="str">
        <f t="shared" si="11"/>
        <v>_</v>
      </c>
      <c r="I194" s="2"/>
      <c r="J194" s="2"/>
      <c r="K194" s="2"/>
      <c r="L194" s="13" t="str">
        <f t="shared" si="10"/>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8"/>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v>
      </c>
      <c r="AD194" s="4" t="str">
        <f t="shared" si="9"/>
        <v>MON</v>
      </c>
      <c r="AE194"/>
    </row>
    <row r="195" spans="1:31" x14ac:dyDescent="0.25">
      <c r="A195" s="3"/>
      <c r="B195" s="5">
        <v>45600</v>
      </c>
      <c r="C195" s="8" t="s">
        <v>305</v>
      </c>
      <c r="D195" s="3" t="s">
        <v>32</v>
      </c>
      <c r="E195" s="3" t="s">
        <v>23</v>
      </c>
      <c r="F195" s="3"/>
      <c r="G195" s="3"/>
      <c r="H195" s="3" t="str">
        <f t="shared" si="11"/>
        <v>_</v>
      </c>
      <c r="I195" s="3"/>
      <c r="J195" s="3"/>
      <c r="K195" s="3"/>
      <c r="L195" s="2" t="str">
        <f t="shared" si="10"/>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12">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33">
        <f>(($AM$11)*IF(Table2[[#This Row],[CorrectWinnerPrediction]]="Y", 1, 0))+(($AM$12)*IF(Table2[[#This Row],[CorrectAwayScorePrediction]]="Y", 1, 0))+(($AM$13)*IF(Table2[[#This Row],[CorrectHomeScorePrediction]]="Y", 1, 0))</f>
        <v>0</v>
      </c>
      <c r="AD195" s="5" t="str">
        <f t="shared" ref="AD195:AD258" si="13">IF(WEEKDAY($B195)=1,"SUN",IF(WEEKDAY($B195)=2,"MON",IF(WEEKDAY($B195)=3,"TUE",IF(WEEKDAY($B195)=4,"WED",IF(WEEKDAY($B195)=5,"THU",IF(WEEKDAY($B195)=6,"FRI", "SAT"))))))</f>
        <v>MON</v>
      </c>
      <c r="AE195"/>
    </row>
    <row r="196" spans="1:31" x14ac:dyDescent="0.25">
      <c r="B196" s="4">
        <v>45601</v>
      </c>
      <c r="C196" s="7" t="s">
        <v>306</v>
      </c>
      <c r="D196" s="2" t="s">
        <v>30</v>
      </c>
      <c r="E196" s="2" t="s">
        <v>29</v>
      </c>
      <c r="F196" s="2"/>
      <c r="G196" s="2"/>
      <c r="H196" s="2" t="str">
        <f t="shared" si="11"/>
        <v>_</v>
      </c>
      <c r="I196" s="2"/>
      <c r="J196" s="2"/>
      <c r="K196" s="2"/>
      <c r="L196" s="13" t="str">
        <f t="shared" ref="L196:L259" si="14">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12"/>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33">
        <f>(($AM$11)*IF(Table2[[#This Row],[CorrectWinnerPrediction]]="Y", 1, 0))+(($AM$12)*IF(Table2[[#This Row],[CorrectAwayScorePrediction]]="Y", 1, 0))+(($AM$13)*IF(Table2[[#This Row],[CorrectHomeScorePrediction]]="Y", 1, 0))</f>
        <v>0</v>
      </c>
      <c r="AD196" s="4" t="str">
        <f t="shared" si="13"/>
        <v>TUE</v>
      </c>
      <c r="AE196"/>
    </row>
    <row r="197" spans="1:31" x14ac:dyDescent="0.25">
      <c r="B197" s="4">
        <v>45601</v>
      </c>
      <c r="C197" s="7" t="s">
        <v>307</v>
      </c>
      <c r="D197" s="2" t="s">
        <v>16</v>
      </c>
      <c r="E197" s="2" t="s">
        <v>18</v>
      </c>
      <c r="F197" s="2"/>
      <c r="G197" s="2"/>
      <c r="H197" s="2" t="str">
        <f t="shared" si="11"/>
        <v>_</v>
      </c>
      <c r="I197" s="2"/>
      <c r="J197" s="2"/>
      <c r="K197" s="2"/>
      <c r="L197" s="2" t="str">
        <f t="shared" si="14"/>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12"/>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v>
      </c>
      <c r="AD197" s="4" t="str">
        <f t="shared" si="13"/>
        <v>TUE</v>
      </c>
      <c r="AE197"/>
    </row>
    <row r="198" spans="1:31" x14ac:dyDescent="0.25">
      <c r="B198" s="4">
        <v>45601</v>
      </c>
      <c r="C198" s="7" t="s">
        <v>308</v>
      </c>
      <c r="D198" s="2" t="s">
        <v>24</v>
      </c>
      <c r="E198" s="2" t="s">
        <v>19</v>
      </c>
      <c r="F198" s="2"/>
      <c r="G198" s="2"/>
      <c r="H198" s="2" t="str">
        <f t="shared" ref="H198:H261" si="15">IF(AND(ISBLANK($F198),ISBLANK($G198)),"_",IF($F198&gt;$G198,$D198,$E198))</f>
        <v>_</v>
      </c>
      <c r="I198" s="2"/>
      <c r="J198" s="2"/>
      <c r="K198" s="2"/>
      <c r="L198" s="2" t="str">
        <f t="shared" si="14"/>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12"/>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33">
        <f>(($AM$11)*IF(Table2[[#This Row],[CorrectWinnerPrediction]]="Y", 1, 0))+(($AM$12)*IF(Table2[[#This Row],[CorrectAwayScorePrediction]]="Y", 1, 0))+(($AM$13)*IF(Table2[[#This Row],[CorrectHomeScorePrediction]]="Y", 1, 0))</f>
        <v>0</v>
      </c>
      <c r="AD198" s="4" t="str">
        <f t="shared" si="13"/>
        <v>TUE</v>
      </c>
      <c r="AE198"/>
    </row>
    <row r="199" spans="1:31" x14ac:dyDescent="0.25">
      <c r="B199" s="4">
        <v>45601</v>
      </c>
      <c r="C199" s="7" t="s">
        <v>309</v>
      </c>
      <c r="D199" s="2" t="s">
        <v>45</v>
      </c>
      <c r="E199" s="2" t="s">
        <v>44</v>
      </c>
      <c r="F199" s="2"/>
      <c r="G199" s="2"/>
      <c r="H199" s="2" t="str">
        <f t="shared" si="15"/>
        <v>_</v>
      </c>
      <c r="I199" s="2"/>
      <c r="J199" s="2"/>
      <c r="K199" s="2"/>
      <c r="L199" s="2" t="str">
        <f t="shared" si="14"/>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12"/>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33">
        <f>(($AM$11)*IF(Table2[[#This Row],[CorrectWinnerPrediction]]="Y", 1, 0))+(($AM$12)*IF(Table2[[#This Row],[CorrectAwayScorePrediction]]="Y", 1, 0))+(($AM$13)*IF(Table2[[#This Row],[CorrectHomeScorePrediction]]="Y", 1, 0))</f>
        <v>0</v>
      </c>
      <c r="AD199" s="4" t="str">
        <f t="shared" si="13"/>
        <v>TUE</v>
      </c>
      <c r="AE199"/>
    </row>
    <row r="200" spans="1:31" x14ac:dyDescent="0.25">
      <c r="B200" s="4">
        <v>45601</v>
      </c>
      <c r="C200" s="7" t="s">
        <v>310</v>
      </c>
      <c r="D200" s="2" t="s">
        <v>21</v>
      </c>
      <c r="E200" s="2" t="s">
        <v>33</v>
      </c>
      <c r="F200" s="2"/>
      <c r="G200" s="2"/>
      <c r="H200" s="2" t="str">
        <f t="shared" si="15"/>
        <v>_</v>
      </c>
      <c r="I200" s="2"/>
      <c r="J200" s="2"/>
      <c r="K200" s="2"/>
      <c r="L200" s="2" t="str">
        <f t="shared" si="14"/>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12"/>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33">
        <f>(($AM$11)*IF(Table2[[#This Row],[CorrectWinnerPrediction]]="Y", 1, 0))+(($AM$12)*IF(Table2[[#This Row],[CorrectAwayScorePrediction]]="Y", 1, 0))+(($AM$13)*IF(Table2[[#This Row],[CorrectHomeScorePrediction]]="Y", 1, 0))</f>
        <v>0</v>
      </c>
      <c r="AD200" s="4" t="str">
        <f t="shared" si="13"/>
        <v>TUE</v>
      </c>
      <c r="AE200"/>
    </row>
    <row r="201" spans="1:31" x14ac:dyDescent="0.25">
      <c r="B201" s="4">
        <v>45601</v>
      </c>
      <c r="C201" s="7" t="s">
        <v>311</v>
      </c>
      <c r="D201" s="2" t="s">
        <v>43</v>
      </c>
      <c r="E201" s="2" t="s">
        <v>13</v>
      </c>
      <c r="F201" s="2"/>
      <c r="G201" s="2"/>
      <c r="H201" s="2" t="str">
        <f t="shared" si="15"/>
        <v>_</v>
      </c>
      <c r="I201" s="2"/>
      <c r="J201" s="2"/>
      <c r="K201" s="2"/>
      <c r="L201" s="2" t="str">
        <f t="shared" si="14"/>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12"/>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33">
        <f>(($AM$11)*IF(Table2[[#This Row],[CorrectWinnerPrediction]]="Y", 1, 0))+(($AM$12)*IF(Table2[[#This Row],[CorrectAwayScorePrediction]]="Y", 1, 0))+(($AM$13)*IF(Table2[[#This Row],[CorrectHomeScorePrediction]]="Y", 1, 0))</f>
        <v>0</v>
      </c>
      <c r="AD201" s="4" t="str">
        <f t="shared" si="13"/>
        <v>TUE</v>
      </c>
      <c r="AE201"/>
    </row>
    <row r="202" spans="1:31" x14ac:dyDescent="0.25">
      <c r="B202" s="4">
        <v>45601</v>
      </c>
      <c r="C202" s="7" t="s">
        <v>312</v>
      </c>
      <c r="D202" s="2" t="s">
        <v>28</v>
      </c>
      <c r="E202" s="2" t="s">
        <v>37</v>
      </c>
      <c r="F202" s="2"/>
      <c r="G202" s="2"/>
      <c r="H202" s="2" t="str">
        <f t="shared" si="15"/>
        <v>_</v>
      </c>
      <c r="I202" s="2"/>
      <c r="J202" s="2"/>
      <c r="K202" s="2"/>
      <c r="L202" s="2" t="str">
        <f t="shared" si="14"/>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12"/>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13"/>
        <v>TUE</v>
      </c>
      <c r="AE202"/>
    </row>
    <row r="203" spans="1:31" x14ac:dyDescent="0.25">
      <c r="B203" s="4">
        <v>45601</v>
      </c>
      <c r="C203" s="7" t="s">
        <v>313</v>
      </c>
      <c r="D203" s="2" t="s">
        <v>15</v>
      </c>
      <c r="E203" s="2" t="s">
        <v>22</v>
      </c>
      <c r="F203" s="2"/>
      <c r="G203" s="2"/>
      <c r="H203" s="2" t="str">
        <f t="shared" si="15"/>
        <v>_</v>
      </c>
      <c r="I203" s="2"/>
      <c r="J203" s="2"/>
      <c r="K203" s="2"/>
      <c r="L203" s="2" t="str">
        <f t="shared" si="14"/>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12"/>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33">
        <f>(($AM$11)*IF(Table2[[#This Row],[CorrectWinnerPrediction]]="Y", 1, 0))+(($AM$12)*IF(Table2[[#This Row],[CorrectAwayScorePrediction]]="Y", 1, 0))+(($AM$13)*IF(Table2[[#This Row],[CorrectHomeScorePrediction]]="Y", 1, 0))</f>
        <v>0</v>
      </c>
      <c r="AD203" s="4" t="str">
        <f t="shared" si="13"/>
        <v>TUE</v>
      </c>
      <c r="AE203"/>
    </row>
    <row r="204" spans="1:31" x14ac:dyDescent="0.25">
      <c r="B204" s="4">
        <v>45601</v>
      </c>
      <c r="C204" s="7" t="s">
        <v>314</v>
      </c>
      <c r="D204" s="2" t="s">
        <v>12</v>
      </c>
      <c r="E204" s="2" t="s">
        <v>26</v>
      </c>
      <c r="F204" s="2"/>
      <c r="G204" s="2"/>
      <c r="H204" s="2" t="str">
        <f t="shared" si="15"/>
        <v>_</v>
      </c>
      <c r="I204" s="2"/>
      <c r="J204" s="2"/>
      <c r="K204" s="2"/>
      <c r="L204" s="2" t="str">
        <f t="shared" si="14"/>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12"/>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33">
        <f>(($AM$11)*IF(Table2[[#This Row],[CorrectWinnerPrediction]]="Y", 1, 0))+(($AM$12)*IF(Table2[[#This Row],[CorrectAwayScorePrediction]]="Y", 1, 0))+(($AM$13)*IF(Table2[[#This Row],[CorrectHomeScorePrediction]]="Y", 1, 0))</f>
        <v>0</v>
      </c>
      <c r="AD204" s="4" t="str">
        <f t="shared" si="13"/>
        <v>TUE</v>
      </c>
      <c r="AE204"/>
    </row>
    <row r="205" spans="1:31" x14ac:dyDescent="0.25">
      <c r="B205" s="4">
        <v>45601</v>
      </c>
      <c r="C205" s="7" t="s">
        <v>315</v>
      </c>
      <c r="D205" s="2" t="s">
        <v>25</v>
      </c>
      <c r="E205" s="2" t="s">
        <v>47</v>
      </c>
      <c r="F205" s="2"/>
      <c r="G205" s="2"/>
      <c r="H205" s="2" t="str">
        <f t="shared" si="15"/>
        <v>_</v>
      </c>
      <c r="I205" s="2"/>
      <c r="J205" s="2"/>
      <c r="K205" s="2"/>
      <c r="L205" s="2" t="str">
        <f t="shared" si="14"/>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12"/>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13"/>
        <v>TUE</v>
      </c>
      <c r="AE205"/>
    </row>
    <row r="206" spans="1:31" x14ac:dyDescent="0.25">
      <c r="A206" s="3"/>
      <c r="B206" s="5">
        <v>45601</v>
      </c>
      <c r="C206" s="8" t="s">
        <v>316</v>
      </c>
      <c r="D206" s="3" t="s">
        <v>36</v>
      </c>
      <c r="E206" s="3" t="s">
        <v>38</v>
      </c>
      <c r="F206" s="3"/>
      <c r="G206" s="3"/>
      <c r="H206" s="3" t="str">
        <f t="shared" si="15"/>
        <v>_</v>
      </c>
      <c r="I206" s="3"/>
      <c r="J206" s="3"/>
      <c r="K206" s="3"/>
      <c r="L206" s="2" t="str">
        <f t="shared" si="14"/>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12"/>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33">
        <f>(($AM$11)*IF(Table2[[#This Row],[CorrectWinnerPrediction]]="Y", 1, 0))+(($AM$12)*IF(Table2[[#This Row],[CorrectAwayScorePrediction]]="Y", 1, 0))+(($AM$13)*IF(Table2[[#This Row],[CorrectHomeScorePrediction]]="Y", 1, 0))</f>
        <v>0</v>
      </c>
      <c r="AD206" s="5" t="str">
        <f t="shared" si="13"/>
        <v>TUE</v>
      </c>
      <c r="AE206"/>
    </row>
    <row r="207" spans="1:31" x14ac:dyDescent="0.25">
      <c r="B207" s="4">
        <v>45602</v>
      </c>
      <c r="C207" s="7" t="s">
        <v>317</v>
      </c>
      <c r="D207" s="2" t="s">
        <v>35</v>
      </c>
      <c r="E207" s="2" t="s">
        <v>46</v>
      </c>
      <c r="F207" s="2"/>
      <c r="G207" s="2"/>
      <c r="H207" s="2" t="str">
        <f t="shared" si="15"/>
        <v>_</v>
      </c>
      <c r="I207" s="2"/>
      <c r="J207" s="2"/>
      <c r="K207" s="2"/>
      <c r="L207" s="13" t="str">
        <f t="shared" si="14"/>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12"/>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33">
        <f>(($AM$11)*IF(Table2[[#This Row],[CorrectWinnerPrediction]]="Y", 1, 0))+(($AM$12)*IF(Table2[[#This Row],[CorrectAwayScorePrediction]]="Y", 1, 0))+(($AM$13)*IF(Table2[[#This Row],[CorrectHomeScorePrediction]]="Y", 1, 0))</f>
        <v>0</v>
      </c>
      <c r="AD207" s="4" t="str">
        <f t="shared" si="13"/>
        <v>WED</v>
      </c>
      <c r="AE207"/>
    </row>
    <row r="208" spans="1:31" x14ac:dyDescent="0.25">
      <c r="B208" s="4">
        <v>45602</v>
      </c>
      <c r="C208" s="7" t="s">
        <v>318</v>
      </c>
      <c r="D208" s="2" t="s">
        <v>31</v>
      </c>
      <c r="E208" s="2" t="s">
        <v>17</v>
      </c>
      <c r="F208" s="2"/>
      <c r="G208" s="2"/>
      <c r="H208" s="2" t="str">
        <f t="shared" si="15"/>
        <v>_</v>
      </c>
      <c r="I208" s="2"/>
      <c r="J208" s="2"/>
      <c r="K208" s="2"/>
      <c r="L208" s="2" t="str">
        <f t="shared" si="14"/>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12"/>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v>
      </c>
      <c r="AD208" s="4" t="str">
        <f t="shared" si="13"/>
        <v>WED</v>
      </c>
      <c r="AE208"/>
    </row>
    <row r="209" spans="1:31" x14ac:dyDescent="0.25">
      <c r="A209" s="3"/>
      <c r="B209" s="5">
        <v>45602</v>
      </c>
      <c r="C209" s="8" t="s">
        <v>319</v>
      </c>
      <c r="D209" s="3" t="s">
        <v>27</v>
      </c>
      <c r="E209" s="3" t="s">
        <v>23</v>
      </c>
      <c r="F209" s="3"/>
      <c r="G209" s="3"/>
      <c r="H209" s="3" t="str">
        <f t="shared" si="15"/>
        <v>_</v>
      </c>
      <c r="I209" s="3"/>
      <c r="J209" s="3"/>
      <c r="K209" s="3"/>
      <c r="L209" s="2" t="str">
        <f t="shared" si="14"/>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12"/>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13"/>
        <v>WED</v>
      </c>
      <c r="AE209"/>
    </row>
    <row r="210" spans="1:31" x14ac:dyDescent="0.25">
      <c r="B210" s="4">
        <v>45603</v>
      </c>
      <c r="C210" s="7" t="s">
        <v>320</v>
      </c>
      <c r="D210" s="2" t="s">
        <v>24</v>
      </c>
      <c r="E210" s="2" t="s">
        <v>16</v>
      </c>
      <c r="F210" s="2"/>
      <c r="G210" s="2"/>
      <c r="H210" s="2" t="str">
        <f t="shared" si="15"/>
        <v>_</v>
      </c>
      <c r="I210" s="2"/>
      <c r="J210" s="2"/>
      <c r="K210" s="2"/>
      <c r="L210" s="13" t="str">
        <f t="shared" si="14"/>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12"/>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13"/>
        <v>THU</v>
      </c>
      <c r="AE210"/>
    </row>
    <row r="211" spans="1:31" x14ac:dyDescent="0.25">
      <c r="B211" s="4">
        <v>45603</v>
      </c>
      <c r="C211" s="7" t="s">
        <v>321</v>
      </c>
      <c r="D211" s="2" t="s">
        <v>33</v>
      </c>
      <c r="E211" s="2" t="s">
        <v>30</v>
      </c>
      <c r="F211" s="2"/>
      <c r="G211" s="2"/>
      <c r="H211" s="2" t="str">
        <f t="shared" si="15"/>
        <v>_</v>
      </c>
      <c r="I211" s="2"/>
      <c r="J211" s="2"/>
      <c r="K211" s="2"/>
      <c r="L211" s="2" t="str">
        <f t="shared" si="14"/>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12"/>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13"/>
        <v>THU</v>
      </c>
      <c r="AE211"/>
    </row>
    <row r="212" spans="1:31" x14ac:dyDescent="0.25">
      <c r="B212" s="4">
        <v>45603</v>
      </c>
      <c r="C212" s="7" t="s">
        <v>322</v>
      </c>
      <c r="D212" s="2" t="s">
        <v>35</v>
      </c>
      <c r="E212" s="2" t="s">
        <v>14</v>
      </c>
      <c r="F212" s="2"/>
      <c r="G212" s="2"/>
      <c r="H212" s="2" t="str">
        <f t="shared" si="15"/>
        <v>_</v>
      </c>
      <c r="I212" s="2"/>
      <c r="J212" s="2"/>
      <c r="K212" s="2"/>
      <c r="L212" s="2" t="str">
        <f t="shared" si="14"/>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12"/>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13"/>
        <v>THU</v>
      </c>
      <c r="AE212"/>
    </row>
    <row r="213" spans="1:31" x14ac:dyDescent="0.25">
      <c r="B213" s="4">
        <v>45603</v>
      </c>
      <c r="C213" s="7" t="s">
        <v>323</v>
      </c>
      <c r="D213" s="2" t="s">
        <v>19</v>
      </c>
      <c r="E213" s="2" t="s">
        <v>32</v>
      </c>
      <c r="F213" s="2"/>
      <c r="G213" s="2"/>
      <c r="H213" s="2" t="str">
        <f t="shared" si="15"/>
        <v>_</v>
      </c>
      <c r="I213" s="2"/>
      <c r="J213" s="2"/>
      <c r="K213" s="2"/>
      <c r="L213" s="2" t="str">
        <f t="shared" si="14"/>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12"/>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13"/>
        <v>THU</v>
      </c>
      <c r="AE213"/>
    </row>
    <row r="214" spans="1:31" x14ac:dyDescent="0.25">
      <c r="B214" s="4">
        <v>45603</v>
      </c>
      <c r="C214" s="7" t="s">
        <v>324</v>
      </c>
      <c r="D214" s="2" t="s">
        <v>29</v>
      </c>
      <c r="E214" s="2" t="s">
        <v>20</v>
      </c>
      <c r="F214" s="2"/>
      <c r="G214" s="2"/>
      <c r="H214" s="2" t="str">
        <f t="shared" si="15"/>
        <v>_</v>
      </c>
      <c r="I214" s="2"/>
      <c r="J214" s="2"/>
      <c r="K214" s="2"/>
      <c r="L214" s="2" t="str">
        <f t="shared" si="14"/>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12"/>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13"/>
        <v>THU</v>
      </c>
      <c r="AE214"/>
    </row>
    <row r="215" spans="1:31" x14ac:dyDescent="0.25">
      <c r="B215" s="4">
        <v>45603</v>
      </c>
      <c r="C215" s="7" t="s">
        <v>325</v>
      </c>
      <c r="D215" s="2" t="s">
        <v>21</v>
      </c>
      <c r="E215" s="2" t="s">
        <v>44</v>
      </c>
      <c r="F215" s="2"/>
      <c r="G215" s="2"/>
      <c r="H215" s="2" t="str">
        <f t="shared" si="15"/>
        <v>_</v>
      </c>
      <c r="I215" s="2"/>
      <c r="J215" s="2"/>
      <c r="K215" s="2"/>
      <c r="L215" s="2" t="str">
        <f t="shared" si="14"/>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12"/>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13"/>
        <v>THU</v>
      </c>
      <c r="AE215"/>
    </row>
    <row r="216" spans="1:31" x14ac:dyDescent="0.25">
      <c r="B216" s="4">
        <v>45603</v>
      </c>
      <c r="C216" s="7" t="s">
        <v>326</v>
      </c>
      <c r="D216" s="2" t="s">
        <v>45</v>
      </c>
      <c r="E216" s="2" t="s">
        <v>43</v>
      </c>
      <c r="F216" s="2"/>
      <c r="G216" s="2"/>
      <c r="H216" s="2" t="str">
        <f t="shared" si="15"/>
        <v>_</v>
      </c>
      <c r="I216" s="2"/>
      <c r="J216" s="2"/>
      <c r="K216" s="2"/>
      <c r="L216" s="2" t="str">
        <f t="shared" si="14"/>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12"/>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13"/>
        <v>THU</v>
      </c>
      <c r="AE216"/>
    </row>
    <row r="217" spans="1:31" x14ac:dyDescent="0.25">
      <c r="B217" s="4">
        <v>45603</v>
      </c>
      <c r="C217" s="7" t="s">
        <v>327</v>
      </c>
      <c r="D217" s="2" t="s">
        <v>15</v>
      </c>
      <c r="E217" s="2" t="s">
        <v>13</v>
      </c>
      <c r="F217" s="2"/>
      <c r="G217" s="2"/>
      <c r="H217" s="2" t="str">
        <f t="shared" si="15"/>
        <v>_</v>
      </c>
      <c r="I217" s="2"/>
      <c r="J217" s="2"/>
      <c r="K217" s="2"/>
      <c r="L217" s="2" t="str">
        <f t="shared" si="14"/>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12"/>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13"/>
        <v>THU</v>
      </c>
      <c r="AE217"/>
    </row>
    <row r="218" spans="1:31" x14ac:dyDescent="0.25">
      <c r="B218" s="4">
        <v>45603</v>
      </c>
      <c r="C218" s="7" t="s">
        <v>328</v>
      </c>
      <c r="D218" s="2" t="s">
        <v>17</v>
      </c>
      <c r="E218" s="2" t="s">
        <v>34</v>
      </c>
      <c r="F218" s="2"/>
      <c r="G218" s="2"/>
      <c r="H218" s="2" t="str">
        <f t="shared" si="15"/>
        <v>_</v>
      </c>
      <c r="I218" s="2"/>
      <c r="J218" s="2"/>
      <c r="K218" s="2"/>
      <c r="L218" s="2" t="str">
        <f t="shared" si="14"/>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12"/>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13"/>
        <v>THU</v>
      </c>
      <c r="AE218"/>
    </row>
    <row r="219" spans="1:31" x14ac:dyDescent="0.25">
      <c r="B219" s="4">
        <v>45603</v>
      </c>
      <c r="C219" s="7" t="s">
        <v>329</v>
      </c>
      <c r="D219" s="2" t="s">
        <v>26</v>
      </c>
      <c r="E219" s="2" t="s">
        <v>22</v>
      </c>
      <c r="F219" s="2"/>
      <c r="G219" s="2"/>
      <c r="H219" s="2" t="str">
        <f t="shared" si="15"/>
        <v>_</v>
      </c>
      <c r="I219" s="2"/>
      <c r="J219" s="2"/>
      <c r="K219" s="2"/>
      <c r="L219" s="2" t="str">
        <f t="shared" si="14"/>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12"/>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13"/>
        <v>THU</v>
      </c>
      <c r="AE219"/>
    </row>
    <row r="220" spans="1:31" x14ac:dyDescent="0.25">
      <c r="B220" s="4">
        <v>45603</v>
      </c>
      <c r="C220" s="7" t="s">
        <v>330</v>
      </c>
      <c r="D220" s="2" t="s">
        <v>25</v>
      </c>
      <c r="E220" s="2" t="s">
        <v>28</v>
      </c>
      <c r="F220" s="2"/>
      <c r="G220" s="2"/>
      <c r="H220" s="2" t="str">
        <f t="shared" si="15"/>
        <v>_</v>
      </c>
      <c r="I220" s="2"/>
      <c r="J220" s="2"/>
      <c r="K220" s="2"/>
      <c r="L220" s="2" t="str">
        <f t="shared" si="14"/>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12"/>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13"/>
        <v>THU</v>
      </c>
      <c r="AE220"/>
    </row>
    <row r="221" spans="1:31" x14ac:dyDescent="0.25">
      <c r="A221" s="3"/>
      <c r="B221" s="5">
        <v>45603</v>
      </c>
      <c r="C221" s="8" t="s">
        <v>331</v>
      </c>
      <c r="D221" s="3" t="s">
        <v>37</v>
      </c>
      <c r="E221" s="3" t="s">
        <v>38</v>
      </c>
      <c r="F221" s="3"/>
      <c r="G221" s="3"/>
      <c r="H221" s="3" t="str">
        <f t="shared" si="15"/>
        <v>_</v>
      </c>
      <c r="I221" s="3"/>
      <c r="J221" s="3"/>
      <c r="K221" s="3"/>
      <c r="L221" s="2" t="str">
        <f t="shared" si="14"/>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12"/>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13"/>
        <v>THU</v>
      </c>
      <c r="AE221"/>
    </row>
    <row r="222" spans="1:31" x14ac:dyDescent="0.25">
      <c r="B222" s="4">
        <v>45604</v>
      </c>
      <c r="C222" s="7" t="s">
        <v>332</v>
      </c>
      <c r="D222" s="2" t="s">
        <v>31</v>
      </c>
      <c r="E222" s="2" t="s">
        <v>18</v>
      </c>
      <c r="F222" s="2"/>
      <c r="G222" s="2"/>
      <c r="H222" s="2" t="str">
        <f t="shared" si="15"/>
        <v>_</v>
      </c>
      <c r="I222" s="2"/>
      <c r="J222" s="2"/>
      <c r="K222" s="2"/>
      <c r="L222" s="13" t="str">
        <f t="shared" si="14"/>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12"/>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13"/>
        <v>FRI</v>
      </c>
      <c r="AE222"/>
    </row>
    <row r="223" spans="1:31" x14ac:dyDescent="0.25">
      <c r="B223" s="4">
        <v>45604</v>
      </c>
      <c r="C223" s="7" t="s">
        <v>333</v>
      </c>
      <c r="D223" s="2" t="s">
        <v>21</v>
      </c>
      <c r="E223" s="2" t="s">
        <v>46</v>
      </c>
      <c r="F223" s="2"/>
      <c r="G223" s="2"/>
      <c r="H223" s="2" t="str">
        <f t="shared" si="15"/>
        <v>_</v>
      </c>
      <c r="I223" s="2"/>
      <c r="J223" s="2"/>
      <c r="K223" s="2"/>
      <c r="L223" s="2" t="str">
        <f t="shared" si="14"/>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12"/>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13"/>
        <v>FRI</v>
      </c>
      <c r="AE223"/>
    </row>
    <row r="224" spans="1:31" x14ac:dyDescent="0.25">
      <c r="B224" s="4">
        <v>45604</v>
      </c>
      <c r="C224" s="7" t="s">
        <v>334</v>
      </c>
      <c r="D224" s="2" t="s">
        <v>37</v>
      </c>
      <c r="E224" s="2" t="s">
        <v>47</v>
      </c>
      <c r="F224" s="2"/>
      <c r="G224" s="2"/>
      <c r="H224" s="2" t="str">
        <f t="shared" si="15"/>
        <v>_</v>
      </c>
      <c r="I224" s="2"/>
      <c r="J224" s="2"/>
      <c r="K224" s="2"/>
      <c r="L224" s="2" t="str">
        <f t="shared" si="14"/>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12"/>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13"/>
        <v>FRI</v>
      </c>
      <c r="AE224"/>
    </row>
    <row r="225" spans="1:31" x14ac:dyDescent="0.25">
      <c r="A225" s="3"/>
      <c r="B225" s="5">
        <v>45604</v>
      </c>
      <c r="C225" s="8" t="s">
        <v>335</v>
      </c>
      <c r="D225" s="3" t="s">
        <v>27</v>
      </c>
      <c r="E225" s="3" t="s">
        <v>12</v>
      </c>
      <c r="F225" s="3"/>
      <c r="G225" s="3"/>
      <c r="H225" s="3" t="str">
        <f t="shared" si="15"/>
        <v>_</v>
      </c>
      <c r="I225" s="3"/>
      <c r="J225" s="3"/>
      <c r="K225" s="3"/>
      <c r="L225" s="2" t="str">
        <f t="shared" si="14"/>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12"/>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13"/>
        <v>FRI</v>
      </c>
      <c r="AE225"/>
    </row>
    <row r="226" spans="1:31" x14ac:dyDescent="0.25">
      <c r="B226" s="4">
        <v>45605</v>
      </c>
      <c r="C226" s="7" t="s">
        <v>336</v>
      </c>
      <c r="D226" s="2" t="s">
        <v>24</v>
      </c>
      <c r="E226" s="2" t="s">
        <v>29</v>
      </c>
      <c r="F226" s="2"/>
      <c r="G226" s="2"/>
      <c r="H226" s="2" t="str">
        <f t="shared" si="15"/>
        <v>_</v>
      </c>
      <c r="I226" s="2"/>
      <c r="J226" s="2"/>
      <c r="K226" s="2"/>
      <c r="L226" s="13" t="str">
        <f t="shared" si="14"/>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12"/>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13"/>
        <v>SAT</v>
      </c>
      <c r="AE226"/>
    </row>
    <row r="227" spans="1:31" x14ac:dyDescent="0.25">
      <c r="B227" s="4">
        <v>45605</v>
      </c>
      <c r="C227" s="7" t="s">
        <v>337</v>
      </c>
      <c r="D227" s="2" t="s">
        <v>45</v>
      </c>
      <c r="E227" s="2" t="s">
        <v>14</v>
      </c>
      <c r="F227" s="2"/>
      <c r="G227" s="2"/>
      <c r="H227" s="2" t="str">
        <f t="shared" si="15"/>
        <v>_</v>
      </c>
      <c r="I227" s="2"/>
      <c r="J227" s="2"/>
      <c r="K227" s="2"/>
      <c r="L227" s="2" t="str">
        <f t="shared" si="14"/>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12"/>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13"/>
        <v>SAT</v>
      </c>
      <c r="AE227"/>
    </row>
    <row r="228" spans="1:31" x14ac:dyDescent="0.25">
      <c r="B228" s="4">
        <v>45605</v>
      </c>
      <c r="C228" s="7" t="s">
        <v>338</v>
      </c>
      <c r="D228" s="2" t="s">
        <v>30</v>
      </c>
      <c r="E228" s="2" t="s">
        <v>16</v>
      </c>
      <c r="F228" s="2"/>
      <c r="G228" s="2"/>
      <c r="H228" s="2" t="str">
        <f t="shared" si="15"/>
        <v>_</v>
      </c>
      <c r="I228" s="2"/>
      <c r="J228" s="2"/>
      <c r="K228" s="2"/>
      <c r="L228" s="2" t="str">
        <f t="shared" si="14"/>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12"/>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13"/>
        <v>SAT</v>
      </c>
      <c r="AE228"/>
    </row>
    <row r="229" spans="1:31" x14ac:dyDescent="0.25">
      <c r="B229" s="4">
        <v>45605</v>
      </c>
      <c r="C229" s="7" t="s">
        <v>339</v>
      </c>
      <c r="D229" s="2" t="s">
        <v>19</v>
      </c>
      <c r="E229" s="2" t="s">
        <v>18</v>
      </c>
      <c r="F229" s="2"/>
      <c r="G229" s="2"/>
      <c r="H229" s="2" t="str">
        <f t="shared" si="15"/>
        <v>_</v>
      </c>
      <c r="I229" s="2"/>
      <c r="J229" s="2"/>
      <c r="K229" s="2"/>
      <c r="L229" s="2" t="str">
        <f t="shared" si="14"/>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12"/>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13"/>
        <v>SAT</v>
      </c>
      <c r="AE229"/>
    </row>
    <row r="230" spans="1:31" x14ac:dyDescent="0.25">
      <c r="B230" s="4">
        <v>45605</v>
      </c>
      <c r="C230" s="7" t="s">
        <v>340</v>
      </c>
      <c r="D230" s="2" t="s">
        <v>20</v>
      </c>
      <c r="E230" s="2" t="s">
        <v>31</v>
      </c>
      <c r="F230" s="2"/>
      <c r="G230" s="2"/>
      <c r="H230" s="2" t="str">
        <f t="shared" si="15"/>
        <v>_</v>
      </c>
      <c r="I230" s="2"/>
      <c r="J230" s="2"/>
      <c r="K230" s="2"/>
      <c r="L230" s="2" t="str">
        <f t="shared" si="14"/>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12"/>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13"/>
        <v>SAT</v>
      </c>
      <c r="AE230"/>
    </row>
    <row r="231" spans="1:31" x14ac:dyDescent="0.25">
      <c r="B231" s="4">
        <v>45605</v>
      </c>
      <c r="C231" s="7" t="s">
        <v>341</v>
      </c>
      <c r="D231" s="2" t="s">
        <v>46</v>
      </c>
      <c r="E231" s="2" t="s">
        <v>13</v>
      </c>
      <c r="F231" s="2"/>
      <c r="G231" s="2"/>
      <c r="H231" s="2" t="str">
        <f t="shared" si="15"/>
        <v>_</v>
      </c>
      <c r="I231" s="2"/>
      <c r="J231" s="2"/>
      <c r="K231" s="2"/>
      <c r="L231" s="2" t="str">
        <f t="shared" si="14"/>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12"/>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13"/>
        <v>SAT</v>
      </c>
      <c r="AE231"/>
    </row>
    <row r="232" spans="1:31" x14ac:dyDescent="0.25">
      <c r="B232" s="4">
        <v>45605</v>
      </c>
      <c r="C232" s="7" t="s">
        <v>342</v>
      </c>
      <c r="D232" s="2" t="s">
        <v>34</v>
      </c>
      <c r="E232" s="2" t="s">
        <v>22</v>
      </c>
      <c r="F232" s="2"/>
      <c r="G232" s="2"/>
      <c r="H232" s="2" t="str">
        <f t="shared" si="15"/>
        <v>_</v>
      </c>
      <c r="I232" s="2"/>
      <c r="J232" s="2"/>
      <c r="K232" s="2"/>
      <c r="L232" s="2" t="str">
        <f t="shared" si="14"/>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12"/>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13"/>
        <v>SAT</v>
      </c>
      <c r="AE232"/>
    </row>
    <row r="233" spans="1:31" x14ac:dyDescent="0.25">
      <c r="B233" s="4">
        <v>45605</v>
      </c>
      <c r="C233" s="7" t="s">
        <v>343</v>
      </c>
      <c r="D233" s="2" t="s">
        <v>32</v>
      </c>
      <c r="E233" s="2" t="s">
        <v>33</v>
      </c>
      <c r="F233" s="2"/>
      <c r="G233" s="2"/>
      <c r="H233" s="2" t="str">
        <f t="shared" si="15"/>
        <v>_</v>
      </c>
      <c r="I233" s="2"/>
      <c r="J233" s="2"/>
      <c r="K233" s="2"/>
      <c r="L233" s="2" t="str">
        <f t="shared" si="14"/>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12"/>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13"/>
        <v>SAT</v>
      </c>
      <c r="AE233"/>
    </row>
    <row r="234" spans="1:31" x14ac:dyDescent="0.25">
      <c r="B234" s="4">
        <v>45605</v>
      </c>
      <c r="C234" s="7" t="s">
        <v>344</v>
      </c>
      <c r="D234" s="2" t="s">
        <v>15</v>
      </c>
      <c r="E234" s="2" t="s">
        <v>35</v>
      </c>
      <c r="F234" s="2"/>
      <c r="G234" s="2"/>
      <c r="H234" s="2" t="str">
        <f t="shared" si="15"/>
        <v>_</v>
      </c>
      <c r="I234" s="2"/>
      <c r="J234" s="2"/>
      <c r="K234" s="2"/>
      <c r="L234" s="2" t="str">
        <f t="shared" si="14"/>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12"/>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13"/>
        <v>SAT</v>
      </c>
      <c r="AE234"/>
    </row>
    <row r="235" spans="1:31" x14ac:dyDescent="0.25">
      <c r="B235" s="4">
        <v>45605</v>
      </c>
      <c r="C235" s="7" t="s">
        <v>345</v>
      </c>
      <c r="D235" s="2" t="s">
        <v>44</v>
      </c>
      <c r="E235" s="2" t="s">
        <v>26</v>
      </c>
      <c r="F235" s="2"/>
      <c r="G235" s="2"/>
      <c r="H235" s="2" t="str">
        <f t="shared" si="15"/>
        <v>_</v>
      </c>
      <c r="I235" s="2"/>
      <c r="J235" s="2"/>
      <c r="K235" s="2"/>
      <c r="L235" s="2" t="str">
        <f t="shared" si="14"/>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12"/>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13"/>
        <v>SAT</v>
      </c>
      <c r="AE235"/>
    </row>
    <row r="236" spans="1:31" x14ac:dyDescent="0.25">
      <c r="B236" s="4">
        <v>45605</v>
      </c>
      <c r="C236" s="7" t="s">
        <v>346</v>
      </c>
      <c r="D236" s="2" t="s">
        <v>36</v>
      </c>
      <c r="E236" s="2" t="s">
        <v>28</v>
      </c>
      <c r="F236" s="2"/>
      <c r="G236" s="2"/>
      <c r="H236" s="2" t="str">
        <f t="shared" si="15"/>
        <v>_</v>
      </c>
      <c r="I236" s="2"/>
      <c r="J236" s="2"/>
      <c r="K236" s="2"/>
      <c r="L236" s="2" t="str">
        <f t="shared" si="14"/>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12"/>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13"/>
        <v>SAT</v>
      </c>
      <c r="AE236"/>
    </row>
    <row r="237" spans="1:31" x14ac:dyDescent="0.25">
      <c r="A237" s="3"/>
      <c r="B237" s="5">
        <v>45605</v>
      </c>
      <c r="C237" s="8" t="s">
        <v>347</v>
      </c>
      <c r="D237" s="3" t="s">
        <v>23</v>
      </c>
      <c r="E237" s="3" t="s">
        <v>25</v>
      </c>
      <c r="F237" s="3"/>
      <c r="G237" s="3"/>
      <c r="H237" s="3" t="str">
        <f t="shared" si="15"/>
        <v>_</v>
      </c>
      <c r="I237" s="3"/>
      <c r="J237" s="3"/>
      <c r="K237" s="3"/>
      <c r="L237" s="2" t="str">
        <f t="shared" si="14"/>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12"/>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13"/>
        <v>SAT</v>
      </c>
      <c r="AE237"/>
    </row>
    <row r="238" spans="1:31" x14ac:dyDescent="0.25">
      <c r="B238" s="4">
        <v>45606</v>
      </c>
      <c r="C238" s="7" t="s">
        <v>348</v>
      </c>
      <c r="D238" s="2" t="s">
        <v>38</v>
      </c>
      <c r="E238" s="2" t="s">
        <v>32</v>
      </c>
      <c r="F238" s="2"/>
      <c r="G238" s="2"/>
      <c r="H238" s="2" t="str">
        <f t="shared" si="15"/>
        <v>_</v>
      </c>
      <c r="I238" s="2"/>
      <c r="J238" s="2"/>
      <c r="K238" s="2"/>
      <c r="L238" s="13" t="str">
        <f t="shared" si="14"/>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12"/>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13"/>
        <v>SUN</v>
      </c>
      <c r="AE238"/>
    </row>
    <row r="239" spans="1:31" x14ac:dyDescent="0.25">
      <c r="B239" s="4">
        <v>45606</v>
      </c>
      <c r="C239" s="7" t="s">
        <v>349</v>
      </c>
      <c r="D239" s="2" t="s">
        <v>37</v>
      </c>
      <c r="E239" s="2" t="s">
        <v>17</v>
      </c>
      <c r="F239" s="2"/>
      <c r="G239" s="2"/>
      <c r="H239" s="2" t="str">
        <f t="shared" si="15"/>
        <v>_</v>
      </c>
      <c r="I239" s="2"/>
      <c r="J239" s="2"/>
      <c r="K239" s="2"/>
      <c r="L239" s="2" t="str">
        <f t="shared" si="14"/>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12"/>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13"/>
        <v>SUN</v>
      </c>
      <c r="AE239"/>
    </row>
    <row r="240" spans="1:31" x14ac:dyDescent="0.25">
      <c r="A240" s="3"/>
      <c r="B240" s="5">
        <v>45606</v>
      </c>
      <c r="C240" s="8" t="s">
        <v>350</v>
      </c>
      <c r="D240" s="3" t="s">
        <v>36</v>
      </c>
      <c r="E240" s="3" t="s">
        <v>47</v>
      </c>
      <c r="F240" s="3"/>
      <c r="G240" s="3"/>
      <c r="H240" s="3" t="str">
        <f t="shared" si="15"/>
        <v>_</v>
      </c>
      <c r="I240" s="3"/>
      <c r="J240" s="3"/>
      <c r="K240" s="3"/>
      <c r="L240" s="3" t="str">
        <f t="shared" si="14"/>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12"/>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13"/>
        <v>SUN</v>
      </c>
      <c r="AE240"/>
    </row>
    <row r="241" spans="1:31" x14ac:dyDescent="0.25">
      <c r="B241" s="4">
        <v>45607</v>
      </c>
      <c r="C241" s="7" t="s">
        <v>351</v>
      </c>
      <c r="D241" s="2" t="s">
        <v>19</v>
      </c>
      <c r="E241" s="2" t="s">
        <v>29</v>
      </c>
      <c r="F241" s="2"/>
      <c r="G241" s="2"/>
      <c r="H241" s="2" t="str">
        <f t="shared" si="15"/>
        <v>_</v>
      </c>
      <c r="I241" s="2"/>
      <c r="J241" s="2"/>
      <c r="K241" s="2"/>
      <c r="L241" s="2" t="str">
        <f t="shared" si="14"/>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12"/>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13"/>
        <v>MON</v>
      </c>
      <c r="AE241"/>
    </row>
    <row r="242" spans="1:31" x14ac:dyDescent="0.25">
      <c r="B242" s="4">
        <v>45607</v>
      </c>
      <c r="C242" s="7" t="s">
        <v>352</v>
      </c>
      <c r="D242" s="2" t="s">
        <v>38</v>
      </c>
      <c r="E242" s="2" t="s">
        <v>45</v>
      </c>
      <c r="F242" s="2"/>
      <c r="G242" s="2"/>
      <c r="H242" s="2" t="str">
        <f t="shared" si="15"/>
        <v>_</v>
      </c>
      <c r="I242" s="2"/>
      <c r="J242" s="2"/>
      <c r="K242" s="2"/>
      <c r="L242" s="2" t="str">
        <f t="shared" si="14"/>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12"/>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13"/>
        <v>MON</v>
      </c>
      <c r="AE242"/>
    </row>
    <row r="243" spans="1:31" x14ac:dyDescent="0.25">
      <c r="B243" s="4">
        <v>45607</v>
      </c>
      <c r="C243" s="7" t="s">
        <v>353</v>
      </c>
      <c r="D243" s="2" t="s">
        <v>34</v>
      </c>
      <c r="E243" s="2" t="s">
        <v>21</v>
      </c>
      <c r="F243" s="2"/>
      <c r="G243" s="2"/>
      <c r="H243" s="2" t="str">
        <f t="shared" si="15"/>
        <v>_</v>
      </c>
      <c r="I243" s="2"/>
      <c r="J243" s="2"/>
      <c r="K243" s="2"/>
      <c r="L243" s="2" t="str">
        <f t="shared" si="14"/>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12"/>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13"/>
        <v>MON</v>
      </c>
      <c r="AE243"/>
    </row>
    <row r="244" spans="1:31" x14ac:dyDescent="0.25">
      <c r="B244" s="4">
        <v>45607</v>
      </c>
      <c r="C244" s="7" t="s">
        <v>354</v>
      </c>
      <c r="D244" s="2" t="s">
        <v>28</v>
      </c>
      <c r="E244" s="2" t="s">
        <v>24</v>
      </c>
      <c r="F244" s="2"/>
      <c r="G244" s="2"/>
      <c r="H244" s="2" t="str">
        <f t="shared" si="15"/>
        <v>_</v>
      </c>
      <c r="I244" s="2"/>
      <c r="J244" s="2"/>
      <c r="K244" s="2"/>
      <c r="L244" s="2" t="str">
        <f t="shared" si="14"/>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12"/>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13"/>
        <v>MON</v>
      </c>
      <c r="AE244"/>
    </row>
    <row r="245" spans="1:31" x14ac:dyDescent="0.25">
      <c r="B245" s="4">
        <v>45607</v>
      </c>
      <c r="C245" s="7" t="s">
        <v>355</v>
      </c>
      <c r="D245" s="2" t="s">
        <v>35</v>
      </c>
      <c r="E245" s="2" t="s">
        <v>26</v>
      </c>
      <c r="F245" s="2"/>
      <c r="G245" s="2"/>
      <c r="H245" s="2" t="str">
        <f t="shared" si="15"/>
        <v>_</v>
      </c>
      <c r="I245" s="2"/>
      <c r="J245" s="2"/>
      <c r="K245" s="2"/>
      <c r="L245" s="2" t="str">
        <f t="shared" si="14"/>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12"/>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13"/>
        <v>MON</v>
      </c>
      <c r="AE245"/>
    </row>
    <row r="246" spans="1:31" x14ac:dyDescent="0.25">
      <c r="A246" s="3"/>
      <c r="B246" s="5">
        <v>45607</v>
      </c>
      <c r="C246" s="8" t="s">
        <v>356</v>
      </c>
      <c r="D246" s="3" t="s">
        <v>44</v>
      </c>
      <c r="E246" s="3" t="s">
        <v>27</v>
      </c>
      <c r="F246" s="3"/>
      <c r="G246" s="3"/>
      <c r="H246" s="3" t="str">
        <f t="shared" si="15"/>
        <v>_</v>
      </c>
      <c r="I246" s="3"/>
      <c r="J246" s="3"/>
      <c r="K246" s="3"/>
      <c r="L246" s="2" t="str">
        <f t="shared" si="14"/>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12"/>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13"/>
        <v>MON</v>
      </c>
      <c r="AE246"/>
    </row>
    <row r="247" spans="1:31" x14ac:dyDescent="0.25">
      <c r="B247" s="4">
        <v>45608</v>
      </c>
      <c r="C247" s="7" t="s">
        <v>357</v>
      </c>
      <c r="D247" s="2" t="s">
        <v>30</v>
      </c>
      <c r="E247" s="2" t="s">
        <v>18</v>
      </c>
      <c r="F247" s="2"/>
      <c r="G247" s="2"/>
      <c r="H247" s="2" t="str">
        <f t="shared" si="15"/>
        <v>_</v>
      </c>
      <c r="I247" s="2"/>
      <c r="J247" s="2"/>
      <c r="K247" s="2"/>
      <c r="L247" s="13" t="str">
        <f t="shared" si="14"/>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12"/>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13"/>
        <v>TUE</v>
      </c>
      <c r="AE247"/>
    </row>
    <row r="248" spans="1:31" x14ac:dyDescent="0.25">
      <c r="B248" s="4">
        <v>45608</v>
      </c>
      <c r="C248" s="7" t="s">
        <v>358</v>
      </c>
      <c r="D248" s="2" t="s">
        <v>22</v>
      </c>
      <c r="E248" s="2" t="s">
        <v>20</v>
      </c>
      <c r="F248" s="2"/>
      <c r="G248" s="2"/>
      <c r="H248" s="2" t="str">
        <f t="shared" si="15"/>
        <v>_</v>
      </c>
      <c r="I248" s="2"/>
      <c r="J248" s="2"/>
      <c r="K248" s="2"/>
      <c r="L248" s="2" t="str">
        <f t="shared" si="14"/>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12"/>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13"/>
        <v>TUE</v>
      </c>
      <c r="AE248"/>
    </row>
    <row r="249" spans="1:31" x14ac:dyDescent="0.25">
      <c r="B249" s="4">
        <v>45608</v>
      </c>
      <c r="C249" s="7" t="s">
        <v>359</v>
      </c>
      <c r="D249" s="2" t="s">
        <v>32</v>
      </c>
      <c r="E249" s="2" t="s">
        <v>14</v>
      </c>
      <c r="F249" s="2"/>
      <c r="G249" s="2"/>
      <c r="H249" s="2" t="str">
        <f t="shared" si="15"/>
        <v>_</v>
      </c>
      <c r="I249" s="2"/>
      <c r="J249" s="2"/>
      <c r="K249" s="2"/>
      <c r="L249" s="2" t="str">
        <f t="shared" si="14"/>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12"/>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13"/>
        <v>TUE</v>
      </c>
      <c r="AE249"/>
    </row>
    <row r="250" spans="1:31" x14ac:dyDescent="0.25">
      <c r="B250" s="4">
        <v>45608</v>
      </c>
      <c r="C250" s="7" t="s">
        <v>360</v>
      </c>
      <c r="D250" s="2" t="s">
        <v>16</v>
      </c>
      <c r="E250" s="2" t="s">
        <v>13</v>
      </c>
      <c r="F250" s="2"/>
      <c r="G250" s="2"/>
      <c r="H250" s="2" t="str">
        <f t="shared" si="15"/>
        <v>_</v>
      </c>
      <c r="I250" s="2"/>
      <c r="J250" s="2"/>
      <c r="K250" s="2"/>
      <c r="L250" s="2" t="str">
        <f t="shared" si="14"/>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12"/>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13"/>
        <v>TUE</v>
      </c>
      <c r="AE250"/>
    </row>
    <row r="251" spans="1:31" x14ac:dyDescent="0.25">
      <c r="B251" s="4">
        <v>45608</v>
      </c>
      <c r="C251" s="7" t="s">
        <v>361</v>
      </c>
      <c r="D251" s="2" t="s">
        <v>33</v>
      </c>
      <c r="E251" s="2" t="s">
        <v>23</v>
      </c>
      <c r="F251" s="2"/>
      <c r="G251" s="2"/>
      <c r="H251" s="2" t="str">
        <f t="shared" si="15"/>
        <v>_</v>
      </c>
      <c r="I251" s="2"/>
      <c r="J251" s="2"/>
      <c r="K251" s="2"/>
      <c r="L251" s="2" t="str">
        <f t="shared" si="14"/>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12"/>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13"/>
        <v>TUE</v>
      </c>
      <c r="AE251"/>
    </row>
    <row r="252" spans="1:31" x14ac:dyDescent="0.25">
      <c r="B252" s="4">
        <v>45608</v>
      </c>
      <c r="C252" s="7" t="s">
        <v>362</v>
      </c>
      <c r="D252" s="2" t="s">
        <v>24</v>
      </c>
      <c r="E252" s="2" t="s">
        <v>25</v>
      </c>
      <c r="F252" s="2"/>
      <c r="G252" s="2"/>
      <c r="H252" s="2" t="str">
        <f t="shared" si="15"/>
        <v>_</v>
      </c>
      <c r="I252" s="2"/>
      <c r="J252" s="2"/>
      <c r="K252" s="2"/>
      <c r="L252" s="2" t="str">
        <f t="shared" si="14"/>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12"/>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13"/>
        <v>TUE</v>
      </c>
      <c r="AE252"/>
    </row>
    <row r="253" spans="1:31" x14ac:dyDescent="0.25">
      <c r="A253" s="3"/>
      <c r="B253" s="5">
        <v>45608</v>
      </c>
      <c r="C253" s="8" t="s">
        <v>363</v>
      </c>
      <c r="D253" s="3" t="s">
        <v>36</v>
      </c>
      <c r="E253" s="3" t="s">
        <v>12</v>
      </c>
      <c r="F253" s="3"/>
      <c r="G253" s="3"/>
      <c r="H253" s="3" t="str">
        <f t="shared" si="15"/>
        <v>_</v>
      </c>
      <c r="I253" s="3"/>
      <c r="J253" s="3"/>
      <c r="K253" s="3"/>
      <c r="L253" s="2" t="str">
        <f t="shared" si="14"/>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12"/>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13"/>
        <v>TUE</v>
      </c>
      <c r="AE253"/>
    </row>
    <row r="254" spans="1:31" x14ac:dyDescent="0.25">
      <c r="B254" s="4">
        <v>45609</v>
      </c>
      <c r="C254" s="7" t="s">
        <v>364</v>
      </c>
      <c r="D254" s="2" t="s">
        <v>31</v>
      </c>
      <c r="E254" s="2" t="s">
        <v>21</v>
      </c>
      <c r="F254" s="2"/>
      <c r="G254" s="2"/>
      <c r="H254" s="2" t="str">
        <f t="shared" si="15"/>
        <v>_</v>
      </c>
      <c r="I254" s="2"/>
      <c r="J254" s="2"/>
      <c r="K254" s="2"/>
      <c r="L254" s="13" t="str">
        <f t="shared" si="14"/>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12"/>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13"/>
        <v>WED</v>
      </c>
      <c r="AE254"/>
    </row>
    <row r="255" spans="1:31" x14ac:dyDescent="0.25">
      <c r="B255" s="4">
        <v>45609</v>
      </c>
      <c r="C255" s="7" t="s">
        <v>365</v>
      </c>
      <c r="D255" s="2" t="s">
        <v>18</v>
      </c>
      <c r="E255" s="2" t="s">
        <v>46</v>
      </c>
      <c r="F255" s="2"/>
      <c r="G255" s="2"/>
      <c r="H255" s="2" t="str">
        <f t="shared" si="15"/>
        <v>_</v>
      </c>
      <c r="I255" s="2"/>
      <c r="J255" s="2"/>
      <c r="K255" s="2"/>
      <c r="L255" s="2" t="str">
        <f t="shared" si="14"/>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12"/>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13"/>
        <v>WED</v>
      </c>
      <c r="AE255"/>
    </row>
    <row r="256" spans="1:31" x14ac:dyDescent="0.25">
      <c r="B256" s="4">
        <v>45609</v>
      </c>
      <c r="C256" s="7" t="s">
        <v>366</v>
      </c>
      <c r="D256" s="2" t="s">
        <v>44</v>
      </c>
      <c r="E256" s="2" t="s">
        <v>15</v>
      </c>
      <c r="F256" s="2"/>
      <c r="G256" s="2"/>
      <c r="H256" s="2" t="str">
        <f t="shared" si="15"/>
        <v>_</v>
      </c>
      <c r="I256" s="2"/>
      <c r="J256" s="2"/>
      <c r="K256" s="2"/>
      <c r="L256" s="2" t="str">
        <f t="shared" si="14"/>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12"/>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13"/>
        <v>WED</v>
      </c>
      <c r="AE256"/>
    </row>
    <row r="257" spans="1:31" x14ac:dyDescent="0.25">
      <c r="B257" s="4">
        <v>45609</v>
      </c>
      <c r="C257" s="7" t="s">
        <v>367</v>
      </c>
      <c r="D257" s="2" t="s">
        <v>28</v>
      </c>
      <c r="E257" s="2" t="s">
        <v>26</v>
      </c>
      <c r="F257" s="2"/>
      <c r="G257" s="2"/>
      <c r="H257" s="2" t="str">
        <f t="shared" si="15"/>
        <v>_</v>
      </c>
      <c r="I257" s="2"/>
      <c r="J257" s="2"/>
      <c r="K257" s="2"/>
      <c r="L257" s="2" t="str">
        <f t="shared" si="14"/>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12"/>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13"/>
        <v>WED</v>
      </c>
      <c r="AE257"/>
    </row>
    <row r="258" spans="1:31" x14ac:dyDescent="0.25">
      <c r="A258" s="3"/>
      <c r="B258" s="5">
        <v>45609</v>
      </c>
      <c r="C258" s="8" t="s">
        <v>368</v>
      </c>
      <c r="D258" s="3" t="s">
        <v>27</v>
      </c>
      <c r="E258" s="3" t="s">
        <v>47</v>
      </c>
      <c r="F258" s="3"/>
      <c r="G258" s="3"/>
      <c r="H258" s="3" t="str">
        <f t="shared" si="15"/>
        <v>_</v>
      </c>
      <c r="I258" s="3"/>
      <c r="J258" s="3"/>
      <c r="K258" s="3"/>
      <c r="L258" s="3" t="str">
        <f t="shared" si="14"/>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12"/>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13"/>
        <v>WED</v>
      </c>
      <c r="AE258"/>
    </row>
    <row r="259" spans="1:31" x14ac:dyDescent="0.25">
      <c r="B259" s="4">
        <v>45610</v>
      </c>
      <c r="C259" s="7" t="s">
        <v>369</v>
      </c>
      <c r="D259" s="2" t="s">
        <v>45</v>
      </c>
      <c r="E259" s="2" t="s">
        <v>30</v>
      </c>
      <c r="F259" s="2"/>
      <c r="G259" s="2"/>
      <c r="H259" s="2" t="str">
        <f t="shared" si="15"/>
        <v>_</v>
      </c>
      <c r="I259" s="2"/>
      <c r="J259" s="2"/>
      <c r="K259" s="2"/>
      <c r="L259" s="2" t="str">
        <f t="shared" si="14"/>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6">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17">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15"/>
        <v>_</v>
      </c>
      <c r="I260" s="2"/>
      <c r="J260" s="2"/>
      <c r="K260" s="2"/>
      <c r="L260" s="2" t="str">
        <f t="shared" ref="L260:L323" si="18">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6"/>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17"/>
        <v>THU</v>
      </c>
      <c r="AE260"/>
    </row>
    <row r="261" spans="1:31" x14ac:dyDescent="0.25">
      <c r="B261" s="4">
        <v>45610</v>
      </c>
      <c r="C261" s="7" t="s">
        <v>371</v>
      </c>
      <c r="D261" s="2" t="s">
        <v>32</v>
      </c>
      <c r="E261" s="2" t="s">
        <v>14</v>
      </c>
      <c r="F261" s="2"/>
      <c r="G261" s="2"/>
      <c r="H261" s="2" t="str">
        <f t="shared" si="15"/>
        <v>_</v>
      </c>
      <c r="I261" s="2"/>
      <c r="J261" s="2"/>
      <c r="K261" s="2"/>
      <c r="L261" s="2" t="str">
        <f t="shared" si="18"/>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6"/>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17"/>
        <v>THU</v>
      </c>
      <c r="AE261"/>
    </row>
    <row r="262" spans="1:31" x14ac:dyDescent="0.25">
      <c r="B262" s="4">
        <v>45610</v>
      </c>
      <c r="C262" s="7" t="s">
        <v>372</v>
      </c>
      <c r="D262" s="2" t="s">
        <v>38</v>
      </c>
      <c r="E262" s="2" t="s">
        <v>20</v>
      </c>
      <c r="F262" s="2"/>
      <c r="G262" s="2"/>
      <c r="H262" s="2" t="str">
        <f t="shared" ref="H262:H325" si="19">IF(AND(ISBLANK($F262),ISBLANK($G262)),"_",IF($F262&gt;$G262,$D262,$E262))</f>
        <v>_</v>
      </c>
      <c r="I262" s="2"/>
      <c r="J262" s="2"/>
      <c r="K262" s="2"/>
      <c r="L262" s="2" t="str">
        <f t="shared" si="18"/>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6"/>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17"/>
        <v>THU</v>
      </c>
      <c r="AE262"/>
    </row>
    <row r="263" spans="1:31" x14ac:dyDescent="0.25">
      <c r="B263" s="4">
        <v>45610</v>
      </c>
      <c r="C263" s="7" t="s">
        <v>373</v>
      </c>
      <c r="D263" s="2" t="s">
        <v>13</v>
      </c>
      <c r="E263" s="2" t="s">
        <v>29</v>
      </c>
      <c r="F263" s="2"/>
      <c r="G263" s="2"/>
      <c r="H263" s="2" t="str">
        <f t="shared" si="19"/>
        <v>_</v>
      </c>
      <c r="I263" s="2"/>
      <c r="J263" s="2"/>
      <c r="K263" s="2"/>
      <c r="L263" s="2" t="str">
        <f t="shared" si="18"/>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6"/>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17"/>
        <v>THU</v>
      </c>
      <c r="AE263"/>
    </row>
    <row r="264" spans="1:31" x14ac:dyDescent="0.25">
      <c r="B264" s="4">
        <v>45610</v>
      </c>
      <c r="C264" s="7" t="s">
        <v>374</v>
      </c>
      <c r="D264" s="2" t="s">
        <v>16</v>
      </c>
      <c r="E264" s="2" t="s">
        <v>34</v>
      </c>
      <c r="F264" s="2"/>
      <c r="G264" s="2"/>
      <c r="H264" s="2" t="str">
        <f t="shared" si="19"/>
        <v>_</v>
      </c>
      <c r="I264" s="2"/>
      <c r="J264" s="2"/>
      <c r="K264" s="2"/>
      <c r="L264" s="2" t="str">
        <f t="shared" si="18"/>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6"/>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17"/>
        <v>THU</v>
      </c>
      <c r="AE264"/>
    </row>
    <row r="265" spans="1:31" x14ac:dyDescent="0.25">
      <c r="B265" s="4">
        <v>45610</v>
      </c>
      <c r="C265" s="7" t="s">
        <v>375</v>
      </c>
      <c r="D265" s="2" t="s">
        <v>19</v>
      </c>
      <c r="E265" s="2" t="s">
        <v>37</v>
      </c>
      <c r="F265" s="2"/>
      <c r="G265" s="2"/>
      <c r="H265" s="2" t="str">
        <f t="shared" si="19"/>
        <v>_</v>
      </c>
      <c r="I265" s="2"/>
      <c r="J265" s="2"/>
      <c r="K265" s="2"/>
      <c r="L265" s="2" t="str">
        <f t="shared" si="18"/>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6"/>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17"/>
        <v>THU</v>
      </c>
      <c r="AE265"/>
    </row>
    <row r="266" spans="1:31" x14ac:dyDescent="0.25">
      <c r="B266" s="4">
        <v>45610</v>
      </c>
      <c r="C266" s="7" t="s">
        <v>376</v>
      </c>
      <c r="D266" s="2" t="s">
        <v>35</v>
      </c>
      <c r="E266" s="2" t="s">
        <v>23</v>
      </c>
      <c r="F266" s="2"/>
      <c r="G266" s="2"/>
      <c r="H266" s="2" t="str">
        <f t="shared" si="19"/>
        <v>_</v>
      </c>
      <c r="I266" s="2"/>
      <c r="J266" s="2"/>
      <c r="K266" s="2"/>
      <c r="L266" s="2" t="str">
        <f t="shared" si="18"/>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6"/>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17"/>
        <v>THU</v>
      </c>
      <c r="AE266"/>
    </row>
    <row r="267" spans="1:31" x14ac:dyDescent="0.25">
      <c r="B267" s="4">
        <v>45610</v>
      </c>
      <c r="C267" s="7" t="s">
        <v>377</v>
      </c>
      <c r="D267" s="2" t="s">
        <v>33</v>
      </c>
      <c r="E267" s="2" t="s">
        <v>25</v>
      </c>
      <c r="F267" s="2"/>
      <c r="G267" s="2"/>
      <c r="H267" s="2" t="str">
        <f t="shared" si="19"/>
        <v>_</v>
      </c>
      <c r="I267" s="2"/>
      <c r="J267" s="2"/>
      <c r="K267" s="2"/>
      <c r="L267" s="2" t="str">
        <f t="shared" si="18"/>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6"/>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17"/>
        <v>THU</v>
      </c>
      <c r="AE267"/>
    </row>
    <row r="268" spans="1:31" x14ac:dyDescent="0.25">
      <c r="A268" s="3"/>
      <c r="B268" s="5">
        <v>45610</v>
      </c>
      <c r="C268" s="8" t="s">
        <v>378</v>
      </c>
      <c r="D268" s="3" t="s">
        <v>17</v>
      </c>
      <c r="E268" s="3" t="s">
        <v>12</v>
      </c>
      <c r="F268" s="3"/>
      <c r="G268" s="3"/>
      <c r="H268" s="3" t="str">
        <f t="shared" si="19"/>
        <v>_</v>
      </c>
      <c r="I268" s="3"/>
      <c r="J268" s="3"/>
      <c r="K268" s="3"/>
      <c r="L268" s="2" t="str">
        <f t="shared" si="18"/>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6"/>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17"/>
        <v>THU</v>
      </c>
      <c r="AE268"/>
    </row>
    <row r="269" spans="1:31" x14ac:dyDescent="0.25">
      <c r="B269" s="4">
        <v>45611</v>
      </c>
      <c r="C269" s="7" t="s">
        <v>379</v>
      </c>
      <c r="D269" s="2" t="s">
        <v>21</v>
      </c>
      <c r="E269" s="2" t="s">
        <v>36</v>
      </c>
      <c r="F269" s="2"/>
      <c r="G269" s="2"/>
      <c r="H269" s="2" t="str">
        <f t="shared" si="19"/>
        <v>_</v>
      </c>
      <c r="I269" s="2"/>
      <c r="J269" s="2"/>
      <c r="K269" s="2"/>
      <c r="L269" s="13" t="str">
        <f t="shared" si="18"/>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6"/>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17"/>
        <v>FRI</v>
      </c>
      <c r="AE269"/>
    </row>
    <row r="270" spans="1:31" x14ac:dyDescent="0.25">
      <c r="B270" s="4">
        <v>45611</v>
      </c>
      <c r="C270" s="7" t="s">
        <v>380</v>
      </c>
      <c r="D270" s="2" t="s">
        <v>46</v>
      </c>
      <c r="E270" s="2" t="s">
        <v>26</v>
      </c>
      <c r="F270" s="2"/>
      <c r="G270" s="2"/>
      <c r="H270" s="2" t="str">
        <f t="shared" si="19"/>
        <v>_</v>
      </c>
      <c r="I270" s="2"/>
      <c r="J270" s="2"/>
      <c r="K270" s="2"/>
      <c r="L270" s="2" t="str">
        <f t="shared" si="18"/>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6"/>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17"/>
        <v>FRI</v>
      </c>
      <c r="AE270"/>
    </row>
    <row r="271" spans="1:31" x14ac:dyDescent="0.25">
      <c r="B271" s="4">
        <v>45611</v>
      </c>
      <c r="C271" s="7" t="s">
        <v>381</v>
      </c>
      <c r="D271" s="2" t="s">
        <v>35</v>
      </c>
      <c r="E271" s="2" t="s">
        <v>24</v>
      </c>
      <c r="F271" s="2"/>
      <c r="G271" s="2"/>
      <c r="H271" s="2" t="str">
        <f t="shared" si="19"/>
        <v>_</v>
      </c>
      <c r="I271" s="2"/>
      <c r="J271" s="2"/>
      <c r="K271" s="2"/>
      <c r="L271" s="2" t="str">
        <f t="shared" si="18"/>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6"/>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17"/>
        <v>FRI</v>
      </c>
      <c r="AE271"/>
    </row>
    <row r="272" spans="1:31" x14ac:dyDescent="0.25">
      <c r="B272" s="4">
        <v>45611</v>
      </c>
      <c r="C272" s="7" t="s">
        <v>382</v>
      </c>
      <c r="D272" s="2" t="s">
        <v>27</v>
      </c>
      <c r="E272" s="2" t="s">
        <v>15</v>
      </c>
      <c r="F272" s="2"/>
      <c r="G272" s="2"/>
      <c r="H272" s="2" t="str">
        <f t="shared" si="19"/>
        <v>_</v>
      </c>
      <c r="I272" s="2"/>
      <c r="J272" s="2"/>
      <c r="K272" s="2"/>
      <c r="L272" s="2" t="str">
        <f t="shared" si="18"/>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6"/>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17"/>
        <v>FRI</v>
      </c>
      <c r="AE272"/>
    </row>
    <row r="273" spans="1:31" x14ac:dyDescent="0.25">
      <c r="A273" s="3"/>
      <c r="B273" s="5">
        <v>45611</v>
      </c>
      <c r="C273" s="8" t="s">
        <v>383</v>
      </c>
      <c r="D273" s="3" t="s">
        <v>31</v>
      </c>
      <c r="E273" s="3" t="s">
        <v>47</v>
      </c>
      <c r="F273" s="3"/>
      <c r="G273" s="3"/>
      <c r="H273" s="3" t="str">
        <f t="shared" si="19"/>
        <v>_</v>
      </c>
      <c r="I273" s="3"/>
      <c r="J273" s="3"/>
      <c r="K273" s="3"/>
      <c r="L273" s="2" t="str">
        <f t="shared" si="18"/>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6"/>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17"/>
        <v>FRI</v>
      </c>
      <c r="AE273"/>
    </row>
    <row r="274" spans="1:31" x14ac:dyDescent="0.25">
      <c r="B274" s="4">
        <v>45612</v>
      </c>
      <c r="C274" s="7" t="s">
        <v>384</v>
      </c>
      <c r="D274" s="2" t="s">
        <v>13</v>
      </c>
      <c r="E274" s="2" t="s">
        <v>16</v>
      </c>
      <c r="F274" s="2"/>
      <c r="G274" s="2"/>
      <c r="H274" s="2" t="str">
        <f t="shared" si="19"/>
        <v>_</v>
      </c>
      <c r="I274" s="2"/>
      <c r="J274" s="2"/>
      <c r="K274" s="2"/>
      <c r="L274" s="13" t="str">
        <f t="shared" si="18"/>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6"/>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17"/>
        <v>SAT</v>
      </c>
      <c r="AE274"/>
    </row>
    <row r="275" spans="1:31" x14ac:dyDescent="0.25">
      <c r="B275" s="4">
        <v>45612</v>
      </c>
      <c r="C275" s="7" t="s">
        <v>385</v>
      </c>
      <c r="D275" s="2" t="s">
        <v>33</v>
      </c>
      <c r="E275" s="2" t="s">
        <v>12</v>
      </c>
      <c r="F275" s="2"/>
      <c r="G275" s="2"/>
      <c r="H275" s="2" t="str">
        <f t="shared" si="19"/>
        <v>_</v>
      </c>
      <c r="I275" s="2"/>
      <c r="J275" s="2"/>
      <c r="K275" s="2"/>
      <c r="L275" s="2" t="str">
        <f t="shared" si="18"/>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6"/>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17"/>
        <v>SAT</v>
      </c>
      <c r="AE275"/>
    </row>
    <row r="276" spans="1:31" x14ac:dyDescent="0.25">
      <c r="B276" s="4">
        <v>45612</v>
      </c>
      <c r="C276" s="7" t="s">
        <v>386</v>
      </c>
      <c r="D276" s="2" t="s">
        <v>23</v>
      </c>
      <c r="E276" s="2" t="s">
        <v>18</v>
      </c>
      <c r="F276" s="2"/>
      <c r="G276" s="2"/>
      <c r="H276" s="2" t="str">
        <f t="shared" si="19"/>
        <v>_</v>
      </c>
      <c r="I276" s="2"/>
      <c r="J276" s="2"/>
      <c r="K276" s="2"/>
      <c r="L276" s="2" t="str">
        <f t="shared" si="18"/>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6"/>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17"/>
        <v>SAT</v>
      </c>
      <c r="AE276"/>
    </row>
    <row r="277" spans="1:31" x14ac:dyDescent="0.25">
      <c r="B277" s="4">
        <v>45612</v>
      </c>
      <c r="C277" s="7" t="s">
        <v>387</v>
      </c>
      <c r="D277" s="2" t="s">
        <v>36</v>
      </c>
      <c r="E277" s="2" t="s">
        <v>19</v>
      </c>
      <c r="F277" s="2"/>
      <c r="G277" s="2"/>
      <c r="H277" s="2" t="str">
        <f t="shared" si="19"/>
        <v>_</v>
      </c>
      <c r="I277" s="2"/>
      <c r="J277" s="2"/>
      <c r="K277" s="2"/>
      <c r="L277" s="2" t="str">
        <f t="shared" si="18"/>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6"/>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17"/>
        <v>SAT</v>
      </c>
      <c r="AE277"/>
    </row>
    <row r="278" spans="1:31" x14ac:dyDescent="0.25">
      <c r="B278" s="4">
        <v>45612</v>
      </c>
      <c r="C278" s="7" t="s">
        <v>388</v>
      </c>
      <c r="D278" s="2" t="s">
        <v>32</v>
      </c>
      <c r="E278" s="2" t="s">
        <v>43</v>
      </c>
      <c r="F278" s="2"/>
      <c r="G278" s="2"/>
      <c r="H278" s="2" t="str">
        <f t="shared" si="19"/>
        <v>_</v>
      </c>
      <c r="I278" s="2"/>
      <c r="J278" s="2"/>
      <c r="K278" s="2"/>
      <c r="L278" s="2" t="str">
        <f t="shared" si="18"/>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6"/>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17"/>
        <v>SAT</v>
      </c>
      <c r="AE278"/>
    </row>
    <row r="279" spans="1:31" x14ac:dyDescent="0.25">
      <c r="B279" s="4">
        <v>45612</v>
      </c>
      <c r="C279" s="7" t="s">
        <v>389</v>
      </c>
      <c r="D279" s="2" t="s">
        <v>22</v>
      </c>
      <c r="E279" s="2" t="s">
        <v>14</v>
      </c>
      <c r="F279" s="2"/>
      <c r="G279" s="2"/>
      <c r="H279" s="2" t="str">
        <f t="shared" si="19"/>
        <v>_</v>
      </c>
      <c r="I279" s="2"/>
      <c r="J279" s="2"/>
      <c r="K279" s="2"/>
      <c r="L279" s="2" t="str">
        <f t="shared" si="18"/>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6"/>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17"/>
        <v>SAT</v>
      </c>
      <c r="AE279"/>
    </row>
    <row r="280" spans="1:31" x14ac:dyDescent="0.25">
      <c r="B280" s="4">
        <v>45612</v>
      </c>
      <c r="C280" s="7" t="s">
        <v>390</v>
      </c>
      <c r="D280" s="2" t="s">
        <v>29</v>
      </c>
      <c r="E280" s="2" t="s">
        <v>45</v>
      </c>
      <c r="F280" s="2"/>
      <c r="G280" s="2"/>
      <c r="H280" s="2" t="str">
        <f t="shared" si="19"/>
        <v>_</v>
      </c>
      <c r="I280" s="2"/>
      <c r="J280" s="2"/>
      <c r="K280" s="2"/>
      <c r="L280" s="2" t="str">
        <f t="shared" si="18"/>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6"/>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17"/>
        <v>SAT</v>
      </c>
      <c r="AE280"/>
    </row>
    <row r="281" spans="1:31" x14ac:dyDescent="0.25">
      <c r="B281" s="4">
        <v>45612</v>
      </c>
      <c r="C281" s="7" t="s">
        <v>391</v>
      </c>
      <c r="D281" s="2" t="s">
        <v>38</v>
      </c>
      <c r="E281" s="2" t="s">
        <v>21</v>
      </c>
      <c r="F281" s="2"/>
      <c r="G281" s="2"/>
      <c r="H281" s="2" t="str">
        <f t="shared" si="19"/>
        <v>_</v>
      </c>
      <c r="I281" s="2"/>
      <c r="J281" s="2"/>
      <c r="K281" s="2"/>
      <c r="L281" s="2" t="str">
        <f t="shared" si="18"/>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6"/>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17"/>
        <v>SAT</v>
      </c>
      <c r="AE281"/>
    </row>
    <row r="282" spans="1:31" x14ac:dyDescent="0.25">
      <c r="B282" s="4">
        <v>45612</v>
      </c>
      <c r="C282" s="7" t="s">
        <v>392</v>
      </c>
      <c r="D282" s="2" t="s">
        <v>30</v>
      </c>
      <c r="E282" s="2" t="s">
        <v>44</v>
      </c>
      <c r="F282" s="2"/>
      <c r="G282" s="2"/>
      <c r="H282" s="2" t="str">
        <f t="shared" si="19"/>
        <v>_</v>
      </c>
      <c r="I282" s="2"/>
      <c r="J282" s="2"/>
      <c r="K282" s="2"/>
      <c r="L282" s="2" t="str">
        <f t="shared" si="18"/>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6"/>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17"/>
        <v>SAT</v>
      </c>
      <c r="AE282"/>
    </row>
    <row r="283" spans="1:31" x14ac:dyDescent="0.25">
      <c r="B283" s="4">
        <v>45612</v>
      </c>
      <c r="C283" s="7" t="s">
        <v>393</v>
      </c>
      <c r="D283" s="2" t="s">
        <v>34</v>
      </c>
      <c r="E283" s="2" t="s">
        <v>37</v>
      </c>
      <c r="F283" s="2"/>
      <c r="G283" s="2"/>
      <c r="H283" s="2" t="str">
        <f t="shared" si="19"/>
        <v>_</v>
      </c>
      <c r="I283" s="2"/>
      <c r="J283" s="2"/>
      <c r="K283" s="2"/>
      <c r="L283" s="2" t="str">
        <f t="shared" si="18"/>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6"/>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17"/>
        <v>SAT</v>
      </c>
      <c r="AE283"/>
    </row>
    <row r="284" spans="1:31" x14ac:dyDescent="0.25">
      <c r="B284" s="4">
        <v>45612</v>
      </c>
      <c r="C284" s="7" t="s">
        <v>394</v>
      </c>
      <c r="D284" s="2" t="s">
        <v>31</v>
      </c>
      <c r="E284" s="2" t="s">
        <v>28</v>
      </c>
      <c r="F284" s="2"/>
      <c r="G284" s="2"/>
      <c r="H284" s="2" t="str">
        <f t="shared" si="19"/>
        <v>_</v>
      </c>
      <c r="I284" s="2"/>
      <c r="J284" s="2"/>
      <c r="K284" s="2"/>
      <c r="L284" s="2" t="str">
        <f t="shared" si="18"/>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6"/>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17"/>
        <v>SAT</v>
      </c>
      <c r="AE284"/>
    </row>
    <row r="285" spans="1:31" x14ac:dyDescent="0.25">
      <c r="A285" s="3"/>
      <c r="B285" s="5">
        <v>45612</v>
      </c>
      <c r="C285" s="8" t="s">
        <v>395</v>
      </c>
      <c r="D285" s="3" t="s">
        <v>17</v>
      </c>
      <c r="E285" s="3" t="s">
        <v>25</v>
      </c>
      <c r="F285" s="3"/>
      <c r="G285" s="3"/>
      <c r="H285" s="3" t="str">
        <f t="shared" si="19"/>
        <v>_</v>
      </c>
      <c r="I285" s="3"/>
      <c r="J285" s="3"/>
      <c r="K285" s="3"/>
      <c r="L285" s="3" t="str">
        <f t="shared" si="18"/>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6"/>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17"/>
        <v>SAT</v>
      </c>
      <c r="AE285"/>
    </row>
    <row r="286" spans="1:31" x14ac:dyDescent="0.25">
      <c r="B286" s="4">
        <v>45613</v>
      </c>
      <c r="C286" s="7" t="s">
        <v>396</v>
      </c>
      <c r="D286" s="2" t="s">
        <v>13</v>
      </c>
      <c r="E286" s="2" t="s">
        <v>44</v>
      </c>
      <c r="F286" s="2"/>
      <c r="G286" s="2"/>
      <c r="H286" s="2" t="str">
        <f t="shared" si="19"/>
        <v>_</v>
      </c>
      <c r="I286" s="2"/>
      <c r="J286" s="2"/>
      <c r="K286" s="2"/>
      <c r="L286" s="2" t="str">
        <f t="shared" si="18"/>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6"/>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17"/>
        <v>SUN</v>
      </c>
      <c r="AE286"/>
    </row>
    <row r="287" spans="1:31" x14ac:dyDescent="0.25">
      <c r="B287" s="4">
        <v>45613</v>
      </c>
      <c r="C287" s="7" t="s">
        <v>397</v>
      </c>
      <c r="D287" s="2" t="s">
        <v>46</v>
      </c>
      <c r="E287" s="2" t="s">
        <v>27</v>
      </c>
      <c r="F287" s="2"/>
      <c r="G287" s="2"/>
      <c r="H287" s="2" t="str">
        <f t="shared" si="19"/>
        <v>_</v>
      </c>
      <c r="I287" s="2"/>
      <c r="J287" s="2"/>
      <c r="K287" s="2"/>
      <c r="L287" s="2" t="str">
        <f t="shared" si="18"/>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6"/>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17"/>
        <v>SUN</v>
      </c>
      <c r="AE287"/>
    </row>
    <row r="288" spans="1:31" x14ac:dyDescent="0.25">
      <c r="B288" s="4">
        <v>45613</v>
      </c>
      <c r="C288" s="7" t="s">
        <v>398</v>
      </c>
      <c r="D288" s="2" t="s">
        <v>20</v>
      </c>
      <c r="E288" s="2" t="s">
        <v>12</v>
      </c>
      <c r="F288" s="2"/>
      <c r="G288" s="2"/>
      <c r="H288" s="2" t="str">
        <f t="shared" si="19"/>
        <v>_</v>
      </c>
      <c r="I288" s="2"/>
      <c r="J288" s="2"/>
      <c r="K288" s="2"/>
      <c r="L288" s="2" t="str">
        <f t="shared" si="18"/>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6"/>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17"/>
        <v>SUN</v>
      </c>
      <c r="AE288"/>
    </row>
    <row r="289" spans="1:31" x14ac:dyDescent="0.25">
      <c r="A289" s="3"/>
      <c r="B289" s="5">
        <v>45613</v>
      </c>
      <c r="C289" s="8" t="s">
        <v>399</v>
      </c>
      <c r="D289" s="3" t="s">
        <v>35</v>
      </c>
      <c r="E289" s="3" t="s">
        <v>25</v>
      </c>
      <c r="F289" s="3"/>
      <c r="G289" s="3"/>
      <c r="H289" s="3" t="str">
        <f t="shared" si="19"/>
        <v>_</v>
      </c>
      <c r="I289" s="3"/>
      <c r="J289" s="3"/>
      <c r="K289" s="3"/>
      <c r="L289" s="2" t="str">
        <f t="shared" si="18"/>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6"/>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17"/>
        <v>SUN</v>
      </c>
      <c r="AE289"/>
    </row>
    <row r="290" spans="1:31" x14ac:dyDescent="0.25">
      <c r="B290" s="4">
        <v>45614</v>
      </c>
      <c r="C290" s="7" t="s">
        <v>400</v>
      </c>
      <c r="D290" s="2" t="s">
        <v>36</v>
      </c>
      <c r="E290" s="2" t="s">
        <v>16</v>
      </c>
      <c r="F290" s="2"/>
      <c r="G290" s="2"/>
      <c r="H290" s="2" t="str">
        <f t="shared" si="19"/>
        <v>_</v>
      </c>
      <c r="I290" s="2"/>
      <c r="J290" s="2"/>
      <c r="K290" s="2"/>
      <c r="L290" s="13" t="str">
        <f t="shared" si="18"/>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6"/>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17"/>
        <v>MON</v>
      </c>
      <c r="AE290"/>
    </row>
    <row r="291" spans="1:31" x14ac:dyDescent="0.25">
      <c r="B291" s="4">
        <v>45614</v>
      </c>
      <c r="C291" s="7" t="s">
        <v>401</v>
      </c>
      <c r="D291" s="2" t="s">
        <v>26</v>
      </c>
      <c r="E291" s="2" t="s">
        <v>45</v>
      </c>
      <c r="F291" s="2"/>
      <c r="G291" s="2"/>
      <c r="H291" s="2" t="str">
        <f t="shared" si="19"/>
        <v>_</v>
      </c>
      <c r="I291" s="2"/>
      <c r="J291" s="2"/>
      <c r="K291" s="2"/>
      <c r="L291" s="2" t="str">
        <f t="shared" si="18"/>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6"/>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17"/>
        <v>MON</v>
      </c>
      <c r="AE291"/>
    </row>
    <row r="292" spans="1:31" x14ac:dyDescent="0.25">
      <c r="B292" s="4">
        <v>45614</v>
      </c>
      <c r="C292" s="7" t="s">
        <v>402</v>
      </c>
      <c r="D292" s="2" t="s">
        <v>23</v>
      </c>
      <c r="E292" s="2" t="s">
        <v>19</v>
      </c>
      <c r="F292" s="2"/>
      <c r="G292" s="2"/>
      <c r="H292" s="2" t="str">
        <f t="shared" si="19"/>
        <v>_</v>
      </c>
      <c r="I292" s="2"/>
      <c r="J292" s="2"/>
      <c r="K292" s="2"/>
      <c r="L292" s="2" t="str">
        <f t="shared" si="18"/>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6"/>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17"/>
        <v>MON</v>
      </c>
      <c r="AE292"/>
    </row>
    <row r="293" spans="1:31" x14ac:dyDescent="0.25">
      <c r="B293" s="4">
        <v>45614</v>
      </c>
      <c r="C293" s="7" t="s">
        <v>403</v>
      </c>
      <c r="D293" s="2" t="s">
        <v>47</v>
      </c>
      <c r="E293" s="2" t="s">
        <v>34</v>
      </c>
      <c r="F293" s="2"/>
      <c r="G293" s="2"/>
      <c r="H293" s="2" t="str">
        <f t="shared" si="19"/>
        <v>_</v>
      </c>
      <c r="I293" s="2"/>
      <c r="J293" s="2"/>
      <c r="K293" s="2"/>
      <c r="L293" s="2" t="str">
        <f t="shared" si="18"/>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6"/>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17"/>
        <v>MON</v>
      </c>
      <c r="AE293"/>
    </row>
    <row r="294" spans="1:31" x14ac:dyDescent="0.25">
      <c r="B294" s="4">
        <v>45614</v>
      </c>
      <c r="C294" s="7" t="s">
        <v>404</v>
      </c>
      <c r="D294" s="2" t="s">
        <v>46</v>
      </c>
      <c r="E294" s="2" t="s">
        <v>15</v>
      </c>
      <c r="F294" s="2"/>
      <c r="G294" s="2"/>
      <c r="H294" s="2" t="str">
        <f t="shared" si="19"/>
        <v>_</v>
      </c>
      <c r="I294" s="2"/>
      <c r="J294" s="2"/>
      <c r="K294" s="2"/>
      <c r="L294" s="2" t="str">
        <f t="shared" si="18"/>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6"/>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17"/>
        <v>MON</v>
      </c>
      <c r="AE294"/>
    </row>
    <row r="295" spans="1:31" x14ac:dyDescent="0.25">
      <c r="A295" s="3"/>
      <c r="B295" s="5">
        <v>45614</v>
      </c>
      <c r="C295" s="8" t="s">
        <v>405</v>
      </c>
      <c r="D295" s="3" t="s">
        <v>31</v>
      </c>
      <c r="E295" s="3" t="s">
        <v>38</v>
      </c>
      <c r="F295" s="3"/>
      <c r="G295" s="3"/>
      <c r="H295" s="3" t="str">
        <f t="shared" si="19"/>
        <v>_</v>
      </c>
      <c r="I295" s="3"/>
      <c r="J295" s="3"/>
      <c r="K295" s="3"/>
      <c r="L295" s="2" t="str">
        <f t="shared" si="18"/>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6"/>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17"/>
        <v>MON</v>
      </c>
      <c r="AE295"/>
    </row>
    <row r="296" spans="1:31" x14ac:dyDescent="0.25">
      <c r="B296" s="4">
        <v>45615</v>
      </c>
      <c r="C296" s="7" t="s">
        <v>406</v>
      </c>
      <c r="D296" s="2" t="s">
        <v>23</v>
      </c>
      <c r="E296" s="2" t="s">
        <v>30</v>
      </c>
      <c r="F296" s="2"/>
      <c r="G296" s="2"/>
      <c r="H296" s="2" t="str">
        <f t="shared" si="19"/>
        <v>_</v>
      </c>
      <c r="I296" s="2"/>
      <c r="J296" s="2"/>
      <c r="K296" s="2"/>
      <c r="L296" s="13" t="str">
        <f t="shared" si="18"/>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6"/>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17"/>
        <v>TUE</v>
      </c>
      <c r="AE296"/>
    </row>
    <row r="297" spans="1:31" x14ac:dyDescent="0.25">
      <c r="B297" s="4">
        <v>45615</v>
      </c>
      <c r="C297" s="7" t="s">
        <v>407</v>
      </c>
      <c r="D297" s="2" t="s">
        <v>43</v>
      </c>
      <c r="E297" s="2" t="s">
        <v>21</v>
      </c>
      <c r="F297" s="2"/>
      <c r="G297" s="2"/>
      <c r="H297" s="2" t="str">
        <f t="shared" si="19"/>
        <v>_</v>
      </c>
      <c r="I297" s="2"/>
      <c r="J297" s="2"/>
      <c r="K297" s="2"/>
      <c r="L297" s="2" t="str">
        <f t="shared" si="18"/>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6"/>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17"/>
        <v>TUE</v>
      </c>
      <c r="AE297"/>
    </row>
    <row r="298" spans="1:31" x14ac:dyDescent="0.25">
      <c r="B298" s="4">
        <v>45615</v>
      </c>
      <c r="C298" s="7" t="s">
        <v>408</v>
      </c>
      <c r="D298" s="2" t="s">
        <v>37</v>
      </c>
      <c r="E298" s="2" t="s">
        <v>13</v>
      </c>
      <c r="F298" s="2"/>
      <c r="G298" s="2"/>
      <c r="H298" s="2" t="str">
        <f t="shared" si="19"/>
        <v>_</v>
      </c>
      <c r="I298" s="2"/>
      <c r="J298" s="2"/>
      <c r="K298" s="2"/>
      <c r="L298" s="2" t="str">
        <f t="shared" si="18"/>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6"/>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17"/>
        <v>TUE</v>
      </c>
      <c r="AE298"/>
    </row>
    <row r="299" spans="1:31" x14ac:dyDescent="0.25">
      <c r="B299" s="4">
        <v>45615</v>
      </c>
      <c r="C299" s="7" t="s">
        <v>409</v>
      </c>
      <c r="D299" s="2" t="s">
        <v>14</v>
      </c>
      <c r="E299" s="2" t="s">
        <v>22</v>
      </c>
      <c r="F299" s="2"/>
      <c r="G299" s="2"/>
      <c r="H299" s="2" t="str">
        <f t="shared" si="19"/>
        <v>_</v>
      </c>
      <c r="I299" s="2"/>
      <c r="J299" s="2"/>
      <c r="K299" s="2"/>
      <c r="L299" s="2" t="str">
        <f t="shared" si="18"/>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6"/>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17"/>
        <v>TUE</v>
      </c>
      <c r="AE299"/>
    </row>
    <row r="300" spans="1:31" x14ac:dyDescent="0.25">
      <c r="B300" s="4">
        <v>45615</v>
      </c>
      <c r="C300" s="7" t="s">
        <v>410</v>
      </c>
      <c r="D300" s="2" t="s">
        <v>47</v>
      </c>
      <c r="E300" s="2" t="s">
        <v>17</v>
      </c>
      <c r="F300" s="2"/>
      <c r="G300" s="2"/>
      <c r="H300" s="2" t="str">
        <f t="shared" si="19"/>
        <v>_</v>
      </c>
      <c r="I300" s="2"/>
      <c r="J300" s="2"/>
      <c r="K300" s="2"/>
      <c r="L300" s="2" t="str">
        <f t="shared" si="18"/>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6"/>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17"/>
        <v>TUE</v>
      </c>
      <c r="AE300"/>
    </row>
    <row r="301" spans="1:31" x14ac:dyDescent="0.25">
      <c r="B301" s="4">
        <v>45615</v>
      </c>
      <c r="C301" s="7" t="s">
        <v>411</v>
      </c>
      <c r="D301" s="2" t="s">
        <v>33</v>
      </c>
      <c r="E301" s="2" t="s">
        <v>24</v>
      </c>
      <c r="F301" s="2"/>
      <c r="G301" s="2"/>
      <c r="H301" s="2" t="str">
        <f t="shared" si="19"/>
        <v>_</v>
      </c>
      <c r="I301" s="2"/>
      <c r="J301" s="2"/>
      <c r="K301" s="2"/>
      <c r="L301" s="2" t="str">
        <f t="shared" si="18"/>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6"/>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17"/>
        <v>TUE</v>
      </c>
      <c r="AE301"/>
    </row>
    <row r="302" spans="1:31" x14ac:dyDescent="0.25">
      <c r="A302" s="3"/>
      <c r="B302" s="5">
        <v>45615</v>
      </c>
      <c r="C302" s="8" t="s">
        <v>412</v>
      </c>
      <c r="D302" s="3" t="s">
        <v>20</v>
      </c>
      <c r="E302" s="3" t="s">
        <v>25</v>
      </c>
      <c r="F302" s="3"/>
      <c r="G302" s="3"/>
      <c r="H302" s="3" t="str">
        <f t="shared" si="19"/>
        <v>_</v>
      </c>
      <c r="I302" s="3"/>
      <c r="J302" s="3"/>
      <c r="K302" s="3"/>
      <c r="L302" s="2" t="str">
        <f t="shared" si="18"/>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6"/>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17"/>
        <v>TUE</v>
      </c>
      <c r="AE302"/>
    </row>
    <row r="303" spans="1:31" x14ac:dyDescent="0.25">
      <c r="B303" s="4">
        <v>45616</v>
      </c>
      <c r="C303" s="7" t="s">
        <v>413</v>
      </c>
      <c r="D303" s="2" t="s">
        <v>27</v>
      </c>
      <c r="E303" s="2" t="s">
        <v>18</v>
      </c>
      <c r="F303" s="2"/>
      <c r="G303" s="2"/>
      <c r="H303" s="2" t="str">
        <f t="shared" si="19"/>
        <v>_</v>
      </c>
      <c r="I303" s="2"/>
      <c r="J303" s="2"/>
      <c r="K303" s="2"/>
      <c r="L303" s="13" t="str">
        <f t="shared" si="18"/>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6"/>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17"/>
        <v>WED</v>
      </c>
      <c r="AE303"/>
    </row>
    <row r="304" spans="1:31" x14ac:dyDescent="0.25">
      <c r="B304" s="4">
        <v>45616</v>
      </c>
      <c r="C304" s="7" t="s">
        <v>414</v>
      </c>
      <c r="D304" s="2" t="s">
        <v>44</v>
      </c>
      <c r="E304" s="2" t="s">
        <v>45</v>
      </c>
      <c r="F304" s="2"/>
      <c r="G304" s="2"/>
      <c r="H304" s="2" t="str">
        <f t="shared" si="19"/>
        <v>_</v>
      </c>
      <c r="I304" s="2"/>
      <c r="J304" s="2"/>
      <c r="K304" s="2"/>
      <c r="L304" s="2" t="str">
        <f t="shared" si="18"/>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6"/>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17"/>
        <v>WED</v>
      </c>
      <c r="AE304"/>
    </row>
    <row r="305" spans="1:31" x14ac:dyDescent="0.25">
      <c r="B305" s="4">
        <v>45616</v>
      </c>
      <c r="C305" s="7" t="s">
        <v>415</v>
      </c>
      <c r="D305" s="2" t="s">
        <v>38</v>
      </c>
      <c r="E305" s="2" t="s">
        <v>34</v>
      </c>
      <c r="F305" s="2"/>
      <c r="G305" s="2"/>
      <c r="H305" s="2" t="str">
        <f t="shared" si="19"/>
        <v>_</v>
      </c>
      <c r="I305" s="2"/>
      <c r="J305" s="2"/>
      <c r="K305" s="2"/>
      <c r="L305" s="2" t="str">
        <f t="shared" si="18"/>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6"/>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17"/>
        <v>WED</v>
      </c>
      <c r="AE305"/>
    </row>
    <row r="306" spans="1:31" x14ac:dyDescent="0.25">
      <c r="B306" s="4">
        <v>45616</v>
      </c>
      <c r="C306" s="7" t="s">
        <v>416</v>
      </c>
      <c r="D306" s="2" t="s">
        <v>35</v>
      </c>
      <c r="E306" s="2" t="s">
        <v>12</v>
      </c>
      <c r="F306" s="2"/>
      <c r="G306" s="2"/>
      <c r="H306" s="2" t="str">
        <f t="shared" si="19"/>
        <v>_</v>
      </c>
      <c r="I306" s="2"/>
      <c r="J306" s="2"/>
      <c r="K306" s="2"/>
      <c r="L306" s="2" t="str">
        <f t="shared" si="18"/>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6"/>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17"/>
        <v>WED</v>
      </c>
      <c r="AE306"/>
    </row>
    <row r="307" spans="1:31" x14ac:dyDescent="0.25">
      <c r="A307" s="3"/>
      <c r="B307" s="5">
        <v>45616</v>
      </c>
      <c r="C307" s="8" t="s">
        <v>417</v>
      </c>
      <c r="D307" s="3" t="s">
        <v>29</v>
      </c>
      <c r="E307" s="3" t="s">
        <v>28</v>
      </c>
      <c r="F307" s="3"/>
      <c r="G307" s="3"/>
      <c r="H307" s="3" t="str">
        <f t="shared" si="19"/>
        <v>_</v>
      </c>
      <c r="I307" s="3"/>
      <c r="J307" s="3"/>
      <c r="K307" s="3"/>
      <c r="L307" s="3" t="str">
        <f t="shared" si="18"/>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6"/>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17"/>
        <v>WED</v>
      </c>
      <c r="AE307"/>
    </row>
    <row r="308" spans="1:31" x14ac:dyDescent="0.25">
      <c r="B308" s="4">
        <v>45617</v>
      </c>
      <c r="C308" s="7" t="s">
        <v>418</v>
      </c>
      <c r="D308" s="2" t="s">
        <v>15</v>
      </c>
      <c r="E308" s="2" t="s">
        <v>16</v>
      </c>
      <c r="F308" s="2"/>
      <c r="G308" s="2"/>
      <c r="H308" s="2" t="str">
        <f t="shared" si="19"/>
        <v>_</v>
      </c>
      <c r="I308" s="2"/>
      <c r="J308" s="2"/>
      <c r="K308" s="2"/>
      <c r="L308" s="2" t="str">
        <f t="shared" si="18"/>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6"/>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17"/>
        <v>THU</v>
      </c>
      <c r="AE308"/>
    </row>
    <row r="309" spans="1:31" x14ac:dyDescent="0.25">
      <c r="B309" s="4">
        <v>45617</v>
      </c>
      <c r="C309" s="7" t="s">
        <v>419</v>
      </c>
      <c r="D309" s="2" t="s">
        <v>27</v>
      </c>
      <c r="E309" s="2" t="s">
        <v>30</v>
      </c>
      <c r="F309" s="2"/>
      <c r="G309" s="2"/>
      <c r="H309" s="2" t="str">
        <f t="shared" si="19"/>
        <v>_</v>
      </c>
      <c r="I309" s="2"/>
      <c r="J309" s="2"/>
      <c r="K309" s="2"/>
      <c r="L309" s="2" t="str">
        <f t="shared" si="18"/>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6"/>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17"/>
        <v>THU</v>
      </c>
      <c r="AE309"/>
    </row>
    <row r="310" spans="1:31" x14ac:dyDescent="0.25">
      <c r="B310" s="4">
        <v>45617</v>
      </c>
      <c r="C310" s="7" t="s">
        <v>420</v>
      </c>
      <c r="D310" s="2" t="s">
        <v>33</v>
      </c>
      <c r="E310" s="2" t="s">
        <v>31</v>
      </c>
      <c r="F310" s="2"/>
      <c r="G310" s="2"/>
      <c r="H310" s="2" t="str">
        <f t="shared" si="19"/>
        <v>_</v>
      </c>
      <c r="I310" s="2"/>
      <c r="J310" s="2"/>
      <c r="K310" s="2"/>
      <c r="L310" s="2" t="str">
        <f t="shared" si="18"/>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6"/>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17"/>
        <v>THU</v>
      </c>
      <c r="AE310"/>
    </row>
    <row r="311" spans="1:31" x14ac:dyDescent="0.25">
      <c r="B311" s="4">
        <v>45617</v>
      </c>
      <c r="C311" s="7" t="s">
        <v>421</v>
      </c>
      <c r="D311" s="2" t="s">
        <v>44</v>
      </c>
      <c r="E311" s="2" t="s">
        <v>32</v>
      </c>
      <c r="F311" s="2"/>
      <c r="G311" s="2"/>
      <c r="H311" s="2" t="str">
        <f t="shared" si="19"/>
        <v>_</v>
      </c>
      <c r="I311" s="2"/>
      <c r="J311" s="2"/>
      <c r="K311" s="2"/>
      <c r="L311" s="2" t="str">
        <f t="shared" si="18"/>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6"/>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17"/>
        <v>THU</v>
      </c>
      <c r="AE311"/>
    </row>
    <row r="312" spans="1:31" x14ac:dyDescent="0.25">
      <c r="B312" s="4">
        <v>45617</v>
      </c>
      <c r="C312" s="7" t="s">
        <v>422</v>
      </c>
      <c r="D312" s="2" t="s">
        <v>26</v>
      </c>
      <c r="E312" s="2" t="s">
        <v>46</v>
      </c>
      <c r="F312" s="2"/>
      <c r="G312" s="2"/>
      <c r="H312" s="2" t="str">
        <f t="shared" si="19"/>
        <v>_</v>
      </c>
      <c r="I312" s="2"/>
      <c r="J312" s="2"/>
      <c r="K312" s="2"/>
      <c r="L312" s="2" t="str">
        <f t="shared" si="18"/>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6"/>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17"/>
        <v>THU</v>
      </c>
      <c r="AE312"/>
    </row>
    <row r="313" spans="1:31" x14ac:dyDescent="0.25">
      <c r="B313" s="4">
        <v>45617</v>
      </c>
      <c r="C313" s="7" t="s">
        <v>423</v>
      </c>
      <c r="D313" s="2" t="s">
        <v>43</v>
      </c>
      <c r="E313" s="2" t="s">
        <v>36</v>
      </c>
      <c r="F313" s="2"/>
      <c r="G313" s="2"/>
      <c r="H313" s="2" t="str">
        <f t="shared" si="19"/>
        <v>_</v>
      </c>
      <c r="I313" s="2"/>
      <c r="J313" s="2"/>
      <c r="K313" s="2"/>
      <c r="L313" s="2" t="str">
        <f t="shared" si="18"/>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6"/>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17"/>
        <v>THU</v>
      </c>
      <c r="AE313"/>
    </row>
    <row r="314" spans="1:31" x14ac:dyDescent="0.25">
      <c r="B314" s="4">
        <v>45617</v>
      </c>
      <c r="C314" s="7" t="s">
        <v>424</v>
      </c>
      <c r="D314" s="2" t="s">
        <v>38</v>
      </c>
      <c r="E314" s="2" t="s">
        <v>13</v>
      </c>
      <c r="F314" s="2"/>
      <c r="G314" s="2"/>
      <c r="H314" s="2" t="str">
        <f t="shared" si="19"/>
        <v>_</v>
      </c>
      <c r="I314" s="2"/>
      <c r="J314" s="2"/>
      <c r="K314" s="2"/>
      <c r="L314" s="2" t="str">
        <f t="shared" si="18"/>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6"/>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17"/>
        <v>THU</v>
      </c>
      <c r="AE314"/>
    </row>
    <row r="315" spans="1:31" x14ac:dyDescent="0.25">
      <c r="B315" s="4">
        <v>45617</v>
      </c>
      <c r="C315" s="7" t="s">
        <v>425</v>
      </c>
      <c r="D315" s="2" t="s">
        <v>14</v>
      </c>
      <c r="E315" s="2" t="s">
        <v>17</v>
      </c>
      <c r="F315" s="2"/>
      <c r="G315" s="2"/>
      <c r="H315" s="2" t="str">
        <f t="shared" si="19"/>
        <v>_</v>
      </c>
      <c r="I315" s="2"/>
      <c r="J315" s="2"/>
      <c r="K315" s="2"/>
      <c r="L315" s="2" t="str">
        <f t="shared" si="18"/>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6"/>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17"/>
        <v>THU</v>
      </c>
      <c r="AE315"/>
    </row>
    <row r="316" spans="1:31" x14ac:dyDescent="0.25">
      <c r="B316" s="4">
        <v>45617</v>
      </c>
      <c r="C316" s="7" t="s">
        <v>426</v>
      </c>
      <c r="D316" s="2" t="s">
        <v>20</v>
      </c>
      <c r="E316" s="2" t="s">
        <v>24</v>
      </c>
      <c r="F316" s="2"/>
      <c r="G316" s="2"/>
      <c r="H316" s="2" t="str">
        <f t="shared" si="19"/>
        <v>_</v>
      </c>
      <c r="I316" s="2"/>
      <c r="J316" s="2"/>
      <c r="K316" s="2"/>
      <c r="L316" s="2" t="str">
        <f t="shared" si="18"/>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6"/>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17"/>
        <v>THU</v>
      </c>
      <c r="AE316"/>
    </row>
    <row r="317" spans="1:31" x14ac:dyDescent="0.25">
      <c r="A317" s="3"/>
      <c r="B317" s="5">
        <v>45617</v>
      </c>
      <c r="C317" s="8" t="s">
        <v>427</v>
      </c>
      <c r="D317" s="3" t="s">
        <v>37</v>
      </c>
      <c r="E317" s="3" t="s">
        <v>23</v>
      </c>
      <c r="F317" s="3"/>
      <c r="G317" s="3"/>
      <c r="H317" s="3" t="str">
        <f t="shared" si="19"/>
        <v>_</v>
      </c>
      <c r="I317" s="3"/>
      <c r="J317" s="3"/>
      <c r="K317" s="3"/>
      <c r="L317" s="2" t="str">
        <f t="shared" si="18"/>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6"/>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17"/>
        <v>THU</v>
      </c>
      <c r="AE317"/>
    </row>
    <row r="318" spans="1:31" x14ac:dyDescent="0.25">
      <c r="B318" s="4">
        <v>45618</v>
      </c>
      <c r="C318" s="7" t="s">
        <v>428</v>
      </c>
      <c r="D318" s="2" t="s">
        <v>22</v>
      </c>
      <c r="E318" s="2" t="s">
        <v>21</v>
      </c>
      <c r="F318" s="2"/>
      <c r="G318" s="2"/>
      <c r="H318" s="2" t="str">
        <f t="shared" si="19"/>
        <v>_</v>
      </c>
      <c r="I318" s="2"/>
      <c r="J318" s="2"/>
      <c r="K318" s="2"/>
      <c r="L318" s="13" t="str">
        <f t="shared" si="18"/>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6"/>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17"/>
        <v>FRI</v>
      </c>
      <c r="AE318"/>
    </row>
    <row r="319" spans="1:31" x14ac:dyDescent="0.25">
      <c r="A319" s="3"/>
      <c r="B319" s="5">
        <v>45618</v>
      </c>
      <c r="C319" s="8" t="s">
        <v>429</v>
      </c>
      <c r="D319" s="3" t="s">
        <v>29</v>
      </c>
      <c r="E319" s="3" t="s">
        <v>47</v>
      </c>
      <c r="F319" s="3"/>
      <c r="G319" s="3"/>
      <c r="H319" s="3" t="str">
        <f t="shared" si="19"/>
        <v>_</v>
      </c>
      <c r="I319" s="3"/>
      <c r="J319" s="3"/>
      <c r="K319" s="3"/>
      <c r="L319" s="3" t="str">
        <f t="shared" si="18"/>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6"/>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17"/>
        <v>FRI</v>
      </c>
      <c r="AE319"/>
    </row>
    <row r="320" spans="1:31" x14ac:dyDescent="0.25">
      <c r="B320" s="4">
        <v>45619</v>
      </c>
      <c r="C320" s="7" t="s">
        <v>430</v>
      </c>
      <c r="D320" s="2" t="s">
        <v>17</v>
      </c>
      <c r="E320" s="2" t="s">
        <v>45</v>
      </c>
      <c r="F320" s="2"/>
      <c r="G320" s="2"/>
      <c r="H320" s="2" t="str">
        <f t="shared" si="19"/>
        <v>_</v>
      </c>
      <c r="I320" s="2"/>
      <c r="J320" s="2"/>
      <c r="K320" s="2"/>
      <c r="L320" s="2" t="str">
        <f t="shared" si="18"/>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6"/>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17"/>
        <v>SAT</v>
      </c>
      <c r="AE320"/>
    </row>
    <row r="321" spans="1:31" x14ac:dyDescent="0.25">
      <c r="B321" s="4">
        <v>45619</v>
      </c>
      <c r="C321" s="7" t="s">
        <v>431</v>
      </c>
      <c r="D321" s="2" t="s">
        <v>37</v>
      </c>
      <c r="E321" s="2" t="s">
        <v>24</v>
      </c>
      <c r="F321" s="2"/>
      <c r="G321" s="2"/>
      <c r="H321" s="2" t="str">
        <f t="shared" si="19"/>
        <v>_</v>
      </c>
      <c r="I321" s="2"/>
      <c r="J321" s="2"/>
      <c r="K321" s="2"/>
      <c r="L321" s="2" t="str">
        <f t="shared" si="18"/>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6"/>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17"/>
        <v>SAT</v>
      </c>
      <c r="AE321"/>
    </row>
    <row r="322" spans="1:31" x14ac:dyDescent="0.25">
      <c r="B322" s="4">
        <v>45619</v>
      </c>
      <c r="C322" s="7" t="s">
        <v>432</v>
      </c>
      <c r="D322" s="2" t="s">
        <v>12</v>
      </c>
      <c r="E322" s="2" t="s">
        <v>28</v>
      </c>
      <c r="F322" s="2"/>
      <c r="G322" s="2"/>
      <c r="H322" s="2" t="str">
        <f t="shared" si="19"/>
        <v>_</v>
      </c>
      <c r="I322" s="2"/>
      <c r="J322" s="2"/>
      <c r="K322" s="2"/>
      <c r="L322" s="2" t="str">
        <f t="shared" si="18"/>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6"/>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17"/>
        <v>SAT</v>
      </c>
      <c r="AE322"/>
    </row>
    <row r="323" spans="1:31" x14ac:dyDescent="0.25">
      <c r="B323" s="4">
        <v>45619</v>
      </c>
      <c r="C323" s="7" t="s">
        <v>433</v>
      </c>
      <c r="D323" s="2" t="s">
        <v>26</v>
      </c>
      <c r="E323" s="2" t="s">
        <v>14</v>
      </c>
      <c r="F323" s="2"/>
      <c r="G323" s="2"/>
      <c r="H323" s="2" t="str">
        <f t="shared" si="19"/>
        <v>_</v>
      </c>
      <c r="I323" s="2"/>
      <c r="J323" s="2"/>
      <c r="K323" s="2"/>
      <c r="L323" s="2" t="str">
        <f t="shared" si="18"/>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0">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21">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19"/>
        <v>_</v>
      </c>
      <c r="I324" s="2"/>
      <c r="J324" s="2"/>
      <c r="K324" s="2"/>
      <c r="L324" s="2" t="str">
        <f t="shared" ref="L324:L387" si="22">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0"/>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21"/>
        <v>SAT</v>
      </c>
      <c r="AE324"/>
    </row>
    <row r="325" spans="1:31" x14ac:dyDescent="0.25">
      <c r="B325" s="4">
        <v>45619</v>
      </c>
      <c r="C325" s="7" t="s">
        <v>435</v>
      </c>
      <c r="D325" s="2" t="s">
        <v>25</v>
      </c>
      <c r="E325" s="2" t="s">
        <v>30</v>
      </c>
      <c r="F325" s="2"/>
      <c r="G325" s="2"/>
      <c r="H325" s="2" t="str">
        <f t="shared" si="19"/>
        <v>_</v>
      </c>
      <c r="I325" s="2"/>
      <c r="J325" s="2"/>
      <c r="K325" s="2"/>
      <c r="L325" s="2" t="str">
        <f t="shared" si="22"/>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0"/>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21"/>
        <v>SAT</v>
      </c>
      <c r="AE325"/>
    </row>
    <row r="326" spans="1:31" x14ac:dyDescent="0.25">
      <c r="B326" s="4">
        <v>45619</v>
      </c>
      <c r="C326" s="7" t="s">
        <v>436</v>
      </c>
      <c r="D326" s="2" t="s">
        <v>16</v>
      </c>
      <c r="E326" s="2" t="s">
        <v>31</v>
      </c>
      <c r="F326" s="2"/>
      <c r="G326" s="2"/>
      <c r="H326" s="2" t="str">
        <f t="shared" ref="H326:H389" si="23">IF(AND(ISBLANK($F326),ISBLANK($G326)),"_",IF($F326&gt;$G326,$D326,$E326))</f>
        <v>_</v>
      </c>
      <c r="I326" s="2"/>
      <c r="J326" s="2"/>
      <c r="K326" s="2"/>
      <c r="L326" s="2" t="str">
        <f t="shared" si="22"/>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0"/>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21"/>
        <v>SAT</v>
      </c>
      <c r="AE326"/>
    </row>
    <row r="327" spans="1:31" x14ac:dyDescent="0.25">
      <c r="B327" s="4">
        <v>45619</v>
      </c>
      <c r="C327" s="7" t="s">
        <v>437</v>
      </c>
      <c r="D327" s="2" t="s">
        <v>34</v>
      </c>
      <c r="E327" s="2" t="s">
        <v>43</v>
      </c>
      <c r="F327" s="2"/>
      <c r="G327" s="2"/>
      <c r="H327" s="2" t="str">
        <f t="shared" si="23"/>
        <v>_</v>
      </c>
      <c r="I327" s="2"/>
      <c r="J327" s="2"/>
      <c r="K327" s="2"/>
      <c r="L327" s="2" t="str">
        <f t="shared" si="22"/>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0"/>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21"/>
        <v>SAT</v>
      </c>
      <c r="AE327"/>
    </row>
    <row r="328" spans="1:31" x14ac:dyDescent="0.25">
      <c r="B328" s="4">
        <v>45619</v>
      </c>
      <c r="C328" s="7" t="s">
        <v>438</v>
      </c>
      <c r="D328" s="2" t="s">
        <v>15</v>
      </c>
      <c r="E328" s="2" t="s">
        <v>21</v>
      </c>
      <c r="F328" s="2"/>
      <c r="G328" s="2"/>
      <c r="H328" s="2" t="str">
        <f t="shared" si="23"/>
        <v>_</v>
      </c>
      <c r="I328" s="2"/>
      <c r="J328" s="2"/>
      <c r="K328" s="2"/>
      <c r="L328" s="2" t="str">
        <f t="shared" si="22"/>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0"/>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21"/>
        <v>SAT</v>
      </c>
      <c r="AE328"/>
    </row>
    <row r="329" spans="1:31" x14ac:dyDescent="0.25">
      <c r="B329" s="4">
        <v>45619</v>
      </c>
      <c r="C329" s="7" t="s">
        <v>439</v>
      </c>
      <c r="D329" s="2" t="s">
        <v>32</v>
      </c>
      <c r="E329" s="2" t="s">
        <v>46</v>
      </c>
      <c r="F329" s="2"/>
      <c r="G329" s="2"/>
      <c r="H329" s="2" t="str">
        <f t="shared" si="23"/>
        <v>_</v>
      </c>
      <c r="I329" s="2"/>
      <c r="J329" s="2"/>
      <c r="K329" s="2"/>
      <c r="L329" s="2" t="str">
        <f t="shared" si="22"/>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0"/>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21"/>
        <v>SAT</v>
      </c>
      <c r="AE329"/>
    </row>
    <row r="330" spans="1:31" x14ac:dyDescent="0.25">
      <c r="B330" s="4">
        <v>45619</v>
      </c>
      <c r="C330" s="7" t="s">
        <v>440</v>
      </c>
      <c r="D330" s="2" t="s">
        <v>44</v>
      </c>
      <c r="E330" s="2" t="s">
        <v>36</v>
      </c>
      <c r="F330" s="2"/>
      <c r="G330" s="2"/>
      <c r="H330" s="2" t="str">
        <f t="shared" si="23"/>
        <v>_</v>
      </c>
      <c r="I330" s="2"/>
      <c r="J330" s="2"/>
      <c r="K330" s="2"/>
      <c r="L330" s="2" t="str">
        <f t="shared" si="22"/>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0"/>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21"/>
        <v>SAT</v>
      </c>
      <c r="AE330"/>
    </row>
    <row r="331" spans="1:31" x14ac:dyDescent="0.25">
      <c r="B331" s="4">
        <v>45619</v>
      </c>
      <c r="C331" s="7" t="s">
        <v>441</v>
      </c>
      <c r="D331" s="2" t="s">
        <v>22</v>
      </c>
      <c r="E331" s="2" t="s">
        <v>35</v>
      </c>
      <c r="F331" s="2"/>
      <c r="G331" s="2"/>
      <c r="H331" s="2" t="str">
        <f t="shared" si="23"/>
        <v>_</v>
      </c>
      <c r="I331" s="2"/>
      <c r="J331" s="2"/>
      <c r="K331" s="2"/>
      <c r="L331" s="2" t="str">
        <f t="shared" si="22"/>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0"/>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21"/>
        <v>SAT</v>
      </c>
      <c r="AE331"/>
    </row>
    <row r="332" spans="1:31" x14ac:dyDescent="0.25">
      <c r="B332" s="4">
        <v>45619</v>
      </c>
      <c r="C332" s="7" t="s">
        <v>442</v>
      </c>
      <c r="D332" s="2" t="s">
        <v>13</v>
      </c>
      <c r="E332" s="2" t="s">
        <v>33</v>
      </c>
      <c r="F332" s="2"/>
      <c r="G332" s="2"/>
      <c r="H332" s="2" t="str">
        <f t="shared" si="23"/>
        <v>_</v>
      </c>
      <c r="I332" s="2"/>
      <c r="J332" s="2"/>
      <c r="K332" s="2"/>
      <c r="L332" s="2" t="str">
        <f t="shared" si="22"/>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0"/>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21"/>
        <v>SAT</v>
      </c>
      <c r="AE332"/>
    </row>
    <row r="333" spans="1:31" x14ac:dyDescent="0.25">
      <c r="B333" s="4">
        <v>45619</v>
      </c>
      <c r="C333" s="7" t="s">
        <v>443</v>
      </c>
      <c r="D333" s="2" t="s">
        <v>29</v>
      </c>
      <c r="E333" s="2" t="s">
        <v>38</v>
      </c>
      <c r="F333" s="2"/>
      <c r="G333" s="2"/>
      <c r="H333" s="2" t="str">
        <f t="shared" si="23"/>
        <v>_</v>
      </c>
      <c r="I333" s="2"/>
      <c r="J333" s="2"/>
      <c r="K333" s="2"/>
      <c r="L333" s="2" t="str">
        <f t="shared" si="22"/>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0"/>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21"/>
        <v>SAT</v>
      </c>
      <c r="AE333"/>
    </row>
    <row r="334" spans="1:31" x14ac:dyDescent="0.25">
      <c r="A334" s="3"/>
      <c r="B334" s="5">
        <v>45619</v>
      </c>
      <c r="C334" s="8" t="s">
        <v>444</v>
      </c>
      <c r="D334" s="3" t="s">
        <v>20</v>
      </c>
      <c r="E334" s="3" t="s">
        <v>23</v>
      </c>
      <c r="F334" s="3"/>
      <c r="G334" s="3"/>
      <c r="H334" s="3" t="str">
        <f t="shared" si="23"/>
        <v>_</v>
      </c>
      <c r="I334" s="3"/>
      <c r="J334" s="3"/>
      <c r="K334" s="3"/>
      <c r="L334" s="2" t="str">
        <f t="shared" si="22"/>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0"/>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21"/>
        <v>SAT</v>
      </c>
      <c r="AE334"/>
    </row>
    <row r="335" spans="1:31" x14ac:dyDescent="0.25">
      <c r="A335" s="12"/>
      <c r="B335" s="25">
        <v>45620</v>
      </c>
      <c r="C335" s="11" t="s">
        <v>445</v>
      </c>
      <c r="D335" s="12" t="s">
        <v>15</v>
      </c>
      <c r="E335" s="12" t="s">
        <v>18</v>
      </c>
      <c r="F335" s="12"/>
      <c r="G335" s="12"/>
      <c r="H335" s="12" t="str">
        <f t="shared" si="23"/>
        <v>_</v>
      </c>
      <c r="I335" s="12"/>
      <c r="J335" s="12"/>
      <c r="K335" s="12"/>
      <c r="L335" s="12" t="str">
        <f t="shared" si="22"/>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0"/>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21"/>
        <v>SUN</v>
      </c>
      <c r="AE335"/>
    </row>
    <row r="336" spans="1:31" x14ac:dyDescent="0.25">
      <c r="B336" s="4">
        <v>45621</v>
      </c>
      <c r="C336" s="7" t="s">
        <v>446</v>
      </c>
      <c r="D336" s="2" t="s">
        <v>26</v>
      </c>
      <c r="E336" s="2" t="s">
        <v>43</v>
      </c>
      <c r="F336" s="2"/>
      <c r="G336" s="2"/>
      <c r="H336" s="2" t="str">
        <f t="shared" si="23"/>
        <v>_</v>
      </c>
      <c r="I336" s="2"/>
      <c r="J336" s="2"/>
      <c r="K336" s="2"/>
      <c r="L336" s="13" t="str">
        <f t="shared" si="22"/>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0"/>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21"/>
        <v>MON</v>
      </c>
      <c r="AE336"/>
    </row>
    <row r="337" spans="1:31" x14ac:dyDescent="0.25">
      <c r="B337" s="4">
        <v>45621</v>
      </c>
      <c r="C337" s="7" t="s">
        <v>447</v>
      </c>
      <c r="D337" s="2" t="s">
        <v>46</v>
      </c>
      <c r="E337" s="2" t="s">
        <v>14</v>
      </c>
      <c r="F337" s="2"/>
      <c r="G337" s="2"/>
      <c r="H337" s="2" t="str">
        <f t="shared" si="23"/>
        <v>_</v>
      </c>
      <c r="I337" s="2"/>
      <c r="J337" s="2"/>
      <c r="K337" s="2"/>
      <c r="L337" s="2" t="str">
        <f t="shared" si="22"/>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0"/>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21"/>
        <v>MON</v>
      </c>
      <c r="AE337"/>
    </row>
    <row r="338" spans="1:31" x14ac:dyDescent="0.25">
      <c r="B338" s="4">
        <v>45621</v>
      </c>
      <c r="C338" s="7" t="s">
        <v>448</v>
      </c>
      <c r="D338" s="2" t="s">
        <v>35</v>
      </c>
      <c r="E338" s="2" t="s">
        <v>32</v>
      </c>
      <c r="F338" s="2"/>
      <c r="G338" s="2"/>
      <c r="H338" s="2" t="str">
        <f t="shared" si="23"/>
        <v>_</v>
      </c>
      <c r="I338" s="2"/>
      <c r="J338" s="2"/>
      <c r="K338" s="2"/>
      <c r="L338" s="2" t="str">
        <f t="shared" si="22"/>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0"/>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21"/>
        <v>MON</v>
      </c>
      <c r="AE338"/>
    </row>
    <row r="339" spans="1:31" x14ac:dyDescent="0.25">
      <c r="B339" s="4">
        <v>45621</v>
      </c>
      <c r="C339" s="7" t="s">
        <v>449</v>
      </c>
      <c r="D339" s="2" t="s">
        <v>13</v>
      </c>
      <c r="E339" s="2" t="s">
        <v>20</v>
      </c>
      <c r="F339" s="2"/>
      <c r="G339" s="2"/>
      <c r="H339" s="2" t="str">
        <f t="shared" si="23"/>
        <v>_</v>
      </c>
      <c r="I339" s="2"/>
      <c r="J339" s="2"/>
      <c r="K339" s="2"/>
      <c r="L339" s="2" t="str">
        <f t="shared" si="22"/>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0"/>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21"/>
        <v>MON</v>
      </c>
      <c r="AE339"/>
    </row>
    <row r="340" spans="1:31" x14ac:dyDescent="0.25">
      <c r="B340" s="4">
        <v>45621</v>
      </c>
      <c r="C340" s="7" t="s">
        <v>450</v>
      </c>
      <c r="D340" s="2" t="s">
        <v>27</v>
      </c>
      <c r="E340" s="2" t="s">
        <v>45</v>
      </c>
      <c r="F340" s="2"/>
      <c r="G340" s="2"/>
      <c r="H340" s="2" t="str">
        <f t="shared" si="23"/>
        <v>_</v>
      </c>
      <c r="I340" s="2"/>
      <c r="J340" s="2"/>
      <c r="K340" s="2"/>
      <c r="L340" s="2" t="str">
        <f t="shared" si="22"/>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0"/>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21"/>
        <v>MON</v>
      </c>
      <c r="AE340"/>
    </row>
    <row r="341" spans="1:31" x14ac:dyDescent="0.25">
      <c r="B341" s="4">
        <v>45621</v>
      </c>
      <c r="C341" s="7" t="s">
        <v>451</v>
      </c>
      <c r="D341" s="2" t="s">
        <v>34</v>
      </c>
      <c r="E341" s="2" t="s">
        <v>44</v>
      </c>
      <c r="F341" s="2"/>
      <c r="G341" s="2"/>
      <c r="H341" s="2" t="str">
        <f t="shared" si="23"/>
        <v>_</v>
      </c>
      <c r="I341" s="2"/>
      <c r="J341" s="2"/>
      <c r="K341" s="2"/>
      <c r="L341" s="2" t="str">
        <f t="shared" si="22"/>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0"/>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21"/>
        <v>MON</v>
      </c>
      <c r="AE341"/>
    </row>
    <row r="342" spans="1:31" x14ac:dyDescent="0.25">
      <c r="B342" s="4">
        <v>45621</v>
      </c>
      <c r="C342" s="7" t="s">
        <v>452</v>
      </c>
      <c r="D342" s="2" t="s">
        <v>24</v>
      </c>
      <c r="E342" s="2" t="s">
        <v>30</v>
      </c>
      <c r="F342" s="2"/>
      <c r="G342" s="2"/>
      <c r="H342" s="2" t="str">
        <f t="shared" si="23"/>
        <v>_</v>
      </c>
      <c r="I342" s="2"/>
      <c r="J342" s="2"/>
      <c r="K342" s="2"/>
      <c r="L342" s="2" t="str">
        <f t="shared" si="22"/>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0"/>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21"/>
        <v>MON</v>
      </c>
      <c r="AE342"/>
    </row>
    <row r="343" spans="1:31" x14ac:dyDescent="0.25">
      <c r="B343" s="4">
        <v>45621</v>
      </c>
      <c r="C343" s="7" t="s">
        <v>453</v>
      </c>
      <c r="D343" s="2" t="s">
        <v>31</v>
      </c>
      <c r="E343" s="2" t="s">
        <v>33</v>
      </c>
      <c r="F343" s="2"/>
      <c r="G343" s="2"/>
      <c r="H343" s="2" t="str">
        <f t="shared" si="23"/>
        <v>_</v>
      </c>
      <c r="I343" s="2"/>
      <c r="J343" s="2"/>
      <c r="K343" s="2"/>
      <c r="L343" s="2" t="str">
        <f t="shared" si="22"/>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0"/>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21"/>
        <v>MON</v>
      </c>
      <c r="AE343"/>
    </row>
    <row r="344" spans="1:31" x14ac:dyDescent="0.25">
      <c r="B344" s="4">
        <v>45621</v>
      </c>
      <c r="C344" s="7" t="s">
        <v>454</v>
      </c>
      <c r="D344" s="2" t="s">
        <v>22</v>
      </c>
      <c r="E344" s="2" t="s">
        <v>37</v>
      </c>
      <c r="F344" s="2"/>
      <c r="G344" s="2"/>
      <c r="H344" s="2" t="str">
        <f t="shared" si="23"/>
        <v>_</v>
      </c>
      <c r="I344" s="2"/>
      <c r="J344" s="2"/>
      <c r="K344" s="2"/>
      <c r="L344" s="2" t="str">
        <f t="shared" si="22"/>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0"/>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21"/>
        <v>MON</v>
      </c>
      <c r="AE344"/>
    </row>
    <row r="345" spans="1:31" x14ac:dyDescent="0.25">
      <c r="B345" s="4">
        <v>45621</v>
      </c>
      <c r="C345" s="7" t="s">
        <v>455</v>
      </c>
      <c r="D345" s="2" t="s">
        <v>12</v>
      </c>
      <c r="E345" s="2" t="s">
        <v>47</v>
      </c>
      <c r="F345" s="2"/>
      <c r="G345" s="2"/>
      <c r="H345" s="2" t="str">
        <f t="shared" si="23"/>
        <v>_</v>
      </c>
      <c r="I345" s="2"/>
      <c r="J345" s="2"/>
      <c r="K345" s="2"/>
      <c r="L345" s="2" t="str">
        <f t="shared" si="22"/>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0"/>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21"/>
        <v>MON</v>
      </c>
      <c r="AE345"/>
    </row>
    <row r="346" spans="1:31" x14ac:dyDescent="0.25">
      <c r="A346" s="3"/>
      <c r="B346" s="5">
        <v>45621</v>
      </c>
      <c r="C346" s="8" t="s">
        <v>456</v>
      </c>
      <c r="D346" s="3" t="s">
        <v>28</v>
      </c>
      <c r="E346" s="3" t="s">
        <v>38</v>
      </c>
      <c r="F346" s="3"/>
      <c r="G346" s="3"/>
      <c r="H346" s="3" t="str">
        <f t="shared" si="23"/>
        <v>_</v>
      </c>
      <c r="I346" s="3"/>
      <c r="J346" s="3"/>
      <c r="K346" s="3"/>
      <c r="L346" s="2" t="str">
        <f t="shared" si="22"/>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0"/>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21"/>
        <v>MON</v>
      </c>
      <c r="AE346"/>
    </row>
    <row r="347" spans="1:31" x14ac:dyDescent="0.25">
      <c r="B347" s="4">
        <v>45622</v>
      </c>
      <c r="C347" s="7" t="s">
        <v>457</v>
      </c>
      <c r="D347" s="2" t="s">
        <v>25</v>
      </c>
      <c r="E347" s="2" t="s">
        <v>16</v>
      </c>
      <c r="F347" s="2"/>
      <c r="G347" s="2"/>
      <c r="H347" s="2" t="str">
        <f t="shared" si="23"/>
        <v>_</v>
      </c>
      <c r="I347" s="2"/>
      <c r="J347" s="2"/>
      <c r="K347" s="2"/>
      <c r="L347" s="13" t="str">
        <f t="shared" si="22"/>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0"/>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21"/>
        <v>TUE</v>
      </c>
      <c r="AE347"/>
    </row>
    <row r="348" spans="1:31" x14ac:dyDescent="0.25">
      <c r="A348" s="3"/>
      <c r="B348" s="5">
        <v>45622</v>
      </c>
      <c r="C348" s="8" t="s">
        <v>458</v>
      </c>
      <c r="D348" s="3" t="s">
        <v>15</v>
      </c>
      <c r="E348" s="3" t="s">
        <v>19</v>
      </c>
      <c r="F348" s="3"/>
      <c r="G348" s="3"/>
      <c r="H348" s="3" t="str">
        <f t="shared" si="23"/>
        <v>_</v>
      </c>
      <c r="I348" s="3"/>
      <c r="J348" s="3"/>
      <c r="K348" s="3"/>
      <c r="L348" s="3" t="str">
        <f t="shared" si="22"/>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0"/>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21"/>
        <v>TUE</v>
      </c>
      <c r="AE348"/>
    </row>
    <row r="349" spans="1:31" x14ac:dyDescent="0.25">
      <c r="B349" s="4">
        <v>45623</v>
      </c>
      <c r="C349" s="7" t="s">
        <v>459</v>
      </c>
      <c r="D349" s="2" t="s">
        <v>37</v>
      </c>
      <c r="E349" s="2" t="s">
        <v>29</v>
      </c>
      <c r="F349" s="2"/>
      <c r="G349" s="2"/>
      <c r="H349" s="2" t="str">
        <f t="shared" si="23"/>
        <v>_</v>
      </c>
      <c r="I349" s="2"/>
      <c r="J349" s="2"/>
      <c r="K349" s="2"/>
      <c r="L349" s="2" t="str">
        <f t="shared" si="22"/>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0"/>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21"/>
        <v>WED</v>
      </c>
      <c r="AE349"/>
    </row>
    <row r="350" spans="1:31" x14ac:dyDescent="0.25">
      <c r="B350" s="4">
        <v>45623</v>
      </c>
      <c r="C350" s="7" t="s">
        <v>460</v>
      </c>
      <c r="D350" s="2" t="s">
        <v>13</v>
      </c>
      <c r="E350" s="2" t="s">
        <v>32</v>
      </c>
      <c r="F350" s="2"/>
      <c r="G350" s="2"/>
      <c r="H350" s="2" t="str">
        <f t="shared" si="23"/>
        <v>_</v>
      </c>
      <c r="I350" s="2"/>
      <c r="J350" s="2"/>
      <c r="K350" s="2"/>
      <c r="L350" s="2" t="str">
        <f t="shared" si="22"/>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0"/>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21"/>
        <v>WED</v>
      </c>
      <c r="AE350"/>
    </row>
    <row r="351" spans="1:31" x14ac:dyDescent="0.25">
      <c r="B351" s="4">
        <v>45623</v>
      </c>
      <c r="C351" s="7" t="s">
        <v>461</v>
      </c>
      <c r="D351" s="2" t="s">
        <v>20</v>
      </c>
      <c r="E351" s="2" t="s">
        <v>44</v>
      </c>
      <c r="F351" s="2"/>
      <c r="G351" s="2"/>
      <c r="H351" s="2" t="str">
        <f t="shared" si="23"/>
        <v>_</v>
      </c>
      <c r="I351" s="2"/>
      <c r="J351" s="2"/>
      <c r="K351" s="2"/>
      <c r="L351" s="2" t="str">
        <f t="shared" si="22"/>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0"/>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21"/>
        <v>WED</v>
      </c>
      <c r="AE351"/>
    </row>
    <row r="352" spans="1:31" x14ac:dyDescent="0.25">
      <c r="B352" s="4">
        <v>45623</v>
      </c>
      <c r="C352" s="7" t="s">
        <v>462</v>
      </c>
      <c r="D352" s="2" t="s">
        <v>24</v>
      </c>
      <c r="E352" s="2" t="s">
        <v>31</v>
      </c>
      <c r="F352" s="2"/>
      <c r="G352" s="2"/>
      <c r="H352" s="2" t="str">
        <f t="shared" si="23"/>
        <v>_</v>
      </c>
      <c r="I352" s="2"/>
      <c r="J352" s="2"/>
      <c r="K352" s="2"/>
      <c r="L352" s="2" t="str">
        <f t="shared" si="22"/>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0"/>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21"/>
        <v>WED</v>
      </c>
      <c r="AE352"/>
    </row>
    <row r="353" spans="1:31" x14ac:dyDescent="0.25">
      <c r="B353" s="4">
        <v>45623</v>
      </c>
      <c r="C353" s="7" t="s">
        <v>463</v>
      </c>
      <c r="D353" s="2" t="s">
        <v>46</v>
      </c>
      <c r="E353" s="2" t="s">
        <v>43</v>
      </c>
      <c r="F353" s="2"/>
      <c r="G353" s="2"/>
      <c r="H353" s="2" t="str">
        <f t="shared" si="23"/>
        <v>_</v>
      </c>
      <c r="I353" s="2"/>
      <c r="J353" s="2"/>
      <c r="K353" s="2"/>
      <c r="L353" s="2" t="str">
        <f t="shared" si="22"/>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0"/>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21"/>
        <v>WED</v>
      </c>
      <c r="AE353"/>
    </row>
    <row r="354" spans="1:31" x14ac:dyDescent="0.25">
      <c r="B354" s="4">
        <v>45623</v>
      </c>
      <c r="C354" s="7" t="s">
        <v>464</v>
      </c>
      <c r="D354" s="2" t="s">
        <v>18</v>
      </c>
      <c r="E354" s="2" t="s">
        <v>14</v>
      </c>
      <c r="F354" s="2"/>
      <c r="G354" s="2"/>
      <c r="H354" s="2" t="str">
        <f t="shared" si="23"/>
        <v>_</v>
      </c>
      <c r="I354" s="2"/>
      <c r="J354" s="2"/>
      <c r="K354" s="2"/>
      <c r="L354" s="2" t="str">
        <f t="shared" si="22"/>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0"/>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21"/>
        <v>WED</v>
      </c>
      <c r="AE354"/>
    </row>
    <row r="355" spans="1:31" x14ac:dyDescent="0.25">
      <c r="B355" s="4">
        <v>45623</v>
      </c>
      <c r="C355" s="7" t="s">
        <v>465</v>
      </c>
      <c r="D355" s="2" t="s">
        <v>16</v>
      </c>
      <c r="E355" s="2" t="s">
        <v>33</v>
      </c>
      <c r="F355" s="2"/>
      <c r="G355" s="2"/>
      <c r="H355" s="2" t="str">
        <f t="shared" si="23"/>
        <v>_</v>
      </c>
      <c r="I355" s="2"/>
      <c r="J355" s="2"/>
      <c r="K355" s="2"/>
      <c r="L355" s="2" t="str">
        <f t="shared" si="22"/>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0"/>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21"/>
        <v>WED</v>
      </c>
      <c r="AE355"/>
    </row>
    <row r="356" spans="1:31" x14ac:dyDescent="0.25">
      <c r="B356" s="4">
        <v>45623</v>
      </c>
      <c r="C356" s="7" t="s">
        <v>466</v>
      </c>
      <c r="D356" s="2" t="s">
        <v>25</v>
      </c>
      <c r="E356" s="2" t="s">
        <v>21</v>
      </c>
      <c r="F356" s="2"/>
      <c r="G356" s="2"/>
      <c r="H356" s="2" t="str">
        <f t="shared" si="23"/>
        <v>_</v>
      </c>
      <c r="I356" s="2"/>
      <c r="J356" s="2"/>
      <c r="K356" s="2"/>
      <c r="L356" s="2" t="str">
        <f t="shared" si="22"/>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0"/>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21"/>
        <v>WED</v>
      </c>
      <c r="AE356"/>
    </row>
    <row r="357" spans="1:31" x14ac:dyDescent="0.25">
      <c r="B357" s="4">
        <v>45623</v>
      </c>
      <c r="C357" s="7" t="s">
        <v>467</v>
      </c>
      <c r="D357" s="2" t="s">
        <v>19</v>
      </c>
      <c r="E357" s="2" t="s">
        <v>36</v>
      </c>
      <c r="F357" s="2"/>
      <c r="G357" s="2"/>
      <c r="H357" s="2" t="str">
        <f t="shared" si="23"/>
        <v>_</v>
      </c>
      <c r="I357" s="2"/>
      <c r="J357" s="2"/>
      <c r="K357" s="2"/>
      <c r="L357" s="2" t="str">
        <f t="shared" si="22"/>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0"/>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21"/>
        <v>WED</v>
      </c>
      <c r="AE357"/>
    </row>
    <row r="358" spans="1:31" x14ac:dyDescent="0.25">
      <c r="B358" s="4">
        <v>45623</v>
      </c>
      <c r="C358" s="7" t="s">
        <v>468</v>
      </c>
      <c r="D358" s="2" t="s">
        <v>45</v>
      </c>
      <c r="E358" s="2" t="s">
        <v>35</v>
      </c>
      <c r="F358" s="2"/>
      <c r="G358" s="2"/>
      <c r="H358" s="2" t="str">
        <f t="shared" si="23"/>
        <v>_</v>
      </c>
      <c r="I358" s="2"/>
      <c r="J358" s="2"/>
      <c r="K358" s="2"/>
      <c r="L358" s="2" t="str">
        <f t="shared" si="22"/>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0"/>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21"/>
        <v>WED</v>
      </c>
      <c r="AE358"/>
    </row>
    <row r="359" spans="1:31" x14ac:dyDescent="0.25">
      <c r="B359" s="4">
        <v>45623</v>
      </c>
      <c r="C359" s="7" t="s">
        <v>469</v>
      </c>
      <c r="D359" s="2" t="s">
        <v>34</v>
      </c>
      <c r="E359" s="2" t="s">
        <v>17</v>
      </c>
      <c r="F359" s="2"/>
      <c r="G359" s="2"/>
      <c r="H359" s="2" t="str">
        <f t="shared" si="23"/>
        <v>_</v>
      </c>
      <c r="I359" s="2"/>
      <c r="J359" s="2"/>
      <c r="K359" s="2"/>
      <c r="L359" s="2" t="str">
        <f t="shared" si="22"/>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0"/>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21"/>
        <v>WED</v>
      </c>
      <c r="AE359"/>
    </row>
    <row r="360" spans="1:31" x14ac:dyDescent="0.25">
      <c r="B360" s="4">
        <v>45623</v>
      </c>
      <c r="C360" s="7" t="s">
        <v>470</v>
      </c>
      <c r="D360" s="2" t="s">
        <v>27</v>
      </c>
      <c r="E360" s="2" t="s">
        <v>26</v>
      </c>
      <c r="F360" s="2"/>
      <c r="G360" s="2"/>
      <c r="H360" s="2" t="str">
        <f t="shared" si="23"/>
        <v>_</v>
      </c>
      <c r="I360" s="2"/>
      <c r="J360" s="2"/>
      <c r="K360" s="2"/>
      <c r="L360" s="2" t="str">
        <f t="shared" si="22"/>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0"/>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21"/>
        <v>WED</v>
      </c>
      <c r="AE360"/>
    </row>
    <row r="361" spans="1:31" x14ac:dyDescent="0.25">
      <c r="B361" s="4">
        <v>45623</v>
      </c>
      <c r="C361" s="7" t="s">
        <v>471</v>
      </c>
      <c r="D361" s="2" t="s">
        <v>22</v>
      </c>
      <c r="E361" s="2" t="s">
        <v>28</v>
      </c>
      <c r="F361" s="2"/>
      <c r="G361" s="2"/>
      <c r="H361" s="2" t="str">
        <f t="shared" si="23"/>
        <v>_</v>
      </c>
      <c r="I361" s="2"/>
      <c r="J361" s="2"/>
      <c r="K361" s="2"/>
      <c r="L361" s="2" t="str">
        <f t="shared" si="22"/>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0"/>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21"/>
        <v>WED</v>
      </c>
      <c r="AE361"/>
    </row>
    <row r="362" spans="1:31" x14ac:dyDescent="0.25">
      <c r="B362" s="4">
        <v>45623</v>
      </c>
      <c r="C362" s="7" t="s">
        <v>472</v>
      </c>
      <c r="D362" s="2" t="s">
        <v>47</v>
      </c>
      <c r="E362" s="2" t="s">
        <v>12</v>
      </c>
      <c r="F362" s="2"/>
      <c r="G362" s="2"/>
      <c r="H362" s="2" t="str">
        <f t="shared" si="23"/>
        <v>_</v>
      </c>
      <c r="I362" s="2"/>
      <c r="J362" s="2"/>
      <c r="K362" s="2"/>
      <c r="L362" s="2" t="str">
        <f t="shared" si="22"/>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0"/>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21"/>
        <v>WED</v>
      </c>
      <c r="AE362"/>
    </row>
    <row r="363" spans="1:31" x14ac:dyDescent="0.25">
      <c r="A363" s="3"/>
      <c r="B363" s="5">
        <v>45623</v>
      </c>
      <c r="C363" s="8" t="s">
        <v>473</v>
      </c>
      <c r="D363" s="3" t="s">
        <v>30</v>
      </c>
      <c r="E363" s="3" t="s">
        <v>38</v>
      </c>
      <c r="F363" s="3"/>
      <c r="G363" s="3"/>
      <c r="H363" s="3" t="str">
        <f t="shared" si="23"/>
        <v>_</v>
      </c>
      <c r="I363" s="3"/>
      <c r="J363" s="3"/>
      <c r="K363" s="3"/>
      <c r="L363" s="2" t="str">
        <f t="shared" si="22"/>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0"/>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21"/>
        <v>WED</v>
      </c>
      <c r="AE363"/>
    </row>
    <row r="364" spans="1:31" x14ac:dyDescent="0.25">
      <c r="B364" s="4">
        <v>45625</v>
      </c>
      <c r="C364" s="7" t="s">
        <v>474</v>
      </c>
      <c r="D364" s="2" t="s">
        <v>20</v>
      </c>
      <c r="E364" s="2" t="s">
        <v>45</v>
      </c>
      <c r="F364" s="2"/>
      <c r="G364" s="2"/>
      <c r="H364" s="2" t="str">
        <f t="shared" si="23"/>
        <v>_</v>
      </c>
      <c r="I364" s="2"/>
      <c r="J364" s="2"/>
      <c r="K364" s="2"/>
      <c r="L364" s="13" t="str">
        <f t="shared" si="22"/>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0"/>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21"/>
        <v>FRI</v>
      </c>
      <c r="AE364"/>
    </row>
    <row r="365" spans="1:31" x14ac:dyDescent="0.25">
      <c r="B365" s="4">
        <v>45625</v>
      </c>
      <c r="C365" s="7" t="s">
        <v>475</v>
      </c>
      <c r="D365" s="2" t="s">
        <v>17</v>
      </c>
      <c r="E365" s="2" t="s">
        <v>37</v>
      </c>
      <c r="F365" s="2"/>
      <c r="G365" s="2"/>
      <c r="H365" s="2" t="str">
        <f t="shared" si="23"/>
        <v>_</v>
      </c>
      <c r="I365" s="2"/>
      <c r="J365" s="2"/>
      <c r="K365" s="2"/>
      <c r="L365" s="2" t="str">
        <f t="shared" si="22"/>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0"/>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21"/>
        <v>FRI</v>
      </c>
      <c r="AE365"/>
    </row>
    <row r="366" spans="1:31" x14ac:dyDescent="0.25">
      <c r="B366" s="4">
        <v>45625</v>
      </c>
      <c r="C366" s="7" t="s">
        <v>476</v>
      </c>
      <c r="D366" s="2" t="s">
        <v>25</v>
      </c>
      <c r="E366" s="2" t="s">
        <v>29</v>
      </c>
      <c r="F366" s="2"/>
      <c r="G366" s="2"/>
      <c r="H366" s="2" t="str">
        <f t="shared" si="23"/>
        <v>_</v>
      </c>
      <c r="I366" s="2"/>
      <c r="J366" s="2"/>
      <c r="K366" s="2"/>
      <c r="L366" s="2" t="str">
        <f t="shared" si="22"/>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0"/>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21"/>
        <v>FRI</v>
      </c>
      <c r="AE366"/>
    </row>
    <row r="367" spans="1:31" x14ac:dyDescent="0.25">
      <c r="B367" s="4">
        <v>45625</v>
      </c>
      <c r="C367" s="7" t="s">
        <v>477</v>
      </c>
      <c r="D367" s="2" t="s">
        <v>32</v>
      </c>
      <c r="E367" s="2" t="s">
        <v>31</v>
      </c>
      <c r="F367" s="2"/>
      <c r="G367" s="2"/>
      <c r="H367" s="2" t="str">
        <f t="shared" si="23"/>
        <v>_</v>
      </c>
      <c r="I367" s="2"/>
      <c r="J367" s="2"/>
      <c r="K367" s="2"/>
      <c r="L367" s="2" t="str">
        <f t="shared" si="22"/>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0"/>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21"/>
        <v>FRI</v>
      </c>
      <c r="AE367"/>
    </row>
    <row r="368" spans="1:31" x14ac:dyDescent="0.25">
      <c r="B368" s="4">
        <v>45625</v>
      </c>
      <c r="C368" s="7" t="s">
        <v>478</v>
      </c>
      <c r="D368" s="2" t="s">
        <v>33</v>
      </c>
      <c r="E368" s="2" t="s">
        <v>46</v>
      </c>
      <c r="F368" s="2"/>
      <c r="G368" s="2"/>
      <c r="H368" s="2" t="str">
        <f t="shared" si="23"/>
        <v>_</v>
      </c>
      <c r="I368" s="2"/>
      <c r="J368" s="2"/>
      <c r="K368" s="2"/>
      <c r="L368" s="2" t="str">
        <f t="shared" si="22"/>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0"/>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21"/>
        <v>FRI</v>
      </c>
      <c r="AE368"/>
    </row>
    <row r="369" spans="1:31" x14ac:dyDescent="0.25">
      <c r="B369" s="4">
        <v>45625</v>
      </c>
      <c r="C369" s="7" t="s">
        <v>479</v>
      </c>
      <c r="D369" s="2" t="s">
        <v>14</v>
      </c>
      <c r="E369" s="2" t="s">
        <v>44</v>
      </c>
      <c r="F369" s="2"/>
      <c r="G369" s="2"/>
      <c r="H369" s="2" t="str">
        <f t="shared" si="23"/>
        <v>_</v>
      </c>
      <c r="I369" s="2"/>
      <c r="J369" s="2"/>
      <c r="K369" s="2"/>
      <c r="L369" s="2" t="str">
        <f t="shared" si="22"/>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0"/>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21"/>
        <v>FRI</v>
      </c>
      <c r="AE369"/>
    </row>
    <row r="370" spans="1:31" x14ac:dyDescent="0.25">
      <c r="B370" s="4">
        <v>45625</v>
      </c>
      <c r="C370" s="7" t="s">
        <v>480</v>
      </c>
      <c r="D370" s="2" t="s">
        <v>24</v>
      </c>
      <c r="E370" s="2" t="s">
        <v>36</v>
      </c>
      <c r="F370" s="2"/>
      <c r="G370" s="2"/>
      <c r="H370" s="2" t="str">
        <f t="shared" si="23"/>
        <v>_</v>
      </c>
      <c r="I370" s="2"/>
      <c r="J370" s="2"/>
      <c r="K370" s="2"/>
      <c r="L370" s="2" t="str">
        <f t="shared" si="22"/>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0"/>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21"/>
        <v>FRI</v>
      </c>
      <c r="AE370"/>
    </row>
    <row r="371" spans="1:31" x14ac:dyDescent="0.25">
      <c r="B371" s="4">
        <v>45625</v>
      </c>
      <c r="C371" s="7" t="s">
        <v>481</v>
      </c>
      <c r="D371" s="2" t="s">
        <v>43</v>
      </c>
      <c r="E371" s="2" t="s">
        <v>35</v>
      </c>
      <c r="F371" s="2"/>
      <c r="G371" s="2"/>
      <c r="H371" s="2" t="str">
        <f t="shared" si="23"/>
        <v>_</v>
      </c>
      <c r="I371" s="2"/>
      <c r="J371" s="2"/>
      <c r="K371" s="2"/>
      <c r="L371" s="2" t="str">
        <f t="shared" si="22"/>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0"/>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21"/>
        <v>FRI</v>
      </c>
      <c r="AE371"/>
    </row>
    <row r="372" spans="1:31" x14ac:dyDescent="0.25">
      <c r="B372" s="4">
        <v>45625</v>
      </c>
      <c r="C372" s="7" t="s">
        <v>482</v>
      </c>
      <c r="D372" s="2" t="s">
        <v>28</v>
      </c>
      <c r="E372" s="2" t="s">
        <v>47</v>
      </c>
      <c r="F372" s="2"/>
      <c r="G372" s="2"/>
      <c r="H372" s="2" t="str">
        <f t="shared" si="23"/>
        <v>_</v>
      </c>
      <c r="I372" s="2"/>
      <c r="J372" s="2"/>
      <c r="K372" s="2"/>
      <c r="L372" s="2" t="str">
        <f t="shared" si="22"/>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0"/>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21"/>
        <v>FRI</v>
      </c>
      <c r="AE372"/>
    </row>
    <row r="373" spans="1:31" x14ac:dyDescent="0.25">
      <c r="B373" s="4">
        <v>45625</v>
      </c>
      <c r="C373" s="7" t="s">
        <v>483</v>
      </c>
      <c r="D373" s="2" t="s">
        <v>12</v>
      </c>
      <c r="E373" s="2" t="s">
        <v>38</v>
      </c>
      <c r="F373" s="2"/>
      <c r="G373" s="2"/>
      <c r="H373" s="2" t="str">
        <f t="shared" si="23"/>
        <v>_</v>
      </c>
      <c r="I373" s="2"/>
      <c r="J373" s="2"/>
      <c r="K373" s="2"/>
      <c r="L373" s="2" t="str">
        <f t="shared" si="22"/>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0"/>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21"/>
        <v>FRI</v>
      </c>
      <c r="AE373"/>
    </row>
    <row r="374" spans="1:31" x14ac:dyDescent="0.25">
      <c r="B374" s="4">
        <v>45625</v>
      </c>
      <c r="C374" s="7" t="s">
        <v>484</v>
      </c>
      <c r="D374" s="2" t="s">
        <v>21</v>
      </c>
      <c r="E374" s="2" t="s">
        <v>16</v>
      </c>
      <c r="F374" s="2"/>
      <c r="G374" s="2"/>
      <c r="H374" s="2" t="str">
        <f t="shared" si="23"/>
        <v>_</v>
      </c>
      <c r="I374" s="2"/>
      <c r="J374" s="2"/>
      <c r="K374" s="2"/>
      <c r="L374" s="2" t="str">
        <f t="shared" si="22"/>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0"/>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21"/>
        <v>FRI</v>
      </c>
      <c r="AE374"/>
    </row>
    <row r="375" spans="1:31" x14ac:dyDescent="0.25">
      <c r="B375" s="4">
        <v>45625</v>
      </c>
      <c r="C375" s="7" t="s">
        <v>485</v>
      </c>
      <c r="D375" s="2" t="s">
        <v>22</v>
      </c>
      <c r="E375" s="2" t="s">
        <v>27</v>
      </c>
      <c r="F375" s="2"/>
      <c r="G375" s="2"/>
      <c r="H375" s="2" t="str">
        <f t="shared" si="23"/>
        <v>_</v>
      </c>
      <c r="I375" s="2"/>
      <c r="J375" s="2"/>
      <c r="K375" s="2"/>
      <c r="L375" s="2" t="str">
        <f t="shared" si="22"/>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0"/>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21"/>
        <v>FRI</v>
      </c>
      <c r="AE375"/>
    </row>
    <row r="376" spans="1:31" x14ac:dyDescent="0.25">
      <c r="B376" s="4">
        <v>45625</v>
      </c>
      <c r="C376" s="7" t="s">
        <v>486</v>
      </c>
      <c r="D376" s="2" t="s">
        <v>26</v>
      </c>
      <c r="E376" s="2" t="s">
        <v>34</v>
      </c>
      <c r="F376" s="2"/>
      <c r="G376" s="2"/>
      <c r="H376" s="2" t="str">
        <f t="shared" si="23"/>
        <v>_</v>
      </c>
      <c r="I376" s="2"/>
      <c r="J376" s="2"/>
      <c r="K376" s="2"/>
      <c r="L376" s="2" t="str">
        <f t="shared" si="22"/>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0"/>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21"/>
        <v>FRI</v>
      </c>
      <c r="AE376"/>
    </row>
    <row r="377" spans="1:31" x14ac:dyDescent="0.25">
      <c r="A377" s="3"/>
      <c r="B377" s="5">
        <v>45625</v>
      </c>
      <c r="C377" s="8" t="s">
        <v>487</v>
      </c>
      <c r="D377" s="3" t="s">
        <v>23</v>
      </c>
      <c r="E377" s="3" t="s">
        <v>15</v>
      </c>
      <c r="F377" s="3"/>
      <c r="G377" s="3"/>
      <c r="H377" s="3" t="str">
        <f t="shared" si="23"/>
        <v>_</v>
      </c>
      <c r="I377" s="3"/>
      <c r="J377" s="3"/>
      <c r="K377" s="3"/>
      <c r="L377" s="3" t="str">
        <f t="shared" si="22"/>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0"/>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21"/>
        <v>FRI</v>
      </c>
      <c r="AE377"/>
    </row>
    <row r="378" spans="1:31" x14ac:dyDescent="0.25">
      <c r="B378" s="4">
        <v>45626</v>
      </c>
      <c r="C378" s="7" t="s">
        <v>488</v>
      </c>
      <c r="D378" s="2" t="s">
        <v>19</v>
      </c>
      <c r="E378" s="2" t="s">
        <v>20</v>
      </c>
      <c r="F378" s="2"/>
      <c r="G378" s="2"/>
      <c r="H378" s="2" t="str">
        <f t="shared" si="23"/>
        <v>_</v>
      </c>
      <c r="I378" s="2"/>
      <c r="J378" s="2"/>
      <c r="K378" s="2"/>
      <c r="L378" s="2" t="str">
        <f t="shared" si="22"/>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0"/>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21"/>
        <v>SAT</v>
      </c>
      <c r="AE378"/>
    </row>
    <row r="379" spans="1:31" x14ac:dyDescent="0.25">
      <c r="B379" s="4">
        <v>45626</v>
      </c>
      <c r="C379" s="7" t="s">
        <v>489</v>
      </c>
      <c r="D379" s="2" t="s">
        <v>44</v>
      </c>
      <c r="E379" s="2" t="s">
        <v>14</v>
      </c>
      <c r="F379" s="2"/>
      <c r="G379" s="2"/>
      <c r="H379" s="2" t="str">
        <f t="shared" si="23"/>
        <v>_</v>
      </c>
      <c r="I379" s="2"/>
      <c r="J379" s="2"/>
      <c r="K379" s="2"/>
      <c r="L379" s="2" t="str">
        <f t="shared" si="22"/>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0"/>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21"/>
        <v>SAT</v>
      </c>
      <c r="AE379"/>
    </row>
    <row r="380" spans="1:31" x14ac:dyDescent="0.25">
      <c r="B380" s="4">
        <v>45626</v>
      </c>
      <c r="C380" s="7" t="s">
        <v>490</v>
      </c>
      <c r="D380" s="2" t="s">
        <v>18</v>
      </c>
      <c r="E380" s="2" t="s">
        <v>43</v>
      </c>
      <c r="F380" s="2"/>
      <c r="G380" s="2"/>
      <c r="H380" s="2" t="str">
        <f t="shared" si="23"/>
        <v>_</v>
      </c>
      <c r="I380" s="2"/>
      <c r="J380" s="2"/>
      <c r="K380" s="2"/>
      <c r="L380" s="2" t="str">
        <f t="shared" si="22"/>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0"/>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21"/>
        <v>SAT</v>
      </c>
      <c r="AE380"/>
    </row>
    <row r="381" spans="1:31" x14ac:dyDescent="0.25">
      <c r="B381" s="4">
        <v>45626</v>
      </c>
      <c r="C381" s="7" t="s">
        <v>491</v>
      </c>
      <c r="D381" s="2" t="s">
        <v>46</v>
      </c>
      <c r="E381" s="2" t="s">
        <v>32</v>
      </c>
      <c r="F381" s="2"/>
      <c r="G381" s="2"/>
      <c r="H381" s="2" t="str">
        <f t="shared" si="23"/>
        <v>_</v>
      </c>
      <c r="I381" s="2"/>
      <c r="J381" s="2"/>
      <c r="K381" s="2"/>
      <c r="L381" s="2" t="str">
        <f t="shared" si="22"/>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0"/>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21"/>
        <v>SAT</v>
      </c>
      <c r="AE381"/>
    </row>
    <row r="382" spans="1:31" x14ac:dyDescent="0.25">
      <c r="B382" s="4">
        <v>45626</v>
      </c>
      <c r="C382" s="7" t="s">
        <v>492</v>
      </c>
      <c r="D382" s="2" t="s">
        <v>24</v>
      </c>
      <c r="E382" s="2" t="s">
        <v>21</v>
      </c>
      <c r="F382" s="2"/>
      <c r="G382" s="2"/>
      <c r="H382" s="2" t="str">
        <f t="shared" si="23"/>
        <v>_</v>
      </c>
      <c r="I382" s="2"/>
      <c r="J382" s="2"/>
      <c r="K382" s="2"/>
      <c r="L382" s="2" t="str">
        <f t="shared" si="22"/>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0"/>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21"/>
        <v>SAT</v>
      </c>
      <c r="AE382"/>
    </row>
    <row r="383" spans="1:31" x14ac:dyDescent="0.25">
      <c r="B383" s="4">
        <v>45626</v>
      </c>
      <c r="C383" s="7" t="s">
        <v>493</v>
      </c>
      <c r="D383" s="2" t="s">
        <v>45</v>
      </c>
      <c r="E383" s="2" t="s">
        <v>13</v>
      </c>
      <c r="F383" s="2"/>
      <c r="G383" s="2"/>
      <c r="H383" s="2" t="str">
        <f t="shared" si="23"/>
        <v>_</v>
      </c>
      <c r="I383" s="2"/>
      <c r="J383" s="2"/>
      <c r="K383" s="2"/>
      <c r="L383" s="2" t="str">
        <f t="shared" si="22"/>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0"/>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21"/>
        <v>SAT</v>
      </c>
      <c r="AE383"/>
    </row>
    <row r="384" spans="1:31" x14ac:dyDescent="0.25">
      <c r="B384" s="4">
        <v>45626</v>
      </c>
      <c r="C384" s="7" t="s">
        <v>494</v>
      </c>
      <c r="D384" s="2" t="s">
        <v>30</v>
      </c>
      <c r="E384" s="2" t="s">
        <v>28</v>
      </c>
      <c r="F384" s="2"/>
      <c r="G384" s="2"/>
      <c r="H384" s="2" t="str">
        <f t="shared" si="23"/>
        <v>_</v>
      </c>
      <c r="I384" s="2"/>
      <c r="J384" s="2"/>
      <c r="K384" s="2"/>
      <c r="L384" s="2" t="str">
        <f t="shared" si="22"/>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0"/>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21"/>
        <v>SAT</v>
      </c>
      <c r="AE384"/>
    </row>
    <row r="385" spans="1:31" x14ac:dyDescent="0.25">
      <c r="B385" s="4">
        <v>45626</v>
      </c>
      <c r="C385" s="7" t="s">
        <v>495</v>
      </c>
      <c r="D385" s="2" t="s">
        <v>29</v>
      </c>
      <c r="E385" s="2" t="s">
        <v>33</v>
      </c>
      <c r="F385" s="2"/>
      <c r="G385" s="2"/>
      <c r="H385" s="2" t="str">
        <f t="shared" si="23"/>
        <v>_</v>
      </c>
      <c r="I385" s="2"/>
      <c r="J385" s="2"/>
      <c r="K385" s="2"/>
      <c r="L385" s="2" t="str">
        <f t="shared" si="22"/>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0"/>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21"/>
        <v>SAT</v>
      </c>
      <c r="AE385"/>
    </row>
    <row r="386" spans="1:31" x14ac:dyDescent="0.25">
      <c r="B386" s="4">
        <v>45626</v>
      </c>
      <c r="C386" s="7" t="s">
        <v>496</v>
      </c>
      <c r="D386" s="2" t="s">
        <v>35</v>
      </c>
      <c r="E386" s="2" t="s">
        <v>37</v>
      </c>
      <c r="F386" s="2"/>
      <c r="G386" s="2"/>
      <c r="H386" s="2" t="str">
        <f t="shared" si="23"/>
        <v>_</v>
      </c>
      <c r="I386" s="2"/>
      <c r="J386" s="2"/>
      <c r="K386" s="2"/>
      <c r="L386" s="2" t="str">
        <f t="shared" si="22"/>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0"/>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21"/>
        <v>SAT</v>
      </c>
      <c r="AE386"/>
    </row>
    <row r="387" spans="1:31" x14ac:dyDescent="0.25">
      <c r="B387" s="4">
        <v>45626</v>
      </c>
      <c r="C387" s="7" t="s">
        <v>497</v>
      </c>
      <c r="D387" s="2" t="s">
        <v>23</v>
      </c>
      <c r="E387" s="2" t="s">
        <v>26</v>
      </c>
      <c r="F387" s="2"/>
      <c r="G387" s="2"/>
      <c r="H387" s="2" t="str">
        <f t="shared" si="23"/>
        <v>_</v>
      </c>
      <c r="I387" s="2"/>
      <c r="J387" s="2"/>
      <c r="K387" s="2"/>
      <c r="L387" s="2" t="str">
        <f t="shared" si="22"/>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4">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25">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23"/>
        <v>_</v>
      </c>
      <c r="I388" s="2"/>
      <c r="J388" s="2"/>
      <c r="K388" s="2"/>
      <c r="L388" s="2" t="str">
        <f t="shared" ref="L388:L451" si="26">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4"/>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25"/>
        <v>SAT</v>
      </c>
      <c r="AE388"/>
    </row>
    <row r="389" spans="1:31" x14ac:dyDescent="0.25">
      <c r="A389" s="3"/>
      <c r="B389" s="5">
        <v>45626</v>
      </c>
      <c r="C389" s="8" t="s">
        <v>499</v>
      </c>
      <c r="D389" s="3" t="s">
        <v>38</v>
      </c>
      <c r="E389" s="3" t="s">
        <v>12</v>
      </c>
      <c r="F389" s="3"/>
      <c r="G389" s="3"/>
      <c r="H389" s="3" t="str">
        <f t="shared" si="23"/>
        <v>_</v>
      </c>
      <c r="I389" s="3"/>
      <c r="J389" s="3"/>
      <c r="K389" s="3"/>
      <c r="L389" s="3" t="str">
        <f t="shared" si="26"/>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4"/>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25"/>
        <v>SAT</v>
      </c>
      <c r="AE389"/>
    </row>
    <row r="390" spans="1:31" x14ac:dyDescent="0.25">
      <c r="B390" s="4">
        <v>45627</v>
      </c>
      <c r="C390" s="7" t="s">
        <v>500</v>
      </c>
      <c r="D390" s="2" t="s">
        <v>25</v>
      </c>
      <c r="E390" s="2" t="s">
        <v>31</v>
      </c>
      <c r="F390" s="2"/>
      <c r="G390" s="2"/>
      <c r="H390" s="2" t="str">
        <f t="shared" ref="H390:H453" si="27">IF(AND(ISBLANK($F390),ISBLANK($G390)),"_",IF($F390&gt;$G390,$D390,$E390))</f>
        <v>_</v>
      </c>
      <c r="I390" s="2"/>
      <c r="J390" s="2"/>
      <c r="K390" s="2"/>
      <c r="L390" s="2" t="str">
        <f t="shared" si="26"/>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4"/>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25"/>
        <v>SUN</v>
      </c>
      <c r="AE390"/>
    </row>
    <row r="391" spans="1:31" x14ac:dyDescent="0.25">
      <c r="B391" s="4">
        <v>45627</v>
      </c>
      <c r="C391" s="7" t="s">
        <v>501</v>
      </c>
      <c r="D391" s="2" t="s">
        <v>19</v>
      </c>
      <c r="E391" s="2" t="s">
        <v>16</v>
      </c>
      <c r="F391" s="2"/>
      <c r="G391" s="2"/>
      <c r="H391" s="2" t="str">
        <f t="shared" si="27"/>
        <v>_</v>
      </c>
      <c r="I391" s="2"/>
      <c r="J391" s="2"/>
      <c r="K391" s="2"/>
      <c r="L391" s="2" t="str">
        <f t="shared" si="26"/>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4"/>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25"/>
        <v>SUN</v>
      </c>
      <c r="AE391"/>
    </row>
    <row r="392" spans="1:31" x14ac:dyDescent="0.25">
      <c r="B392" s="4">
        <v>45627</v>
      </c>
      <c r="C392" s="7" t="s">
        <v>502</v>
      </c>
      <c r="D392" s="2" t="s">
        <v>36</v>
      </c>
      <c r="E392" s="2" t="s">
        <v>17</v>
      </c>
      <c r="F392" s="2"/>
      <c r="G392" s="2"/>
      <c r="H392" s="2" t="str">
        <f t="shared" si="27"/>
        <v>_</v>
      </c>
      <c r="I392" s="2"/>
      <c r="J392" s="2"/>
      <c r="K392" s="2"/>
      <c r="L392" s="2" t="str">
        <f t="shared" si="26"/>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4"/>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25"/>
        <v>SUN</v>
      </c>
      <c r="AE392"/>
    </row>
    <row r="393" spans="1:31" x14ac:dyDescent="0.25">
      <c r="B393" s="4">
        <v>45627</v>
      </c>
      <c r="C393" s="7" t="s">
        <v>503</v>
      </c>
      <c r="D393" s="2" t="s">
        <v>22</v>
      </c>
      <c r="E393" s="2" t="s">
        <v>34</v>
      </c>
      <c r="F393" s="2"/>
      <c r="G393" s="2"/>
      <c r="H393" s="2" t="str">
        <f t="shared" si="27"/>
        <v>_</v>
      </c>
      <c r="I393" s="2"/>
      <c r="J393" s="2"/>
      <c r="K393" s="2"/>
      <c r="L393" s="2" t="str">
        <f t="shared" si="26"/>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4"/>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25"/>
        <v>SUN</v>
      </c>
      <c r="AE393"/>
    </row>
    <row r="394" spans="1:31" x14ac:dyDescent="0.25">
      <c r="A394" s="3"/>
      <c r="B394" s="5">
        <v>45627</v>
      </c>
      <c r="C394" s="8" t="s">
        <v>504</v>
      </c>
      <c r="D394" s="3" t="s">
        <v>30</v>
      </c>
      <c r="E394" s="3" t="s">
        <v>47</v>
      </c>
      <c r="F394" s="3"/>
      <c r="G394" s="3"/>
      <c r="H394" s="3" t="str">
        <f t="shared" si="27"/>
        <v>_</v>
      </c>
      <c r="I394" s="3"/>
      <c r="J394" s="3"/>
      <c r="K394" s="3"/>
      <c r="L394" s="2" t="str">
        <f t="shared" si="26"/>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4"/>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25"/>
        <v>SUN</v>
      </c>
      <c r="AE394"/>
    </row>
    <row r="395" spans="1:31" x14ac:dyDescent="0.25">
      <c r="B395" s="4">
        <v>45628</v>
      </c>
      <c r="C395" s="7" t="s">
        <v>505</v>
      </c>
      <c r="D395" s="2" t="s">
        <v>32</v>
      </c>
      <c r="E395" s="2" t="s">
        <v>20</v>
      </c>
      <c r="F395" s="2"/>
      <c r="G395" s="2"/>
      <c r="H395" s="2" t="str">
        <f t="shared" si="27"/>
        <v>_</v>
      </c>
      <c r="I395" s="2"/>
      <c r="J395" s="2"/>
      <c r="K395" s="2"/>
      <c r="L395" s="13" t="str">
        <f t="shared" si="26"/>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4"/>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25"/>
        <v>MON</v>
      </c>
      <c r="AE395"/>
    </row>
    <row r="396" spans="1:31" x14ac:dyDescent="0.25">
      <c r="B396" s="4">
        <v>45628</v>
      </c>
      <c r="C396" s="7" t="s">
        <v>506</v>
      </c>
      <c r="D396" s="2" t="s">
        <v>17</v>
      </c>
      <c r="E396" s="2" t="s">
        <v>18</v>
      </c>
      <c r="F396" s="2"/>
      <c r="G396" s="2"/>
      <c r="H396" s="2" t="str">
        <f t="shared" si="27"/>
        <v>_</v>
      </c>
      <c r="I396" s="2"/>
      <c r="J396" s="2"/>
      <c r="K396" s="2"/>
      <c r="L396" s="2" t="str">
        <f t="shared" si="26"/>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4"/>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25"/>
        <v>MON</v>
      </c>
      <c r="AE396"/>
    </row>
    <row r="397" spans="1:31" x14ac:dyDescent="0.25">
      <c r="A397" s="3"/>
      <c r="B397" s="5">
        <v>45628</v>
      </c>
      <c r="C397" s="8" t="s">
        <v>507</v>
      </c>
      <c r="D397" s="3" t="s">
        <v>34</v>
      </c>
      <c r="E397" s="3" t="s">
        <v>15</v>
      </c>
      <c r="F397" s="3"/>
      <c r="G397" s="3"/>
      <c r="H397" s="3" t="str">
        <f t="shared" si="27"/>
        <v>_</v>
      </c>
      <c r="I397" s="3"/>
      <c r="J397" s="3"/>
      <c r="K397" s="3"/>
      <c r="L397" s="3" t="str">
        <f t="shared" si="26"/>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4"/>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25"/>
        <v>MON</v>
      </c>
      <c r="AE397"/>
    </row>
    <row r="398" spans="1:31" x14ac:dyDescent="0.25">
      <c r="B398" s="4">
        <v>45629</v>
      </c>
      <c r="C398" s="7" t="s">
        <v>508</v>
      </c>
      <c r="D398" s="2" t="s">
        <v>31</v>
      </c>
      <c r="E398" s="2" t="s">
        <v>16</v>
      </c>
      <c r="F398" s="2"/>
      <c r="G398" s="2"/>
      <c r="H398" s="2" t="str">
        <f t="shared" si="27"/>
        <v>_</v>
      </c>
      <c r="I398" s="2"/>
      <c r="J398" s="2"/>
      <c r="K398" s="2"/>
      <c r="L398" s="2" t="str">
        <f t="shared" si="26"/>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4"/>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25"/>
        <v>TUE</v>
      </c>
      <c r="AE398"/>
    </row>
    <row r="399" spans="1:31" x14ac:dyDescent="0.25">
      <c r="B399" s="4">
        <v>45629</v>
      </c>
      <c r="C399" s="7" t="s">
        <v>509</v>
      </c>
      <c r="D399" s="2" t="s">
        <v>26</v>
      </c>
      <c r="E399" s="2" t="s">
        <v>29</v>
      </c>
      <c r="F399" s="2"/>
      <c r="G399" s="2"/>
      <c r="H399" s="2" t="str">
        <f t="shared" si="27"/>
        <v>_</v>
      </c>
      <c r="I399" s="2"/>
      <c r="J399" s="2"/>
      <c r="K399" s="2"/>
      <c r="L399" s="2" t="str">
        <f t="shared" si="26"/>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4"/>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25"/>
        <v>TUE</v>
      </c>
      <c r="AE399"/>
    </row>
    <row r="400" spans="1:31" x14ac:dyDescent="0.25">
      <c r="B400" s="4">
        <v>45629</v>
      </c>
      <c r="C400" s="7" t="s">
        <v>510</v>
      </c>
      <c r="D400" s="2" t="s">
        <v>33</v>
      </c>
      <c r="E400" s="2" t="s">
        <v>19</v>
      </c>
      <c r="F400" s="2"/>
      <c r="G400" s="2"/>
      <c r="H400" s="2" t="str">
        <f t="shared" si="27"/>
        <v>_</v>
      </c>
      <c r="I400" s="2"/>
      <c r="J400" s="2"/>
      <c r="K400" s="2"/>
      <c r="L400" s="2" t="str">
        <f t="shared" si="26"/>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4"/>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25"/>
        <v>TUE</v>
      </c>
      <c r="AE400"/>
    </row>
    <row r="401" spans="1:31" x14ac:dyDescent="0.25">
      <c r="B401" s="4">
        <v>45629</v>
      </c>
      <c r="C401" s="7" t="s">
        <v>511</v>
      </c>
      <c r="D401" s="2" t="s">
        <v>14</v>
      </c>
      <c r="E401" s="2" t="s">
        <v>21</v>
      </c>
      <c r="F401" s="2"/>
      <c r="G401" s="2"/>
      <c r="H401" s="2" t="str">
        <f t="shared" si="27"/>
        <v>_</v>
      </c>
      <c r="I401" s="2"/>
      <c r="J401" s="2"/>
      <c r="K401" s="2"/>
      <c r="L401" s="2" t="str">
        <f t="shared" si="26"/>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4"/>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25"/>
        <v>TUE</v>
      </c>
      <c r="AE401"/>
    </row>
    <row r="402" spans="1:31" x14ac:dyDescent="0.25">
      <c r="B402" s="4">
        <v>45629</v>
      </c>
      <c r="C402" s="7" t="s">
        <v>512</v>
      </c>
      <c r="D402" s="2" t="s">
        <v>38</v>
      </c>
      <c r="E402" s="2" t="s">
        <v>46</v>
      </c>
      <c r="F402" s="2"/>
      <c r="G402" s="2"/>
      <c r="H402" s="2" t="str">
        <f t="shared" si="27"/>
        <v>_</v>
      </c>
      <c r="I402" s="2"/>
      <c r="J402" s="2"/>
      <c r="K402" s="2"/>
      <c r="L402" s="2" t="str">
        <f t="shared" si="26"/>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4"/>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25"/>
        <v>TUE</v>
      </c>
      <c r="AE402"/>
    </row>
    <row r="403" spans="1:31" x14ac:dyDescent="0.25">
      <c r="B403" s="4">
        <v>45629</v>
      </c>
      <c r="C403" s="7" t="s">
        <v>513</v>
      </c>
      <c r="D403" s="2" t="s">
        <v>12</v>
      </c>
      <c r="E403" s="2" t="s">
        <v>44</v>
      </c>
      <c r="F403" s="2"/>
      <c r="G403" s="2"/>
      <c r="H403" s="2" t="str">
        <f t="shared" si="27"/>
        <v>_</v>
      </c>
      <c r="I403" s="2"/>
      <c r="J403" s="2"/>
      <c r="K403" s="2"/>
      <c r="L403" s="2" t="str">
        <f t="shared" si="26"/>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4"/>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25"/>
        <v>TUE</v>
      </c>
      <c r="AE403"/>
    </row>
    <row r="404" spans="1:31" x14ac:dyDescent="0.25">
      <c r="B404" s="4">
        <v>45629</v>
      </c>
      <c r="C404" s="7" t="s">
        <v>514</v>
      </c>
      <c r="D404" s="2" t="s">
        <v>25</v>
      </c>
      <c r="E404" s="2" t="s">
        <v>37</v>
      </c>
      <c r="F404" s="2"/>
      <c r="G404" s="2"/>
      <c r="H404" s="2" t="str">
        <f t="shared" si="27"/>
        <v>_</v>
      </c>
      <c r="I404" s="2"/>
      <c r="J404" s="2"/>
      <c r="K404" s="2"/>
      <c r="L404" s="2" t="str">
        <f t="shared" si="26"/>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4"/>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25"/>
        <v>TUE</v>
      </c>
      <c r="AE404"/>
    </row>
    <row r="405" spans="1:31" x14ac:dyDescent="0.25">
      <c r="B405" s="4">
        <v>45629</v>
      </c>
      <c r="C405" s="7" t="s">
        <v>515</v>
      </c>
      <c r="D405" s="2" t="s">
        <v>13</v>
      </c>
      <c r="E405" s="2" t="s">
        <v>22</v>
      </c>
      <c r="F405" s="2"/>
      <c r="G405" s="2"/>
      <c r="H405" s="2" t="str">
        <f t="shared" si="27"/>
        <v>_</v>
      </c>
      <c r="I405" s="2"/>
      <c r="J405" s="2"/>
      <c r="K405" s="2"/>
      <c r="L405" s="2" t="str">
        <f t="shared" si="26"/>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4"/>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25"/>
        <v>TUE</v>
      </c>
      <c r="AE405"/>
    </row>
    <row r="406" spans="1:31" x14ac:dyDescent="0.25">
      <c r="B406" s="4">
        <v>45629</v>
      </c>
      <c r="C406" s="7" t="s">
        <v>516</v>
      </c>
      <c r="D406" s="2" t="s">
        <v>36</v>
      </c>
      <c r="E406" s="2" t="s">
        <v>24</v>
      </c>
      <c r="F406" s="2"/>
      <c r="G406" s="2"/>
      <c r="H406" s="2" t="str">
        <f t="shared" si="27"/>
        <v>_</v>
      </c>
      <c r="I406" s="2"/>
      <c r="J406" s="2"/>
      <c r="K406" s="2"/>
      <c r="L406" s="2" t="str">
        <f t="shared" si="26"/>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4"/>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25"/>
        <v>TUE</v>
      </c>
      <c r="AE406"/>
    </row>
    <row r="407" spans="1:31" x14ac:dyDescent="0.25">
      <c r="A407" s="3"/>
      <c r="B407" s="5">
        <v>45629</v>
      </c>
      <c r="C407" s="8" t="s">
        <v>517</v>
      </c>
      <c r="D407" s="3" t="s">
        <v>23</v>
      </c>
      <c r="E407" s="3" t="s">
        <v>27</v>
      </c>
      <c r="F407" s="3"/>
      <c r="G407" s="3"/>
      <c r="H407" s="3" t="str">
        <f t="shared" si="27"/>
        <v>_</v>
      </c>
      <c r="I407" s="3"/>
      <c r="J407" s="3"/>
      <c r="K407" s="3"/>
      <c r="L407" s="3" t="str">
        <f t="shared" si="26"/>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4"/>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25"/>
        <v>TUE</v>
      </c>
      <c r="AE407"/>
    </row>
    <row r="408" spans="1:31" x14ac:dyDescent="0.25">
      <c r="B408" s="4">
        <v>45630</v>
      </c>
      <c r="C408" s="7" t="s">
        <v>518</v>
      </c>
      <c r="D408" s="2" t="s">
        <v>35</v>
      </c>
      <c r="E408" s="2" t="s">
        <v>18</v>
      </c>
      <c r="F408" s="2"/>
      <c r="G408" s="2"/>
      <c r="H408" s="2" t="str">
        <f t="shared" si="27"/>
        <v>_</v>
      </c>
      <c r="I408" s="2"/>
      <c r="J408" s="2"/>
      <c r="K408" s="2"/>
      <c r="L408" s="2" t="str">
        <f t="shared" si="26"/>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4"/>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25"/>
        <v>WED</v>
      </c>
      <c r="AE408"/>
    </row>
    <row r="409" spans="1:31" x14ac:dyDescent="0.25">
      <c r="B409" s="4">
        <v>45630</v>
      </c>
      <c r="C409" s="7" t="s">
        <v>519</v>
      </c>
      <c r="D409" s="2" t="s">
        <v>16</v>
      </c>
      <c r="E409" s="2" t="s">
        <v>17</v>
      </c>
      <c r="F409" s="2"/>
      <c r="G409" s="2"/>
      <c r="H409" s="2" t="str">
        <f t="shared" si="27"/>
        <v>_</v>
      </c>
      <c r="I409" s="2"/>
      <c r="J409" s="2"/>
      <c r="K409" s="2"/>
      <c r="L409" s="2" t="str">
        <f t="shared" si="26"/>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4"/>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25"/>
        <v>WED</v>
      </c>
      <c r="AE409"/>
    </row>
    <row r="410" spans="1:31" x14ac:dyDescent="0.25">
      <c r="B410" s="4">
        <v>45630</v>
      </c>
      <c r="C410" s="7" t="s">
        <v>520</v>
      </c>
      <c r="D410" s="2" t="s">
        <v>27</v>
      </c>
      <c r="E410" s="2" t="s">
        <v>47</v>
      </c>
      <c r="F410" s="2"/>
      <c r="G410" s="2"/>
      <c r="H410" s="2" t="str">
        <f t="shared" si="27"/>
        <v>_</v>
      </c>
      <c r="I410" s="2"/>
      <c r="J410" s="2"/>
      <c r="K410" s="2"/>
      <c r="L410" s="2" t="str">
        <f t="shared" si="26"/>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4"/>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25"/>
        <v>WED</v>
      </c>
      <c r="AE410"/>
    </row>
    <row r="411" spans="1:31" x14ac:dyDescent="0.25">
      <c r="A411" s="3"/>
      <c r="B411" s="5">
        <v>45630</v>
      </c>
      <c r="C411" s="8" t="s">
        <v>521</v>
      </c>
      <c r="D411" s="3" t="s">
        <v>34</v>
      </c>
      <c r="E411" s="3" t="s">
        <v>28</v>
      </c>
      <c r="F411" s="3"/>
      <c r="G411" s="3"/>
      <c r="H411" s="3" t="str">
        <f t="shared" si="27"/>
        <v>_</v>
      </c>
      <c r="I411" s="3"/>
      <c r="J411" s="3"/>
      <c r="K411" s="3"/>
      <c r="L411" s="3" t="str">
        <f t="shared" si="26"/>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4"/>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25"/>
        <v>WED</v>
      </c>
      <c r="AE411"/>
    </row>
    <row r="412" spans="1:31" x14ac:dyDescent="0.25">
      <c r="B412" s="4">
        <v>45631</v>
      </c>
      <c r="C412" s="7" t="s">
        <v>522</v>
      </c>
      <c r="D412" s="2" t="s">
        <v>22</v>
      </c>
      <c r="E412" s="2" t="s">
        <v>29</v>
      </c>
      <c r="F412" s="2"/>
      <c r="G412" s="2"/>
      <c r="H412" s="2" t="str">
        <f t="shared" si="27"/>
        <v>_</v>
      </c>
      <c r="I412" s="2"/>
      <c r="J412" s="2"/>
      <c r="K412" s="2"/>
      <c r="L412" s="2" t="str">
        <f t="shared" si="26"/>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4"/>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25"/>
        <v>THU</v>
      </c>
      <c r="AE412"/>
    </row>
    <row r="413" spans="1:31" x14ac:dyDescent="0.25">
      <c r="B413" s="4">
        <v>45631</v>
      </c>
      <c r="C413" s="7" t="s">
        <v>523</v>
      </c>
      <c r="D413" s="2" t="s">
        <v>35</v>
      </c>
      <c r="E413" s="2" t="s">
        <v>19</v>
      </c>
      <c r="F413" s="2"/>
      <c r="G413" s="2"/>
      <c r="H413" s="2" t="str">
        <f t="shared" si="27"/>
        <v>_</v>
      </c>
      <c r="I413" s="2"/>
      <c r="J413" s="2"/>
      <c r="K413" s="2"/>
      <c r="L413" s="2" t="str">
        <f t="shared" si="26"/>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4"/>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25"/>
        <v>THU</v>
      </c>
      <c r="AE413"/>
    </row>
    <row r="414" spans="1:31" x14ac:dyDescent="0.25">
      <c r="B414" s="4">
        <v>45631</v>
      </c>
      <c r="C414" s="7" t="s">
        <v>524</v>
      </c>
      <c r="D414" s="2" t="s">
        <v>31</v>
      </c>
      <c r="E414" s="2" t="s">
        <v>30</v>
      </c>
      <c r="F414" s="2"/>
      <c r="G414" s="2"/>
      <c r="H414" s="2" t="str">
        <f t="shared" si="27"/>
        <v>_</v>
      </c>
      <c r="I414" s="2"/>
      <c r="J414" s="2"/>
      <c r="K414" s="2"/>
      <c r="L414" s="2" t="str">
        <f t="shared" si="26"/>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4"/>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25"/>
        <v>THU</v>
      </c>
      <c r="AE414"/>
    </row>
    <row r="415" spans="1:31" x14ac:dyDescent="0.25">
      <c r="B415" s="4">
        <v>45631</v>
      </c>
      <c r="C415" s="7" t="s">
        <v>525</v>
      </c>
      <c r="D415" s="2" t="s">
        <v>38</v>
      </c>
      <c r="E415" s="2" t="s">
        <v>43</v>
      </c>
      <c r="F415" s="2"/>
      <c r="G415" s="2"/>
      <c r="H415" s="2" t="str">
        <f t="shared" si="27"/>
        <v>_</v>
      </c>
      <c r="I415" s="2"/>
      <c r="J415" s="2"/>
      <c r="K415" s="2"/>
      <c r="L415" s="2" t="str">
        <f t="shared" si="26"/>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4"/>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25"/>
        <v>THU</v>
      </c>
      <c r="AE415"/>
    </row>
    <row r="416" spans="1:31" x14ac:dyDescent="0.25">
      <c r="B416" s="4">
        <v>45631</v>
      </c>
      <c r="C416" s="7" t="s">
        <v>526</v>
      </c>
      <c r="D416" s="2" t="s">
        <v>14</v>
      </c>
      <c r="E416" s="2" t="s">
        <v>45</v>
      </c>
      <c r="F416" s="2"/>
      <c r="G416" s="2"/>
      <c r="H416" s="2" t="str">
        <f t="shared" si="27"/>
        <v>_</v>
      </c>
      <c r="I416" s="2"/>
      <c r="J416" s="2"/>
      <c r="K416" s="2"/>
      <c r="L416" s="2" t="str">
        <f t="shared" si="26"/>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4"/>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25"/>
        <v>THU</v>
      </c>
      <c r="AE416"/>
    </row>
    <row r="417" spans="1:31" x14ac:dyDescent="0.25">
      <c r="B417" s="4">
        <v>45631</v>
      </c>
      <c r="C417" s="7" t="s">
        <v>527</v>
      </c>
      <c r="D417" s="2" t="s">
        <v>26</v>
      </c>
      <c r="E417" s="2" t="s">
        <v>44</v>
      </c>
      <c r="F417" s="2"/>
      <c r="G417" s="2"/>
      <c r="H417" s="2" t="str">
        <f t="shared" si="27"/>
        <v>_</v>
      </c>
      <c r="I417" s="2"/>
      <c r="J417" s="2"/>
      <c r="K417" s="2"/>
      <c r="L417" s="2" t="str">
        <f t="shared" si="26"/>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4"/>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25"/>
        <v>THU</v>
      </c>
      <c r="AE417"/>
    </row>
    <row r="418" spans="1:31" x14ac:dyDescent="0.25">
      <c r="B418" s="4">
        <v>45631</v>
      </c>
      <c r="C418" s="7" t="s">
        <v>528</v>
      </c>
      <c r="D418" s="2" t="s">
        <v>12</v>
      </c>
      <c r="E418" s="2" t="s">
        <v>33</v>
      </c>
      <c r="F418" s="2"/>
      <c r="G418" s="2"/>
      <c r="H418" s="2" t="str">
        <f t="shared" si="27"/>
        <v>_</v>
      </c>
      <c r="I418" s="2"/>
      <c r="J418" s="2"/>
      <c r="K418" s="2"/>
      <c r="L418" s="2" t="str">
        <f t="shared" si="26"/>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4"/>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25"/>
        <v>THU</v>
      </c>
      <c r="AE418"/>
    </row>
    <row r="419" spans="1:31" x14ac:dyDescent="0.25">
      <c r="B419" s="4">
        <v>45631</v>
      </c>
      <c r="C419" s="7" t="s">
        <v>529</v>
      </c>
      <c r="D419" s="2" t="s">
        <v>13</v>
      </c>
      <c r="E419" s="2" t="s">
        <v>24</v>
      </c>
      <c r="F419" s="2"/>
      <c r="G419" s="2"/>
      <c r="H419" s="2" t="str">
        <f t="shared" si="27"/>
        <v>_</v>
      </c>
      <c r="I419" s="2"/>
      <c r="J419" s="2"/>
      <c r="K419" s="2"/>
      <c r="L419" s="2" t="str">
        <f t="shared" si="26"/>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4"/>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25"/>
        <v>THU</v>
      </c>
      <c r="AE419"/>
    </row>
    <row r="420" spans="1:31" x14ac:dyDescent="0.25">
      <c r="A420" s="3"/>
      <c r="B420" s="5">
        <v>45631</v>
      </c>
      <c r="C420" s="8" t="s">
        <v>530</v>
      </c>
      <c r="D420" s="3" t="s">
        <v>36</v>
      </c>
      <c r="E420" s="3" t="s">
        <v>23</v>
      </c>
      <c r="F420" s="3"/>
      <c r="G420" s="3"/>
      <c r="H420" s="3" t="str">
        <f t="shared" si="27"/>
        <v>_</v>
      </c>
      <c r="I420" s="3"/>
      <c r="J420" s="3"/>
      <c r="K420" s="3"/>
      <c r="L420" s="2" t="str">
        <f t="shared" si="26"/>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4"/>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25"/>
        <v>THU</v>
      </c>
      <c r="AE420"/>
    </row>
    <row r="421" spans="1:31" x14ac:dyDescent="0.25">
      <c r="B421" s="4">
        <v>45632</v>
      </c>
      <c r="C421" s="7" t="s">
        <v>531</v>
      </c>
      <c r="D421" s="2" t="s">
        <v>46</v>
      </c>
      <c r="E421" s="2" t="s">
        <v>18</v>
      </c>
      <c r="F421" s="2"/>
      <c r="G421" s="2"/>
      <c r="H421" s="2" t="str">
        <f t="shared" si="27"/>
        <v>_</v>
      </c>
      <c r="I421" s="2"/>
      <c r="J421" s="2"/>
      <c r="K421" s="2"/>
      <c r="L421" s="13" t="str">
        <f t="shared" si="26"/>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4"/>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25"/>
        <v>FRI</v>
      </c>
      <c r="AE421"/>
    </row>
    <row r="422" spans="1:31" x14ac:dyDescent="0.25">
      <c r="B422" s="4">
        <v>45632</v>
      </c>
      <c r="C422" s="7" t="s">
        <v>532</v>
      </c>
      <c r="D422" s="2" t="s">
        <v>12</v>
      </c>
      <c r="E422" s="2" t="s">
        <v>32</v>
      </c>
      <c r="F422" s="2"/>
      <c r="G422" s="2"/>
      <c r="H422" s="2" t="str">
        <f t="shared" si="27"/>
        <v>_</v>
      </c>
      <c r="I422" s="2"/>
      <c r="J422" s="2"/>
      <c r="K422" s="2"/>
      <c r="L422" s="2" t="str">
        <f t="shared" si="26"/>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4"/>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25"/>
        <v>FRI</v>
      </c>
      <c r="AE422"/>
    </row>
    <row r="423" spans="1:31" x14ac:dyDescent="0.25">
      <c r="B423" s="4">
        <v>45632</v>
      </c>
      <c r="C423" s="7" t="s">
        <v>533</v>
      </c>
      <c r="D423" s="2" t="s">
        <v>21</v>
      </c>
      <c r="E423" s="2" t="s">
        <v>20</v>
      </c>
      <c r="F423" s="2"/>
      <c r="G423" s="2"/>
      <c r="H423" s="2" t="str">
        <f t="shared" si="27"/>
        <v>_</v>
      </c>
      <c r="I423" s="2"/>
      <c r="J423" s="2"/>
      <c r="K423" s="2"/>
      <c r="L423" s="2" t="str">
        <f t="shared" si="26"/>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4"/>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25"/>
        <v>FRI</v>
      </c>
      <c r="AE423"/>
    </row>
    <row r="424" spans="1:31" x14ac:dyDescent="0.25">
      <c r="B424" s="4">
        <v>45632</v>
      </c>
      <c r="C424" s="7" t="s">
        <v>534</v>
      </c>
      <c r="D424" s="2" t="s">
        <v>36</v>
      </c>
      <c r="E424" s="2" t="s">
        <v>25</v>
      </c>
      <c r="F424" s="2"/>
      <c r="G424" s="2"/>
      <c r="H424" s="2" t="str">
        <f t="shared" si="27"/>
        <v>_</v>
      </c>
      <c r="I424" s="2"/>
      <c r="J424" s="2"/>
      <c r="K424" s="2"/>
      <c r="L424" s="2" t="str">
        <f t="shared" si="26"/>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4"/>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25"/>
        <v>FRI</v>
      </c>
      <c r="AE424"/>
    </row>
    <row r="425" spans="1:31" x14ac:dyDescent="0.25">
      <c r="B425" s="4">
        <v>45632</v>
      </c>
      <c r="C425" s="7" t="s">
        <v>535</v>
      </c>
      <c r="D425" s="2" t="s">
        <v>34</v>
      </c>
      <c r="E425" s="2" t="s">
        <v>27</v>
      </c>
      <c r="F425" s="2"/>
      <c r="G425" s="2"/>
      <c r="H425" s="2" t="str">
        <f t="shared" si="27"/>
        <v>_</v>
      </c>
      <c r="I425" s="2"/>
      <c r="J425" s="2"/>
      <c r="K425" s="2"/>
      <c r="L425" s="2" t="str">
        <f t="shared" si="26"/>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4"/>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25"/>
        <v>FRI</v>
      </c>
      <c r="AE425"/>
    </row>
    <row r="426" spans="1:31" x14ac:dyDescent="0.25">
      <c r="A426" s="3"/>
      <c r="B426" s="5">
        <v>45632</v>
      </c>
      <c r="C426" s="8" t="s">
        <v>536</v>
      </c>
      <c r="D426" s="3" t="s">
        <v>37</v>
      </c>
      <c r="E426" s="3" t="s">
        <v>47</v>
      </c>
      <c r="F426" s="3"/>
      <c r="G426" s="3"/>
      <c r="H426" s="3" t="str">
        <f t="shared" si="27"/>
        <v>_</v>
      </c>
      <c r="I426" s="3"/>
      <c r="J426" s="3"/>
      <c r="K426" s="3"/>
      <c r="L426" s="3" t="str">
        <f t="shared" si="26"/>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4"/>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25"/>
        <v>FRI</v>
      </c>
      <c r="AE426"/>
    </row>
    <row r="427" spans="1:31" x14ac:dyDescent="0.25">
      <c r="B427" s="4">
        <v>45633</v>
      </c>
      <c r="C427" s="7" t="s">
        <v>537</v>
      </c>
      <c r="D427" s="2" t="s">
        <v>45</v>
      </c>
      <c r="E427" s="2" t="s">
        <v>16</v>
      </c>
      <c r="F427" s="2"/>
      <c r="G427" s="2"/>
      <c r="H427" s="2" t="str">
        <f t="shared" si="27"/>
        <v>_</v>
      </c>
      <c r="I427" s="2"/>
      <c r="J427" s="2"/>
      <c r="K427" s="2"/>
      <c r="L427" s="2" t="str">
        <f t="shared" si="26"/>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4"/>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25"/>
        <v>SAT</v>
      </c>
      <c r="AE427"/>
    </row>
    <row r="428" spans="1:31" x14ac:dyDescent="0.25">
      <c r="B428" s="4">
        <v>45633</v>
      </c>
      <c r="C428" s="7" t="s">
        <v>538</v>
      </c>
      <c r="D428" s="2" t="s">
        <v>15</v>
      </c>
      <c r="E428" s="2" t="s">
        <v>29</v>
      </c>
      <c r="F428" s="2"/>
      <c r="G428" s="2"/>
      <c r="H428" s="2" t="str">
        <f t="shared" si="27"/>
        <v>_</v>
      </c>
      <c r="I428" s="2"/>
      <c r="J428" s="2"/>
      <c r="K428" s="2"/>
      <c r="L428" s="2" t="str">
        <f t="shared" si="26"/>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4"/>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25"/>
        <v>SAT</v>
      </c>
      <c r="AE428"/>
    </row>
    <row r="429" spans="1:31" x14ac:dyDescent="0.25">
      <c r="B429" s="4">
        <v>45633</v>
      </c>
      <c r="C429" s="7" t="s">
        <v>539</v>
      </c>
      <c r="D429" s="2" t="s">
        <v>22</v>
      </c>
      <c r="E429" s="2" t="s">
        <v>17</v>
      </c>
      <c r="F429" s="2"/>
      <c r="G429" s="2"/>
      <c r="H429" s="2" t="str">
        <f t="shared" si="27"/>
        <v>_</v>
      </c>
      <c r="I429" s="2"/>
      <c r="J429" s="2"/>
      <c r="K429" s="2"/>
      <c r="L429" s="2" t="str">
        <f t="shared" si="26"/>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4"/>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25"/>
        <v>SAT</v>
      </c>
      <c r="AE429"/>
    </row>
    <row r="430" spans="1:31" x14ac:dyDescent="0.25">
      <c r="B430" s="4">
        <v>45633</v>
      </c>
      <c r="C430" s="7" t="s">
        <v>540</v>
      </c>
      <c r="D430" s="2" t="s">
        <v>44</v>
      </c>
      <c r="E430" s="2" t="s">
        <v>33</v>
      </c>
      <c r="F430" s="2"/>
      <c r="G430" s="2"/>
      <c r="H430" s="2" t="str">
        <f t="shared" si="27"/>
        <v>_</v>
      </c>
      <c r="I430" s="2"/>
      <c r="J430" s="2"/>
      <c r="K430" s="2"/>
      <c r="L430" s="2" t="str">
        <f t="shared" si="26"/>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4"/>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25"/>
        <v>SAT</v>
      </c>
      <c r="AE430"/>
    </row>
    <row r="431" spans="1:31" x14ac:dyDescent="0.25">
      <c r="B431" s="4">
        <v>45633</v>
      </c>
      <c r="C431" s="7" t="s">
        <v>541</v>
      </c>
      <c r="D431" s="2" t="s">
        <v>38</v>
      </c>
      <c r="E431" s="2" t="s">
        <v>14</v>
      </c>
      <c r="F431" s="2"/>
      <c r="G431" s="2"/>
      <c r="H431" s="2" t="str">
        <f t="shared" si="27"/>
        <v>_</v>
      </c>
      <c r="I431" s="2"/>
      <c r="J431" s="2"/>
      <c r="K431" s="2"/>
      <c r="L431" s="2" t="str">
        <f t="shared" si="26"/>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4"/>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25"/>
        <v>SAT</v>
      </c>
      <c r="AE431"/>
    </row>
    <row r="432" spans="1:31" x14ac:dyDescent="0.25">
      <c r="B432" s="4">
        <v>45633</v>
      </c>
      <c r="C432" s="7" t="s">
        <v>542</v>
      </c>
      <c r="D432" s="2" t="s">
        <v>46</v>
      </c>
      <c r="E432" s="2" t="s">
        <v>19</v>
      </c>
      <c r="F432" s="2"/>
      <c r="G432" s="2"/>
      <c r="H432" s="2" t="str">
        <f t="shared" si="27"/>
        <v>_</v>
      </c>
      <c r="I432" s="2"/>
      <c r="J432" s="2"/>
      <c r="K432" s="2"/>
      <c r="L432" s="2" t="str">
        <f t="shared" si="26"/>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4"/>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25"/>
        <v>SAT</v>
      </c>
      <c r="AE432"/>
    </row>
    <row r="433" spans="1:31" x14ac:dyDescent="0.25">
      <c r="B433" s="4">
        <v>45633</v>
      </c>
      <c r="C433" s="7" t="s">
        <v>543</v>
      </c>
      <c r="D433" s="2" t="s">
        <v>35</v>
      </c>
      <c r="E433" s="2" t="s">
        <v>30</v>
      </c>
      <c r="F433" s="2"/>
      <c r="G433" s="2"/>
      <c r="H433" s="2" t="str">
        <f t="shared" si="27"/>
        <v>_</v>
      </c>
      <c r="I433" s="2"/>
      <c r="J433" s="2"/>
      <c r="K433" s="2"/>
      <c r="L433" s="2" t="str">
        <f t="shared" si="26"/>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4"/>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25"/>
        <v>SAT</v>
      </c>
      <c r="AE433"/>
    </row>
    <row r="434" spans="1:31" x14ac:dyDescent="0.25">
      <c r="B434" s="4">
        <v>45633</v>
      </c>
      <c r="C434" s="7" t="s">
        <v>544</v>
      </c>
      <c r="D434" s="2" t="s">
        <v>26</v>
      </c>
      <c r="E434" s="2" t="s">
        <v>31</v>
      </c>
      <c r="F434" s="2"/>
      <c r="G434" s="2"/>
      <c r="H434" s="2" t="str">
        <f t="shared" si="27"/>
        <v>_</v>
      </c>
      <c r="I434" s="2"/>
      <c r="J434" s="2"/>
      <c r="K434" s="2"/>
      <c r="L434" s="2" t="str">
        <f t="shared" si="26"/>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4"/>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25"/>
        <v>SAT</v>
      </c>
      <c r="AE434"/>
    </row>
    <row r="435" spans="1:31" x14ac:dyDescent="0.25">
      <c r="B435" s="4">
        <v>45633</v>
      </c>
      <c r="C435" s="7" t="s">
        <v>545</v>
      </c>
      <c r="D435" s="2" t="s">
        <v>18</v>
      </c>
      <c r="E435" s="2" t="s">
        <v>21</v>
      </c>
      <c r="F435" s="2"/>
      <c r="G435" s="2"/>
      <c r="H435" s="2" t="str">
        <f t="shared" si="27"/>
        <v>_</v>
      </c>
      <c r="I435" s="2"/>
      <c r="J435" s="2"/>
      <c r="K435" s="2"/>
      <c r="L435" s="2" t="str">
        <f t="shared" si="26"/>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4"/>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25"/>
        <v>SAT</v>
      </c>
      <c r="AE435"/>
    </row>
    <row r="436" spans="1:31" x14ac:dyDescent="0.25">
      <c r="B436" s="4">
        <v>45633</v>
      </c>
      <c r="C436" s="7" t="s">
        <v>546</v>
      </c>
      <c r="D436" s="2" t="s">
        <v>37</v>
      </c>
      <c r="E436" s="2" t="s">
        <v>28</v>
      </c>
      <c r="F436" s="2"/>
      <c r="G436" s="2"/>
      <c r="H436" s="2" t="str">
        <f t="shared" si="27"/>
        <v>_</v>
      </c>
      <c r="I436" s="2"/>
      <c r="J436" s="2"/>
      <c r="K436" s="2"/>
      <c r="L436" s="2" t="str">
        <f t="shared" si="26"/>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4"/>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25"/>
        <v>SAT</v>
      </c>
      <c r="AE436"/>
    </row>
    <row r="437" spans="1:31" x14ac:dyDescent="0.25">
      <c r="A437" s="3"/>
      <c r="B437" s="5">
        <v>45633</v>
      </c>
      <c r="C437" s="8" t="s">
        <v>547</v>
      </c>
      <c r="D437" s="3" t="s">
        <v>13</v>
      </c>
      <c r="E437" s="3" t="s">
        <v>23</v>
      </c>
      <c r="F437" s="3"/>
      <c r="G437" s="3"/>
      <c r="H437" s="3" t="str">
        <f t="shared" si="27"/>
        <v>_</v>
      </c>
      <c r="I437" s="3"/>
      <c r="J437" s="3"/>
      <c r="K437" s="3"/>
      <c r="L437" s="3" t="str">
        <f t="shared" si="26"/>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4"/>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25"/>
        <v>SAT</v>
      </c>
      <c r="AE437"/>
    </row>
    <row r="438" spans="1:31" x14ac:dyDescent="0.25">
      <c r="B438" s="4">
        <v>45634</v>
      </c>
      <c r="C438" s="7" t="s">
        <v>548</v>
      </c>
      <c r="D438" s="2" t="s">
        <v>12</v>
      </c>
      <c r="E438" s="2" t="s">
        <v>20</v>
      </c>
      <c r="F438" s="2"/>
      <c r="G438" s="2"/>
      <c r="H438" s="2" t="str">
        <f t="shared" si="27"/>
        <v>_</v>
      </c>
      <c r="I438" s="2"/>
      <c r="J438" s="2"/>
      <c r="K438" s="2"/>
      <c r="L438" s="2" t="str">
        <f t="shared" si="26"/>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4"/>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25"/>
        <v>SUN</v>
      </c>
      <c r="AE438"/>
    </row>
    <row r="439" spans="1:31" x14ac:dyDescent="0.25">
      <c r="B439" s="4">
        <v>45634</v>
      </c>
      <c r="C439" s="7" t="s">
        <v>549</v>
      </c>
      <c r="D439" s="2" t="s">
        <v>43</v>
      </c>
      <c r="E439" s="2" t="s">
        <v>25</v>
      </c>
      <c r="F439" s="2"/>
      <c r="G439" s="2"/>
      <c r="H439" s="2" t="str">
        <f t="shared" si="27"/>
        <v>_</v>
      </c>
      <c r="I439" s="2"/>
      <c r="J439" s="2"/>
      <c r="K439" s="2"/>
      <c r="L439" s="2" t="str">
        <f t="shared" si="26"/>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4"/>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25"/>
        <v>SUN</v>
      </c>
      <c r="AE439"/>
    </row>
    <row r="440" spans="1:31" x14ac:dyDescent="0.25">
      <c r="B440" s="4">
        <v>45634</v>
      </c>
      <c r="C440" s="7" t="s">
        <v>550</v>
      </c>
      <c r="D440" s="2" t="s">
        <v>33</v>
      </c>
      <c r="E440" s="2" t="s">
        <v>30</v>
      </c>
      <c r="F440" s="2"/>
      <c r="G440" s="2"/>
      <c r="H440" s="2" t="str">
        <f t="shared" si="27"/>
        <v>_</v>
      </c>
      <c r="I440" s="2"/>
      <c r="J440" s="2"/>
      <c r="K440" s="2"/>
      <c r="L440" s="2" t="str">
        <f t="shared" si="26"/>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4"/>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25"/>
        <v>SUN</v>
      </c>
      <c r="AE440"/>
    </row>
    <row r="441" spans="1:31" x14ac:dyDescent="0.25">
      <c r="B441" s="4">
        <v>45634</v>
      </c>
      <c r="C441" s="7" t="s">
        <v>551</v>
      </c>
      <c r="D441" s="2" t="s">
        <v>36</v>
      </c>
      <c r="E441" s="2" t="s">
        <v>22</v>
      </c>
      <c r="F441" s="2"/>
      <c r="G441" s="2"/>
      <c r="H441" s="2" t="str">
        <f t="shared" si="27"/>
        <v>_</v>
      </c>
      <c r="I441" s="2"/>
      <c r="J441" s="2"/>
      <c r="K441" s="2"/>
      <c r="L441" s="2" t="str">
        <f t="shared" si="26"/>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4"/>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25"/>
        <v>SUN</v>
      </c>
      <c r="AE441"/>
    </row>
    <row r="442" spans="1:31" x14ac:dyDescent="0.25">
      <c r="B442" s="4">
        <v>45634</v>
      </c>
      <c r="C442" s="7" t="s">
        <v>552</v>
      </c>
      <c r="D442" s="2" t="s">
        <v>26</v>
      </c>
      <c r="E442" s="2" t="s">
        <v>32</v>
      </c>
      <c r="F442" s="2"/>
      <c r="G442" s="2"/>
      <c r="H442" s="2" t="str">
        <f t="shared" si="27"/>
        <v>_</v>
      </c>
      <c r="I442" s="2"/>
      <c r="J442" s="2"/>
      <c r="K442" s="2"/>
      <c r="L442" s="2" t="str">
        <f t="shared" si="26"/>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4"/>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25"/>
        <v>SUN</v>
      </c>
      <c r="AE442"/>
    </row>
    <row r="443" spans="1:31" x14ac:dyDescent="0.25">
      <c r="B443" s="4">
        <v>45634</v>
      </c>
      <c r="C443" s="7" t="s">
        <v>553</v>
      </c>
      <c r="D443" s="2" t="s">
        <v>15</v>
      </c>
      <c r="E443" s="2" t="s">
        <v>45</v>
      </c>
      <c r="F443" s="2"/>
      <c r="G443" s="2"/>
      <c r="H443" s="2" t="str">
        <f t="shared" si="27"/>
        <v>_</v>
      </c>
      <c r="I443" s="2"/>
      <c r="J443" s="2"/>
      <c r="K443" s="2"/>
      <c r="L443" s="2" t="str">
        <f t="shared" si="26"/>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4"/>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25"/>
        <v>SUN</v>
      </c>
      <c r="AE443"/>
    </row>
    <row r="444" spans="1:31" x14ac:dyDescent="0.25">
      <c r="A444" s="3"/>
      <c r="B444" s="5">
        <v>45634</v>
      </c>
      <c r="C444" s="8" t="s">
        <v>554</v>
      </c>
      <c r="D444" s="3" t="s">
        <v>24</v>
      </c>
      <c r="E444" s="3" t="s">
        <v>34</v>
      </c>
      <c r="F444" s="3"/>
      <c r="G444" s="3"/>
      <c r="H444" s="3" t="str">
        <f t="shared" si="27"/>
        <v>_</v>
      </c>
      <c r="I444" s="3"/>
      <c r="J444" s="3"/>
      <c r="K444" s="3"/>
      <c r="L444" s="3" t="str">
        <f t="shared" si="26"/>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4"/>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25"/>
        <v>SUN</v>
      </c>
      <c r="AE444"/>
    </row>
    <row r="445" spans="1:31" x14ac:dyDescent="0.25">
      <c r="B445" s="4">
        <v>45635</v>
      </c>
      <c r="C445" s="7" t="s">
        <v>555</v>
      </c>
      <c r="D445" s="2" t="s">
        <v>31</v>
      </c>
      <c r="E445" s="2" t="s">
        <v>29</v>
      </c>
      <c r="F445" s="2"/>
      <c r="G445" s="2"/>
      <c r="H445" s="2" t="str">
        <f t="shared" si="27"/>
        <v>_</v>
      </c>
      <c r="I445" s="2"/>
      <c r="J445" s="2"/>
      <c r="K445" s="2"/>
      <c r="L445" s="2" t="str">
        <f t="shared" si="26"/>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4"/>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25"/>
        <v>MON</v>
      </c>
      <c r="AE445"/>
    </row>
    <row r="446" spans="1:31" x14ac:dyDescent="0.25">
      <c r="B446" s="4">
        <v>45635</v>
      </c>
      <c r="C446" s="7" t="s">
        <v>556</v>
      </c>
      <c r="D446" s="2" t="s">
        <v>17</v>
      </c>
      <c r="E446" s="2" t="s">
        <v>20</v>
      </c>
      <c r="F446" s="2"/>
      <c r="G446" s="2"/>
      <c r="H446" s="2" t="str">
        <f t="shared" si="27"/>
        <v>_</v>
      </c>
      <c r="I446" s="2"/>
      <c r="J446" s="2"/>
      <c r="K446" s="2"/>
      <c r="L446" s="2" t="str">
        <f t="shared" si="26"/>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4"/>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25"/>
        <v>MON</v>
      </c>
      <c r="AE446"/>
    </row>
    <row r="447" spans="1:31" x14ac:dyDescent="0.25">
      <c r="A447" s="3"/>
      <c r="B447" s="5">
        <v>45635</v>
      </c>
      <c r="C447" s="8" t="s">
        <v>557</v>
      </c>
      <c r="D447" s="3" t="s">
        <v>47</v>
      </c>
      <c r="E447" s="3" t="s">
        <v>19</v>
      </c>
      <c r="F447" s="3"/>
      <c r="G447" s="3"/>
      <c r="H447" s="3" t="str">
        <f t="shared" si="27"/>
        <v>_</v>
      </c>
      <c r="I447" s="3"/>
      <c r="J447" s="3"/>
      <c r="K447" s="3"/>
      <c r="L447" s="2" t="str">
        <f t="shared" si="26"/>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4"/>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25"/>
        <v>MON</v>
      </c>
      <c r="AE447"/>
    </row>
    <row r="448" spans="1:31" x14ac:dyDescent="0.25">
      <c r="B448" s="4">
        <v>45636</v>
      </c>
      <c r="C448" s="7" t="s">
        <v>558</v>
      </c>
      <c r="D448" s="2" t="s">
        <v>18</v>
      </c>
      <c r="E448" s="2" t="s">
        <v>32</v>
      </c>
      <c r="F448" s="2"/>
      <c r="G448" s="2"/>
      <c r="H448" s="2" t="str">
        <f t="shared" si="27"/>
        <v>_</v>
      </c>
      <c r="I448" s="2"/>
      <c r="J448" s="2"/>
      <c r="K448" s="2"/>
      <c r="L448" s="13" t="str">
        <f t="shared" si="26"/>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4"/>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25"/>
        <v>TUE</v>
      </c>
      <c r="AE448"/>
    </row>
    <row r="449" spans="1:31" x14ac:dyDescent="0.25">
      <c r="B449" s="4">
        <v>45636</v>
      </c>
      <c r="C449" s="7" t="s">
        <v>559</v>
      </c>
      <c r="D449" s="2" t="s">
        <v>26</v>
      </c>
      <c r="E449" s="2" t="s">
        <v>21</v>
      </c>
      <c r="F449" s="2"/>
      <c r="G449" s="2"/>
      <c r="H449" s="2" t="str">
        <f t="shared" si="27"/>
        <v>_</v>
      </c>
      <c r="I449" s="2"/>
      <c r="J449" s="2"/>
      <c r="K449" s="2"/>
      <c r="L449" s="2" t="str">
        <f t="shared" si="26"/>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4"/>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25"/>
        <v>TUE</v>
      </c>
      <c r="AE449"/>
    </row>
    <row r="450" spans="1:31" x14ac:dyDescent="0.25">
      <c r="B450" s="4">
        <v>45636</v>
      </c>
      <c r="C450" s="7" t="s">
        <v>560</v>
      </c>
      <c r="D450" s="2" t="s">
        <v>38</v>
      </c>
      <c r="E450" s="2" t="s">
        <v>44</v>
      </c>
      <c r="F450" s="2"/>
      <c r="G450" s="2"/>
      <c r="H450" s="2" t="str">
        <f t="shared" si="27"/>
        <v>_</v>
      </c>
      <c r="I450" s="2"/>
      <c r="J450" s="2"/>
      <c r="K450" s="2"/>
      <c r="L450" s="2" t="str">
        <f t="shared" si="26"/>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4"/>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25"/>
        <v>TUE</v>
      </c>
      <c r="AE450"/>
    </row>
    <row r="451" spans="1:31" x14ac:dyDescent="0.25">
      <c r="B451" s="4">
        <v>45636</v>
      </c>
      <c r="C451" s="7" t="s">
        <v>561</v>
      </c>
      <c r="D451" s="2" t="s">
        <v>45</v>
      </c>
      <c r="E451" s="2" t="s">
        <v>36</v>
      </c>
      <c r="F451" s="2"/>
      <c r="G451" s="2"/>
      <c r="H451" s="2" t="str">
        <f t="shared" si="27"/>
        <v>_</v>
      </c>
      <c r="I451" s="2"/>
      <c r="J451" s="2"/>
      <c r="K451" s="2"/>
      <c r="L451" s="2" t="str">
        <f t="shared" si="26"/>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29">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27"/>
        <v>_</v>
      </c>
      <c r="I452" s="2"/>
      <c r="J452" s="2"/>
      <c r="K452" s="2"/>
      <c r="L452" s="2" t="str">
        <f t="shared" ref="L452:L515" si="30">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29"/>
        <v>TUE</v>
      </c>
      <c r="AE452"/>
    </row>
    <row r="453" spans="1:31" x14ac:dyDescent="0.25">
      <c r="B453" s="4">
        <v>45636</v>
      </c>
      <c r="C453" s="7" t="s">
        <v>563</v>
      </c>
      <c r="D453" s="2" t="s">
        <v>24</v>
      </c>
      <c r="E453" s="2" t="s">
        <v>35</v>
      </c>
      <c r="F453" s="2"/>
      <c r="G453" s="2"/>
      <c r="H453" s="2" t="str">
        <f t="shared" si="27"/>
        <v>_</v>
      </c>
      <c r="I453" s="2"/>
      <c r="J453" s="2"/>
      <c r="K453" s="2"/>
      <c r="L453" s="2" t="str">
        <f t="shared" si="30"/>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29"/>
        <v>TUE</v>
      </c>
      <c r="AE453"/>
    </row>
    <row r="454" spans="1:31" x14ac:dyDescent="0.25">
      <c r="B454" s="4">
        <v>45636</v>
      </c>
      <c r="C454" s="7" t="s">
        <v>564</v>
      </c>
      <c r="D454" s="2" t="s">
        <v>16</v>
      </c>
      <c r="E454" s="2" t="s">
        <v>22</v>
      </c>
      <c r="F454" s="2"/>
      <c r="G454" s="2"/>
      <c r="H454" s="2" t="str">
        <f t="shared" ref="H454:H517" si="31">IF(AND(ISBLANK($F454),ISBLANK($G454)),"_",IF($F454&gt;$G454,$D454,$E454))</f>
        <v>_</v>
      </c>
      <c r="I454" s="2"/>
      <c r="J454" s="2"/>
      <c r="K454" s="2"/>
      <c r="L454" s="2" t="str">
        <f t="shared" si="30"/>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29"/>
        <v>TUE</v>
      </c>
      <c r="AE454"/>
    </row>
    <row r="455" spans="1:31" x14ac:dyDescent="0.25">
      <c r="B455" s="4">
        <v>45636</v>
      </c>
      <c r="C455" s="7" t="s">
        <v>565</v>
      </c>
      <c r="D455" s="2" t="s">
        <v>43</v>
      </c>
      <c r="E455" s="2" t="s">
        <v>23</v>
      </c>
      <c r="F455" s="2"/>
      <c r="G455" s="2"/>
      <c r="H455" s="2" t="str">
        <f t="shared" si="31"/>
        <v>_</v>
      </c>
      <c r="I455" s="2"/>
      <c r="J455" s="2"/>
      <c r="K455" s="2"/>
      <c r="L455" s="2" t="str">
        <f t="shared" si="30"/>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29"/>
        <v>TUE</v>
      </c>
      <c r="AE455"/>
    </row>
    <row r="456" spans="1:31" x14ac:dyDescent="0.25">
      <c r="B456" s="4">
        <v>45636</v>
      </c>
      <c r="C456" s="7" t="s">
        <v>566</v>
      </c>
      <c r="D456" s="2" t="s">
        <v>37</v>
      </c>
      <c r="E456" s="2" t="s">
        <v>15</v>
      </c>
      <c r="F456" s="2"/>
      <c r="G456" s="2"/>
      <c r="H456" s="2" t="str">
        <f t="shared" si="31"/>
        <v>_</v>
      </c>
      <c r="I456" s="2"/>
      <c r="J456" s="2"/>
      <c r="K456" s="2"/>
      <c r="L456" s="2" t="str">
        <f t="shared" si="30"/>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29"/>
        <v>TUE</v>
      </c>
      <c r="AE456"/>
    </row>
    <row r="457" spans="1:31" x14ac:dyDescent="0.25">
      <c r="B457" s="4">
        <v>45636</v>
      </c>
      <c r="C457" s="7" t="s">
        <v>567</v>
      </c>
      <c r="D457" s="2" t="s">
        <v>13</v>
      </c>
      <c r="E457" s="2" t="s">
        <v>25</v>
      </c>
      <c r="F457" s="2"/>
      <c r="G457" s="2"/>
      <c r="H457" s="2" t="str">
        <f t="shared" si="31"/>
        <v>_</v>
      </c>
      <c r="I457" s="2"/>
      <c r="J457" s="2"/>
      <c r="K457" s="2"/>
      <c r="L457" s="2" t="str">
        <f t="shared" si="30"/>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29"/>
        <v>TUE</v>
      </c>
      <c r="AE457"/>
    </row>
    <row r="458" spans="1:31" x14ac:dyDescent="0.25">
      <c r="A458" s="3"/>
      <c r="B458" s="5">
        <v>45636</v>
      </c>
      <c r="C458" s="8" t="s">
        <v>568</v>
      </c>
      <c r="D458" s="3" t="s">
        <v>14</v>
      </c>
      <c r="E458" s="3" t="s">
        <v>12</v>
      </c>
      <c r="F458" s="3"/>
      <c r="G458" s="3"/>
      <c r="H458" s="3" t="str">
        <f t="shared" si="31"/>
        <v>_</v>
      </c>
      <c r="I458" s="3"/>
      <c r="J458" s="3"/>
      <c r="K458" s="3"/>
      <c r="L458" s="2" t="str">
        <f t="shared" si="30"/>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8"/>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29"/>
        <v>TUE</v>
      </c>
      <c r="AE458"/>
    </row>
    <row r="459" spans="1:31" x14ac:dyDescent="0.25">
      <c r="B459" s="4">
        <v>45637</v>
      </c>
      <c r="C459" s="7" t="s">
        <v>569</v>
      </c>
      <c r="D459" s="2" t="s">
        <v>20</v>
      </c>
      <c r="E459" s="2" t="s">
        <v>29</v>
      </c>
      <c r="F459" s="2"/>
      <c r="G459" s="2"/>
      <c r="H459" s="2" t="str">
        <f t="shared" si="31"/>
        <v>_</v>
      </c>
      <c r="I459" s="2"/>
      <c r="J459" s="2"/>
      <c r="K459" s="2"/>
      <c r="L459" s="13" t="str">
        <f t="shared" si="30"/>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29"/>
        <v>WED</v>
      </c>
      <c r="AE459"/>
    </row>
    <row r="460" spans="1:31" x14ac:dyDescent="0.25">
      <c r="A460" s="3"/>
      <c r="B460" s="5">
        <v>45637</v>
      </c>
      <c r="C460" s="8" t="s">
        <v>570</v>
      </c>
      <c r="D460" s="3" t="s">
        <v>47</v>
      </c>
      <c r="E460" s="3" t="s">
        <v>30</v>
      </c>
      <c r="F460" s="3"/>
      <c r="G460" s="3"/>
      <c r="H460" s="3" t="str">
        <f t="shared" si="31"/>
        <v>_</v>
      </c>
      <c r="I460" s="3"/>
      <c r="J460" s="3"/>
      <c r="K460" s="3"/>
      <c r="L460" s="2" t="str">
        <f t="shared" si="30"/>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8"/>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29"/>
        <v>WED</v>
      </c>
      <c r="AE460"/>
    </row>
    <row r="461" spans="1:31" x14ac:dyDescent="0.25">
      <c r="B461" s="4">
        <v>45638</v>
      </c>
      <c r="C461" s="7" t="s">
        <v>571</v>
      </c>
      <c r="D461" s="2" t="s">
        <v>47</v>
      </c>
      <c r="E461" s="2" t="s">
        <v>18</v>
      </c>
      <c r="F461" s="2"/>
      <c r="G461" s="2"/>
      <c r="H461" s="2" t="str">
        <f t="shared" si="31"/>
        <v>_</v>
      </c>
      <c r="I461" s="2"/>
      <c r="J461" s="2"/>
      <c r="K461" s="2"/>
      <c r="L461" s="13" t="str">
        <f t="shared" si="30"/>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29"/>
        <v>THU</v>
      </c>
      <c r="AE461"/>
    </row>
    <row r="462" spans="1:31" x14ac:dyDescent="0.25">
      <c r="B462" s="4">
        <v>45638</v>
      </c>
      <c r="C462" s="7" t="s">
        <v>572</v>
      </c>
      <c r="D462" s="2" t="s">
        <v>21</v>
      </c>
      <c r="E462" s="2" t="s">
        <v>19</v>
      </c>
      <c r="F462" s="2"/>
      <c r="G462" s="2"/>
      <c r="H462" s="2" t="str">
        <f t="shared" si="31"/>
        <v>_</v>
      </c>
      <c r="I462" s="2"/>
      <c r="J462" s="2"/>
      <c r="K462" s="2"/>
      <c r="L462" s="2" t="str">
        <f t="shared" si="30"/>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29"/>
        <v>THU</v>
      </c>
      <c r="AE462"/>
    </row>
    <row r="463" spans="1:31" x14ac:dyDescent="0.25">
      <c r="B463" s="4">
        <v>45638</v>
      </c>
      <c r="C463" s="7" t="s">
        <v>573</v>
      </c>
      <c r="D463" s="2" t="s">
        <v>28</v>
      </c>
      <c r="E463" s="2" t="s">
        <v>32</v>
      </c>
      <c r="F463" s="2"/>
      <c r="G463" s="2"/>
      <c r="H463" s="2" t="str">
        <f t="shared" si="31"/>
        <v>_</v>
      </c>
      <c r="I463" s="2"/>
      <c r="J463" s="2"/>
      <c r="K463" s="2"/>
      <c r="L463" s="2" t="str">
        <f t="shared" si="30"/>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29"/>
        <v>THU</v>
      </c>
      <c r="AE463"/>
    </row>
    <row r="464" spans="1:31" x14ac:dyDescent="0.25">
      <c r="B464" s="4">
        <v>45638</v>
      </c>
      <c r="C464" s="7" t="s">
        <v>574</v>
      </c>
      <c r="D464" s="2" t="s">
        <v>31</v>
      </c>
      <c r="E464" s="2" t="s">
        <v>45</v>
      </c>
      <c r="F464" s="2"/>
      <c r="G464" s="2"/>
      <c r="H464" s="2" t="str">
        <f t="shared" si="31"/>
        <v>_</v>
      </c>
      <c r="I464" s="2"/>
      <c r="J464" s="2"/>
      <c r="K464" s="2"/>
      <c r="L464" s="2" t="str">
        <f t="shared" si="30"/>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29"/>
        <v>THU</v>
      </c>
      <c r="AE464"/>
    </row>
    <row r="465" spans="1:31" x14ac:dyDescent="0.25">
      <c r="B465" s="4">
        <v>45638</v>
      </c>
      <c r="C465" s="7" t="s">
        <v>575</v>
      </c>
      <c r="D465" s="2" t="s">
        <v>46</v>
      </c>
      <c r="E465" s="2" t="s">
        <v>36</v>
      </c>
      <c r="F465" s="2"/>
      <c r="G465" s="2"/>
      <c r="H465" s="2" t="str">
        <f t="shared" si="31"/>
        <v>_</v>
      </c>
      <c r="I465" s="2"/>
      <c r="J465" s="2"/>
      <c r="K465" s="2"/>
      <c r="L465" s="2" t="str">
        <f t="shared" si="30"/>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29"/>
        <v>THU</v>
      </c>
      <c r="AE465"/>
    </row>
    <row r="466" spans="1:31" x14ac:dyDescent="0.25">
      <c r="B466" s="4">
        <v>45638</v>
      </c>
      <c r="C466" s="7" t="s">
        <v>576</v>
      </c>
      <c r="D466" s="2" t="s">
        <v>17</v>
      </c>
      <c r="E466" s="2" t="s">
        <v>33</v>
      </c>
      <c r="F466" s="2"/>
      <c r="G466" s="2"/>
      <c r="H466" s="2" t="str">
        <f t="shared" si="31"/>
        <v>_</v>
      </c>
      <c r="I466" s="2"/>
      <c r="J466" s="2"/>
      <c r="K466" s="2"/>
      <c r="L466" s="2" t="str">
        <f t="shared" si="30"/>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29"/>
        <v>THU</v>
      </c>
      <c r="AE466"/>
    </row>
    <row r="467" spans="1:31" x14ac:dyDescent="0.25">
      <c r="B467" s="4">
        <v>45638</v>
      </c>
      <c r="C467" s="7" t="s">
        <v>577</v>
      </c>
      <c r="D467" s="2" t="s">
        <v>38</v>
      </c>
      <c r="E467" s="2" t="s">
        <v>13</v>
      </c>
      <c r="F467" s="2"/>
      <c r="G467" s="2"/>
      <c r="H467" s="2" t="str">
        <f t="shared" si="31"/>
        <v>_</v>
      </c>
      <c r="I467" s="2"/>
      <c r="J467" s="2"/>
      <c r="K467" s="2"/>
      <c r="L467" s="2" t="str">
        <f t="shared" si="30"/>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29"/>
        <v>THU</v>
      </c>
      <c r="AE467"/>
    </row>
    <row r="468" spans="1:31" x14ac:dyDescent="0.25">
      <c r="B468" s="4">
        <v>45638</v>
      </c>
      <c r="C468" s="7" t="s">
        <v>578</v>
      </c>
      <c r="D468" s="2" t="s">
        <v>35</v>
      </c>
      <c r="E468" s="2" t="s">
        <v>34</v>
      </c>
      <c r="F468" s="2"/>
      <c r="G468" s="2"/>
      <c r="H468" s="2" t="str">
        <f t="shared" si="31"/>
        <v>_</v>
      </c>
      <c r="I468" s="2"/>
      <c r="J468" s="2"/>
      <c r="K468" s="2"/>
      <c r="L468" s="2" t="str">
        <f t="shared" si="30"/>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29"/>
        <v>THU</v>
      </c>
      <c r="AE468"/>
    </row>
    <row r="469" spans="1:31" x14ac:dyDescent="0.25">
      <c r="B469" s="4">
        <v>45638</v>
      </c>
      <c r="C469" s="7" t="s">
        <v>579</v>
      </c>
      <c r="D469" s="2" t="s">
        <v>27</v>
      </c>
      <c r="E469" s="2" t="s">
        <v>22</v>
      </c>
      <c r="F469" s="2"/>
      <c r="G469" s="2"/>
      <c r="H469" s="2" t="str">
        <f t="shared" si="31"/>
        <v>_</v>
      </c>
      <c r="I469" s="2"/>
      <c r="J469" s="2"/>
      <c r="K469" s="2"/>
      <c r="L469" s="2" t="str">
        <f t="shared" si="30"/>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29"/>
        <v>THU</v>
      </c>
      <c r="AE469"/>
    </row>
    <row r="470" spans="1:31" x14ac:dyDescent="0.25">
      <c r="B470" s="4">
        <v>45638</v>
      </c>
      <c r="C470" s="7" t="s">
        <v>580</v>
      </c>
      <c r="D470" s="2" t="s">
        <v>23</v>
      </c>
      <c r="E470" s="2" t="s">
        <v>37</v>
      </c>
      <c r="F470" s="2"/>
      <c r="G470" s="2"/>
      <c r="H470" s="2" t="str">
        <f t="shared" si="31"/>
        <v>_</v>
      </c>
      <c r="I470" s="2"/>
      <c r="J470" s="2"/>
      <c r="K470" s="2"/>
      <c r="L470" s="2" t="str">
        <f t="shared" si="30"/>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29"/>
        <v>THU</v>
      </c>
      <c r="AE470"/>
    </row>
    <row r="471" spans="1:31" x14ac:dyDescent="0.25">
      <c r="B471" s="4">
        <v>45638</v>
      </c>
      <c r="C471" s="7" t="s">
        <v>581</v>
      </c>
      <c r="D471" s="2" t="s">
        <v>15</v>
      </c>
      <c r="E471" s="2" t="s">
        <v>26</v>
      </c>
      <c r="F471" s="2"/>
      <c r="G471" s="2"/>
      <c r="H471" s="2" t="str">
        <f t="shared" si="31"/>
        <v>_</v>
      </c>
      <c r="I471" s="2"/>
      <c r="J471" s="2"/>
      <c r="K471" s="2"/>
      <c r="L471" s="2" t="str">
        <f t="shared" si="30"/>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29"/>
        <v>THU</v>
      </c>
      <c r="AE471"/>
    </row>
    <row r="472" spans="1:31" x14ac:dyDescent="0.25">
      <c r="B472" s="4">
        <v>45638</v>
      </c>
      <c r="C472" s="7" t="s">
        <v>582</v>
      </c>
      <c r="D472" s="2" t="s">
        <v>43</v>
      </c>
      <c r="E472" s="2" t="s">
        <v>24</v>
      </c>
      <c r="F472" s="2"/>
      <c r="G472" s="2"/>
      <c r="H472" s="2" t="str">
        <f t="shared" si="31"/>
        <v>_</v>
      </c>
      <c r="I472" s="2"/>
      <c r="J472" s="2"/>
      <c r="K472" s="2"/>
      <c r="L472" s="2" t="str">
        <f t="shared" si="30"/>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29"/>
        <v>THU</v>
      </c>
      <c r="AE472"/>
    </row>
    <row r="473" spans="1:31" x14ac:dyDescent="0.25">
      <c r="B473" s="4">
        <v>45638</v>
      </c>
      <c r="C473" s="7" t="s">
        <v>583</v>
      </c>
      <c r="D473" s="2" t="s">
        <v>14</v>
      </c>
      <c r="E473" s="2" t="s">
        <v>25</v>
      </c>
      <c r="F473" s="2"/>
      <c r="G473" s="2"/>
      <c r="H473" s="2" t="str">
        <f t="shared" si="31"/>
        <v>_</v>
      </c>
      <c r="I473" s="2"/>
      <c r="J473" s="2"/>
      <c r="K473" s="2"/>
      <c r="L473" s="2" t="str">
        <f t="shared" si="30"/>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29"/>
        <v>THU</v>
      </c>
      <c r="AE473"/>
    </row>
    <row r="474" spans="1:31" x14ac:dyDescent="0.25">
      <c r="A474" s="3"/>
      <c r="B474" s="5">
        <v>45638</v>
      </c>
      <c r="C474" s="8" t="s">
        <v>584</v>
      </c>
      <c r="D474" s="3" t="s">
        <v>16</v>
      </c>
      <c r="E474" s="3" t="s">
        <v>12</v>
      </c>
      <c r="F474" s="3"/>
      <c r="G474" s="3"/>
      <c r="H474" s="3" t="str">
        <f t="shared" si="31"/>
        <v>_</v>
      </c>
      <c r="I474" s="3"/>
      <c r="J474" s="3"/>
      <c r="K474" s="3"/>
      <c r="L474" s="2" t="str">
        <f t="shared" si="30"/>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8"/>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29"/>
        <v>THU</v>
      </c>
      <c r="AE474"/>
    </row>
    <row r="475" spans="1:31" x14ac:dyDescent="0.25">
      <c r="A475" s="12"/>
      <c r="B475" s="25">
        <v>45639</v>
      </c>
      <c r="C475" s="11" t="s">
        <v>585</v>
      </c>
      <c r="D475" s="12" t="s">
        <v>30</v>
      </c>
      <c r="E475" s="12" t="s">
        <v>44</v>
      </c>
      <c r="F475" s="12"/>
      <c r="G475" s="12"/>
      <c r="H475" s="12" t="str">
        <f t="shared" si="31"/>
        <v>_</v>
      </c>
      <c r="I475" s="12"/>
      <c r="J475" s="12"/>
      <c r="K475" s="12"/>
      <c r="L475" s="12" t="str">
        <f t="shared" si="30"/>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8"/>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29"/>
        <v>FRI</v>
      </c>
      <c r="AE475"/>
    </row>
    <row r="476" spans="1:31" x14ac:dyDescent="0.25">
      <c r="B476" s="4">
        <v>45640</v>
      </c>
      <c r="C476" s="7" t="s">
        <v>586</v>
      </c>
      <c r="D476" s="2" t="s">
        <v>17</v>
      </c>
      <c r="E476" s="2" t="s">
        <v>32</v>
      </c>
      <c r="F476" s="2"/>
      <c r="G476" s="2"/>
      <c r="H476" s="2" t="str">
        <f t="shared" si="31"/>
        <v>_</v>
      </c>
      <c r="I476" s="2"/>
      <c r="J476" s="2"/>
      <c r="K476" s="2"/>
      <c r="L476" s="2" t="str">
        <f t="shared" si="30"/>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29"/>
        <v>SAT</v>
      </c>
      <c r="AE476"/>
    </row>
    <row r="477" spans="1:31" x14ac:dyDescent="0.25">
      <c r="B477" s="4">
        <v>45640</v>
      </c>
      <c r="C477" s="7" t="s">
        <v>587</v>
      </c>
      <c r="D477" s="2" t="s">
        <v>28</v>
      </c>
      <c r="E477" s="2" t="s">
        <v>20</v>
      </c>
      <c r="F477" s="2"/>
      <c r="G477" s="2"/>
      <c r="H477" s="2" t="str">
        <f t="shared" si="31"/>
        <v>_</v>
      </c>
      <c r="I477" s="2"/>
      <c r="J477" s="2"/>
      <c r="K477" s="2"/>
      <c r="L477" s="2" t="str">
        <f t="shared" si="30"/>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29"/>
        <v>SAT</v>
      </c>
      <c r="AE477"/>
    </row>
    <row r="478" spans="1:31" x14ac:dyDescent="0.25">
      <c r="B478" s="4">
        <v>45640</v>
      </c>
      <c r="C478" s="7" t="s">
        <v>588</v>
      </c>
      <c r="D478" s="2" t="s">
        <v>45</v>
      </c>
      <c r="E478" s="2" t="s">
        <v>37</v>
      </c>
      <c r="F478" s="2"/>
      <c r="G478" s="2"/>
      <c r="H478" s="2" t="str">
        <f t="shared" si="31"/>
        <v>_</v>
      </c>
      <c r="I478" s="2"/>
      <c r="J478" s="2"/>
      <c r="K478" s="2"/>
      <c r="L478" s="2" t="str">
        <f t="shared" si="30"/>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29"/>
        <v>SAT</v>
      </c>
      <c r="AE478"/>
    </row>
    <row r="479" spans="1:31" x14ac:dyDescent="0.25">
      <c r="B479" s="4">
        <v>45640</v>
      </c>
      <c r="C479" s="7" t="s">
        <v>589</v>
      </c>
      <c r="D479" s="2" t="s">
        <v>27</v>
      </c>
      <c r="E479" s="2" t="s">
        <v>23</v>
      </c>
      <c r="F479" s="2"/>
      <c r="G479" s="2"/>
      <c r="H479" s="2" t="str">
        <f t="shared" si="31"/>
        <v>_</v>
      </c>
      <c r="I479" s="2"/>
      <c r="J479" s="2"/>
      <c r="K479" s="2"/>
      <c r="L479" s="2" t="str">
        <f t="shared" si="30"/>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29"/>
        <v>SAT</v>
      </c>
      <c r="AE479"/>
    </row>
    <row r="480" spans="1:31" x14ac:dyDescent="0.25">
      <c r="B480" s="4">
        <v>45640</v>
      </c>
      <c r="C480" s="7" t="s">
        <v>590</v>
      </c>
      <c r="D480" s="2" t="s">
        <v>21</v>
      </c>
      <c r="E480" s="2" t="s">
        <v>30</v>
      </c>
      <c r="F480" s="2"/>
      <c r="G480" s="2"/>
      <c r="H480" s="2" t="str">
        <f t="shared" si="31"/>
        <v>_</v>
      </c>
      <c r="I480" s="2"/>
      <c r="J480" s="2"/>
      <c r="K480" s="2"/>
      <c r="L480" s="2" t="str">
        <f t="shared" si="30"/>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29"/>
        <v>SAT</v>
      </c>
      <c r="AE480"/>
    </row>
    <row r="481" spans="1:31" x14ac:dyDescent="0.25">
      <c r="B481" s="4">
        <v>45640</v>
      </c>
      <c r="C481" s="7" t="s">
        <v>591</v>
      </c>
      <c r="D481" s="2" t="s">
        <v>18</v>
      </c>
      <c r="E481" s="2" t="s">
        <v>31</v>
      </c>
      <c r="F481" s="2"/>
      <c r="G481" s="2"/>
      <c r="H481" s="2" t="str">
        <f t="shared" si="31"/>
        <v>_</v>
      </c>
      <c r="I481" s="2"/>
      <c r="J481" s="2"/>
      <c r="K481" s="2"/>
      <c r="L481" s="2" t="str">
        <f t="shared" si="30"/>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29"/>
        <v>SAT</v>
      </c>
      <c r="AE481"/>
    </row>
    <row r="482" spans="1:31" x14ac:dyDescent="0.25">
      <c r="B482" s="4">
        <v>45640</v>
      </c>
      <c r="C482" s="7" t="s">
        <v>592</v>
      </c>
      <c r="D482" s="2" t="s">
        <v>29</v>
      </c>
      <c r="E482" s="2" t="s">
        <v>46</v>
      </c>
      <c r="F482" s="2"/>
      <c r="G482" s="2"/>
      <c r="H482" s="2" t="str">
        <f t="shared" si="31"/>
        <v>_</v>
      </c>
      <c r="I482" s="2"/>
      <c r="J482" s="2"/>
      <c r="K482" s="2"/>
      <c r="L482" s="2" t="str">
        <f t="shared" si="30"/>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29"/>
        <v>SAT</v>
      </c>
      <c r="AE482"/>
    </row>
    <row r="483" spans="1:31" x14ac:dyDescent="0.25">
      <c r="B483" s="4">
        <v>45640</v>
      </c>
      <c r="C483" s="7" t="s">
        <v>593</v>
      </c>
      <c r="D483" s="2" t="s">
        <v>47</v>
      </c>
      <c r="E483" s="2" t="s">
        <v>36</v>
      </c>
      <c r="F483" s="2"/>
      <c r="G483" s="2"/>
      <c r="H483" s="2" t="str">
        <f t="shared" si="31"/>
        <v>_</v>
      </c>
      <c r="I483" s="2"/>
      <c r="J483" s="2"/>
      <c r="K483" s="2"/>
      <c r="L483" s="2" t="str">
        <f t="shared" si="30"/>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29"/>
        <v>SAT</v>
      </c>
      <c r="AE483"/>
    </row>
    <row r="484" spans="1:31" x14ac:dyDescent="0.25">
      <c r="B484" s="4">
        <v>45640</v>
      </c>
      <c r="C484" s="7" t="s">
        <v>594</v>
      </c>
      <c r="D484" s="2" t="s">
        <v>19</v>
      </c>
      <c r="E484" s="2" t="s">
        <v>22</v>
      </c>
      <c r="F484" s="2"/>
      <c r="G484" s="2"/>
      <c r="H484" s="2" t="str">
        <f t="shared" si="31"/>
        <v>_</v>
      </c>
      <c r="I484" s="2"/>
      <c r="J484" s="2"/>
      <c r="K484" s="2"/>
      <c r="L484" s="2" t="str">
        <f t="shared" si="30"/>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29"/>
        <v>SAT</v>
      </c>
      <c r="AE484"/>
    </row>
    <row r="485" spans="1:31" x14ac:dyDescent="0.25">
      <c r="B485" s="4">
        <v>45640</v>
      </c>
      <c r="C485" s="7" t="s">
        <v>595</v>
      </c>
      <c r="D485" s="2" t="s">
        <v>13</v>
      </c>
      <c r="E485" s="2" t="s">
        <v>34</v>
      </c>
      <c r="F485" s="2"/>
      <c r="G485" s="2"/>
      <c r="H485" s="2" t="str">
        <f t="shared" si="31"/>
        <v>_</v>
      </c>
      <c r="I485" s="2"/>
      <c r="J485" s="2"/>
      <c r="K485" s="2"/>
      <c r="L485" s="2" t="str">
        <f t="shared" si="30"/>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29"/>
        <v>SAT</v>
      </c>
      <c r="AE485"/>
    </row>
    <row r="486" spans="1:31" x14ac:dyDescent="0.25">
      <c r="B486" s="4">
        <v>45640</v>
      </c>
      <c r="C486" s="7" t="s">
        <v>596</v>
      </c>
      <c r="D486" s="2" t="s">
        <v>35</v>
      </c>
      <c r="E486" s="2" t="s">
        <v>26</v>
      </c>
      <c r="F486" s="2"/>
      <c r="G486" s="2"/>
      <c r="H486" s="2" t="str">
        <f t="shared" si="31"/>
        <v>_</v>
      </c>
      <c r="I486" s="2"/>
      <c r="J486" s="2"/>
      <c r="K486" s="2"/>
      <c r="L486" s="2" t="str">
        <f t="shared" si="30"/>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29"/>
        <v>SAT</v>
      </c>
      <c r="AE486"/>
    </row>
    <row r="487" spans="1:31" x14ac:dyDescent="0.25">
      <c r="B487" s="4">
        <v>45640</v>
      </c>
      <c r="C487" s="7" t="s">
        <v>597</v>
      </c>
      <c r="D487" s="2" t="s">
        <v>14</v>
      </c>
      <c r="E487" s="2" t="s">
        <v>24</v>
      </c>
      <c r="F487" s="2"/>
      <c r="G487" s="2"/>
      <c r="H487" s="2" t="str">
        <f t="shared" si="31"/>
        <v>_</v>
      </c>
      <c r="I487" s="2"/>
      <c r="J487" s="2"/>
      <c r="K487" s="2"/>
      <c r="L487" s="2" t="str">
        <f t="shared" si="30"/>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29"/>
        <v>SAT</v>
      </c>
      <c r="AE487"/>
    </row>
    <row r="488" spans="1:31" x14ac:dyDescent="0.25">
      <c r="B488" s="4">
        <v>45640</v>
      </c>
      <c r="C488" s="7" t="s">
        <v>598</v>
      </c>
      <c r="D488" s="2" t="s">
        <v>16</v>
      </c>
      <c r="E488" s="2" t="s">
        <v>25</v>
      </c>
      <c r="F488" s="2"/>
      <c r="G488" s="2"/>
      <c r="H488" s="2" t="str">
        <f t="shared" si="31"/>
        <v>_</v>
      </c>
      <c r="I488" s="2"/>
      <c r="J488" s="2"/>
      <c r="K488" s="2"/>
      <c r="L488" s="2" t="str">
        <f t="shared" si="3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29"/>
        <v>SAT</v>
      </c>
      <c r="AE488"/>
    </row>
    <row r="489" spans="1:31" x14ac:dyDescent="0.25">
      <c r="B489" s="4">
        <v>45640</v>
      </c>
      <c r="C489" s="7" t="s">
        <v>599</v>
      </c>
      <c r="D489" s="2" t="s">
        <v>15</v>
      </c>
      <c r="E489" s="2" t="s">
        <v>38</v>
      </c>
      <c r="F489" s="2"/>
      <c r="G489" s="2"/>
      <c r="H489" s="2" t="str">
        <f t="shared" si="31"/>
        <v>_</v>
      </c>
      <c r="I489" s="2"/>
      <c r="J489" s="2"/>
      <c r="K489" s="2"/>
      <c r="L489" s="2" t="str">
        <f t="shared" si="3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29"/>
        <v>SAT</v>
      </c>
      <c r="AE489"/>
    </row>
    <row r="490" spans="1:31" x14ac:dyDescent="0.25">
      <c r="A490" s="3"/>
      <c r="B490" s="5">
        <v>45640</v>
      </c>
      <c r="C490" s="8" t="s">
        <v>600</v>
      </c>
      <c r="D490" s="3" t="s">
        <v>43</v>
      </c>
      <c r="E490" s="3" t="s">
        <v>12</v>
      </c>
      <c r="F490" s="3"/>
      <c r="G490" s="3"/>
      <c r="H490" s="3" t="str">
        <f t="shared" si="31"/>
        <v>_</v>
      </c>
      <c r="I490" s="3"/>
      <c r="J490" s="3"/>
      <c r="K490" s="3"/>
      <c r="L490" s="3" t="str">
        <f t="shared" si="3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8"/>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29"/>
        <v>SAT</v>
      </c>
      <c r="AE490"/>
    </row>
    <row r="491" spans="1:31" x14ac:dyDescent="0.25">
      <c r="B491" s="4">
        <v>45641</v>
      </c>
      <c r="C491" s="7" t="s">
        <v>601</v>
      </c>
      <c r="D491" s="2" t="s">
        <v>33</v>
      </c>
      <c r="E491" s="2" t="s">
        <v>17</v>
      </c>
      <c r="F491" s="2"/>
      <c r="G491" s="2"/>
      <c r="H491" s="2" t="str">
        <f t="shared" si="31"/>
        <v>_</v>
      </c>
      <c r="I491" s="2"/>
      <c r="J491" s="2"/>
      <c r="K491" s="2"/>
      <c r="L491" s="2" t="str">
        <f t="shared" si="3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29"/>
        <v>SUN</v>
      </c>
      <c r="AE491"/>
    </row>
    <row r="492" spans="1:31" x14ac:dyDescent="0.25">
      <c r="B492" s="4">
        <v>45641</v>
      </c>
      <c r="C492" s="7" t="s">
        <v>602</v>
      </c>
      <c r="D492" s="2" t="s">
        <v>29</v>
      </c>
      <c r="E492" s="2" t="s">
        <v>18</v>
      </c>
      <c r="F492" s="2"/>
      <c r="G492" s="2"/>
      <c r="H492" s="2" t="str">
        <f t="shared" si="31"/>
        <v>_</v>
      </c>
      <c r="I492" s="2"/>
      <c r="J492" s="2"/>
      <c r="K492" s="2"/>
      <c r="L492" s="2" t="str">
        <f t="shared" si="3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29"/>
        <v>SUN</v>
      </c>
      <c r="AE492"/>
    </row>
    <row r="493" spans="1:31" x14ac:dyDescent="0.25">
      <c r="B493" s="4">
        <v>45641</v>
      </c>
      <c r="C493" s="7" t="s">
        <v>603</v>
      </c>
      <c r="D493" s="2" t="s">
        <v>36</v>
      </c>
      <c r="E493" s="2" t="s">
        <v>44</v>
      </c>
      <c r="F493" s="2"/>
      <c r="G493" s="2"/>
      <c r="H493" s="2" t="str">
        <f t="shared" si="31"/>
        <v>_</v>
      </c>
      <c r="I493" s="2"/>
      <c r="J493" s="2"/>
      <c r="K493" s="2"/>
      <c r="L493" s="2" t="str">
        <f t="shared" si="3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29"/>
        <v>SUN</v>
      </c>
      <c r="AE493"/>
    </row>
    <row r="494" spans="1:31" x14ac:dyDescent="0.25">
      <c r="B494" s="4">
        <v>45641</v>
      </c>
      <c r="C494" s="7" t="s">
        <v>604</v>
      </c>
      <c r="D494" s="2" t="s">
        <v>20</v>
      </c>
      <c r="E494" s="2" t="s">
        <v>13</v>
      </c>
      <c r="F494" s="2"/>
      <c r="G494" s="2"/>
      <c r="H494" s="2" t="str">
        <f t="shared" si="31"/>
        <v>_</v>
      </c>
      <c r="I494" s="2"/>
      <c r="J494" s="2"/>
      <c r="K494" s="2"/>
      <c r="L494" s="2" t="str">
        <f t="shared" si="3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29"/>
        <v>SUN</v>
      </c>
      <c r="AE494"/>
    </row>
    <row r="495" spans="1:31" x14ac:dyDescent="0.25">
      <c r="B495" s="5">
        <v>45641</v>
      </c>
      <c r="C495" s="8" t="s">
        <v>605</v>
      </c>
      <c r="D495" s="3" t="s">
        <v>27</v>
      </c>
      <c r="E495" s="3" t="s">
        <v>37</v>
      </c>
      <c r="F495" s="3"/>
      <c r="G495" s="3"/>
      <c r="H495" s="3" t="str">
        <f t="shared" si="31"/>
        <v>_</v>
      </c>
      <c r="I495" s="3"/>
      <c r="J495" s="3"/>
      <c r="K495" s="3"/>
      <c r="L495" s="2" t="str">
        <f t="shared" si="3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8"/>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29"/>
        <v>SUN</v>
      </c>
      <c r="AE495"/>
    </row>
    <row r="496" spans="1:31" x14ac:dyDescent="0.25">
      <c r="A496" s="13"/>
      <c r="B496" s="4">
        <v>45642</v>
      </c>
      <c r="C496" s="7" t="s">
        <v>606</v>
      </c>
      <c r="D496" s="2" t="s">
        <v>46</v>
      </c>
      <c r="E496" s="2" t="s">
        <v>34</v>
      </c>
      <c r="F496" s="2"/>
      <c r="G496" s="2"/>
      <c r="H496" s="2" t="str">
        <f t="shared" si="31"/>
        <v>_</v>
      </c>
      <c r="I496" s="2"/>
      <c r="J496" s="2"/>
      <c r="K496" s="2"/>
      <c r="L496" s="13" t="str">
        <f t="shared" si="3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29"/>
        <v>MON</v>
      </c>
      <c r="AE496"/>
    </row>
    <row r="497" spans="1:31" x14ac:dyDescent="0.25">
      <c r="B497" s="4">
        <v>45642</v>
      </c>
      <c r="C497" s="7" t="s">
        <v>607</v>
      </c>
      <c r="D497" s="2" t="s">
        <v>14</v>
      </c>
      <c r="E497" s="2" t="s">
        <v>23</v>
      </c>
      <c r="F497" s="2"/>
      <c r="G497" s="2"/>
      <c r="H497" s="2" t="str">
        <f t="shared" si="31"/>
        <v>_</v>
      </c>
      <c r="I497" s="2"/>
      <c r="J497" s="2"/>
      <c r="K497" s="2"/>
      <c r="L497" s="2" t="str">
        <f t="shared" si="3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29"/>
        <v>MON</v>
      </c>
      <c r="AE497"/>
    </row>
    <row r="498" spans="1:31" x14ac:dyDescent="0.25">
      <c r="A498" s="3"/>
      <c r="B498" s="5">
        <v>45642</v>
      </c>
      <c r="C498" s="8" t="s">
        <v>608</v>
      </c>
      <c r="D498" s="3" t="s">
        <v>26</v>
      </c>
      <c r="E498" s="3" t="s">
        <v>25</v>
      </c>
      <c r="F498" s="3"/>
      <c r="G498" s="3"/>
      <c r="H498" s="3" t="str">
        <f t="shared" si="31"/>
        <v>_</v>
      </c>
      <c r="I498" s="3"/>
      <c r="J498" s="3"/>
      <c r="K498" s="3"/>
      <c r="L498" s="2" t="str">
        <f t="shared" si="3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8"/>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29"/>
        <v>MON</v>
      </c>
      <c r="AE498"/>
    </row>
    <row r="499" spans="1:31" x14ac:dyDescent="0.25">
      <c r="B499" s="4">
        <v>45643</v>
      </c>
      <c r="C499" s="7" t="s">
        <v>609</v>
      </c>
      <c r="D499" s="2" t="s">
        <v>29</v>
      </c>
      <c r="E499" s="2" t="s">
        <v>19</v>
      </c>
      <c r="F499" s="2"/>
      <c r="G499" s="2"/>
      <c r="H499" s="2" t="str">
        <f t="shared" si="31"/>
        <v>_</v>
      </c>
      <c r="I499" s="2"/>
      <c r="J499" s="2"/>
      <c r="K499" s="2"/>
      <c r="L499" s="13" t="str">
        <f t="shared" si="3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29"/>
        <v>TUE</v>
      </c>
      <c r="AE499"/>
    </row>
    <row r="500" spans="1:31" x14ac:dyDescent="0.25">
      <c r="B500" s="4">
        <v>45643</v>
      </c>
      <c r="C500" s="7" t="s">
        <v>610</v>
      </c>
      <c r="D500" s="2" t="s">
        <v>36</v>
      </c>
      <c r="E500" s="2" t="s">
        <v>43</v>
      </c>
      <c r="F500" s="2"/>
      <c r="G500" s="2"/>
      <c r="H500" s="2" t="str">
        <f t="shared" si="31"/>
        <v>_</v>
      </c>
      <c r="I500" s="2"/>
      <c r="J500" s="2"/>
      <c r="K500" s="2"/>
      <c r="L500" s="2" t="str">
        <f t="shared" si="3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29"/>
        <v>TUE</v>
      </c>
      <c r="AE500"/>
    </row>
    <row r="501" spans="1:31" x14ac:dyDescent="0.25">
      <c r="B501" s="4">
        <v>45643</v>
      </c>
      <c r="C501" s="7" t="s">
        <v>611</v>
      </c>
      <c r="D501" s="2" t="s">
        <v>28</v>
      </c>
      <c r="E501" s="2" t="s">
        <v>21</v>
      </c>
      <c r="F501" s="2"/>
      <c r="G501" s="2"/>
      <c r="H501" s="2" t="str">
        <f t="shared" si="31"/>
        <v>_</v>
      </c>
      <c r="I501" s="2"/>
      <c r="J501" s="2"/>
      <c r="K501" s="2"/>
      <c r="L501" s="2" t="str">
        <f t="shared" si="3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29"/>
        <v>TUE</v>
      </c>
      <c r="AE501"/>
    </row>
    <row r="502" spans="1:31" x14ac:dyDescent="0.25">
      <c r="B502" s="4">
        <v>45643</v>
      </c>
      <c r="C502" s="7" t="s">
        <v>612</v>
      </c>
      <c r="D502" s="2" t="s">
        <v>33</v>
      </c>
      <c r="E502" s="2" t="s">
        <v>44</v>
      </c>
      <c r="F502" s="2"/>
      <c r="G502" s="2"/>
      <c r="H502" s="2" t="str">
        <f t="shared" si="31"/>
        <v>_</v>
      </c>
      <c r="I502" s="2"/>
      <c r="J502" s="2"/>
      <c r="K502" s="2"/>
      <c r="L502" s="2" t="str">
        <f t="shared" si="3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29"/>
        <v>TUE</v>
      </c>
      <c r="AE502"/>
    </row>
    <row r="503" spans="1:31" x14ac:dyDescent="0.25">
      <c r="B503" s="4">
        <v>45643</v>
      </c>
      <c r="C503" s="7" t="s">
        <v>613</v>
      </c>
      <c r="D503" s="2" t="s">
        <v>32</v>
      </c>
      <c r="E503" s="2" t="s">
        <v>13</v>
      </c>
      <c r="F503" s="2"/>
      <c r="G503" s="2"/>
      <c r="H503" s="2" t="str">
        <f t="shared" si="31"/>
        <v>_</v>
      </c>
      <c r="I503" s="2"/>
      <c r="J503" s="2"/>
      <c r="K503" s="2"/>
      <c r="L503" s="2" t="str">
        <f t="shared" si="3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29"/>
        <v>TUE</v>
      </c>
      <c r="AE503"/>
    </row>
    <row r="504" spans="1:31" x14ac:dyDescent="0.25">
      <c r="B504" s="4">
        <v>45643</v>
      </c>
      <c r="C504" s="7" t="s">
        <v>614</v>
      </c>
      <c r="D504" s="2" t="s">
        <v>20</v>
      </c>
      <c r="E504" s="2" t="s">
        <v>35</v>
      </c>
      <c r="F504" s="2"/>
      <c r="G504" s="2"/>
      <c r="H504" s="2" t="str">
        <f t="shared" si="31"/>
        <v>_</v>
      </c>
      <c r="I504" s="2"/>
      <c r="J504" s="2"/>
      <c r="K504" s="2"/>
      <c r="L504" s="2" t="str">
        <f t="shared" si="3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29"/>
        <v>TUE</v>
      </c>
      <c r="AE504"/>
    </row>
    <row r="505" spans="1:31" x14ac:dyDescent="0.25">
      <c r="B505" s="4">
        <v>45643</v>
      </c>
      <c r="C505" s="7" t="s">
        <v>615</v>
      </c>
      <c r="D505" s="2" t="s">
        <v>46</v>
      </c>
      <c r="E505" s="2" t="s">
        <v>17</v>
      </c>
      <c r="F505" s="2"/>
      <c r="G505" s="2"/>
      <c r="H505" s="2" t="str">
        <f t="shared" si="31"/>
        <v>_</v>
      </c>
      <c r="I505" s="2"/>
      <c r="J505" s="2"/>
      <c r="K505" s="2"/>
      <c r="L505" s="2" t="str">
        <f t="shared" si="3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29"/>
        <v>TUE</v>
      </c>
      <c r="AE505"/>
    </row>
    <row r="506" spans="1:31" x14ac:dyDescent="0.25">
      <c r="B506" s="4">
        <v>45643</v>
      </c>
      <c r="C506" s="7" t="s">
        <v>616</v>
      </c>
      <c r="D506" s="2" t="s">
        <v>16</v>
      </c>
      <c r="E506" s="2" t="s">
        <v>24</v>
      </c>
      <c r="F506" s="2"/>
      <c r="G506" s="2"/>
      <c r="H506" s="2" t="str">
        <f t="shared" si="31"/>
        <v>_</v>
      </c>
      <c r="I506" s="2"/>
      <c r="J506" s="2"/>
      <c r="K506" s="2"/>
      <c r="L506" s="2" t="str">
        <f t="shared" si="3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29"/>
        <v>TUE</v>
      </c>
      <c r="AE506"/>
    </row>
    <row r="507" spans="1:31" x14ac:dyDescent="0.25">
      <c r="B507" s="4">
        <v>45643</v>
      </c>
      <c r="C507" s="7" t="s">
        <v>617</v>
      </c>
      <c r="D507" s="2" t="s">
        <v>30</v>
      </c>
      <c r="E507" s="2" t="s">
        <v>12</v>
      </c>
      <c r="F507" s="2"/>
      <c r="G507" s="2"/>
      <c r="H507" s="2" t="str">
        <f t="shared" si="31"/>
        <v>_</v>
      </c>
      <c r="I507" s="2"/>
      <c r="J507" s="2"/>
      <c r="K507" s="2"/>
      <c r="L507" s="2" t="str">
        <f t="shared" si="3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29"/>
        <v>TUE</v>
      </c>
      <c r="AE507"/>
    </row>
    <row r="508" spans="1:31" x14ac:dyDescent="0.25">
      <c r="A508" s="3"/>
      <c r="B508" s="5">
        <v>45643</v>
      </c>
      <c r="C508" s="8" t="s">
        <v>618</v>
      </c>
      <c r="D508" s="3" t="s">
        <v>22</v>
      </c>
      <c r="E508" s="3" t="s">
        <v>38</v>
      </c>
      <c r="F508" s="3"/>
      <c r="G508" s="3"/>
      <c r="H508" s="3" t="str">
        <f t="shared" si="31"/>
        <v>_</v>
      </c>
      <c r="I508" s="3"/>
      <c r="J508" s="3"/>
      <c r="K508" s="3"/>
      <c r="L508" s="2" t="str">
        <f t="shared" si="3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8"/>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29"/>
        <v>TUE</v>
      </c>
      <c r="AE508"/>
    </row>
    <row r="509" spans="1:31" x14ac:dyDescent="0.25">
      <c r="B509" s="4">
        <v>45644</v>
      </c>
      <c r="C509" s="7" t="s">
        <v>619</v>
      </c>
      <c r="D509" s="2" t="s">
        <v>45</v>
      </c>
      <c r="E509" s="2" t="s">
        <v>31</v>
      </c>
      <c r="F509" s="2"/>
      <c r="G509" s="2"/>
      <c r="H509" s="2" t="str">
        <f t="shared" si="31"/>
        <v>_</v>
      </c>
      <c r="I509" s="2"/>
      <c r="J509" s="2"/>
      <c r="K509" s="2"/>
      <c r="L509" s="13" t="str">
        <f t="shared" si="3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29"/>
        <v>WED</v>
      </c>
      <c r="AE509"/>
    </row>
    <row r="510" spans="1:31" x14ac:dyDescent="0.25">
      <c r="B510" s="4">
        <v>45644</v>
      </c>
      <c r="C510" s="7" t="s">
        <v>620</v>
      </c>
      <c r="D510" s="2" t="s">
        <v>18</v>
      </c>
      <c r="E510" s="2" t="s">
        <v>34</v>
      </c>
      <c r="F510" s="2"/>
      <c r="G510" s="2"/>
      <c r="H510" s="2" t="str">
        <f t="shared" si="31"/>
        <v>_</v>
      </c>
      <c r="I510" s="2"/>
      <c r="J510" s="2"/>
      <c r="K510" s="2"/>
      <c r="L510" s="2" t="str">
        <f t="shared" si="3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29"/>
        <v>WED</v>
      </c>
      <c r="AE510"/>
    </row>
    <row r="511" spans="1:31" x14ac:dyDescent="0.25">
      <c r="B511" s="4">
        <v>45644</v>
      </c>
      <c r="C511" s="7" t="s">
        <v>621</v>
      </c>
      <c r="D511" s="2" t="s">
        <v>14</v>
      </c>
      <c r="E511" s="2" t="s">
        <v>37</v>
      </c>
      <c r="F511" s="2"/>
      <c r="G511" s="2"/>
      <c r="H511" s="2" t="str">
        <f t="shared" si="31"/>
        <v>_</v>
      </c>
      <c r="I511" s="2"/>
      <c r="J511" s="2"/>
      <c r="K511" s="2"/>
      <c r="L511" s="2" t="str">
        <f t="shared" si="3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29"/>
        <v>WED</v>
      </c>
      <c r="AE511"/>
    </row>
    <row r="512" spans="1:31" x14ac:dyDescent="0.25">
      <c r="B512" s="4">
        <v>45644</v>
      </c>
      <c r="C512" s="7" t="s">
        <v>622</v>
      </c>
      <c r="D512" s="2" t="s">
        <v>25</v>
      </c>
      <c r="E512" s="2" t="s">
        <v>15</v>
      </c>
      <c r="F512" s="2"/>
      <c r="G512" s="2"/>
      <c r="H512" s="2" t="str">
        <f t="shared" si="31"/>
        <v>_</v>
      </c>
      <c r="I512" s="2"/>
      <c r="J512" s="2"/>
      <c r="K512" s="2"/>
      <c r="L512" s="2" t="str">
        <f t="shared" si="3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29"/>
        <v>WED</v>
      </c>
      <c r="AE512"/>
    </row>
    <row r="513" spans="1:31" x14ac:dyDescent="0.25">
      <c r="A513" s="3"/>
      <c r="B513" s="5">
        <v>45644</v>
      </c>
      <c r="C513" s="8" t="s">
        <v>623</v>
      </c>
      <c r="D513" s="3" t="s">
        <v>22</v>
      </c>
      <c r="E513" s="3" t="s">
        <v>47</v>
      </c>
      <c r="F513" s="3"/>
      <c r="G513" s="3"/>
      <c r="H513" s="3" t="str">
        <f t="shared" si="31"/>
        <v>_</v>
      </c>
      <c r="I513" s="3"/>
      <c r="J513" s="3"/>
      <c r="K513" s="3"/>
      <c r="L513" s="2" t="str">
        <f t="shared" si="3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8"/>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29"/>
        <v>WED</v>
      </c>
      <c r="AE513"/>
    </row>
    <row r="514" spans="1:31" x14ac:dyDescent="0.25">
      <c r="B514" s="4">
        <v>45645</v>
      </c>
      <c r="C514" s="7" t="s">
        <v>624</v>
      </c>
      <c r="D514" s="2" t="s">
        <v>13</v>
      </c>
      <c r="E514" s="2" t="s">
        <v>43</v>
      </c>
      <c r="F514" s="2"/>
      <c r="G514" s="2"/>
      <c r="H514" s="2" t="str">
        <f t="shared" si="31"/>
        <v>_</v>
      </c>
      <c r="I514" s="2"/>
      <c r="J514" s="2"/>
      <c r="K514" s="2"/>
      <c r="L514" s="13" t="str">
        <f t="shared" si="3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29"/>
        <v>THU</v>
      </c>
      <c r="AE514"/>
    </row>
    <row r="515" spans="1:31" x14ac:dyDescent="0.25">
      <c r="B515" s="4">
        <v>45645</v>
      </c>
      <c r="C515" s="7" t="s">
        <v>625</v>
      </c>
      <c r="D515" s="2" t="s">
        <v>32</v>
      </c>
      <c r="E515" s="2" t="s">
        <v>36</v>
      </c>
      <c r="F515" s="2"/>
      <c r="G515" s="2"/>
      <c r="H515" s="2" t="str">
        <f t="shared" si="31"/>
        <v>_</v>
      </c>
      <c r="I515" s="2"/>
      <c r="J515" s="2"/>
      <c r="K515" s="2"/>
      <c r="L515" s="2" t="str">
        <f t="shared" si="30"/>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32">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33">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31"/>
        <v>_</v>
      </c>
      <c r="I516" s="2"/>
      <c r="J516" s="2"/>
      <c r="K516" s="2"/>
      <c r="L516" s="2" t="str">
        <f t="shared" ref="L516:L579" si="34">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32"/>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33"/>
        <v>THU</v>
      </c>
      <c r="AE516"/>
    </row>
    <row r="517" spans="1:31" x14ac:dyDescent="0.25">
      <c r="B517" s="4">
        <v>45645</v>
      </c>
      <c r="C517" s="7" t="s">
        <v>627</v>
      </c>
      <c r="D517" s="2" t="s">
        <v>21</v>
      </c>
      <c r="E517" s="2" t="s">
        <v>35</v>
      </c>
      <c r="F517" s="2"/>
      <c r="G517" s="2"/>
      <c r="H517" s="2" t="str">
        <f t="shared" si="31"/>
        <v>_</v>
      </c>
      <c r="I517" s="2"/>
      <c r="J517" s="2"/>
      <c r="K517" s="2"/>
      <c r="L517" s="2" t="str">
        <f t="shared" si="34"/>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3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33"/>
        <v>THU</v>
      </c>
      <c r="AE517"/>
    </row>
    <row r="518" spans="1:31" x14ac:dyDescent="0.25">
      <c r="B518" s="4">
        <v>45645</v>
      </c>
      <c r="C518" s="7" t="s">
        <v>628</v>
      </c>
      <c r="D518" s="2" t="s">
        <v>12</v>
      </c>
      <c r="E518" s="2" t="s">
        <v>17</v>
      </c>
      <c r="F518" s="2"/>
      <c r="G518" s="2"/>
      <c r="H518" s="2" t="str">
        <f t="shared" ref="H518:H581" si="35">IF(AND(ISBLANK($F518),ISBLANK($G518)),"_",IF($F518&gt;$G518,$D518,$E518))</f>
        <v>_</v>
      </c>
      <c r="I518" s="2"/>
      <c r="J518" s="2"/>
      <c r="K518" s="2"/>
      <c r="L518" s="2" t="str">
        <f t="shared" si="34"/>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3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33"/>
        <v>THU</v>
      </c>
      <c r="AE518"/>
    </row>
    <row r="519" spans="1:31" x14ac:dyDescent="0.25">
      <c r="B519" s="4">
        <v>45645</v>
      </c>
      <c r="C519" s="7" t="s">
        <v>629</v>
      </c>
      <c r="D519" s="2" t="s">
        <v>30</v>
      </c>
      <c r="E519" s="2" t="s">
        <v>24</v>
      </c>
      <c r="F519" s="2"/>
      <c r="G519" s="2"/>
      <c r="H519" s="2" t="str">
        <f t="shared" si="35"/>
        <v>_</v>
      </c>
      <c r="I519" s="2"/>
      <c r="J519" s="2"/>
      <c r="K519" s="2"/>
      <c r="L519" s="2" t="str">
        <f t="shared" si="34"/>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3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33"/>
        <v>THU</v>
      </c>
      <c r="AE519"/>
    </row>
    <row r="520" spans="1:31" x14ac:dyDescent="0.25">
      <c r="B520" s="4">
        <v>45645</v>
      </c>
      <c r="C520" s="7" t="s">
        <v>630</v>
      </c>
      <c r="D520" s="2" t="s">
        <v>16</v>
      </c>
      <c r="E520" s="2" t="s">
        <v>23</v>
      </c>
      <c r="F520" s="2"/>
      <c r="G520" s="2"/>
      <c r="H520" s="2" t="str">
        <f t="shared" si="35"/>
        <v>_</v>
      </c>
      <c r="I520" s="2"/>
      <c r="J520" s="2"/>
      <c r="K520" s="2"/>
      <c r="L520" s="2" t="str">
        <f t="shared" si="34"/>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3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33"/>
        <v>THU</v>
      </c>
      <c r="AE520"/>
    </row>
    <row r="521" spans="1:31" x14ac:dyDescent="0.25">
      <c r="B521" s="4">
        <v>45645</v>
      </c>
      <c r="C521" s="7" t="s">
        <v>631</v>
      </c>
      <c r="D521" s="2" t="s">
        <v>25</v>
      </c>
      <c r="E521" s="2" t="s">
        <v>27</v>
      </c>
      <c r="F521" s="2"/>
      <c r="G521" s="2"/>
      <c r="H521" s="2" t="str">
        <f t="shared" si="35"/>
        <v>_</v>
      </c>
      <c r="I521" s="2"/>
      <c r="J521" s="2"/>
      <c r="K521" s="2"/>
      <c r="L521" s="2" t="str">
        <f t="shared" si="34"/>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3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33"/>
        <v>THU</v>
      </c>
      <c r="AE521"/>
    </row>
    <row r="522" spans="1:31" x14ac:dyDescent="0.25">
      <c r="A522" s="3"/>
      <c r="B522" s="5">
        <v>45645</v>
      </c>
      <c r="C522" s="8" t="s">
        <v>632</v>
      </c>
      <c r="D522" s="3" t="s">
        <v>26</v>
      </c>
      <c r="E522" s="3" t="s">
        <v>38</v>
      </c>
      <c r="F522" s="3"/>
      <c r="G522" s="3"/>
      <c r="H522" s="3" t="str">
        <f t="shared" si="35"/>
        <v>_</v>
      </c>
      <c r="I522" s="3"/>
      <c r="J522" s="3"/>
      <c r="K522" s="3"/>
      <c r="L522" s="2" t="str">
        <f t="shared" si="34"/>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3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33"/>
        <v>THU</v>
      </c>
      <c r="AE522"/>
    </row>
    <row r="523" spans="1:31" x14ac:dyDescent="0.25">
      <c r="B523" s="4">
        <v>45646</v>
      </c>
      <c r="C523" s="7" t="s">
        <v>633</v>
      </c>
      <c r="D523" s="2" t="s">
        <v>18</v>
      </c>
      <c r="E523" s="2" t="s">
        <v>29</v>
      </c>
      <c r="F523" s="2"/>
      <c r="G523" s="2"/>
      <c r="H523" s="2" t="str">
        <f t="shared" si="35"/>
        <v>_</v>
      </c>
      <c r="I523" s="2"/>
      <c r="J523" s="2"/>
      <c r="K523" s="2"/>
      <c r="L523" s="13" t="str">
        <f t="shared" si="34"/>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3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33"/>
        <v>FRI</v>
      </c>
      <c r="AE523"/>
    </row>
    <row r="524" spans="1:31" x14ac:dyDescent="0.25">
      <c r="B524" s="4">
        <v>45646</v>
      </c>
      <c r="C524" s="7" t="s">
        <v>634</v>
      </c>
      <c r="D524" s="2" t="s">
        <v>19</v>
      </c>
      <c r="E524" s="2" t="s">
        <v>31</v>
      </c>
      <c r="F524" s="2"/>
      <c r="G524" s="2"/>
      <c r="H524" s="2" t="str">
        <f t="shared" si="35"/>
        <v>_</v>
      </c>
      <c r="I524" s="2"/>
      <c r="J524" s="2"/>
      <c r="K524" s="2"/>
      <c r="L524" s="2" t="str">
        <f t="shared" si="34"/>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3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33"/>
        <v>FRI</v>
      </c>
      <c r="AE524"/>
    </row>
    <row r="525" spans="1:31" x14ac:dyDescent="0.25">
      <c r="B525" s="4">
        <v>45646</v>
      </c>
      <c r="C525" s="7" t="s">
        <v>635</v>
      </c>
      <c r="D525" s="2" t="s">
        <v>13</v>
      </c>
      <c r="E525" s="2" t="s">
        <v>14</v>
      </c>
      <c r="F525" s="2"/>
      <c r="G525" s="2"/>
      <c r="H525" s="2" t="str">
        <f t="shared" si="35"/>
        <v>_</v>
      </c>
      <c r="I525" s="2"/>
      <c r="J525" s="2"/>
      <c r="K525" s="2"/>
      <c r="L525" s="2" t="str">
        <f t="shared" si="34"/>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3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33"/>
        <v>FRI</v>
      </c>
      <c r="AE525"/>
    </row>
    <row r="526" spans="1:31" x14ac:dyDescent="0.25">
      <c r="B526" s="4">
        <v>45646</v>
      </c>
      <c r="C526" s="7" t="s">
        <v>636</v>
      </c>
      <c r="D526" s="2" t="s">
        <v>44</v>
      </c>
      <c r="E526" s="2" t="s">
        <v>46</v>
      </c>
      <c r="F526" s="2"/>
      <c r="G526" s="2"/>
      <c r="H526" s="2" t="str">
        <f t="shared" si="35"/>
        <v>_</v>
      </c>
      <c r="I526" s="2"/>
      <c r="J526" s="2"/>
      <c r="K526" s="2"/>
      <c r="L526" s="2" t="str">
        <f t="shared" si="34"/>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3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33"/>
        <v>FRI</v>
      </c>
      <c r="AE526"/>
    </row>
    <row r="527" spans="1:31" x14ac:dyDescent="0.25">
      <c r="B527" s="4">
        <v>45646</v>
      </c>
      <c r="C527" s="7" t="s">
        <v>637</v>
      </c>
      <c r="D527" s="2" t="s">
        <v>20</v>
      </c>
      <c r="E527" s="2" t="s">
        <v>34</v>
      </c>
      <c r="F527" s="2"/>
      <c r="G527" s="2"/>
      <c r="H527" s="2" t="str">
        <f t="shared" si="35"/>
        <v>_</v>
      </c>
      <c r="I527" s="2"/>
      <c r="J527" s="2"/>
      <c r="K527" s="2"/>
      <c r="L527" s="2" t="str">
        <f t="shared" si="34"/>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3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33"/>
        <v>FRI</v>
      </c>
      <c r="AE527"/>
    </row>
    <row r="528" spans="1:31" x14ac:dyDescent="0.25">
      <c r="B528" s="4">
        <v>45646</v>
      </c>
      <c r="C528" s="7" t="s">
        <v>638</v>
      </c>
      <c r="D528" s="2" t="s">
        <v>15</v>
      </c>
      <c r="E528" s="2" t="s">
        <v>37</v>
      </c>
      <c r="F528" s="2"/>
      <c r="G528" s="2"/>
      <c r="H528" s="2" t="str">
        <f t="shared" si="35"/>
        <v>_</v>
      </c>
      <c r="I528" s="2"/>
      <c r="J528" s="2"/>
      <c r="K528" s="2"/>
      <c r="L528" s="2" t="str">
        <f t="shared" si="34"/>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3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33"/>
        <v>FRI</v>
      </c>
      <c r="AE528"/>
    </row>
    <row r="529" spans="1:31" x14ac:dyDescent="0.25">
      <c r="A529" s="3"/>
      <c r="B529" s="5">
        <v>45646</v>
      </c>
      <c r="C529" s="8" t="s">
        <v>639</v>
      </c>
      <c r="D529" s="3" t="s">
        <v>26</v>
      </c>
      <c r="E529" s="3" t="s">
        <v>47</v>
      </c>
      <c r="F529" s="3"/>
      <c r="G529" s="3"/>
      <c r="H529" s="3" t="str">
        <f t="shared" si="35"/>
        <v>_</v>
      </c>
      <c r="I529" s="3"/>
      <c r="J529" s="3"/>
      <c r="K529" s="3"/>
      <c r="L529" s="2" t="str">
        <f t="shared" si="34"/>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3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33"/>
        <v>FRI</v>
      </c>
      <c r="AE529"/>
    </row>
    <row r="530" spans="1:31" x14ac:dyDescent="0.25">
      <c r="B530" s="4">
        <v>45647</v>
      </c>
      <c r="C530" s="7" t="s">
        <v>640</v>
      </c>
      <c r="D530" s="2" t="s">
        <v>28</v>
      </c>
      <c r="E530" s="2" t="s">
        <v>35</v>
      </c>
      <c r="F530" s="2"/>
      <c r="G530" s="2"/>
      <c r="H530" s="2" t="str">
        <f t="shared" si="35"/>
        <v>_</v>
      </c>
      <c r="I530" s="2"/>
      <c r="J530" s="2"/>
      <c r="K530" s="2"/>
      <c r="L530" s="13" t="str">
        <f t="shared" si="34"/>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3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33"/>
        <v>SAT</v>
      </c>
      <c r="AE530"/>
    </row>
    <row r="531" spans="1:31" x14ac:dyDescent="0.25">
      <c r="B531" s="4">
        <v>45647</v>
      </c>
      <c r="C531" s="7" t="s">
        <v>641</v>
      </c>
      <c r="D531" s="2" t="s">
        <v>17</v>
      </c>
      <c r="E531" s="2" t="s">
        <v>24</v>
      </c>
      <c r="F531" s="2"/>
      <c r="G531" s="2"/>
      <c r="H531" s="2" t="str">
        <f t="shared" si="35"/>
        <v>_</v>
      </c>
      <c r="I531" s="2"/>
      <c r="J531" s="2"/>
      <c r="K531" s="2"/>
      <c r="L531" s="2" t="str">
        <f t="shared" si="34"/>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3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33"/>
        <v>SAT</v>
      </c>
      <c r="AE531"/>
    </row>
    <row r="532" spans="1:31" x14ac:dyDescent="0.25">
      <c r="B532" s="4">
        <v>45647</v>
      </c>
      <c r="C532" s="7" t="s">
        <v>642</v>
      </c>
      <c r="D532" s="2" t="s">
        <v>38</v>
      </c>
      <c r="E532" s="2" t="s">
        <v>23</v>
      </c>
      <c r="F532" s="2"/>
      <c r="G532" s="2"/>
      <c r="H532" s="2" t="str">
        <f t="shared" si="35"/>
        <v>_</v>
      </c>
      <c r="I532" s="2"/>
      <c r="J532" s="2"/>
      <c r="K532" s="2"/>
      <c r="L532" s="2" t="str">
        <f t="shared" si="34"/>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3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33"/>
        <v>SAT</v>
      </c>
      <c r="AE532"/>
    </row>
    <row r="533" spans="1:31" x14ac:dyDescent="0.25">
      <c r="B533" s="4">
        <v>45647</v>
      </c>
      <c r="C533" s="7" t="s">
        <v>643</v>
      </c>
      <c r="D533" s="2" t="s">
        <v>29</v>
      </c>
      <c r="E533" s="2" t="s">
        <v>16</v>
      </c>
      <c r="F533" s="2"/>
      <c r="G533" s="2"/>
      <c r="H533" s="2" t="str">
        <f t="shared" si="35"/>
        <v>_</v>
      </c>
      <c r="I533" s="2"/>
      <c r="J533" s="2"/>
      <c r="K533" s="2"/>
      <c r="L533" s="2" t="str">
        <f t="shared" si="34"/>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3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33"/>
        <v>SAT</v>
      </c>
      <c r="AE533"/>
    </row>
    <row r="534" spans="1:31" x14ac:dyDescent="0.25">
      <c r="B534" s="4">
        <v>45647</v>
      </c>
      <c r="C534" s="7" t="s">
        <v>644</v>
      </c>
      <c r="D534" s="2" t="s">
        <v>33</v>
      </c>
      <c r="E534" s="2" t="s">
        <v>18</v>
      </c>
      <c r="F534" s="2"/>
      <c r="G534" s="2"/>
      <c r="H534" s="2" t="str">
        <f t="shared" si="35"/>
        <v>_</v>
      </c>
      <c r="I534" s="2"/>
      <c r="J534" s="2"/>
      <c r="K534" s="2"/>
      <c r="L534" s="2" t="str">
        <f t="shared" si="34"/>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3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33"/>
        <v>SAT</v>
      </c>
      <c r="AE534"/>
    </row>
    <row r="535" spans="1:31" x14ac:dyDescent="0.25">
      <c r="B535" s="4">
        <v>45647</v>
      </c>
      <c r="C535" s="7" t="s">
        <v>645</v>
      </c>
      <c r="D535" s="2" t="s">
        <v>31</v>
      </c>
      <c r="E535" s="2" t="s">
        <v>19</v>
      </c>
      <c r="F535" s="2"/>
      <c r="G535" s="2"/>
      <c r="H535" s="2" t="str">
        <f t="shared" si="35"/>
        <v>_</v>
      </c>
      <c r="I535" s="2"/>
      <c r="J535" s="2"/>
      <c r="K535" s="2"/>
      <c r="L535" s="2" t="str">
        <f t="shared" si="34"/>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3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33"/>
        <v>SAT</v>
      </c>
      <c r="AE535"/>
    </row>
    <row r="536" spans="1:31" x14ac:dyDescent="0.25">
      <c r="B536" s="4">
        <v>45647</v>
      </c>
      <c r="C536" s="7" t="s">
        <v>646</v>
      </c>
      <c r="D536" s="2" t="s">
        <v>21</v>
      </c>
      <c r="E536" s="2" t="s">
        <v>32</v>
      </c>
      <c r="F536" s="2"/>
      <c r="G536" s="2"/>
      <c r="H536" s="2" t="str">
        <f t="shared" si="35"/>
        <v>_</v>
      </c>
      <c r="I536" s="2"/>
      <c r="J536" s="2"/>
      <c r="K536" s="2"/>
      <c r="L536" s="2" t="str">
        <f t="shared" si="34"/>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3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33"/>
        <v>SAT</v>
      </c>
      <c r="AE536"/>
    </row>
    <row r="537" spans="1:31" x14ac:dyDescent="0.25">
      <c r="B537" s="4">
        <v>45647</v>
      </c>
      <c r="C537" s="7" t="s">
        <v>647</v>
      </c>
      <c r="D537" s="2" t="s">
        <v>36</v>
      </c>
      <c r="E537" s="2" t="s">
        <v>45</v>
      </c>
      <c r="F537" s="2"/>
      <c r="G537" s="2"/>
      <c r="H537" s="2" t="str">
        <f t="shared" si="35"/>
        <v>_</v>
      </c>
      <c r="I537" s="2"/>
      <c r="J537" s="2"/>
      <c r="K537" s="2"/>
      <c r="L537" s="2" t="str">
        <f t="shared" si="34"/>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3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33"/>
        <v>SAT</v>
      </c>
      <c r="AE537"/>
    </row>
    <row r="538" spans="1:31" x14ac:dyDescent="0.25">
      <c r="B538" s="4">
        <v>45647</v>
      </c>
      <c r="C538" s="7" t="s">
        <v>648</v>
      </c>
      <c r="D538" s="2" t="s">
        <v>37</v>
      </c>
      <c r="E538" s="2" t="s">
        <v>22</v>
      </c>
      <c r="F538" s="2"/>
      <c r="G538" s="2"/>
      <c r="H538" s="2" t="str">
        <f t="shared" si="35"/>
        <v>_</v>
      </c>
      <c r="I538" s="2"/>
      <c r="J538" s="2"/>
      <c r="K538" s="2"/>
      <c r="L538" s="2" t="str">
        <f t="shared" si="34"/>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3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33"/>
        <v>SAT</v>
      </c>
      <c r="AE538"/>
    </row>
    <row r="539" spans="1:31" x14ac:dyDescent="0.25">
      <c r="B539" s="4">
        <v>45647</v>
      </c>
      <c r="C539" s="7" t="s">
        <v>649</v>
      </c>
      <c r="D539" s="2" t="s">
        <v>30</v>
      </c>
      <c r="E539" s="2" t="s">
        <v>25</v>
      </c>
      <c r="F539" s="2"/>
      <c r="G539" s="2"/>
      <c r="H539" s="2" t="str">
        <f t="shared" si="35"/>
        <v>_</v>
      </c>
      <c r="I539" s="2"/>
      <c r="J539" s="2"/>
      <c r="K539" s="2"/>
      <c r="L539" s="2" t="str">
        <f t="shared" si="34"/>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3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33"/>
        <v>SAT</v>
      </c>
      <c r="AE539"/>
    </row>
    <row r="540" spans="1:31" x14ac:dyDescent="0.25">
      <c r="A540" s="3"/>
      <c r="B540" s="5">
        <v>45647</v>
      </c>
      <c r="C540" s="8" t="s">
        <v>650</v>
      </c>
      <c r="D540" s="3" t="s">
        <v>12</v>
      </c>
      <c r="E540" s="3" t="s">
        <v>27</v>
      </c>
      <c r="F540" s="3"/>
      <c r="G540" s="3"/>
      <c r="H540" s="3" t="str">
        <f t="shared" si="35"/>
        <v>_</v>
      </c>
      <c r="I540" s="3"/>
      <c r="J540" s="3"/>
      <c r="K540" s="3"/>
      <c r="L540" s="2" t="str">
        <f t="shared" si="34"/>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3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33"/>
        <v>SAT</v>
      </c>
      <c r="AE540"/>
    </row>
    <row r="541" spans="1:31" x14ac:dyDescent="0.25">
      <c r="B541" s="4">
        <v>45648</v>
      </c>
      <c r="C541" s="7" t="s">
        <v>651</v>
      </c>
      <c r="D541" s="2" t="s">
        <v>44</v>
      </c>
      <c r="E541" s="2" t="s">
        <v>20</v>
      </c>
      <c r="F541" s="2"/>
      <c r="G541" s="2"/>
      <c r="H541" s="2" t="str">
        <f t="shared" si="35"/>
        <v>_</v>
      </c>
      <c r="I541" s="2"/>
      <c r="J541" s="2"/>
      <c r="K541" s="2"/>
      <c r="L541" s="13" t="str">
        <f t="shared" si="34"/>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3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33"/>
        <v>SUN</v>
      </c>
      <c r="AE541"/>
    </row>
    <row r="542" spans="1:31" x14ac:dyDescent="0.25">
      <c r="B542" s="4">
        <v>45648</v>
      </c>
      <c r="C542" s="7" t="s">
        <v>652</v>
      </c>
      <c r="D542" s="2" t="s">
        <v>14</v>
      </c>
      <c r="E542" s="2" t="s">
        <v>43</v>
      </c>
      <c r="F542" s="2"/>
      <c r="G542" s="2"/>
      <c r="H542" s="2" t="str">
        <f t="shared" si="35"/>
        <v>_</v>
      </c>
      <c r="I542" s="2"/>
      <c r="J542" s="2"/>
      <c r="K542" s="2"/>
      <c r="L542" s="2" t="str">
        <f t="shared" si="34"/>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3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33"/>
        <v>SUN</v>
      </c>
      <c r="AE542"/>
    </row>
    <row r="543" spans="1:31" x14ac:dyDescent="0.25">
      <c r="B543" s="4">
        <v>45648</v>
      </c>
      <c r="C543" s="7" t="s">
        <v>653</v>
      </c>
      <c r="D543" s="2" t="s">
        <v>28</v>
      </c>
      <c r="E543" s="2" t="s">
        <v>46</v>
      </c>
      <c r="F543" s="2"/>
      <c r="G543" s="2"/>
      <c r="H543" s="2" t="str">
        <f t="shared" si="35"/>
        <v>_</v>
      </c>
      <c r="I543" s="2"/>
      <c r="J543" s="2"/>
      <c r="K543" s="2"/>
      <c r="L543" s="2" t="str">
        <f t="shared" si="34"/>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3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33"/>
        <v>SUN</v>
      </c>
      <c r="AE543"/>
    </row>
    <row r="544" spans="1:31" x14ac:dyDescent="0.25">
      <c r="B544" s="4">
        <v>45648</v>
      </c>
      <c r="C544" s="7" t="s">
        <v>654</v>
      </c>
      <c r="D544" s="2" t="s">
        <v>47</v>
      </c>
      <c r="E544" s="2" t="s">
        <v>15</v>
      </c>
      <c r="F544" s="2"/>
      <c r="G544" s="2"/>
      <c r="H544" s="2" t="str">
        <f t="shared" si="35"/>
        <v>_</v>
      </c>
      <c r="I544" s="2"/>
      <c r="J544" s="2"/>
      <c r="K544" s="2"/>
      <c r="L544" s="2" t="str">
        <f t="shared" si="34"/>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3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33"/>
        <v>SUN</v>
      </c>
      <c r="AE544"/>
    </row>
    <row r="545" spans="1:31" x14ac:dyDescent="0.25">
      <c r="B545" s="4">
        <v>45648</v>
      </c>
      <c r="C545" s="7" t="s">
        <v>655</v>
      </c>
      <c r="D545" s="2" t="s">
        <v>12</v>
      </c>
      <c r="E545" s="2" t="s">
        <v>26</v>
      </c>
      <c r="F545" s="2"/>
      <c r="G545" s="2"/>
      <c r="H545" s="2" t="str">
        <f t="shared" si="35"/>
        <v>_</v>
      </c>
      <c r="I545" s="2"/>
      <c r="J545" s="2"/>
      <c r="K545" s="2"/>
      <c r="L545" s="2" t="str">
        <f t="shared" si="34"/>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3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33"/>
        <v>SUN</v>
      </c>
      <c r="AE545"/>
    </row>
    <row r="546" spans="1:31" x14ac:dyDescent="0.25">
      <c r="A546" s="3"/>
      <c r="B546" s="5">
        <v>45648</v>
      </c>
      <c r="C546" s="8" t="s">
        <v>656</v>
      </c>
      <c r="D546" s="3" t="s">
        <v>30</v>
      </c>
      <c r="E546" s="3" t="s">
        <v>23</v>
      </c>
      <c r="F546" s="3"/>
      <c r="G546" s="3"/>
      <c r="H546" s="3" t="str">
        <f t="shared" si="35"/>
        <v>_</v>
      </c>
      <c r="I546" s="3"/>
      <c r="J546" s="3"/>
      <c r="K546" s="3"/>
      <c r="L546" s="2" t="str">
        <f t="shared" si="34"/>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3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33"/>
        <v>SUN</v>
      </c>
      <c r="AE546"/>
    </row>
    <row r="547" spans="1:31" x14ac:dyDescent="0.25">
      <c r="B547" s="4">
        <v>45649</v>
      </c>
      <c r="C547" s="7" t="s">
        <v>657</v>
      </c>
      <c r="D547" s="2" t="s">
        <v>20</v>
      </c>
      <c r="E547" s="2" t="s">
        <v>32</v>
      </c>
      <c r="F547" s="2"/>
      <c r="G547" s="2"/>
      <c r="H547" s="2" t="str">
        <f t="shared" si="35"/>
        <v>_</v>
      </c>
      <c r="I547" s="2"/>
      <c r="J547" s="2"/>
      <c r="K547" s="2"/>
      <c r="L547" s="13" t="str">
        <f t="shared" si="34"/>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3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33"/>
        <v>MON</v>
      </c>
      <c r="AE547"/>
    </row>
    <row r="548" spans="1:31" x14ac:dyDescent="0.25">
      <c r="B548" s="4">
        <v>45649</v>
      </c>
      <c r="C548" s="7" t="s">
        <v>658</v>
      </c>
      <c r="D548" s="2" t="s">
        <v>22</v>
      </c>
      <c r="E548" s="2" t="s">
        <v>18</v>
      </c>
      <c r="F548" s="2"/>
      <c r="G548" s="2"/>
      <c r="H548" s="2" t="str">
        <f t="shared" si="35"/>
        <v>_</v>
      </c>
      <c r="I548" s="2"/>
      <c r="J548" s="2"/>
      <c r="K548" s="2"/>
      <c r="L548" s="2" t="str">
        <f t="shared" si="34"/>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3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33"/>
        <v>MON</v>
      </c>
      <c r="AE548"/>
    </row>
    <row r="549" spans="1:31" x14ac:dyDescent="0.25">
      <c r="B549" s="4">
        <v>45649</v>
      </c>
      <c r="C549" s="7" t="s">
        <v>659</v>
      </c>
      <c r="D549" s="2" t="s">
        <v>46</v>
      </c>
      <c r="E549" s="2" t="s">
        <v>16</v>
      </c>
      <c r="F549" s="2"/>
      <c r="G549" s="2"/>
      <c r="H549" s="2" t="str">
        <f t="shared" si="35"/>
        <v>_</v>
      </c>
      <c r="I549" s="2"/>
      <c r="J549" s="2"/>
      <c r="K549" s="2"/>
      <c r="L549" s="2" t="str">
        <f t="shared" si="34"/>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3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33"/>
        <v>MON</v>
      </c>
      <c r="AE549"/>
    </row>
    <row r="550" spans="1:31" x14ac:dyDescent="0.25">
      <c r="B550" s="4">
        <v>45649</v>
      </c>
      <c r="C550" s="7" t="s">
        <v>660</v>
      </c>
      <c r="D550" s="2" t="s">
        <v>13</v>
      </c>
      <c r="E550" s="2" t="s">
        <v>31</v>
      </c>
      <c r="F550" s="2"/>
      <c r="G550" s="2"/>
      <c r="H550" s="2" t="str">
        <f t="shared" si="35"/>
        <v>_</v>
      </c>
      <c r="I550" s="2"/>
      <c r="J550" s="2"/>
      <c r="K550" s="2"/>
      <c r="L550" s="2" t="str">
        <f t="shared" si="34"/>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3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33"/>
        <v>MON</v>
      </c>
      <c r="AE550"/>
    </row>
    <row r="551" spans="1:31" x14ac:dyDescent="0.25">
      <c r="B551" s="4">
        <v>45649</v>
      </c>
      <c r="C551" s="7" t="s">
        <v>661</v>
      </c>
      <c r="D551" s="2" t="s">
        <v>43</v>
      </c>
      <c r="E551" s="2" t="s">
        <v>14</v>
      </c>
      <c r="F551" s="2"/>
      <c r="G551" s="2"/>
      <c r="H551" s="2" t="str">
        <f t="shared" si="35"/>
        <v>_</v>
      </c>
      <c r="I551" s="2"/>
      <c r="J551" s="2"/>
      <c r="K551" s="2"/>
      <c r="L551" s="2" t="str">
        <f t="shared" si="34"/>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3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33"/>
        <v>MON</v>
      </c>
      <c r="AE551"/>
    </row>
    <row r="552" spans="1:31" x14ac:dyDescent="0.25">
      <c r="B552" s="4">
        <v>45649</v>
      </c>
      <c r="C552" s="7" t="s">
        <v>662</v>
      </c>
      <c r="D552" s="2" t="s">
        <v>45</v>
      </c>
      <c r="E552" s="2" t="s">
        <v>21</v>
      </c>
      <c r="F552" s="2"/>
      <c r="G552" s="2"/>
      <c r="H552" s="2" t="str">
        <f t="shared" si="35"/>
        <v>_</v>
      </c>
      <c r="I552" s="2"/>
      <c r="J552" s="2"/>
      <c r="K552" s="2"/>
      <c r="L552" s="2" t="str">
        <f t="shared" si="34"/>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3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33"/>
        <v>MON</v>
      </c>
      <c r="AE552"/>
    </row>
    <row r="553" spans="1:31" x14ac:dyDescent="0.25">
      <c r="B553" s="4">
        <v>45649</v>
      </c>
      <c r="C553" s="7" t="s">
        <v>663</v>
      </c>
      <c r="D553" s="2" t="s">
        <v>19</v>
      </c>
      <c r="E553" s="2" t="s">
        <v>36</v>
      </c>
      <c r="F553" s="2"/>
      <c r="G553" s="2"/>
      <c r="H553" s="2" t="str">
        <f t="shared" si="35"/>
        <v>_</v>
      </c>
      <c r="I553" s="2"/>
      <c r="J553" s="2"/>
      <c r="K553" s="2"/>
      <c r="L553" s="2" t="str">
        <f t="shared" si="34"/>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3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33"/>
        <v>MON</v>
      </c>
      <c r="AE553"/>
    </row>
    <row r="554" spans="1:31" x14ac:dyDescent="0.25">
      <c r="B554" s="4">
        <v>45649</v>
      </c>
      <c r="C554" s="7" t="s">
        <v>664</v>
      </c>
      <c r="D554" s="2" t="s">
        <v>29</v>
      </c>
      <c r="E554" s="2" t="s">
        <v>33</v>
      </c>
      <c r="F554" s="2"/>
      <c r="G554" s="2"/>
      <c r="H554" s="2" t="str">
        <f t="shared" si="35"/>
        <v>_</v>
      </c>
      <c r="I554" s="2"/>
      <c r="J554" s="2"/>
      <c r="K554" s="2"/>
      <c r="L554" s="2" t="str">
        <f t="shared" si="34"/>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3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33"/>
        <v>MON</v>
      </c>
      <c r="AE554"/>
    </row>
    <row r="555" spans="1:31" x14ac:dyDescent="0.25">
      <c r="B555" s="4">
        <v>45649</v>
      </c>
      <c r="C555" s="7" t="s">
        <v>665</v>
      </c>
      <c r="D555" s="2" t="s">
        <v>44</v>
      </c>
      <c r="E555" s="2" t="s">
        <v>35</v>
      </c>
      <c r="F555" s="2"/>
      <c r="G555" s="2"/>
      <c r="H555" s="2" t="str">
        <f t="shared" si="35"/>
        <v>_</v>
      </c>
      <c r="I555" s="2"/>
      <c r="J555" s="2"/>
      <c r="K555" s="2"/>
      <c r="L555" s="2" t="str">
        <f t="shared" si="34"/>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3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33"/>
        <v>MON</v>
      </c>
      <c r="AE555"/>
    </row>
    <row r="556" spans="1:31" x14ac:dyDescent="0.25">
      <c r="B556" s="4">
        <v>45649</v>
      </c>
      <c r="C556" s="7" t="s">
        <v>666</v>
      </c>
      <c r="D556" s="2" t="s">
        <v>17</v>
      </c>
      <c r="E556" s="2" t="s">
        <v>37</v>
      </c>
      <c r="F556" s="2"/>
      <c r="G556" s="2"/>
      <c r="H556" s="2" t="str">
        <f t="shared" si="35"/>
        <v>_</v>
      </c>
      <c r="I556" s="2"/>
      <c r="J556" s="2"/>
      <c r="K556" s="2"/>
      <c r="L556" s="2" t="str">
        <f t="shared" si="34"/>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3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33"/>
        <v>MON</v>
      </c>
      <c r="AE556"/>
    </row>
    <row r="557" spans="1:31" x14ac:dyDescent="0.25">
      <c r="B557" s="4">
        <v>45649</v>
      </c>
      <c r="C557" s="7" t="s">
        <v>667</v>
      </c>
      <c r="D557" s="2" t="s">
        <v>38</v>
      </c>
      <c r="E557" s="2" t="s">
        <v>25</v>
      </c>
      <c r="F557" s="2"/>
      <c r="G557" s="2"/>
      <c r="H557" s="2" t="str">
        <f t="shared" si="35"/>
        <v>_</v>
      </c>
      <c r="I557" s="2"/>
      <c r="J557" s="2"/>
      <c r="K557" s="2"/>
      <c r="L557" s="2" t="str">
        <f t="shared" si="34"/>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3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33"/>
        <v>MON</v>
      </c>
      <c r="AE557"/>
    </row>
    <row r="558" spans="1:31" x14ac:dyDescent="0.25">
      <c r="B558" s="4">
        <v>45649</v>
      </c>
      <c r="C558" s="7" t="s">
        <v>668</v>
      </c>
      <c r="D558" s="2" t="s">
        <v>34</v>
      </c>
      <c r="E558" s="2" t="s">
        <v>15</v>
      </c>
      <c r="F558" s="2"/>
      <c r="G558" s="2"/>
      <c r="H558" s="2" t="str">
        <f t="shared" si="35"/>
        <v>_</v>
      </c>
      <c r="I558" s="2"/>
      <c r="J558" s="2"/>
      <c r="K558" s="2"/>
      <c r="L558" s="2" t="str">
        <f t="shared" si="34"/>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3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33"/>
        <v>MON</v>
      </c>
      <c r="AE558"/>
    </row>
    <row r="559" spans="1:31" x14ac:dyDescent="0.25">
      <c r="A559" s="3"/>
      <c r="B559" s="5">
        <v>45649</v>
      </c>
      <c r="C559" s="8" t="s">
        <v>669</v>
      </c>
      <c r="D559" s="3" t="s">
        <v>47</v>
      </c>
      <c r="E559" s="3" t="s">
        <v>27</v>
      </c>
      <c r="F559" s="3"/>
      <c r="G559" s="3"/>
      <c r="H559" s="3" t="str">
        <f t="shared" si="35"/>
        <v>_</v>
      </c>
      <c r="I559" s="3"/>
      <c r="J559" s="3"/>
      <c r="K559" s="3"/>
      <c r="L559" s="2" t="str">
        <f t="shared" si="34"/>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3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33"/>
        <v>MON</v>
      </c>
      <c r="AE559"/>
    </row>
    <row r="560" spans="1:31" x14ac:dyDescent="0.25">
      <c r="B560" s="4">
        <v>45653</v>
      </c>
      <c r="C560" s="7" t="s">
        <v>670</v>
      </c>
      <c r="D560" s="2" t="s">
        <v>17</v>
      </c>
      <c r="E560" s="2" t="s">
        <v>29</v>
      </c>
      <c r="F560" s="2"/>
      <c r="G560" s="2"/>
      <c r="H560" s="2" t="str">
        <f t="shared" si="35"/>
        <v>_</v>
      </c>
      <c r="I560" s="2"/>
      <c r="J560" s="2"/>
      <c r="K560" s="2"/>
      <c r="L560" s="13" t="str">
        <f t="shared" si="34"/>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3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33"/>
        <v>FRI</v>
      </c>
      <c r="AE560"/>
    </row>
    <row r="561" spans="1:31" x14ac:dyDescent="0.25">
      <c r="B561" s="4">
        <v>45653</v>
      </c>
      <c r="C561" s="7" t="s">
        <v>671</v>
      </c>
      <c r="D561" s="2" t="s">
        <v>18</v>
      </c>
      <c r="E561" s="2" t="s">
        <v>31</v>
      </c>
      <c r="F561" s="2"/>
      <c r="G561" s="2"/>
      <c r="H561" s="2" t="str">
        <f t="shared" si="35"/>
        <v>_</v>
      </c>
      <c r="I561" s="2"/>
      <c r="J561" s="2"/>
      <c r="K561" s="2"/>
      <c r="L561" s="2" t="str">
        <f t="shared" si="34"/>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3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33"/>
        <v>FRI</v>
      </c>
      <c r="AE561"/>
    </row>
    <row r="562" spans="1:31" x14ac:dyDescent="0.25">
      <c r="B562" s="4">
        <v>45653</v>
      </c>
      <c r="C562" s="7" t="s">
        <v>672</v>
      </c>
      <c r="D562" s="2" t="s">
        <v>44</v>
      </c>
      <c r="E562" s="2" t="s">
        <v>32</v>
      </c>
      <c r="F562" s="2"/>
      <c r="G562" s="2"/>
      <c r="H562" s="2" t="str">
        <f t="shared" si="35"/>
        <v>_</v>
      </c>
      <c r="I562" s="2"/>
      <c r="J562" s="2"/>
      <c r="K562" s="2"/>
      <c r="L562" s="2" t="str">
        <f t="shared" si="34"/>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3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33"/>
        <v>FRI</v>
      </c>
      <c r="AE562"/>
    </row>
    <row r="563" spans="1:31" x14ac:dyDescent="0.25">
      <c r="B563" s="4">
        <v>45653</v>
      </c>
      <c r="C563" s="7" t="s">
        <v>673</v>
      </c>
      <c r="D563" s="2" t="s">
        <v>16</v>
      </c>
      <c r="E563" s="2" t="s">
        <v>36</v>
      </c>
      <c r="F563" s="2"/>
      <c r="G563" s="2"/>
      <c r="H563" s="2" t="str">
        <f t="shared" si="35"/>
        <v>_</v>
      </c>
      <c r="I563" s="2"/>
      <c r="J563" s="2"/>
      <c r="K563" s="2"/>
      <c r="L563" s="2" t="str">
        <f t="shared" si="34"/>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3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33"/>
        <v>FRI</v>
      </c>
      <c r="AE563"/>
    </row>
    <row r="564" spans="1:31" x14ac:dyDescent="0.25">
      <c r="B564" s="4">
        <v>45653</v>
      </c>
      <c r="C564" s="7" t="s">
        <v>674</v>
      </c>
      <c r="D564" s="2" t="s">
        <v>35</v>
      </c>
      <c r="E564" s="2" t="s">
        <v>13</v>
      </c>
      <c r="F564" s="2"/>
      <c r="G564" s="2"/>
      <c r="H564" s="2" t="str">
        <f t="shared" si="35"/>
        <v>_</v>
      </c>
      <c r="I564" s="2"/>
      <c r="J564" s="2"/>
      <c r="K564" s="2"/>
      <c r="L564" s="2" t="str">
        <f t="shared" si="34"/>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3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33"/>
        <v>FRI</v>
      </c>
      <c r="AE564"/>
    </row>
    <row r="565" spans="1:31" x14ac:dyDescent="0.25">
      <c r="B565" s="4">
        <v>45653</v>
      </c>
      <c r="C565" s="7" t="s">
        <v>675</v>
      </c>
      <c r="D565" s="2" t="s">
        <v>37</v>
      </c>
      <c r="E565" s="2" t="s">
        <v>34</v>
      </c>
      <c r="F565" s="2"/>
      <c r="G565" s="2"/>
      <c r="H565" s="2" t="str">
        <f t="shared" si="35"/>
        <v>_</v>
      </c>
      <c r="I565" s="2"/>
      <c r="J565" s="2"/>
      <c r="K565" s="2"/>
      <c r="L565" s="2" t="str">
        <f t="shared" si="34"/>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3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33"/>
        <v>FRI</v>
      </c>
      <c r="AE565"/>
    </row>
    <row r="566" spans="1:31" x14ac:dyDescent="0.25">
      <c r="B566" s="4">
        <v>45653</v>
      </c>
      <c r="C566" s="7" t="s">
        <v>676</v>
      </c>
      <c r="D566" s="2" t="s">
        <v>26</v>
      </c>
      <c r="E566" s="2" t="s">
        <v>15</v>
      </c>
      <c r="F566" s="2"/>
      <c r="G566" s="2"/>
      <c r="H566" s="2" t="str">
        <f t="shared" si="35"/>
        <v>_</v>
      </c>
      <c r="I566" s="2"/>
      <c r="J566" s="2"/>
      <c r="K566" s="2"/>
      <c r="L566" s="2" t="str">
        <f t="shared" si="34"/>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3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33"/>
        <v>FRI</v>
      </c>
      <c r="AE566"/>
    </row>
    <row r="567" spans="1:31" x14ac:dyDescent="0.25">
      <c r="A567" s="3"/>
      <c r="B567" s="5">
        <v>45653</v>
      </c>
      <c r="C567" s="8" t="s">
        <v>677</v>
      </c>
      <c r="D567" s="3" t="s">
        <v>27</v>
      </c>
      <c r="E567" s="3" t="s">
        <v>38</v>
      </c>
      <c r="F567" s="3"/>
      <c r="G567" s="3"/>
      <c r="H567" s="3" t="str">
        <f t="shared" si="35"/>
        <v>_</v>
      </c>
      <c r="I567" s="3"/>
      <c r="J567" s="3"/>
      <c r="K567" s="3"/>
      <c r="L567" s="3" t="str">
        <f t="shared" si="34"/>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3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33"/>
        <v>FRI</v>
      </c>
      <c r="AE567"/>
    </row>
    <row r="568" spans="1:31" x14ac:dyDescent="0.25">
      <c r="B568" s="4">
        <v>45654</v>
      </c>
      <c r="C568" s="7" t="s">
        <v>678</v>
      </c>
      <c r="D568" s="2" t="s">
        <v>19</v>
      </c>
      <c r="E568" s="2" t="s">
        <v>14</v>
      </c>
      <c r="F568" s="2"/>
      <c r="G568" s="2"/>
      <c r="H568" s="2" t="str">
        <f t="shared" si="35"/>
        <v>_</v>
      </c>
      <c r="I568" s="2"/>
      <c r="J568" s="2"/>
      <c r="K568" s="2"/>
      <c r="L568" s="2" t="str">
        <f t="shared" si="34"/>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3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33"/>
        <v>SAT</v>
      </c>
      <c r="AE568"/>
    </row>
    <row r="569" spans="1:31" x14ac:dyDescent="0.25">
      <c r="B569" s="4">
        <v>45654</v>
      </c>
      <c r="C569" s="7" t="s">
        <v>679</v>
      </c>
      <c r="D569" s="2" t="s">
        <v>12</v>
      </c>
      <c r="E569" s="2" t="s">
        <v>25</v>
      </c>
      <c r="F569" s="2"/>
      <c r="G569" s="2"/>
      <c r="H569" s="2" t="str">
        <f t="shared" si="35"/>
        <v>_</v>
      </c>
      <c r="I569" s="2"/>
      <c r="J569" s="2"/>
      <c r="K569" s="2"/>
      <c r="L569" s="2" t="str">
        <f t="shared" si="34"/>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3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33"/>
        <v>SAT</v>
      </c>
      <c r="AE569"/>
    </row>
    <row r="570" spans="1:31" x14ac:dyDescent="0.25">
      <c r="B570" s="4">
        <v>45654</v>
      </c>
      <c r="C570" s="7" t="s">
        <v>680</v>
      </c>
      <c r="D570" s="2" t="s">
        <v>45</v>
      </c>
      <c r="E570" s="2" t="s">
        <v>47</v>
      </c>
      <c r="F570" s="2"/>
      <c r="G570" s="2"/>
      <c r="H570" s="2" t="str">
        <f t="shared" si="35"/>
        <v>_</v>
      </c>
      <c r="I570" s="2"/>
      <c r="J570" s="2"/>
      <c r="K570" s="2"/>
      <c r="L570" s="2" t="str">
        <f t="shared" si="34"/>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3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33"/>
        <v>SAT</v>
      </c>
      <c r="AE570"/>
    </row>
    <row r="571" spans="1:31" x14ac:dyDescent="0.25">
      <c r="B571" s="4">
        <v>45654</v>
      </c>
      <c r="C571" s="7" t="s">
        <v>681</v>
      </c>
      <c r="D571" s="2" t="s">
        <v>23</v>
      </c>
      <c r="E571" s="2" t="s">
        <v>28</v>
      </c>
      <c r="F571" s="2"/>
      <c r="G571" s="2"/>
      <c r="H571" s="2" t="str">
        <f t="shared" si="35"/>
        <v>_</v>
      </c>
      <c r="I571" s="2"/>
      <c r="J571" s="2"/>
      <c r="K571" s="2"/>
      <c r="L571" s="2" t="str">
        <f t="shared" si="34"/>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3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33"/>
        <v>SAT</v>
      </c>
      <c r="AE571"/>
    </row>
    <row r="572" spans="1:31" x14ac:dyDescent="0.25">
      <c r="B572" s="4">
        <v>45654</v>
      </c>
      <c r="C572" s="7" t="s">
        <v>682</v>
      </c>
      <c r="D572" s="2" t="s">
        <v>36</v>
      </c>
      <c r="E572" s="2" t="s">
        <v>16</v>
      </c>
      <c r="F572" s="2"/>
      <c r="G572" s="2"/>
      <c r="H572" s="2" t="str">
        <f t="shared" si="35"/>
        <v>_</v>
      </c>
      <c r="I572" s="2"/>
      <c r="J572" s="2"/>
      <c r="K572" s="2"/>
      <c r="L572" s="2" t="str">
        <f t="shared" si="34"/>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3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33"/>
        <v>SAT</v>
      </c>
      <c r="AE572"/>
    </row>
    <row r="573" spans="1:31" x14ac:dyDescent="0.25">
      <c r="B573" s="4">
        <v>45654</v>
      </c>
      <c r="C573" s="7" t="s">
        <v>683</v>
      </c>
      <c r="D573" s="2" t="s">
        <v>46</v>
      </c>
      <c r="E573" s="2" t="s">
        <v>18</v>
      </c>
      <c r="F573" s="2"/>
      <c r="G573" s="2"/>
      <c r="H573" s="2" t="str">
        <f t="shared" si="35"/>
        <v>_</v>
      </c>
      <c r="I573" s="2"/>
      <c r="J573" s="2"/>
      <c r="K573" s="2"/>
      <c r="L573" s="2" t="str">
        <f t="shared" si="34"/>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3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33"/>
        <v>SAT</v>
      </c>
      <c r="AE573"/>
    </row>
    <row r="574" spans="1:31" x14ac:dyDescent="0.25">
      <c r="B574" s="4">
        <v>45654</v>
      </c>
      <c r="C574" s="7" t="s">
        <v>684</v>
      </c>
      <c r="D574" s="2" t="s">
        <v>20</v>
      </c>
      <c r="E574" s="2" t="s">
        <v>43</v>
      </c>
      <c r="F574" s="2"/>
      <c r="G574" s="2"/>
      <c r="H574" s="2" t="str">
        <f t="shared" si="35"/>
        <v>_</v>
      </c>
      <c r="I574" s="2"/>
      <c r="J574" s="2"/>
      <c r="K574" s="2"/>
      <c r="L574" s="2" t="str">
        <f t="shared" si="34"/>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3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33"/>
        <v>SAT</v>
      </c>
      <c r="AE574"/>
    </row>
    <row r="575" spans="1:31" x14ac:dyDescent="0.25">
      <c r="B575" s="4">
        <v>45654</v>
      </c>
      <c r="C575" s="7" t="s">
        <v>685</v>
      </c>
      <c r="D575" s="2" t="s">
        <v>32</v>
      </c>
      <c r="E575" s="2" t="s">
        <v>44</v>
      </c>
      <c r="F575" s="2"/>
      <c r="G575" s="2"/>
      <c r="H575" s="2" t="str">
        <f t="shared" si="35"/>
        <v>_</v>
      </c>
      <c r="I575" s="2"/>
      <c r="J575" s="2"/>
      <c r="K575" s="2"/>
      <c r="L575" s="2" t="str">
        <f t="shared" si="34"/>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3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33"/>
        <v>SAT</v>
      </c>
      <c r="AE575"/>
    </row>
    <row r="576" spans="1:31" x14ac:dyDescent="0.25">
      <c r="B576" s="4">
        <v>45654</v>
      </c>
      <c r="C576" s="7" t="s">
        <v>686</v>
      </c>
      <c r="D576" s="2" t="s">
        <v>30</v>
      </c>
      <c r="E576" s="2" t="s">
        <v>22</v>
      </c>
      <c r="F576" s="2"/>
      <c r="G576" s="2"/>
      <c r="H576" s="2" t="str">
        <f t="shared" si="35"/>
        <v>_</v>
      </c>
      <c r="I576" s="2"/>
      <c r="J576" s="2"/>
      <c r="K576" s="2"/>
      <c r="L576" s="2" t="str">
        <f t="shared" si="34"/>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3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33"/>
        <v>SAT</v>
      </c>
      <c r="AE576"/>
    </row>
    <row r="577" spans="1:31" x14ac:dyDescent="0.25">
      <c r="B577" s="4">
        <v>45654</v>
      </c>
      <c r="C577" s="7" t="s">
        <v>687</v>
      </c>
      <c r="D577" s="2" t="s">
        <v>21</v>
      </c>
      <c r="E577" s="2" t="s">
        <v>33</v>
      </c>
      <c r="F577" s="2"/>
      <c r="G577" s="2"/>
      <c r="H577" s="2" t="str">
        <f t="shared" si="35"/>
        <v>_</v>
      </c>
      <c r="I577" s="2"/>
      <c r="J577" s="2"/>
      <c r="K577" s="2"/>
      <c r="L577" s="2" t="str">
        <f t="shared" si="34"/>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3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33"/>
        <v>SAT</v>
      </c>
      <c r="AE577"/>
    </row>
    <row r="578" spans="1:31" x14ac:dyDescent="0.25">
      <c r="A578" s="3"/>
      <c r="B578" s="5">
        <v>45654</v>
      </c>
      <c r="C578" s="8" t="s">
        <v>688</v>
      </c>
      <c r="D578" s="3" t="s">
        <v>24</v>
      </c>
      <c r="E578" s="3" t="s">
        <v>38</v>
      </c>
      <c r="F578" s="3"/>
      <c r="G578" s="3"/>
      <c r="H578" s="3" t="str">
        <f t="shared" si="35"/>
        <v>_</v>
      </c>
      <c r="I578" s="3"/>
      <c r="J578" s="3"/>
      <c r="K578" s="3"/>
      <c r="L578" s="2" t="str">
        <f t="shared" si="34"/>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3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33"/>
        <v>SAT</v>
      </c>
      <c r="AE578"/>
    </row>
    <row r="579" spans="1:31" x14ac:dyDescent="0.25">
      <c r="B579" s="4">
        <v>45655</v>
      </c>
      <c r="C579" s="7" t="s">
        <v>689</v>
      </c>
      <c r="D579" s="2" t="s">
        <v>29</v>
      </c>
      <c r="E579" s="2" t="s">
        <v>13</v>
      </c>
      <c r="F579" s="2"/>
      <c r="G579" s="2"/>
      <c r="H579" s="2" t="str">
        <f t="shared" si="35"/>
        <v>_</v>
      </c>
      <c r="I579" s="2"/>
      <c r="J579" s="2"/>
      <c r="K579" s="2"/>
      <c r="L579" s="13" t="str">
        <f t="shared" si="34"/>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36">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37">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35"/>
        <v>_</v>
      </c>
      <c r="I580" s="2"/>
      <c r="J580" s="2"/>
      <c r="K580" s="2"/>
      <c r="L580" s="2" t="str">
        <f t="shared" ref="L580:L643" si="3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36"/>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37"/>
        <v>SUN</v>
      </c>
      <c r="AE580"/>
    </row>
    <row r="581" spans="1:31" x14ac:dyDescent="0.25">
      <c r="B581" s="4">
        <v>45655</v>
      </c>
      <c r="C581" s="7" t="s">
        <v>691</v>
      </c>
      <c r="D581" s="2" t="s">
        <v>46</v>
      </c>
      <c r="E581" s="2" t="s">
        <v>31</v>
      </c>
      <c r="F581" s="2"/>
      <c r="G581" s="2"/>
      <c r="H581" s="2" t="str">
        <f t="shared" si="35"/>
        <v>_</v>
      </c>
      <c r="I581" s="2"/>
      <c r="J581" s="2"/>
      <c r="K581" s="2"/>
      <c r="L581" s="2" t="str">
        <f t="shared" si="3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36"/>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37"/>
        <v>SUN</v>
      </c>
      <c r="AE581"/>
    </row>
    <row r="582" spans="1:31" x14ac:dyDescent="0.25">
      <c r="B582" s="4">
        <v>45655</v>
      </c>
      <c r="C582" s="7" t="s">
        <v>692</v>
      </c>
      <c r="D582" s="2" t="s">
        <v>19</v>
      </c>
      <c r="E582" s="2" t="s">
        <v>43</v>
      </c>
      <c r="F582" s="2"/>
      <c r="G582" s="2"/>
      <c r="H582" s="2" t="str">
        <f t="shared" ref="H582:H645" si="39">IF(AND(ISBLANK($F582),ISBLANK($G582)),"_",IF($F582&gt;$G582,$D582,$E582))</f>
        <v>_</v>
      </c>
      <c r="I582" s="2"/>
      <c r="J582" s="2"/>
      <c r="K582" s="2"/>
      <c r="L582" s="2" t="str">
        <f t="shared" si="3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36"/>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37"/>
        <v>SUN</v>
      </c>
      <c r="AE582"/>
    </row>
    <row r="583" spans="1:31" x14ac:dyDescent="0.25">
      <c r="B583" s="4">
        <v>45655</v>
      </c>
      <c r="C583" s="7" t="s">
        <v>693</v>
      </c>
      <c r="D583" s="2" t="s">
        <v>33</v>
      </c>
      <c r="E583" s="2" t="s">
        <v>21</v>
      </c>
      <c r="F583" s="2"/>
      <c r="G583" s="2"/>
      <c r="H583" s="2" t="str">
        <f t="shared" si="39"/>
        <v>_</v>
      </c>
      <c r="I583" s="2"/>
      <c r="J583" s="2"/>
      <c r="K583" s="2"/>
      <c r="L583" s="2" t="str">
        <f t="shared" si="3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36"/>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37"/>
        <v>SUN</v>
      </c>
      <c r="AE583"/>
    </row>
    <row r="584" spans="1:31" x14ac:dyDescent="0.25">
      <c r="B584" s="4">
        <v>45655</v>
      </c>
      <c r="C584" s="7" t="s">
        <v>694</v>
      </c>
      <c r="D584" s="2" t="s">
        <v>30</v>
      </c>
      <c r="E584" s="2" t="s">
        <v>37</v>
      </c>
      <c r="F584" s="2"/>
      <c r="G584" s="2"/>
      <c r="H584" s="2" t="str">
        <f t="shared" si="39"/>
        <v>_</v>
      </c>
      <c r="I584" s="2"/>
      <c r="J584" s="2"/>
      <c r="K584" s="2"/>
      <c r="L584" s="2" t="str">
        <f t="shared" si="3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36"/>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37"/>
        <v>SUN</v>
      </c>
      <c r="AE584"/>
    </row>
    <row r="585" spans="1:31" x14ac:dyDescent="0.25">
      <c r="B585" s="4">
        <v>45655</v>
      </c>
      <c r="C585" s="7" t="s">
        <v>695</v>
      </c>
      <c r="D585" s="2" t="s">
        <v>24</v>
      </c>
      <c r="E585" s="2" t="s">
        <v>27</v>
      </c>
      <c r="F585" s="2"/>
      <c r="G585" s="2"/>
      <c r="H585" s="2" t="str">
        <f t="shared" si="39"/>
        <v>_</v>
      </c>
      <c r="I585" s="2"/>
      <c r="J585" s="2"/>
      <c r="K585" s="2"/>
      <c r="L585" s="2" t="str">
        <f t="shared" si="3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36"/>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37"/>
        <v>SUN</v>
      </c>
      <c r="AE585"/>
    </row>
    <row r="586" spans="1:31" x14ac:dyDescent="0.25">
      <c r="B586" s="4">
        <v>45655</v>
      </c>
      <c r="C586" s="7" t="s">
        <v>696</v>
      </c>
      <c r="D586" s="2" t="s">
        <v>34</v>
      </c>
      <c r="E586" s="2" t="s">
        <v>17</v>
      </c>
      <c r="F586" s="2"/>
      <c r="G586" s="2"/>
      <c r="H586" s="2" t="str">
        <f t="shared" si="39"/>
        <v>_</v>
      </c>
      <c r="I586" s="2"/>
      <c r="J586" s="2"/>
      <c r="K586" s="2"/>
      <c r="L586" s="2" t="str">
        <f t="shared" si="3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36"/>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37"/>
        <v>SUN</v>
      </c>
      <c r="AE586"/>
    </row>
    <row r="587" spans="1:31" x14ac:dyDescent="0.25">
      <c r="A587" s="3"/>
      <c r="B587" s="5">
        <v>45655</v>
      </c>
      <c r="C587" s="8" t="s">
        <v>697</v>
      </c>
      <c r="D587" s="3" t="s">
        <v>45</v>
      </c>
      <c r="E587" s="3" t="s">
        <v>28</v>
      </c>
      <c r="F587" s="3"/>
      <c r="G587" s="3"/>
      <c r="H587" s="3" t="str">
        <f t="shared" si="39"/>
        <v>_</v>
      </c>
      <c r="I587" s="3"/>
      <c r="J587" s="3"/>
      <c r="K587" s="3"/>
      <c r="L587" s="2" t="str">
        <f t="shared" si="3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36"/>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37"/>
        <v>SUN</v>
      </c>
      <c r="AE587"/>
    </row>
    <row r="588" spans="1:31" x14ac:dyDescent="0.25">
      <c r="B588" s="4">
        <v>45656</v>
      </c>
      <c r="C588" s="7" t="s">
        <v>698</v>
      </c>
      <c r="D588" s="2" t="s">
        <v>20</v>
      </c>
      <c r="E588" s="2" t="s">
        <v>14</v>
      </c>
      <c r="F588" s="2"/>
      <c r="G588" s="2"/>
      <c r="H588" s="2" t="str">
        <f t="shared" si="39"/>
        <v>_</v>
      </c>
      <c r="I588" s="2"/>
      <c r="J588" s="2"/>
      <c r="K588" s="2"/>
      <c r="L588" s="13" t="str">
        <f t="shared" si="3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36"/>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37"/>
        <v>MON</v>
      </c>
      <c r="AE588"/>
    </row>
    <row r="589" spans="1:31" x14ac:dyDescent="0.25">
      <c r="B589" s="4">
        <v>45656</v>
      </c>
      <c r="C589" s="7" t="s">
        <v>699</v>
      </c>
      <c r="D589" s="2" t="s">
        <v>35</v>
      </c>
      <c r="E589" s="2" t="s">
        <v>22</v>
      </c>
      <c r="F589" s="2"/>
      <c r="G589" s="2"/>
      <c r="H589" s="2" t="str">
        <f t="shared" si="39"/>
        <v>_</v>
      </c>
      <c r="I589" s="2"/>
      <c r="J589" s="2"/>
      <c r="K589" s="2"/>
      <c r="L589" s="2" t="str">
        <f t="shared" si="3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36"/>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37"/>
        <v>MON</v>
      </c>
      <c r="AE589"/>
    </row>
    <row r="590" spans="1:31" x14ac:dyDescent="0.25">
      <c r="A590" s="3"/>
      <c r="B590" s="5">
        <v>45656</v>
      </c>
      <c r="C590" s="8" t="s">
        <v>700</v>
      </c>
      <c r="D590" s="3" t="s">
        <v>15</v>
      </c>
      <c r="E590" s="3" t="s">
        <v>12</v>
      </c>
      <c r="F590" s="3"/>
      <c r="G590" s="3"/>
      <c r="H590" s="3" t="str">
        <f t="shared" si="39"/>
        <v>_</v>
      </c>
      <c r="I590" s="3"/>
      <c r="J590" s="3"/>
      <c r="K590" s="3"/>
      <c r="L590" s="3" t="str">
        <f t="shared" si="3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36"/>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37"/>
        <v>MON</v>
      </c>
      <c r="AE590"/>
    </row>
    <row r="591" spans="1:31" x14ac:dyDescent="0.25">
      <c r="B591" s="4">
        <v>45657</v>
      </c>
      <c r="C591" s="7" t="s">
        <v>701</v>
      </c>
      <c r="D591" s="2" t="s">
        <v>16</v>
      </c>
      <c r="E591" s="2" t="s">
        <v>46</v>
      </c>
      <c r="F591" s="2"/>
      <c r="G591" s="2"/>
      <c r="H591" s="2" t="str">
        <f t="shared" si="39"/>
        <v>_</v>
      </c>
      <c r="I591" s="2"/>
      <c r="J591" s="2"/>
      <c r="K591" s="2"/>
      <c r="L591" s="2" t="str">
        <f t="shared" si="3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36"/>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37"/>
        <v>TUE</v>
      </c>
      <c r="AE591"/>
    </row>
    <row r="592" spans="1:31" x14ac:dyDescent="0.25">
      <c r="B592" s="4">
        <v>45657</v>
      </c>
      <c r="C592" s="7" t="s">
        <v>702</v>
      </c>
      <c r="D592" s="2" t="s">
        <v>33</v>
      </c>
      <c r="E592" s="2" t="s">
        <v>18</v>
      </c>
      <c r="F592" s="2"/>
      <c r="G592" s="2"/>
      <c r="H592" s="2" t="str">
        <f t="shared" si="39"/>
        <v>_</v>
      </c>
      <c r="I592" s="2"/>
      <c r="J592" s="2"/>
      <c r="K592" s="2"/>
      <c r="L592" s="2" t="str">
        <f t="shared" si="3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36"/>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37"/>
        <v>TUE</v>
      </c>
      <c r="AE592"/>
    </row>
    <row r="593" spans="1:31" x14ac:dyDescent="0.25">
      <c r="B593" s="4">
        <v>45657</v>
      </c>
      <c r="C593" s="7" t="s">
        <v>703</v>
      </c>
      <c r="D593" s="2" t="s">
        <v>19</v>
      </c>
      <c r="E593" s="2" t="s">
        <v>27</v>
      </c>
      <c r="F593" s="2"/>
      <c r="G593" s="2"/>
      <c r="H593" s="2" t="str">
        <f t="shared" si="39"/>
        <v>_</v>
      </c>
      <c r="I593" s="2"/>
      <c r="J593" s="2"/>
      <c r="K593" s="2"/>
      <c r="L593" s="2" t="str">
        <f t="shared" si="3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36"/>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37"/>
        <v>TUE</v>
      </c>
      <c r="AE593"/>
    </row>
    <row r="594" spans="1:31" x14ac:dyDescent="0.25">
      <c r="B594" s="4">
        <v>45657</v>
      </c>
      <c r="C594" s="7" t="s">
        <v>704</v>
      </c>
      <c r="D594" s="2" t="s">
        <v>13</v>
      </c>
      <c r="E594" s="2" t="s">
        <v>17</v>
      </c>
      <c r="F594" s="2"/>
      <c r="G594" s="2"/>
      <c r="H594" s="2" t="str">
        <f t="shared" si="39"/>
        <v>_</v>
      </c>
      <c r="I594" s="2"/>
      <c r="J594" s="2"/>
      <c r="K594" s="2"/>
      <c r="L594" s="2" t="str">
        <f t="shared" si="3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36"/>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37"/>
        <v>TUE</v>
      </c>
      <c r="AE594"/>
    </row>
    <row r="595" spans="1:31" x14ac:dyDescent="0.25">
      <c r="B595" s="4">
        <v>45657</v>
      </c>
      <c r="C595" s="7" t="s">
        <v>705</v>
      </c>
      <c r="D595" s="2" t="s">
        <v>21</v>
      </c>
      <c r="E595" s="2" t="s">
        <v>31</v>
      </c>
      <c r="F595" s="2"/>
      <c r="G595" s="2"/>
      <c r="H595" s="2" t="str">
        <f t="shared" si="39"/>
        <v>_</v>
      </c>
      <c r="I595" s="2"/>
      <c r="J595" s="2"/>
      <c r="K595" s="2"/>
      <c r="L595" s="2" t="str">
        <f t="shared" si="3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36"/>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37"/>
        <v>TUE</v>
      </c>
      <c r="AE595"/>
    </row>
    <row r="596" spans="1:31" x14ac:dyDescent="0.25">
      <c r="B596" s="4">
        <v>45657</v>
      </c>
      <c r="C596" s="7" t="s">
        <v>706</v>
      </c>
      <c r="D596" s="2" t="s">
        <v>44</v>
      </c>
      <c r="E596" s="2" t="s">
        <v>36</v>
      </c>
      <c r="F596" s="2"/>
      <c r="G596" s="2"/>
      <c r="H596" s="2" t="str">
        <f t="shared" si="39"/>
        <v>_</v>
      </c>
      <c r="I596" s="2"/>
      <c r="J596" s="2"/>
      <c r="K596" s="2"/>
      <c r="L596" s="2" t="str">
        <f t="shared" si="3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36"/>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37"/>
        <v>TUE</v>
      </c>
      <c r="AE596"/>
    </row>
    <row r="597" spans="1:31" x14ac:dyDescent="0.25">
      <c r="B597" s="4">
        <v>45657</v>
      </c>
      <c r="C597" s="7" t="s">
        <v>707</v>
      </c>
      <c r="D597" s="2" t="s">
        <v>29</v>
      </c>
      <c r="E597" s="2" t="s">
        <v>34</v>
      </c>
      <c r="F597" s="2"/>
      <c r="G597" s="2"/>
      <c r="H597" s="2" t="str">
        <f t="shared" si="39"/>
        <v>_</v>
      </c>
      <c r="I597" s="2"/>
      <c r="J597" s="2"/>
      <c r="K597" s="2"/>
      <c r="L597" s="2" t="str">
        <f t="shared" si="3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36"/>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37"/>
        <v>TUE</v>
      </c>
      <c r="AE597"/>
    </row>
    <row r="598" spans="1:31" x14ac:dyDescent="0.25">
      <c r="B598" s="4">
        <v>45657</v>
      </c>
      <c r="C598" s="7" t="s">
        <v>708</v>
      </c>
      <c r="D598" s="2" t="s">
        <v>35</v>
      </c>
      <c r="E598" s="2" t="s">
        <v>37</v>
      </c>
      <c r="F598" s="2"/>
      <c r="G598" s="2"/>
      <c r="H598" s="2" t="str">
        <f t="shared" si="39"/>
        <v>_</v>
      </c>
      <c r="I598" s="2"/>
      <c r="J598" s="2"/>
      <c r="K598" s="2"/>
      <c r="L598" s="2" t="str">
        <f t="shared" si="3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36"/>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37"/>
        <v>TUE</v>
      </c>
      <c r="AE598"/>
    </row>
    <row r="599" spans="1:31" x14ac:dyDescent="0.25">
      <c r="B599" s="4">
        <v>45657</v>
      </c>
      <c r="C599" s="7" t="s">
        <v>709</v>
      </c>
      <c r="D599" s="2" t="s">
        <v>22</v>
      </c>
      <c r="E599" s="2" t="s">
        <v>26</v>
      </c>
      <c r="F599" s="2"/>
      <c r="G599" s="2"/>
      <c r="H599" s="2" t="str">
        <f t="shared" si="39"/>
        <v>_</v>
      </c>
      <c r="I599" s="2"/>
      <c r="J599" s="2"/>
      <c r="K599" s="2"/>
      <c r="L599" s="2" t="str">
        <f t="shared" si="3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36"/>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37"/>
        <v>TUE</v>
      </c>
      <c r="AE599"/>
    </row>
    <row r="600" spans="1:31" x14ac:dyDescent="0.25">
      <c r="B600" s="4">
        <v>45657</v>
      </c>
      <c r="C600" s="7" t="s">
        <v>710</v>
      </c>
      <c r="D600" s="2" t="s">
        <v>32</v>
      </c>
      <c r="E600" s="2" t="s">
        <v>47</v>
      </c>
      <c r="F600" s="2"/>
      <c r="G600" s="2"/>
      <c r="H600" s="2" t="str">
        <f t="shared" si="39"/>
        <v>_</v>
      </c>
      <c r="I600" s="2"/>
      <c r="J600" s="2"/>
      <c r="K600" s="2"/>
      <c r="L600" s="2" t="str">
        <f t="shared" si="3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36"/>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37"/>
        <v>TUE</v>
      </c>
      <c r="AE600"/>
    </row>
    <row r="601" spans="1:31" x14ac:dyDescent="0.25">
      <c r="B601" s="4">
        <v>45657</v>
      </c>
      <c r="C601" s="7" t="s">
        <v>711</v>
      </c>
      <c r="D601" s="2" t="s">
        <v>45</v>
      </c>
      <c r="E601" s="2" t="s">
        <v>38</v>
      </c>
      <c r="F601" s="2"/>
      <c r="G601" s="2"/>
      <c r="H601" s="2" t="str">
        <f t="shared" si="39"/>
        <v>_</v>
      </c>
      <c r="I601" s="2"/>
      <c r="J601" s="2"/>
      <c r="K601" s="2"/>
      <c r="L601" s="2" t="str">
        <f t="shared" si="3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36"/>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37"/>
        <v>TUE</v>
      </c>
      <c r="AE601"/>
    </row>
    <row r="602" spans="1:31" x14ac:dyDescent="0.25">
      <c r="B602" s="4">
        <v>45657</v>
      </c>
      <c r="C602" s="7" t="s">
        <v>712</v>
      </c>
      <c r="D602" s="2" t="s">
        <v>25</v>
      </c>
      <c r="E602" s="2" t="s">
        <v>24</v>
      </c>
      <c r="F602" s="2"/>
      <c r="G602" s="2"/>
      <c r="H602" s="2" t="str">
        <f t="shared" si="39"/>
        <v>_</v>
      </c>
      <c r="I602" s="2"/>
      <c r="J602" s="2"/>
      <c r="K602" s="2"/>
      <c r="L602" s="2" t="str">
        <f t="shared" si="3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36"/>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37"/>
        <v>TUE</v>
      </c>
      <c r="AE602"/>
    </row>
    <row r="603" spans="1:31" x14ac:dyDescent="0.25">
      <c r="A603" s="3"/>
      <c r="B603" s="5">
        <v>45657</v>
      </c>
      <c r="C603" s="8" t="s">
        <v>713</v>
      </c>
      <c r="D603" s="3" t="s">
        <v>15</v>
      </c>
      <c r="E603" s="3" t="s">
        <v>23</v>
      </c>
      <c r="F603" s="3"/>
      <c r="G603" s="3"/>
      <c r="H603" s="3" t="str">
        <f t="shared" si="39"/>
        <v>_</v>
      </c>
      <c r="I603" s="3"/>
      <c r="J603" s="3"/>
      <c r="K603" s="3"/>
      <c r="L603" s="2" t="str">
        <f t="shared" si="3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36"/>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37"/>
        <v>TUE</v>
      </c>
      <c r="AE603"/>
    </row>
    <row r="604" spans="1:31" x14ac:dyDescent="0.25">
      <c r="A604" s="12"/>
      <c r="B604" s="25">
        <v>45658</v>
      </c>
      <c r="C604" s="11" t="s">
        <v>714</v>
      </c>
      <c r="D604" s="12" t="s">
        <v>32</v>
      </c>
      <c r="E604" s="12" t="s">
        <v>28</v>
      </c>
      <c r="F604" s="12"/>
      <c r="G604" s="12"/>
      <c r="H604" s="12" t="str">
        <f t="shared" si="39"/>
        <v>_</v>
      </c>
      <c r="I604" s="12"/>
      <c r="J604" s="12"/>
      <c r="K604" s="12"/>
      <c r="L604" s="12" t="str">
        <f t="shared" si="3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36"/>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37"/>
        <v>WED</v>
      </c>
      <c r="AE604"/>
    </row>
    <row r="605" spans="1:31" x14ac:dyDescent="0.25">
      <c r="B605" s="4">
        <v>45659</v>
      </c>
      <c r="C605" s="7" t="s">
        <v>715</v>
      </c>
      <c r="D605" s="2" t="s">
        <v>44</v>
      </c>
      <c r="E605" s="2" t="s">
        <v>14</v>
      </c>
      <c r="F605" s="2"/>
      <c r="G605" s="2"/>
      <c r="H605" s="2" t="str">
        <f t="shared" si="39"/>
        <v>_</v>
      </c>
      <c r="I605" s="2"/>
      <c r="J605" s="2"/>
      <c r="K605" s="2"/>
      <c r="L605" s="13" t="str">
        <f t="shared" si="3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36"/>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37"/>
        <v>THU</v>
      </c>
      <c r="AE605"/>
    </row>
    <row r="606" spans="1:31" x14ac:dyDescent="0.25">
      <c r="B606" s="4">
        <v>45659</v>
      </c>
      <c r="C606" s="7" t="s">
        <v>716</v>
      </c>
      <c r="D606" s="2" t="s">
        <v>16</v>
      </c>
      <c r="E606" s="2" t="s">
        <v>20</v>
      </c>
      <c r="F606" s="2"/>
      <c r="G606" s="2"/>
      <c r="H606" s="2" t="str">
        <f t="shared" si="39"/>
        <v>_</v>
      </c>
      <c r="I606" s="2"/>
      <c r="J606" s="2"/>
      <c r="K606" s="2"/>
      <c r="L606" s="2" t="str">
        <f t="shared" si="3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36"/>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37"/>
        <v>THU</v>
      </c>
      <c r="AE606"/>
    </row>
    <row r="607" spans="1:31" x14ac:dyDescent="0.25">
      <c r="B607" s="4">
        <v>45659</v>
      </c>
      <c r="C607" s="7" t="s">
        <v>717</v>
      </c>
      <c r="D607" s="2" t="s">
        <v>37</v>
      </c>
      <c r="E607" s="2" t="s">
        <v>46</v>
      </c>
      <c r="F607" s="2"/>
      <c r="G607" s="2"/>
      <c r="H607" s="2" t="str">
        <f t="shared" si="39"/>
        <v>_</v>
      </c>
      <c r="I607" s="2"/>
      <c r="J607" s="2"/>
      <c r="K607" s="2"/>
      <c r="L607" s="2" t="str">
        <f t="shared" si="3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36"/>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37"/>
        <v>THU</v>
      </c>
      <c r="AE607"/>
    </row>
    <row r="608" spans="1:31" x14ac:dyDescent="0.25">
      <c r="B608" s="4">
        <v>45659</v>
      </c>
      <c r="C608" s="7" t="s">
        <v>718</v>
      </c>
      <c r="D608" s="2" t="s">
        <v>31</v>
      </c>
      <c r="E608" s="2" t="s">
        <v>36</v>
      </c>
      <c r="F608" s="2"/>
      <c r="G608" s="2"/>
      <c r="H608" s="2" t="str">
        <f t="shared" si="39"/>
        <v>_</v>
      </c>
      <c r="I608" s="2"/>
      <c r="J608" s="2"/>
      <c r="K608" s="2"/>
      <c r="L608" s="2" t="str">
        <f t="shared" si="3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36"/>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37"/>
        <v>THU</v>
      </c>
      <c r="AE608"/>
    </row>
    <row r="609" spans="1:31" x14ac:dyDescent="0.25">
      <c r="B609" s="4">
        <v>45659</v>
      </c>
      <c r="C609" s="7" t="s">
        <v>719</v>
      </c>
      <c r="D609" s="2" t="s">
        <v>18</v>
      </c>
      <c r="E609" s="2" t="s">
        <v>33</v>
      </c>
      <c r="F609" s="2"/>
      <c r="G609" s="2"/>
      <c r="H609" s="2" t="str">
        <f t="shared" si="39"/>
        <v>_</v>
      </c>
      <c r="I609" s="2"/>
      <c r="J609" s="2"/>
      <c r="K609" s="2"/>
      <c r="L609" s="2" t="str">
        <f t="shared" si="3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36"/>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37"/>
        <v>THU</v>
      </c>
      <c r="AE609"/>
    </row>
    <row r="610" spans="1:31" x14ac:dyDescent="0.25">
      <c r="B610" s="4">
        <v>45659</v>
      </c>
      <c r="C610" s="7" t="s">
        <v>720</v>
      </c>
      <c r="D610" s="2" t="s">
        <v>30</v>
      </c>
      <c r="E610" s="2" t="s">
        <v>34</v>
      </c>
      <c r="F610" s="2"/>
      <c r="G610" s="2"/>
      <c r="H610" s="2" t="str">
        <f t="shared" si="39"/>
        <v>_</v>
      </c>
      <c r="I610" s="2"/>
      <c r="J610" s="2"/>
      <c r="K610" s="2"/>
      <c r="L610" s="2" t="str">
        <f t="shared" si="3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36"/>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37"/>
        <v>THU</v>
      </c>
      <c r="AE610"/>
    </row>
    <row r="611" spans="1:31" x14ac:dyDescent="0.25">
      <c r="B611" s="4">
        <v>45659</v>
      </c>
      <c r="C611" s="7" t="s">
        <v>721</v>
      </c>
      <c r="D611" s="2" t="s">
        <v>47</v>
      </c>
      <c r="E611" s="2" t="s">
        <v>22</v>
      </c>
      <c r="F611" s="2"/>
      <c r="G611" s="2"/>
      <c r="H611" s="2" t="str">
        <f t="shared" si="39"/>
        <v>_</v>
      </c>
      <c r="I611" s="2"/>
      <c r="J611" s="2"/>
      <c r="K611" s="2"/>
      <c r="L611" s="2" t="str">
        <f t="shared" si="3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36"/>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37"/>
        <v>THU</v>
      </c>
      <c r="AE611"/>
    </row>
    <row r="612" spans="1:31" x14ac:dyDescent="0.25">
      <c r="B612" s="4">
        <v>45659</v>
      </c>
      <c r="C612" s="7" t="s">
        <v>722</v>
      </c>
      <c r="D612" s="2" t="s">
        <v>29</v>
      </c>
      <c r="E612" s="2" t="s">
        <v>26</v>
      </c>
      <c r="F612" s="2"/>
      <c r="G612" s="2"/>
      <c r="H612" s="2" t="str">
        <f t="shared" si="39"/>
        <v>_</v>
      </c>
      <c r="I612" s="2"/>
      <c r="J612" s="2"/>
      <c r="K612" s="2"/>
      <c r="L612" s="2" t="str">
        <f t="shared" si="3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36"/>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37"/>
        <v>THU</v>
      </c>
      <c r="AE612"/>
    </row>
    <row r="613" spans="1:31" x14ac:dyDescent="0.25">
      <c r="B613" s="4">
        <v>45659</v>
      </c>
      <c r="C613" s="7" t="s">
        <v>723</v>
      </c>
      <c r="D613" s="2" t="s">
        <v>15</v>
      </c>
      <c r="E613" s="2" t="s">
        <v>24</v>
      </c>
      <c r="F613" s="2"/>
      <c r="G613" s="2"/>
      <c r="H613" s="2" t="str">
        <f t="shared" si="39"/>
        <v>_</v>
      </c>
      <c r="I613" s="2"/>
      <c r="J613" s="2"/>
      <c r="K613" s="2"/>
      <c r="L613" s="2" t="str">
        <f t="shared" si="3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36"/>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37"/>
        <v>THU</v>
      </c>
      <c r="AE613"/>
    </row>
    <row r="614" spans="1:31" x14ac:dyDescent="0.25">
      <c r="B614" s="4">
        <v>45659</v>
      </c>
      <c r="C614" s="7" t="s">
        <v>724</v>
      </c>
      <c r="D614" s="2" t="s">
        <v>45</v>
      </c>
      <c r="E614" s="2" t="s">
        <v>27</v>
      </c>
      <c r="F614" s="2"/>
      <c r="G614" s="2"/>
      <c r="H614" s="2" t="str">
        <f t="shared" si="39"/>
        <v>_</v>
      </c>
      <c r="I614" s="2"/>
      <c r="J614" s="2"/>
      <c r="K614" s="2"/>
      <c r="L614" s="2" t="str">
        <f t="shared" si="3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36"/>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37"/>
        <v>THU</v>
      </c>
      <c r="AE614"/>
    </row>
    <row r="615" spans="1:31" x14ac:dyDescent="0.25">
      <c r="B615" s="4">
        <v>45659</v>
      </c>
      <c r="C615" s="7" t="s">
        <v>725</v>
      </c>
      <c r="D615" s="2" t="s">
        <v>25</v>
      </c>
      <c r="E615" s="2" t="s">
        <v>12</v>
      </c>
      <c r="F615" s="2"/>
      <c r="G615" s="2"/>
      <c r="H615" s="2" t="str">
        <f t="shared" si="39"/>
        <v>_</v>
      </c>
      <c r="I615" s="2"/>
      <c r="J615" s="2"/>
      <c r="K615" s="2"/>
      <c r="L615" s="2" t="str">
        <f t="shared" si="3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36"/>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37"/>
        <v>THU</v>
      </c>
      <c r="AE615"/>
    </row>
    <row r="616" spans="1:31" x14ac:dyDescent="0.25">
      <c r="A616" s="3"/>
      <c r="B616" s="5">
        <v>45659</v>
      </c>
      <c r="C616" s="8" t="s">
        <v>726</v>
      </c>
      <c r="D616" s="3" t="s">
        <v>43</v>
      </c>
      <c r="E616" s="3" t="s">
        <v>38</v>
      </c>
      <c r="F616" s="3"/>
      <c r="G616" s="3"/>
      <c r="H616" s="3" t="str">
        <f t="shared" si="39"/>
        <v>_</v>
      </c>
      <c r="I616" s="3"/>
      <c r="J616" s="3"/>
      <c r="K616" s="3"/>
      <c r="L616" s="2" t="str">
        <f t="shared" si="3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36"/>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37"/>
        <v>THU</v>
      </c>
      <c r="AE616"/>
    </row>
    <row r="617" spans="1:31" x14ac:dyDescent="0.25">
      <c r="B617" s="4">
        <v>45660</v>
      </c>
      <c r="C617" s="7" t="s">
        <v>727</v>
      </c>
      <c r="D617" s="2" t="s">
        <v>21</v>
      </c>
      <c r="E617" s="2" t="s">
        <v>14</v>
      </c>
      <c r="F617" s="2"/>
      <c r="G617" s="2"/>
      <c r="H617" s="2" t="str">
        <f t="shared" si="39"/>
        <v>_</v>
      </c>
      <c r="I617" s="2"/>
      <c r="J617" s="2"/>
      <c r="K617" s="2"/>
      <c r="L617" s="13" t="str">
        <f t="shared" si="3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36"/>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37"/>
        <v>FRI</v>
      </c>
      <c r="AE617"/>
    </row>
    <row r="618" spans="1:31" x14ac:dyDescent="0.25">
      <c r="B618" s="4">
        <v>45660</v>
      </c>
      <c r="C618" s="7" t="s">
        <v>728</v>
      </c>
      <c r="D618" s="2" t="s">
        <v>19</v>
      </c>
      <c r="E618" s="2" t="s">
        <v>17</v>
      </c>
      <c r="F618" s="2"/>
      <c r="G618" s="2"/>
      <c r="H618" s="2" t="str">
        <f t="shared" si="39"/>
        <v>_</v>
      </c>
      <c r="I618" s="2"/>
      <c r="J618" s="2"/>
      <c r="K618" s="2"/>
      <c r="L618" s="2" t="str">
        <f t="shared" si="3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36"/>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37"/>
        <v>FRI</v>
      </c>
      <c r="AE618"/>
    </row>
    <row r="619" spans="1:31" x14ac:dyDescent="0.25">
      <c r="B619" s="4">
        <v>45660</v>
      </c>
      <c r="C619" s="7" t="s">
        <v>728</v>
      </c>
      <c r="D619" s="2" t="s">
        <v>30</v>
      </c>
      <c r="E619" s="2" t="s">
        <v>13</v>
      </c>
      <c r="F619" s="2"/>
      <c r="G619" s="2"/>
      <c r="H619" s="2" t="str">
        <f t="shared" si="39"/>
        <v>_</v>
      </c>
      <c r="I619" s="2"/>
      <c r="J619" s="2"/>
      <c r="K619" s="2"/>
      <c r="L619" s="2" t="str">
        <f t="shared" si="3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36"/>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37"/>
        <v>FRI</v>
      </c>
      <c r="AE619"/>
    </row>
    <row r="620" spans="1:31" x14ac:dyDescent="0.25">
      <c r="B620" s="4">
        <v>45660</v>
      </c>
      <c r="C620" s="7" t="s">
        <v>729</v>
      </c>
      <c r="D620" s="2" t="s">
        <v>47</v>
      </c>
      <c r="E620" s="2" t="s">
        <v>23</v>
      </c>
      <c r="F620" s="2"/>
      <c r="G620" s="2"/>
      <c r="H620" s="2" t="str">
        <f t="shared" si="39"/>
        <v>_</v>
      </c>
      <c r="I620" s="2"/>
      <c r="J620" s="2"/>
      <c r="K620" s="2"/>
      <c r="L620" s="2" t="str">
        <f t="shared" si="3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36"/>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37"/>
        <v>FRI</v>
      </c>
      <c r="AE620"/>
    </row>
    <row r="621" spans="1:31" x14ac:dyDescent="0.25">
      <c r="A621" s="3"/>
      <c r="B621" s="5">
        <v>45660</v>
      </c>
      <c r="C621" s="8" t="s">
        <v>730</v>
      </c>
      <c r="D621" s="3" t="s">
        <v>35</v>
      </c>
      <c r="E621" s="3" t="s">
        <v>25</v>
      </c>
      <c r="F621" s="3"/>
      <c r="G621" s="3"/>
      <c r="H621" s="3" t="str">
        <f t="shared" si="39"/>
        <v>_</v>
      </c>
      <c r="I621" s="3"/>
      <c r="J621" s="3"/>
      <c r="K621" s="3"/>
      <c r="L621" s="2" t="str">
        <f t="shared" si="3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36"/>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37"/>
        <v>FRI</v>
      </c>
      <c r="AE621"/>
    </row>
    <row r="622" spans="1:31" x14ac:dyDescent="0.25">
      <c r="B622" s="4">
        <v>45661</v>
      </c>
      <c r="C622" s="7" t="s">
        <v>731</v>
      </c>
      <c r="D622" s="2" t="s">
        <v>20</v>
      </c>
      <c r="E622" s="2" t="s">
        <v>46</v>
      </c>
      <c r="F622" s="2"/>
      <c r="G622" s="2"/>
      <c r="H622" s="2" t="str">
        <f t="shared" si="39"/>
        <v>_</v>
      </c>
      <c r="I622" s="2"/>
      <c r="J622" s="2"/>
      <c r="K622" s="2"/>
      <c r="L622" s="13" t="str">
        <f t="shared" si="3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36"/>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37"/>
        <v>SAT</v>
      </c>
      <c r="AE622"/>
    </row>
    <row r="623" spans="1:31" x14ac:dyDescent="0.25">
      <c r="B623" s="4">
        <v>45661</v>
      </c>
      <c r="C623" s="7" t="s">
        <v>732</v>
      </c>
      <c r="D623" s="2" t="s">
        <v>31</v>
      </c>
      <c r="E623" s="2" t="s">
        <v>22</v>
      </c>
      <c r="F623" s="2"/>
      <c r="G623" s="2"/>
      <c r="H623" s="2" t="str">
        <f t="shared" si="39"/>
        <v>_</v>
      </c>
      <c r="I623" s="2"/>
      <c r="J623" s="2"/>
      <c r="K623" s="2"/>
      <c r="L623" s="2" t="str">
        <f t="shared" si="3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36"/>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37"/>
        <v>SAT</v>
      </c>
      <c r="AE623"/>
    </row>
    <row r="624" spans="1:31" x14ac:dyDescent="0.25">
      <c r="B624" s="4">
        <v>45661</v>
      </c>
      <c r="C624" s="7" t="s">
        <v>733</v>
      </c>
      <c r="D624" s="2" t="s">
        <v>32</v>
      </c>
      <c r="E624" s="2" t="s">
        <v>38</v>
      </c>
      <c r="F624" s="2"/>
      <c r="G624" s="2"/>
      <c r="H624" s="2" t="str">
        <f t="shared" si="39"/>
        <v>_</v>
      </c>
      <c r="I624" s="2"/>
      <c r="J624" s="2"/>
      <c r="K624" s="2"/>
      <c r="L624" s="2" t="str">
        <f t="shared" si="3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36"/>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37"/>
        <v>SAT</v>
      </c>
      <c r="AE624"/>
    </row>
    <row r="625" spans="1:31" x14ac:dyDescent="0.25">
      <c r="B625" s="4">
        <v>45661</v>
      </c>
      <c r="C625" s="7" t="s">
        <v>734</v>
      </c>
      <c r="D625" s="2" t="s">
        <v>16</v>
      </c>
      <c r="E625" s="2" t="s">
        <v>18</v>
      </c>
      <c r="F625" s="2"/>
      <c r="G625" s="2"/>
      <c r="H625" s="2" t="str">
        <f t="shared" si="39"/>
        <v>_</v>
      </c>
      <c r="I625" s="2"/>
      <c r="J625" s="2"/>
      <c r="K625" s="2"/>
      <c r="L625" s="2" t="str">
        <f t="shared" si="3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36"/>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37"/>
        <v>SAT</v>
      </c>
      <c r="AE625"/>
    </row>
    <row r="626" spans="1:31" x14ac:dyDescent="0.25">
      <c r="B626" s="4">
        <v>45661</v>
      </c>
      <c r="C626" s="7" t="s">
        <v>735</v>
      </c>
      <c r="D626" s="2" t="s">
        <v>37</v>
      </c>
      <c r="E626" s="2" t="s">
        <v>44</v>
      </c>
      <c r="F626" s="2"/>
      <c r="G626" s="2"/>
      <c r="H626" s="2" t="str">
        <f t="shared" si="39"/>
        <v>_</v>
      </c>
      <c r="I626" s="2"/>
      <c r="J626" s="2"/>
      <c r="K626" s="2"/>
      <c r="L626" s="2" t="str">
        <f t="shared" si="3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36"/>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37"/>
        <v>SAT</v>
      </c>
      <c r="AE626"/>
    </row>
    <row r="627" spans="1:31" x14ac:dyDescent="0.25">
      <c r="B627" s="4">
        <v>45661</v>
      </c>
      <c r="C627" s="7" t="s">
        <v>736</v>
      </c>
      <c r="D627" s="2" t="s">
        <v>13</v>
      </c>
      <c r="E627" s="2" t="s">
        <v>36</v>
      </c>
      <c r="F627" s="2"/>
      <c r="G627" s="2"/>
      <c r="H627" s="2" t="str">
        <f t="shared" si="39"/>
        <v>_</v>
      </c>
      <c r="I627" s="2"/>
      <c r="J627" s="2"/>
      <c r="K627" s="2"/>
      <c r="L627" s="2" t="str">
        <f t="shared" si="3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36"/>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37"/>
        <v>SAT</v>
      </c>
      <c r="AE627"/>
    </row>
    <row r="628" spans="1:31" x14ac:dyDescent="0.25">
      <c r="B628" s="4">
        <v>45661</v>
      </c>
      <c r="C628" s="7" t="s">
        <v>737</v>
      </c>
      <c r="D628" s="2" t="s">
        <v>19</v>
      </c>
      <c r="E628" s="2" t="s">
        <v>26</v>
      </c>
      <c r="F628" s="2"/>
      <c r="G628" s="2"/>
      <c r="H628" s="2" t="str">
        <f t="shared" si="39"/>
        <v>_</v>
      </c>
      <c r="I628" s="2"/>
      <c r="J628" s="2"/>
      <c r="K628" s="2"/>
      <c r="L628" s="2" t="str">
        <f t="shared" si="3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36"/>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37"/>
        <v>SAT</v>
      </c>
      <c r="AE628"/>
    </row>
    <row r="629" spans="1:31" x14ac:dyDescent="0.25">
      <c r="B629" s="4">
        <v>45661</v>
      </c>
      <c r="C629" s="7" t="s">
        <v>738</v>
      </c>
      <c r="D629" s="2" t="s">
        <v>35</v>
      </c>
      <c r="E629" s="2" t="s">
        <v>24</v>
      </c>
      <c r="F629" s="2"/>
      <c r="G629" s="2"/>
      <c r="H629" s="2" t="str">
        <f t="shared" si="39"/>
        <v>_</v>
      </c>
      <c r="I629" s="2"/>
      <c r="J629" s="2"/>
      <c r="K629" s="2"/>
      <c r="L629" s="2" t="str">
        <f t="shared" si="3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36"/>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37"/>
        <v>SAT</v>
      </c>
      <c r="AE629"/>
    </row>
    <row r="630" spans="1:31" x14ac:dyDescent="0.25">
      <c r="B630" s="4">
        <v>45661</v>
      </c>
      <c r="C630" s="7" t="s">
        <v>739</v>
      </c>
      <c r="D630" s="2" t="s">
        <v>15</v>
      </c>
      <c r="E630" s="2" t="s">
        <v>34</v>
      </c>
      <c r="F630" s="2"/>
      <c r="G630" s="2"/>
      <c r="H630" s="2" t="str">
        <f t="shared" si="39"/>
        <v>_</v>
      </c>
      <c r="I630" s="2"/>
      <c r="J630" s="2"/>
      <c r="K630" s="2"/>
      <c r="L630" s="2" t="str">
        <f t="shared" si="3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36"/>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37"/>
        <v>SAT</v>
      </c>
      <c r="AE630"/>
    </row>
    <row r="631" spans="1:31" x14ac:dyDescent="0.25">
      <c r="B631" s="4">
        <v>45661</v>
      </c>
      <c r="C631" s="7" t="s">
        <v>740</v>
      </c>
      <c r="D631" s="2" t="s">
        <v>43</v>
      </c>
      <c r="E631" s="2" t="s">
        <v>28</v>
      </c>
      <c r="F631" s="2"/>
      <c r="G631" s="2"/>
      <c r="H631" s="2" t="str">
        <f t="shared" si="39"/>
        <v>_</v>
      </c>
      <c r="I631" s="2"/>
      <c r="J631" s="2"/>
      <c r="K631" s="2"/>
      <c r="L631" s="2" t="str">
        <f t="shared" si="3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36"/>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37"/>
        <v>SAT</v>
      </c>
      <c r="AE631"/>
    </row>
    <row r="632" spans="1:31" x14ac:dyDescent="0.25">
      <c r="B632" s="4">
        <v>45661</v>
      </c>
      <c r="C632" s="7" t="s">
        <v>741</v>
      </c>
      <c r="D632" s="2" t="s">
        <v>29</v>
      </c>
      <c r="E632" s="2" t="s">
        <v>27</v>
      </c>
      <c r="F632" s="2"/>
      <c r="G632" s="2"/>
      <c r="H632" s="2" t="str">
        <f t="shared" si="39"/>
        <v>_</v>
      </c>
      <c r="I632" s="2"/>
      <c r="J632" s="2"/>
      <c r="K632" s="2"/>
      <c r="L632" s="2" t="str">
        <f t="shared" si="3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36"/>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37"/>
        <v>SAT</v>
      </c>
      <c r="AE632"/>
    </row>
    <row r="633" spans="1:31" x14ac:dyDescent="0.25">
      <c r="A633" s="3"/>
      <c r="B633" s="5">
        <v>45661</v>
      </c>
      <c r="C633" s="8" t="s">
        <v>742</v>
      </c>
      <c r="D633" s="3" t="s">
        <v>23</v>
      </c>
      <c r="E633" s="3" t="s">
        <v>12</v>
      </c>
      <c r="F633" s="3"/>
      <c r="G633" s="3"/>
      <c r="H633" s="3" t="str">
        <f t="shared" si="39"/>
        <v>_</v>
      </c>
      <c r="I633" s="3"/>
      <c r="J633" s="3"/>
      <c r="K633" s="3"/>
      <c r="L633" s="3" t="str">
        <f t="shared" si="3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36"/>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37"/>
        <v>SAT</v>
      </c>
      <c r="AE633"/>
    </row>
    <row r="634" spans="1:31" x14ac:dyDescent="0.25">
      <c r="B634" s="4">
        <v>45662</v>
      </c>
      <c r="C634" s="7" t="s">
        <v>743</v>
      </c>
      <c r="D634" s="2" t="s">
        <v>20</v>
      </c>
      <c r="E634" s="2" t="s">
        <v>17</v>
      </c>
      <c r="F634" s="2"/>
      <c r="G634" s="2"/>
      <c r="H634" s="2" t="str">
        <f t="shared" si="39"/>
        <v>_</v>
      </c>
      <c r="I634" s="2"/>
      <c r="J634" s="2"/>
      <c r="K634" s="2"/>
      <c r="L634" s="2" t="str">
        <f t="shared" si="3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36"/>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37"/>
        <v>SUN</v>
      </c>
      <c r="AE634"/>
    </row>
    <row r="635" spans="1:31" x14ac:dyDescent="0.25">
      <c r="B635" s="4">
        <v>45662</v>
      </c>
      <c r="C635" s="7" t="s">
        <v>744</v>
      </c>
      <c r="D635" s="2" t="s">
        <v>33</v>
      </c>
      <c r="E635" s="2" t="s">
        <v>16</v>
      </c>
      <c r="F635" s="2"/>
      <c r="G635" s="2"/>
      <c r="H635" s="2" t="str">
        <f t="shared" si="39"/>
        <v>_</v>
      </c>
      <c r="I635" s="2"/>
      <c r="J635" s="2"/>
      <c r="K635" s="2"/>
      <c r="L635" s="2" t="str">
        <f t="shared" si="3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36"/>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37"/>
        <v>SUN</v>
      </c>
      <c r="AE635"/>
    </row>
    <row r="636" spans="1:31" x14ac:dyDescent="0.25">
      <c r="B636" s="4">
        <v>45662</v>
      </c>
      <c r="C636" s="7" t="s">
        <v>745</v>
      </c>
      <c r="D636" s="2" t="s">
        <v>21</v>
      </c>
      <c r="E636" s="2" t="s">
        <v>44</v>
      </c>
      <c r="F636" s="2"/>
      <c r="G636" s="2"/>
      <c r="H636" s="2" t="str">
        <f t="shared" si="39"/>
        <v>_</v>
      </c>
      <c r="I636" s="2"/>
      <c r="J636" s="2"/>
      <c r="K636" s="2"/>
      <c r="L636" s="2" t="str">
        <f t="shared" si="3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36"/>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37"/>
        <v>SUN</v>
      </c>
      <c r="AE636"/>
    </row>
    <row r="637" spans="1:31" x14ac:dyDescent="0.25">
      <c r="B637" s="4">
        <v>45662</v>
      </c>
      <c r="C637" s="7" t="s">
        <v>746</v>
      </c>
      <c r="D637" s="2" t="s">
        <v>45</v>
      </c>
      <c r="E637" s="2" t="s">
        <v>18</v>
      </c>
      <c r="F637" s="2"/>
      <c r="G637" s="2"/>
      <c r="H637" s="2" t="str">
        <f t="shared" si="39"/>
        <v>_</v>
      </c>
      <c r="I637" s="2"/>
      <c r="J637" s="2"/>
      <c r="K637" s="2"/>
      <c r="L637" s="2" t="str">
        <f t="shared" si="3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36"/>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37"/>
        <v>SUN</v>
      </c>
      <c r="AE637"/>
    </row>
    <row r="638" spans="1:31" x14ac:dyDescent="0.25">
      <c r="A638" s="3"/>
      <c r="B638" s="5">
        <v>45662</v>
      </c>
      <c r="C638" s="8" t="s">
        <v>747</v>
      </c>
      <c r="D638" s="3" t="s">
        <v>43</v>
      </c>
      <c r="E638" s="3" t="s">
        <v>47</v>
      </c>
      <c r="F638" s="3"/>
      <c r="G638" s="3"/>
      <c r="H638" s="3" t="str">
        <f t="shared" si="39"/>
        <v>_</v>
      </c>
      <c r="I638" s="3"/>
      <c r="J638" s="3"/>
      <c r="K638" s="3"/>
      <c r="L638" s="3" t="str">
        <f t="shared" si="3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36"/>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37"/>
        <v>SUN</v>
      </c>
      <c r="AE638"/>
    </row>
    <row r="639" spans="1:31" x14ac:dyDescent="0.25">
      <c r="B639" s="4">
        <v>45663</v>
      </c>
      <c r="C639" s="7" t="s">
        <v>748</v>
      </c>
      <c r="D639" s="2" t="s">
        <v>46</v>
      </c>
      <c r="E639" s="2" t="s">
        <v>29</v>
      </c>
      <c r="F639" s="2"/>
      <c r="G639" s="2"/>
      <c r="H639" s="2" t="str">
        <f t="shared" si="39"/>
        <v>_</v>
      </c>
      <c r="I639" s="2"/>
      <c r="J639" s="2"/>
      <c r="K639" s="2"/>
      <c r="L639" s="2" t="str">
        <f t="shared" si="3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36"/>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37"/>
        <v>MON</v>
      </c>
      <c r="AE639"/>
    </row>
    <row r="640" spans="1:31" x14ac:dyDescent="0.25">
      <c r="B640" s="4">
        <v>45663</v>
      </c>
      <c r="C640" s="7" t="s">
        <v>749</v>
      </c>
      <c r="D640" s="2" t="s">
        <v>25</v>
      </c>
      <c r="E640" s="2" t="s">
        <v>19</v>
      </c>
      <c r="F640" s="2"/>
      <c r="G640" s="2"/>
      <c r="H640" s="2" t="str">
        <f t="shared" si="39"/>
        <v>_</v>
      </c>
      <c r="I640" s="2"/>
      <c r="J640" s="2"/>
      <c r="K640" s="2"/>
      <c r="L640" s="2" t="str">
        <f t="shared" si="3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36"/>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37"/>
        <v>MON</v>
      </c>
      <c r="AE640"/>
    </row>
    <row r="641" spans="1:31" x14ac:dyDescent="0.25">
      <c r="B641" s="4">
        <v>45663</v>
      </c>
      <c r="C641" s="7" t="s">
        <v>750</v>
      </c>
      <c r="D641" s="2" t="s">
        <v>14</v>
      </c>
      <c r="E641" s="2" t="s">
        <v>26</v>
      </c>
      <c r="F641" s="2"/>
      <c r="G641" s="2"/>
      <c r="H641" s="2" t="str">
        <f t="shared" si="39"/>
        <v>_</v>
      </c>
      <c r="I641" s="2"/>
      <c r="J641" s="2"/>
      <c r="K641" s="2"/>
      <c r="L641" s="2" t="str">
        <f t="shared" si="3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36"/>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37"/>
        <v>MON</v>
      </c>
      <c r="AE641"/>
    </row>
    <row r="642" spans="1:31" x14ac:dyDescent="0.25">
      <c r="A642" s="3"/>
      <c r="B642" s="5">
        <v>45663</v>
      </c>
      <c r="C642" s="8" t="s">
        <v>751</v>
      </c>
      <c r="D642" s="3" t="s">
        <v>32</v>
      </c>
      <c r="E642" s="3" t="s">
        <v>12</v>
      </c>
      <c r="F642" s="3"/>
      <c r="G642" s="3"/>
      <c r="H642" s="3" t="str">
        <f t="shared" si="39"/>
        <v>_</v>
      </c>
      <c r="I642" s="3"/>
      <c r="J642" s="3"/>
      <c r="K642" s="3"/>
      <c r="L642" s="2" t="str">
        <f t="shared" si="3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36"/>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37"/>
        <v>MON</v>
      </c>
      <c r="AE642"/>
    </row>
    <row r="643" spans="1:31" x14ac:dyDescent="0.25">
      <c r="B643" s="4">
        <v>45664</v>
      </c>
      <c r="C643" s="7" t="s">
        <v>752</v>
      </c>
      <c r="D643" s="2" t="s">
        <v>23</v>
      </c>
      <c r="E643" s="2" t="s">
        <v>16</v>
      </c>
      <c r="F643" s="2"/>
      <c r="G643" s="2"/>
      <c r="H643" s="2" t="str">
        <f t="shared" si="39"/>
        <v>_</v>
      </c>
      <c r="I643" s="2"/>
      <c r="J643" s="2"/>
      <c r="K643" s="2"/>
      <c r="L643" s="13" t="str">
        <f t="shared" si="3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4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41">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39"/>
        <v>_</v>
      </c>
      <c r="I644" s="2"/>
      <c r="J644" s="2"/>
      <c r="K644" s="2"/>
      <c r="L644" s="2" t="str">
        <f t="shared" ref="L644:L707" si="42">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4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41"/>
        <v>TUE</v>
      </c>
      <c r="AE644"/>
    </row>
    <row r="645" spans="1:31" x14ac:dyDescent="0.25">
      <c r="B645" s="4">
        <v>45664</v>
      </c>
      <c r="C645" s="7" t="s">
        <v>754</v>
      </c>
      <c r="D645" s="2" t="s">
        <v>34</v>
      </c>
      <c r="E645" s="2" t="s">
        <v>20</v>
      </c>
      <c r="F645" s="2"/>
      <c r="G645" s="2"/>
      <c r="H645" s="2" t="str">
        <f t="shared" si="39"/>
        <v>_</v>
      </c>
      <c r="I645" s="2"/>
      <c r="J645" s="2"/>
      <c r="K645" s="2"/>
      <c r="L645" s="2" t="str">
        <f t="shared" si="4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4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41"/>
        <v>TUE</v>
      </c>
      <c r="AE645"/>
    </row>
    <row r="646" spans="1:31" x14ac:dyDescent="0.25">
      <c r="B646" s="4">
        <v>45664</v>
      </c>
      <c r="C646" s="7" t="s">
        <v>755</v>
      </c>
      <c r="D646" s="2" t="s">
        <v>36</v>
      </c>
      <c r="E646" s="2" t="s">
        <v>21</v>
      </c>
      <c r="F646" s="2"/>
      <c r="G646" s="2"/>
      <c r="H646" s="2" t="str">
        <f t="shared" ref="H646:H709" si="43">IF(AND(ISBLANK($F646),ISBLANK($G646)),"_",IF($F646&gt;$G646,$D646,$E646))</f>
        <v>_</v>
      </c>
      <c r="I646" s="2"/>
      <c r="J646" s="2"/>
      <c r="K646" s="2"/>
      <c r="L646" s="2" t="str">
        <f t="shared" si="4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4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41"/>
        <v>TUE</v>
      </c>
      <c r="AE646"/>
    </row>
    <row r="647" spans="1:31" x14ac:dyDescent="0.25">
      <c r="B647" s="4">
        <v>45664</v>
      </c>
      <c r="C647" s="7" t="s">
        <v>756</v>
      </c>
      <c r="D647" s="2" t="s">
        <v>18</v>
      </c>
      <c r="E647" s="2" t="s">
        <v>45</v>
      </c>
      <c r="F647" s="2"/>
      <c r="G647" s="2"/>
      <c r="H647" s="2" t="str">
        <f t="shared" si="43"/>
        <v>_</v>
      </c>
      <c r="I647" s="2"/>
      <c r="J647" s="2"/>
      <c r="K647" s="2"/>
      <c r="L647" s="2" t="str">
        <f t="shared" si="4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4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41"/>
        <v>TUE</v>
      </c>
      <c r="AE647"/>
    </row>
    <row r="648" spans="1:31" x14ac:dyDescent="0.25">
      <c r="B648" s="4">
        <v>45664</v>
      </c>
      <c r="C648" s="7" t="s">
        <v>757</v>
      </c>
      <c r="D648" s="2" t="s">
        <v>13</v>
      </c>
      <c r="E648" s="2" t="s">
        <v>37</v>
      </c>
      <c r="F648" s="2"/>
      <c r="G648" s="2"/>
      <c r="H648" s="2" t="str">
        <f t="shared" si="43"/>
        <v>_</v>
      </c>
      <c r="I648" s="2"/>
      <c r="J648" s="2"/>
      <c r="K648" s="2"/>
      <c r="L648" s="2" t="str">
        <f t="shared" si="4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4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41"/>
        <v>TUE</v>
      </c>
      <c r="AE648"/>
    </row>
    <row r="649" spans="1:31" x14ac:dyDescent="0.25">
      <c r="B649" s="4">
        <v>45664</v>
      </c>
      <c r="C649" s="7" t="s">
        <v>758</v>
      </c>
      <c r="D649" s="2" t="s">
        <v>35</v>
      </c>
      <c r="E649" s="2" t="s">
        <v>22</v>
      </c>
      <c r="F649" s="2"/>
      <c r="G649" s="2"/>
      <c r="H649" s="2" t="str">
        <f t="shared" si="43"/>
        <v>_</v>
      </c>
      <c r="I649" s="2"/>
      <c r="J649" s="2"/>
      <c r="K649" s="2"/>
      <c r="L649" s="2" t="str">
        <f t="shared" si="4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4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41"/>
        <v>TUE</v>
      </c>
      <c r="AE649"/>
    </row>
    <row r="650" spans="1:31" x14ac:dyDescent="0.25">
      <c r="B650" s="4">
        <v>45664</v>
      </c>
      <c r="C650" s="7" t="s">
        <v>759</v>
      </c>
      <c r="D650" s="2" t="s">
        <v>24</v>
      </c>
      <c r="E650" s="2" t="s">
        <v>47</v>
      </c>
      <c r="F650" s="2"/>
      <c r="G650" s="2"/>
      <c r="H650" s="2" t="str">
        <f t="shared" si="43"/>
        <v>_</v>
      </c>
      <c r="I650" s="2"/>
      <c r="J650" s="2"/>
      <c r="K650" s="2"/>
      <c r="L650" s="2" t="str">
        <f t="shared" si="4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4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41"/>
        <v>TUE</v>
      </c>
      <c r="AE650"/>
    </row>
    <row r="651" spans="1:31" x14ac:dyDescent="0.25">
      <c r="A651" s="3"/>
      <c r="B651" s="5">
        <v>45664</v>
      </c>
      <c r="C651" s="8" t="s">
        <v>760</v>
      </c>
      <c r="D651" s="3" t="s">
        <v>27</v>
      </c>
      <c r="E651" s="3" t="s">
        <v>38</v>
      </c>
      <c r="F651" s="3"/>
      <c r="G651" s="3"/>
      <c r="H651" s="3" t="str">
        <f t="shared" si="43"/>
        <v>_</v>
      </c>
      <c r="I651" s="3"/>
      <c r="J651" s="3"/>
      <c r="K651" s="3"/>
      <c r="L651" s="2" t="str">
        <f t="shared" si="4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4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41"/>
        <v>TUE</v>
      </c>
      <c r="AE651"/>
    </row>
    <row r="652" spans="1:31" x14ac:dyDescent="0.25">
      <c r="B652" s="4">
        <v>45665</v>
      </c>
      <c r="C652" s="7" t="s">
        <v>761</v>
      </c>
      <c r="D652" s="2" t="s">
        <v>25</v>
      </c>
      <c r="E652" s="2" t="s">
        <v>46</v>
      </c>
      <c r="F652" s="2"/>
      <c r="G652" s="2"/>
      <c r="H652" s="2" t="str">
        <f t="shared" si="43"/>
        <v>_</v>
      </c>
      <c r="I652" s="2"/>
      <c r="J652" s="2"/>
      <c r="K652" s="2"/>
      <c r="L652" s="13" t="str">
        <f t="shared" si="4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4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41"/>
        <v>WED</v>
      </c>
      <c r="AE652"/>
    </row>
    <row r="653" spans="1:31" x14ac:dyDescent="0.25">
      <c r="B653" s="4">
        <v>45665</v>
      </c>
      <c r="C653" s="7" t="s">
        <v>762</v>
      </c>
      <c r="D653" s="2" t="s">
        <v>26</v>
      </c>
      <c r="E653" s="2" t="s">
        <v>17</v>
      </c>
      <c r="F653" s="2"/>
      <c r="G653" s="2"/>
      <c r="H653" s="2" t="str">
        <f t="shared" si="43"/>
        <v>_</v>
      </c>
      <c r="I653" s="2"/>
      <c r="J653" s="2"/>
      <c r="K653" s="2"/>
      <c r="L653" s="2" t="str">
        <f t="shared" si="4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4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41"/>
        <v>WED</v>
      </c>
      <c r="AE653"/>
    </row>
    <row r="654" spans="1:31" x14ac:dyDescent="0.25">
      <c r="B654" s="4">
        <v>45665</v>
      </c>
      <c r="C654" s="7" t="s">
        <v>763</v>
      </c>
      <c r="D654" s="2" t="s">
        <v>14</v>
      </c>
      <c r="E654" s="2" t="s">
        <v>15</v>
      </c>
      <c r="F654" s="2"/>
      <c r="G654" s="2"/>
      <c r="H654" s="2" t="str">
        <f t="shared" si="43"/>
        <v>_</v>
      </c>
      <c r="I654" s="2"/>
      <c r="J654" s="2"/>
      <c r="K654" s="2"/>
      <c r="L654" s="2" t="str">
        <f t="shared" si="4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4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41"/>
        <v>WED</v>
      </c>
      <c r="AE654"/>
    </row>
    <row r="655" spans="1:31" x14ac:dyDescent="0.25">
      <c r="A655" s="3"/>
      <c r="B655" s="5">
        <v>45665</v>
      </c>
      <c r="C655" s="8" t="s">
        <v>764</v>
      </c>
      <c r="D655" s="3" t="s">
        <v>24</v>
      </c>
      <c r="E655" s="3" t="s">
        <v>28</v>
      </c>
      <c r="F655" s="3"/>
      <c r="G655" s="3"/>
      <c r="H655" s="3" t="str">
        <f t="shared" si="43"/>
        <v>_</v>
      </c>
      <c r="I655" s="3"/>
      <c r="J655" s="3"/>
      <c r="K655" s="3"/>
      <c r="L655" s="2" t="str">
        <f t="shared" si="4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4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41"/>
        <v>WED</v>
      </c>
      <c r="AE655"/>
    </row>
    <row r="656" spans="1:31" x14ac:dyDescent="0.25">
      <c r="B656" s="4">
        <v>45666</v>
      </c>
      <c r="C656" s="7" t="s">
        <v>765</v>
      </c>
      <c r="D656" s="2" t="s">
        <v>29</v>
      </c>
      <c r="E656" s="2" t="s">
        <v>30</v>
      </c>
      <c r="F656" s="2"/>
      <c r="G656" s="2"/>
      <c r="H656" s="2" t="str">
        <f t="shared" si="43"/>
        <v>_</v>
      </c>
      <c r="I656" s="2"/>
      <c r="J656" s="2"/>
      <c r="K656" s="2"/>
      <c r="L656" s="13" t="str">
        <f t="shared" si="4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4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41"/>
        <v>THU</v>
      </c>
      <c r="AE656"/>
    </row>
    <row r="657" spans="1:31" x14ac:dyDescent="0.25">
      <c r="B657" s="4">
        <v>45666</v>
      </c>
      <c r="C657" s="7" t="s">
        <v>766</v>
      </c>
      <c r="D657" s="2" t="s">
        <v>16</v>
      </c>
      <c r="E657" s="2" t="s">
        <v>43</v>
      </c>
      <c r="F657" s="2"/>
      <c r="G657" s="2"/>
      <c r="H657" s="2" t="str">
        <f t="shared" si="43"/>
        <v>_</v>
      </c>
      <c r="I657" s="2"/>
      <c r="J657" s="2"/>
      <c r="K657" s="2"/>
      <c r="L657" s="2" t="str">
        <f t="shared" si="4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4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41"/>
        <v>THU</v>
      </c>
      <c r="AE657"/>
    </row>
    <row r="658" spans="1:31" x14ac:dyDescent="0.25">
      <c r="B658" s="4">
        <v>45666</v>
      </c>
      <c r="C658" s="7" t="s">
        <v>767</v>
      </c>
      <c r="D658" s="2" t="s">
        <v>32</v>
      </c>
      <c r="E658" s="2" t="s">
        <v>20</v>
      </c>
      <c r="F658" s="2"/>
      <c r="G658" s="2"/>
      <c r="H658" s="2" t="str">
        <f t="shared" si="43"/>
        <v>_</v>
      </c>
      <c r="I658" s="2"/>
      <c r="J658" s="2"/>
      <c r="K658" s="2"/>
      <c r="L658" s="2" t="str">
        <f t="shared" si="4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4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41"/>
        <v>THU</v>
      </c>
      <c r="AE658"/>
    </row>
    <row r="659" spans="1:31" x14ac:dyDescent="0.25">
      <c r="B659" s="4">
        <v>45666</v>
      </c>
      <c r="C659" s="7" t="s">
        <v>768</v>
      </c>
      <c r="D659" s="2" t="s">
        <v>34</v>
      </c>
      <c r="E659" s="2" t="s">
        <v>45</v>
      </c>
      <c r="F659" s="2"/>
      <c r="G659" s="2"/>
      <c r="H659" s="2" t="str">
        <f t="shared" si="43"/>
        <v>_</v>
      </c>
      <c r="I659" s="2"/>
      <c r="J659" s="2"/>
      <c r="K659" s="2"/>
      <c r="L659" s="2" t="str">
        <f t="shared" si="4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4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41"/>
        <v>THU</v>
      </c>
      <c r="AE659"/>
    </row>
    <row r="660" spans="1:31" x14ac:dyDescent="0.25">
      <c r="B660" s="4">
        <v>45666</v>
      </c>
      <c r="C660" s="7" t="s">
        <v>769</v>
      </c>
      <c r="D660" s="2" t="s">
        <v>23</v>
      </c>
      <c r="E660" s="2" t="s">
        <v>21</v>
      </c>
      <c r="F660" s="2"/>
      <c r="G660" s="2"/>
      <c r="H660" s="2" t="str">
        <f t="shared" si="43"/>
        <v>_</v>
      </c>
      <c r="I660" s="2"/>
      <c r="J660" s="2"/>
      <c r="K660" s="2"/>
      <c r="L660" s="2" t="str">
        <f t="shared" si="4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4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41"/>
        <v>THU</v>
      </c>
      <c r="AE660"/>
    </row>
    <row r="661" spans="1:31" x14ac:dyDescent="0.25">
      <c r="B661" s="4">
        <v>45666</v>
      </c>
      <c r="C661" s="7" t="s">
        <v>770</v>
      </c>
      <c r="D661" s="2" t="s">
        <v>12</v>
      </c>
      <c r="E661" s="2" t="s">
        <v>36</v>
      </c>
      <c r="F661" s="2"/>
      <c r="G661" s="2"/>
      <c r="H661" s="2" t="str">
        <f t="shared" si="43"/>
        <v>_</v>
      </c>
      <c r="I661" s="2"/>
      <c r="J661" s="2"/>
      <c r="K661" s="2"/>
      <c r="L661" s="2" t="str">
        <f t="shared" si="4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4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41"/>
        <v>THU</v>
      </c>
      <c r="AE661"/>
    </row>
    <row r="662" spans="1:31" x14ac:dyDescent="0.25">
      <c r="B662" s="4">
        <v>45666</v>
      </c>
      <c r="C662" s="7" t="s">
        <v>771</v>
      </c>
      <c r="D662" s="2" t="s">
        <v>18</v>
      </c>
      <c r="E662" s="2" t="s">
        <v>44</v>
      </c>
      <c r="F662" s="2"/>
      <c r="G662" s="2"/>
      <c r="H662" s="2" t="str">
        <f t="shared" si="43"/>
        <v>_</v>
      </c>
      <c r="I662" s="2"/>
      <c r="J662" s="2"/>
      <c r="K662" s="2"/>
      <c r="L662" s="2" t="str">
        <f t="shared" si="4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4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41"/>
        <v>THU</v>
      </c>
      <c r="AE662"/>
    </row>
    <row r="663" spans="1:31" x14ac:dyDescent="0.25">
      <c r="B663" s="4">
        <v>45666</v>
      </c>
      <c r="C663" s="7" t="s">
        <v>772</v>
      </c>
      <c r="D663" s="2" t="s">
        <v>47</v>
      </c>
      <c r="E663" s="2" t="s">
        <v>13</v>
      </c>
      <c r="F663" s="2"/>
      <c r="G663" s="2"/>
      <c r="H663" s="2" t="str">
        <f t="shared" si="43"/>
        <v>_</v>
      </c>
      <c r="I663" s="2"/>
      <c r="J663" s="2"/>
      <c r="K663" s="2"/>
      <c r="L663" s="2" t="str">
        <f t="shared" si="4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4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41"/>
        <v>THU</v>
      </c>
      <c r="AE663"/>
    </row>
    <row r="664" spans="1:31" x14ac:dyDescent="0.25">
      <c r="B664" s="4">
        <v>45666</v>
      </c>
      <c r="C664" s="7" t="s">
        <v>773</v>
      </c>
      <c r="D664" s="2" t="s">
        <v>26</v>
      </c>
      <c r="E664" s="2" t="s">
        <v>37</v>
      </c>
      <c r="F664" s="2"/>
      <c r="G664" s="2"/>
      <c r="H664" s="2" t="str">
        <f t="shared" si="43"/>
        <v>_</v>
      </c>
      <c r="I664" s="2"/>
      <c r="J664" s="2"/>
      <c r="K664" s="2"/>
      <c r="L664" s="2" t="str">
        <f t="shared" si="4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4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41"/>
        <v>THU</v>
      </c>
      <c r="AE664"/>
    </row>
    <row r="665" spans="1:31" x14ac:dyDescent="0.25">
      <c r="A665" s="3"/>
      <c r="B665" s="5">
        <v>45666</v>
      </c>
      <c r="C665" s="8" t="s">
        <v>774</v>
      </c>
      <c r="D665" s="3" t="s">
        <v>33</v>
      </c>
      <c r="E665" s="3" t="s">
        <v>27</v>
      </c>
      <c r="F665" s="3"/>
      <c r="G665" s="3"/>
      <c r="H665" s="3" t="str">
        <f t="shared" si="43"/>
        <v>_</v>
      </c>
      <c r="I665" s="3"/>
      <c r="J665" s="3"/>
      <c r="K665" s="3"/>
      <c r="L665" s="2" t="str">
        <f t="shared" si="4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4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41"/>
        <v>THU</v>
      </c>
      <c r="AE665"/>
    </row>
    <row r="666" spans="1:31" x14ac:dyDescent="0.25">
      <c r="B666" s="4">
        <v>45667</v>
      </c>
      <c r="C666" s="7" t="s">
        <v>775</v>
      </c>
      <c r="D666" s="2" t="s">
        <v>17</v>
      </c>
      <c r="E666" s="2" t="s">
        <v>31</v>
      </c>
      <c r="F666" s="2"/>
      <c r="G666" s="2"/>
      <c r="H666" s="2" t="str">
        <f t="shared" si="43"/>
        <v>_</v>
      </c>
      <c r="I666" s="2"/>
      <c r="J666" s="2"/>
      <c r="K666" s="2"/>
      <c r="L666" s="13" t="str">
        <f t="shared" si="4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4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41"/>
        <v>FRI</v>
      </c>
      <c r="AE666"/>
    </row>
    <row r="667" spans="1:31" x14ac:dyDescent="0.25">
      <c r="B667" s="4">
        <v>45667</v>
      </c>
      <c r="C667" s="7" t="s">
        <v>776</v>
      </c>
      <c r="D667" s="2" t="s">
        <v>19</v>
      </c>
      <c r="E667" s="2" t="s">
        <v>46</v>
      </c>
      <c r="F667" s="2"/>
      <c r="G667" s="2"/>
      <c r="H667" s="2" t="str">
        <f t="shared" si="43"/>
        <v>_</v>
      </c>
      <c r="I667" s="2"/>
      <c r="J667" s="2"/>
      <c r="K667" s="2"/>
      <c r="L667" s="2" t="str">
        <f t="shared" si="4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4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41"/>
        <v>FRI</v>
      </c>
      <c r="AE667"/>
    </row>
    <row r="668" spans="1:31" x14ac:dyDescent="0.25">
      <c r="B668" s="4">
        <v>45667</v>
      </c>
      <c r="C668" s="7" t="s">
        <v>777</v>
      </c>
      <c r="D668" s="2" t="s">
        <v>25</v>
      </c>
      <c r="E668" s="2" t="s">
        <v>44</v>
      </c>
      <c r="F668" s="2"/>
      <c r="G668" s="2"/>
      <c r="H668" s="2" t="str">
        <f t="shared" si="43"/>
        <v>_</v>
      </c>
      <c r="I668" s="2"/>
      <c r="J668" s="2"/>
      <c r="K668" s="2"/>
      <c r="L668" s="2" t="str">
        <f t="shared" si="4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4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41"/>
        <v>FRI</v>
      </c>
      <c r="AE668"/>
    </row>
    <row r="669" spans="1:31" x14ac:dyDescent="0.25">
      <c r="B669" s="4">
        <v>45667</v>
      </c>
      <c r="C669" s="7" t="s">
        <v>778</v>
      </c>
      <c r="D669" s="2" t="s">
        <v>28</v>
      </c>
      <c r="E669" s="2" t="s">
        <v>22</v>
      </c>
      <c r="F669" s="2"/>
      <c r="G669" s="2"/>
      <c r="H669" s="2" t="str">
        <f t="shared" si="43"/>
        <v>_</v>
      </c>
      <c r="I669" s="2"/>
      <c r="J669" s="2"/>
      <c r="K669" s="2"/>
      <c r="L669" s="2" t="str">
        <f t="shared" si="4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4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41"/>
        <v>FRI</v>
      </c>
      <c r="AE669"/>
    </row>
    <row r="670" spans="1:31" x14ac:dyDescent="0.25">
      <c r="A670" s="3"/>
      <c r="B670" s="5">
        <v>45667</v>
      </c>
      <c r="C670" s="8" t="s">
        <v>779</v>
      </c>
      <c r="D670" s="3" t="s">
        <v>38</v>
      </c>
      <c r="E670" s="3" t="s">
        <v>15</v>
      </c>
      <c r="F670" s="3"/>
      <c r="G670" s="3"/>
      <c r="H670" s="3" t="str">
        <f t="shared" si="43"/>
        <v>_</v>
      </c>
      <c r="I670" s="3"/>
      <c r="J670" s="3"/>
      <c r="K670" s="3"/>
      <c r="L670" s="2" t="str">
        <f t="shared" si="4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4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41"/>
        <v>FRI</v>
      </c>
      <c r="AE670"/>
    </row>
    <row r="671" spans="1:31" x14ac:dyDescent="0.25">
      <c r="B671" s="4">
        <v>45668</v>
      </c>
      <c r="C671" s="7" t="s">
        <v>780</v>
      </c>
      <c r="D671" s="2" t="s">
        <v>16</v>
      </c>
      <c r="E671" s="2" t="s">
        <v>14</v>
      </c>
      <c r="F671" s="2"/>
      <c r="G671" s="2"/>
      <c r="H671" s="2" t="str">
        <f t="shared" si="43"/>
        <v>_</v>
      </c>
      <c r="I671" s="2"/>
      <c r="J671" s="2"/>
      <c r="K671" s="2"/>
      <c r="L671" s="13" t="str">
        <f t="shared" si="4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4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41"/>
        <v>SAT</v>
      </c>
      <c r="AE671"/>
    </row>
    <row r="672" spans="1:31" x14ac:dyDescent="0.25">
      <c r="B672" s="4">
        <v>45668</v>
      </c>
      <c r="C672" s="7" t="s">
        <v>781</v>
      </c>
      <c r="D672" s="2" t="s">
        <v>12</v>
      </c>
      <c r="E672" s="2" t="s">
        <v>29</v>
      </c>
      <c r="F672" s="2"/>
      <c r="G672" s="2"/>
      <c r="H672" s="2" t="str">
        <f t="shared" si="43"/>
        <v>_</v>
      </c>
      <c r="I672" s="2"/>
      <c r="J672" s="2"/>
      <c r="K672" s="2"/>
      <c r="L672" s="2" t="str">
        <f t="shared" si="4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4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41"/>
        <v>SAT</v>
      </c>
      <c r="AE672"/>
    </row>
    <row r="673" spans="1:31" x14ac:dyDescent="0.25">
      <c r="B673" s="4">
        <v>45668</v>
      </c>
      <c r="C673" s="7" t="s">
        <v>782</v>
      </c>
      <c r="D673" s="2" t="s">
        <v>30</v>
      </c>
      <c r="E673" s="2" t="s">
        <v>21</v>
      </c>
      <c r="F673" s="2"/>
      <c r="G673" s="2"/>
      <c r="H673" s="2" t="str">
        <f t="shared" si="43"/>
        <v>_</v>
      </c>
      <c r="I673" s="2"/>
      <c r="J673" s="2"/>
      <c r="K673" s="2"/>
      <c r="L673" s="2" t="str">
        <f t="shared" si="4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4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41"/>
        <v>SAT</v>
      </c>
      <c r="AE673"/>
    </row>
    <row r="674" spans="1:31" x14ac:dyDescent="0.25">
      <c r="B674" s="4">
        <v>45668</v>
      </c>
      <c r="C674" s="7" t="s">
        <v>783</v>
      </c>
      <c r="D674" s="2" t="s">
        <v>25</v>
      </c>
      <c r="E674" s="2" t="s">
        <v>18</v>
      </c>
      <c r="F674" s="2"/>
      <c r="G674" s="2"/>
      <c r="H674" s="2" t="str">
        <f t="shared" si="43"/>
        <v>_</v>
      </c>
      <c r="I674" s="2"/>
      <c r="J674" s="2"/>
      <c r="K674" s="2"/>
      <c r="L674" s="2" t="str">
        <f t="shared" si="4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4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41"/>
        <v>SAT</v>
      </c>
      <c r="AE674"/>
    </row>
    <row r="675" spans="1:31" x14ac:dyDescent="0.25">
      <c r="B675" s="4">
        <v>45668</v>
      </c>
      <c r="C675" s="7" t="s">
        <v>784</v>
      </c>
      <c r="D675" s="2" t="s">
        <v>34</v>
      </c>
      <c r="E675" s="2" t="s">
        <v>19</v>
      </c>
      <c r="F675" s="2"/>
      <c r="G675" s="2"/>
      <c r="H675" s="2" t="str">
        <f t="shared" si="43"/>
        <v>_</v>
      </c>
      <c r="I675" s="2"/>
      <c r="J675" s="2"/>
      <c r="K675" s="2"/>
      <c r="L675" s="2" t="str">
        <f t="shared" si="4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4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41"/>
        <v>SAT</v>
      </c>
      <c r="AE675"/>
    </row>
    <row r="676" spans="1:31" x14ac:dyDescent="0.25">
      <c r="B676" s="4">
        <v>45668</v>
      </c>
      <c r="C676" s="7" t="s">
        <v>785</v>
      </c>
      <c r="D676" s="2" t="s">
        <v>43</v>
      </c>
      <c r="E676" s="2" t="s">
        <v>32</v>
      </c>
      <c r="F676" s="2"/>
      <c r="G676" s="2"/>
      <c r="H676" s="2" t="str">
        <f t="shared" si="43"/>
        <v>_</v>
      </c>
      <c r="I676" s="2"/>
      <c r="J676" s="2"/>
      <c r="K676" s="2"/>
      <c r="L676" s="2" t="str">
        <f t="shared" si="4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4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41"/>
        <v>SAT</v>
      </c>
      <c r="AE676"/>
    </row>
    <row r="677" spans="1:31" x14ac:dyDescent="0.25">
      <c r="B677" s="4">
        <v>45668</v>
      </c>
      <c r="C677" s="7" t="s">
        <v>786</v>
      </c>
      <c r="D677" s="2" t="s">
        <v>47</v>
      </c>
      <c r="E677" s="2" t="s">
        <v>45</v>
      </c>
      <c r="F677" s="2"/>
      <c r="G677" s="2"/>
      <c r="H677" s="2" t="str">
        <f t="shared" si="43"/>
        <v>_</v>
      </c>
      <c r="I677" s="2"/>
      <c r="J677" s="2"/>
      <c r="K677" s="2"/>
      <c r="L677" s="2" t="str">
        <f t="shared" si="4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4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41"/>
        <v>SAT</v>
      </c>
      <c r="AE677"/>
    </row>
    <row r="678" spans="1:31" x14ac:dyDescent="0.25">
      <c r="B678" s="4">
        <v>45668</v>
      </c>
      <c r="C678" s="7" t="s">
        <v>787</v>
      </c>
      <c r="D678" s="2" t="s">
        <v>23</v>
      </c>
      <c r="E678" s="2" t="s">
        <v>17</v>
      </c>
      <c r="F678" s="2"/>
      <c r="G678" s="2"/>
      <c r="H678" s="2" t="str">
        <f t="shared" si="43"/>
        <v>_</v>
      </c>
      <c r="I678" s="2"/>
      <c r="J678" s="2"/>
      <c r="K678" s="2"/>
      <c r="L678" s="2" t="str">
        <f t="shared" si="4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4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41"/>
        <v>SAT</v>
      </c>
      <c r="AE678"/>
    </row>
    <row r="679" spans="1:31" x14ac:dyDescent="0.25">
      <c r="B679" s="4">
        <v>45668</v>
      </c>
      <c r="C679" s="7" t="s">
        <v>788</v>
      </c>
      <c r="D679" s="2" t="s">
        <v>36</v>
      </c>
      <c r="E679" s="2" t="s">
        <v>13</v>
      </c>
      <c r="F679" s="2"/>
      <c r="G679" s="2"/>
      <c r="H679" s="2" t="str">
        <f t="shared" si="43"/>
        <v>_</v>
      </c>
      <c r="I679" s="2"/>
      <c r="J679" s="2"/>
      <c r="K679" s="2"/>
      <c r="L679" s="2" t="str">
        <f t="shared" si="4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4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41"/>
        <v>SAT</v>
      </c>
      <c r="AE679"/>
    </row>
    <row r="680" spans="1:31" x14ac:dyDescent="0.25">
      <c r="B680" s="4">
        <v>45668</v>
      </c>
      <c r="C680" s="7" t="s">
        <v>789</v>
      </c>
      <c r="D680" s="2" t="s">
        <v>26</v>
      </c>
      <c r="E680" s="2" t="s">
        <v>22</v>
      </c>
      <c r="F680" s="2"/>
      <c r="G680" s="2"/>
      <c r="H680" s="2" t="str">
        <f t="shared" si="43"/>
        <v>_</v>
      </c>
      <c r="I680" s="2"/>
      <c r="J680" s="2"/>
      <c r="K680" s="2"/>
      <c r="L680" s="2" t="str">
        <f t="shared" si="4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4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41"/>
        <v>SAT</v>
      </c>
      <c r="AE680"/>
    </row>
    <row r="681" spans="1:31" x14ac:dyDescent="0.25">
      <c r="B681" s="4">
        <v>45668</v>
      </c>
      <c r="C681" s="7" t="s">
        <v>790</v>
      </c>
      <c r="D681" s="2" t="s">
        <v>46</v>
      </c>
      <c r="E681" s="2" t="s">
        <v>35</v>
      </c>
      <c r="F681" s="2"/>
      <c r="G681" s="2"/>
      <c r="H681" s="2" t="str">
        <f t="shared" si="43"/>
        <v>_</v>
      </c>
      <c r="I681" s="2"/>
      <c r="J681" s="2"/>
      <c r="K681" s="2"/>
      <c r="L681" s="2" t="str">
        <f t="shared" si="4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4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41"/>
        <v>SAT</v>
      </c>
      <c r="AE681"/>
    </row>
    <row r="682" spans="1:31" x14ac:dyDescent="0.25">
      <c r="B682" s="4">
        <v>45668</v>
      </c>
      <c r="C682" s="7" t="s">
        <v>791</v>
      </c>
      <c r="D682" s="2" t="s">
        <v>33</v>
      </c>
      <c r="E682" s="2" t="s">
        <v>15</v>
      </c>
      <c r="F682" s="2"/>
      <c r="G682" s="2"/>
      <c r="H682" s="2" t="str">
        <f t="shared" si="43"/>
        <v>_</v>
      </c>
      <c r="I682" s="2"/>
      <c r="J682" s="2"/>
      <c r="K682" s="2"/>
      <c r="L682" s="2" t="str">
        <f t="shared" si="4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4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41"/>
        <v>SAT</v>
      </c>
      <c r="AE682"/>
    </row>
    <row r="683" spans="1:31" x14ac:dyDescent="0.25">
      <c r="B683" s="4">
        <v>45668</v>
      </c>
      <c r="C683" s="7" t="s">
        <v>792</v>
      </c>
      <c r="D683" s="2" t="s">
        <v>28</v>
      </c>
      <c r="E683" s="2" t="s">
        <v>24</v>
      </c>
      <c r="F683" s="2"/>
      <c r="G683" s="2"/>
      <c r="H683" s="2" t="str">
        <f t="shared" si="43"/>
        <v>_</v>
      </c>
      <c r="I683" s="2"/>
      <c r="J683" s="2"/>
      <c r="K683" s="2"/>
      <c r="L683" s="2" t="str">
        <f t="shared" si="4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4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41"/>
        <v>SAT</v>
      </c>
      <c r="AE683"/>
    </row>
    <row r="684" spans="1:31" x14ac:dyDescent="0.25">
      <c r="B684" s="4">
        <v>45668</v>
      </c>
      <c r="C684" s="7" t="s">
        <v>793</v>
      </c>
      <c r="D684" s="2" t="s">
        <v>20</v>
      </c>
      <c r="E684" s="2" t="s">
        <v>27</v>
      </c>
      <c r="F684" s="2"/>
      <c r="G684" s="2"/>
      <c r="H684" s="2" t="str">
        <f t="shared" si="43"/>
        <v>_</v>
      </c>
      <c r="I684" s="2"/>
      <c r="J684" s="2"/>
      <c r="K684" s="2"/>
      <c r="L684" s="2" t="str">
        <f t="shared" si="4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4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41"/>
        <v>SAT</v>
      </c>
      <c r="AE684"/>
    </row>
    <row r="685" spans="1:31" x14ac:dyDescent="0.25">
      <c r="A685" s="3"/>
      <c r="B685" s="5">
        <v>45668</v>
      </c>
      <c r="C685" s="8" t="s">
        <v>794</v>
      </c>
      <c r="D685" s="3" t="s">
        <v>37</v>
      </c>
      <c r="E685" s="3" t="s">
        <v>38</v>
      </c>
      <c r="F685" s="3"/>
      <c r="G685" s="3"/>
      <c r="H685" s="3" t="str">
        <f t="shared" si="43"/>
        <v>_</v>
      </c>
      <c r="I685" s="3"/>
      <c r="J685" s="3"/>
      <c r="K685" s="3"/>
      <c r="L685" s="2" t="str">
        <f t="shared" si="4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4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41"/>
        <v>SAT</v>
      </c>
      <c r="AE685"/>
    </row>
    <row r="686" spans="1:31" x14ac:dyDescent="0.25">
      <c r="B686" s="4">
        <v>45669</v>
      </c>
      <c r="C686" s="7" t="s">
        <v>795</v>
      </c>
      <c r="D686" s="2" t="s">
        <v>12</v>
      </c>
      <c r="E686" s="2" t="s">
        <v>31</v>
      </c>
      <c r="F686" s="2"/>
      <c r="G686" s="2"/>
      <c r="H686" s="2" t="str">
        <f t="shared" si="43"/>
        <v>_</v>
      </c>
      <c r="I686" s="2"/>
      <c r="J686" s="2"/>
      <c r="K686" s="2"/>
      <c r="L686" s="13" t="str">
        <f t="shared" si="4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4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41"/>
        <v>SUN</v>
      </c>
      <c r="AE686"/>
    </row>
    <row r="687" spans="1:31" x14ac:dyDescent="0.25">
      <c r="B687" s="4">
        <v>45669</v>
      </c>
      <c r="C687" s="7" t="s">
        <v>796</v>
      </c>
      <c r="D687" s="2" t="s">
        <v>34</v>
      </c>
      <c r="E687" s="2" t="s">
        <v>30</v>
      </c>
      <c r="F687" s="2"/>
      <c r="G687" s="2"/>
      <c r="H687" s="2" t="str">
        <f t="shared" si="43"/>
        <v>_</v>
      </c>
      <c r="I687" s="2"/>
      <c r="J687" s="2"/>
      <c r="K687" s="2"/>
      <c r="L687" s="2" t="str">
        <f t="shared" si="4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4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41"/>
        <v>SUN</v>
      </c>
      <c r="AE687"/>
    </row>
    <row r="688" spans="1:31" x14ac:dyDescent="0.25">
      <c r="B688" s="4">
        <v>45669</v>
      </c>
      <c r="C688" s="7" t="s">
        <v>797</v>
      </c>
      <c r="D688" s="2" t="s">
        <v>43</v>
      </c>
      <c r="E688" s="2" t="s">
        <v>21</v>
      </c>
      <c r="F688" s="2"/>
      <c r="G688" s="2"/>
      <c r="H688" s="2" t="str">
        <f t="shared" si="43"/>
        <v>_</v>
      </c>
      <c r="I688" s="2"/>
      <c r="J688" s="2"/>
      <c r="K688" s="2"/>
      <c r="L688" s="2" t="str">
        <f t="shared" si="4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4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41"/>
        <v>SUN</v>
      </c>
      <c r="AE688"/>
    </row>
    <row r="689" spans="1:31" x14ac:dyDescent="0.25">
      <c r="B689" s="4">
        <v>45669</v>
      </c>
      <c r="C689" s="7" t="s">
        <v>798</v>
      </c>
      <c r="D689" s="2" t="s">
        <v>47</v>
      </c>
      <c r="E689" s="2" t="s">
        <v>44</v>
      </c>
      <c r="F689" s="2"/>
      <c r="G689" s="2"/>
      <c r="H689" s="2" t="str">
        <f t="shared" si="43"/>
        <v>_</v>
      </c>
      <c r="I689" s="2"/>
      <c r="J689" s="2"/>
      <c r="K689" s="2"/>
      <c r="L689" s="2" t="str">
        <f t="shared" si="4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4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41"/>
        <v>SUN</v>
      </c>
      <c r="AE689"/>
    </row>
    <row r="690" spans="1:31" x14ac:dyDescent="0.25">
      <c r="A690" s="3"/>
      <c r="B690" s="5">
        <v>45669</v>
      </c>
      <c r="C690" s="8" t="s">
        <v>799</v>
      </c>
      <c r="D690" s="3" t="s">
        <v>37</v>
      </c>
      <c r="E690" s="3" t="s">
        <v>27</v>
      </c>
      <c r="F690" s="3"/>
      <c r="G690" s="3"/>
      <c r="H690" s="3" t="str">
        <f t="shared" si="43"/>
        <v>_</v>
      </c>
      <c r="I690" s="3"/>
      <c r="J690" s="3"/>
      <c r="K690" s="3"/>
      <c r="L690" s="2" t="str">
        <f t="shared" si="4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4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41"/>
        <v>SUN</v>
      </c>
      <c r="AE690"/>
    </row>
    <row r="691" spans="1:31" x14ac:dyDescent="0.25">
      <c r="B691" s="4">
        <v>45670</v>
      </c>
      <c r="C691" s="7" t="s">
        <v>800</v>
      </c>
      <c r="D691" s="2" t="s">
        <v>14</v>
      </c>
      <c r="E691" s="2" t="s">
        <v>45</v>
      </c>
      <c r="F691" s="2"/>
      <c r="G691" s="2"/>
      <c r="H691" s="2" t="str">
        <f t="shared" si="43"/>
        <v>_</v>
      </c>
      <c r="I691" s="2"/>
      <c r="J691" s="2"/>
      <c r="K691" s="2"/>
      <c r="L691" s="13" t="str">
        <f t="shared" si="4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4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41"/>
        <v>MON</v>
      </c>
      <c r="AE691"/>
    </row>
    <row r="692" spans="1:31" x14ac:dyDescent="0.25">
      <c r="B692" s="4">
        <v>45670</v>
      </c>
      <c r="C692" s="7" t="s">
        <v>801</v>
      </c>
      <c r="D692" s="2" t="s">
        <v>24</v>
      </c>
      <c r="E692" s="2" t="s">
        <v>17</v>
      </c>
      <c r="F692" s="2"/>
      <c r="G692" s="2"/>
      <c r="H692" s="2" t="str">
        <f t="shared" si="43"/>
        <v>_</v>
      </c>
      <c r="I692" s="2"/>
      <c r="J692" s="2"/>
      <c r="K692" s="2"/>
      <c r="L692" s="2" t="str">
        <f t="shared" si="4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4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41"/>
        <v>MON</v>
      </c>
      <c r="AE692"/>
    </row>
    <row r="693" spans="1:31" x14ac:dyDescent="0.25">
      <c r="A693" s="3"/>
      <c r="B693" s="5">
        <v>45670</v>
      </c>
      <c r="C693" s="8" t="s">
        <v>802</v>
      </c>
      <c r="D693" s="3" t="s">
        <v>28</v>
      </c>
      <c r="E693" s="3" t="s">
        <v>23</v>
      </c>
      <c r="F693" s="3"/>
      <c r="G693" s="3"/>
      <c r="H693" s="3" t="str">
        <f t="shared" si="43"/>
        <v>_</v>
      </c>
      <c r="I693" s="3"/>
      <c r="J693" s="3"/>
      <c r="K693" s="3"/>
      <c r="L693" s="2" t="str">
        <f t="shared" si="4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4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41"/>
        <v>MON</v>
      </c>
      <c r="AE693"/>
    </row>
    <row r="694" spans="1:31" x14ac:dyDescent="0.25">
      <c r="B694" s="4">
        <v>45671</v>
      </c>
      <c r="C694" s="7" t="s">
        <v>803</v>
      </c>
      <c r="D694" s="2" t="s">
        <v>43</v>
      </c>
      <c r="E694" s="2" t="s">
        <v>16</v>
      </c>
      <c r="F694" s="2"/>
      <c r="G694" s="2"/>
      <c r="H694" s="2" t="str">
        <f t="shared" si="43"/>
        <v>_</v>
      </c>
      <c r="I694" s="2"/>
      <c r="J694" s="2"/>
      <c r="K694" s="2"/>
      <c r="L694" s="13" t="str">
        <f t="shared" si="4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4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41"/>
        <v>TUE</v>
      </c>
      <c r="AE694"/>
    </row>
    <row r="695" spans="1:31" x14ac:dyDescent="0.25">
      <c r="B695" s="4">
        <v>45671</v>
      </c>
      <c r="C695" s="7" t="s">
        <v>804</v>
      </c>
      <c r="D695" s="2" t="s">
        <v>34</v>
      </c>
      <c r="E695" s="2" t="s">
        <v>18</v>
      </c>
      <c r="F695" s="2"/>
      <c r="G695" s="2"/>
      <c r="H695" s="2" t="str">
        <f t="shared" si="43"/>
        <v>_</v>
      </c>
      <c r="I695" s="2"/>
      <c r="J695" s="2"/>
      <c r="K695" s="2"/>
      <c r="L695" s="2" t="str">
        <f t="shared" si="4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4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41"/>
        <v>TUE</v>
      </c>
      <c r="AE695"/>
    </row>
    <row r="696" spans="1:31" x14ac:dyDescent="0.25">
      <c r="B696" s="4">
        <v>45671</v>
      </c>
      <c r="C696" s="7" t="s">
        <v>805</v>
      </c>
      <c r="D696" s="2" t="s">
        <v>38</v>
      </c>
      <c r="E696" s="2" t="s">
        <v>31</v>
      </c>
      <c r="F696" s="2"/>
      <c r="G696" s="2"/>
      <c r="H696" s="2" t="str">
        <f t="shared" si="43"/>
        <v>_</v>
      </c>
      <c r="I696" s="2"/>
      <c r="J696" s="2"/>
      <c r="K696" s="2"/>
      <c r="L696" s="2" t="str">
        <f t="shared" si="4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4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41"/>
        <v>TUE</v>
      </c>
      <c r="AE696"/>
    </row>
    <row r="697" spans="1:31" x14ac:dyDescent="0.25">
      <c r="B697" s="4">
        <v>45671</v>
      </c>
      <c r="C697" s="7" t="s">
        <v>806</v>
      </c>
      <c r="D697" s="2" t="s">
        <v>12</v>
      </c>
      <c r="E697" s="2" t="s">
        <v>21</v>
      </c>
      <c r="F697" s="2"/>
      <c r="G697" s="2"/>
      <c r="H697" s="2" t="str">
        <f t="shared" si="43"/>
        <v>_</v>
      </c>
      <c r="I697" s="2"/>
      <c r="J697" s="2"/>
      <c r="K697" s="2"/>
      <c r="L697" s="2" t="str">
        <f t="shared" si="4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4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41"/>
        <v>TUE</v>
      </c>
      <c r="AE697"/>
    </row>
    <row r="698" spans="1:31" x14ac:dyDescent="0.25">
      <c r="B698" s="4">
        <v>45671</v>
      </c>
      <c r="C698" s="7" t="s">
        <v>807</v>
      </c>
      <c r="D698" s="2" t="s">
        <v>47</v>
      </c>
      <c r="E698" s="2" t="s">
        <v>46</v>
      </c>
      <c r="F698" s="2"/>
      <c r="G698" s="2"/>
      <c r="H698" s="2" t="str">
        <f t="shared" si="43"/>
        <v>_</v>
      </c>
      <c r="I698" s="2"/>
      <c r="J698" s="2"/>
      <c r="K698" s="2"/>
      <c r="L698" s="2" t="str">
        <f t="shared" si="4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4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41"/>
        <v>TUE</v>
      </c>
      <c r="AE698"/>
    </row>
    <row r="699" spans="1:31" x14ac:dyDescent="0.25">
      <c r="B699" s="4">
        <v>45671</v>
      </c>
      <c r="C699" s="7" t="s">
        <v>808</v>
      </c>
      <c r="D699" s="2" t="s">
        <v>45</v>
      </c>
      <c r="E699" s="2" t="s">
        <v>36</v>
      </c>
      <c r="F699" s="2"/>
      <c r="G699" s="2"/>
      <c r="H699" s="2" t="str">
        <f t="shared" si="43"/>
        <v>_</v>
      </c>
      <c r="I699" s="2"/>
      <c r="J699" s="2"/>
      <c r="K699" s="2"/>
      <c r="L699" s="2" t="str">
        <f t="shared" si="4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4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41"/>
        <v>TUE</v>
      </c>
      <c r="AE699"/>
    </row>
    <row r="700" spans="1:31" x14ac:dyDescent="0.25">
      <c r="B700" s="4">
        <v>45671</v>
      </c>
      <c r="C700" s="7" t="s">
        <v>809</v>
      </c>
      <c r="D700" s="2" t="s">
        <v>14</v>
      </c>
      <c r="E700" s="2" t="s">
        <v>32</v>
      </c>
      <c r="F700" s="2"/>
      <c r="G700" s="2"/>
      <c r="H700" s="2" t="str">
        <f t="shared" si="43"/>
        <v>_</v>
      </c>
      <c r="I700" s="2"/>
      <c r="J700" s="2"/>
      <c r="K700" s="2"/>
      <c r="L700" s="2" t="str">
        <f t="shared" si="4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4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41"/>
        <v>TUE</v>
      </c>
      <c r="AE700"/>
    </row>
    <row r="701" spans="1:31" x14ac:dyDescent="0.25">
      <c r="B701" s="4">
        <v>45671</v>
      </c>
      <c r="C701" s="7" t="s">
        <v>810</v>
      </c>
      <c r="D701" s="2" t="s">
        <v>30</v>
      </c>
      <c r="E701" s="2" t="s">
        <v>33</v>
      </c>
      <c r="F701" s="2"/>
      <c r="G701" s="2"/>
      <c r="H701" s="2" t="str">
        <f t="shared" si="43"/>
        <v>_</v>
      </c>
      <c r="I701" s="2"/>
      <c r="J701" s="2"/>
      <c r="K701" s="2"/>
      <c r="L701" s="2" t="str">
        <f t="shared" si="4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4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41"/>
        <v>TUE</v>
      </c>
      <c r="AE701"/>
    </row>
    <row r="702" spans="1:31" x14ac:dyDescent="0.25">
      <c r="B702" s="4">
        <v>45671</v>
      </c>
      <c r="C702" s="7" t="s">
        <v>811</v>
      </c>
      <c r="D702" s="2" t="s">
        <v>24</v>
      </c>
      <c r="E702" s="2" t="s">
        <v>13</v>
      </c>
      <c r="F702" s="2"/>
      <c r="G702" s="2"/>
      <c r="H702" s="2" t="str">
        <f t="shared" si="43"/>
        <v>_</v>
      </c>
      <c r="I702" s="2"/>
      <c r="J702" s="2"/>
      <c r="K702" s="2"/>
      <c r="L702" s="2" t="str">
        <f t="shared" si="4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4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41"/>
        <v>TUE</v>
      </c>
      <c r="AE702"/>
    </row>
    <row r="703" spans="1:31" x14ac:dyDescent="0.25">
      <c r="B703" s="4">
        <v>45671</v>
      </c>
      <c r="C703" s="7" t="s">
        <v>812</v>
      </c>
      <c r="D703" s="2" t="s">
        <v>27</v>
      </c>
      <c r="E703" s="2" t="s">
        <v>35</v>
      </c>
      <c r="F703" s="2"/>
      <c r="G703" s="2"/>
      <c r="H703" s="2" t="str">
        <f t="shared" si="43"/>
        <v>_</v>
      </c>
      <c r="I703" s="2"/>
      <c r="J703" s="2"/>
      <c r="K703" s="2"/>
      <c r="L703" s="2" t="str">
        <f t="shared" si="4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4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41"/>
        <v>TUE</v>
      </c>
      <c r="AE703"/>
    </row>
    <row r="704" spans="1:31" x14ac:dyDescent="0.25">
      <c r="B704" s="4">
        <v>45671</v>
      </c>
      <c r="C704" s="7" t="s">
        <v>813</v>
      </c>
      <c r="D704" s="2" t="s">
        <v>25</v>
      </c>
      <c r="E704" s="2" t="s">
        <v>22</v>
      </c>
      <c r="F704" s="2"/>
      <c r="G704" s="2"/>
      <c r="H704" s="2" t="str">
        <f t="shared" si="43"/>
        <v>_</v>
      </c>
      <c r="I704" s="2"/>
      <c r="J704" s="2"/>
      <c r="K704" s="2"/>
      <c r="L704" s="2" t="str">
        <f t="shared" si="4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4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41"/>
        <v>TUE</v>
      </c>
      <c r="AE704"/>
    </row>
    <row r="705" spans="1:31" x14ac:dyDescent="0.25">
      <c r="B705" s="4">
        <v>45671</v>
      </c>
      <c r="C705" s="7" t="s">
        <v>814</v>
      </c>
      <c r="D705" s="2" t="s">
        <v>20</v>
      </c>
      <c r="E705" s="2" t="s">
        <v>26</v>
      </c>
      <c r="F705" s="2"/>
      <c r="G705" s="2"/>
      <c r="H705" s="2" t="str">
        <f t="shared" si="43"/>
        <v>_</v>
      </c>
      <c r="I705" s="2"/>
      <c r="J705" s="2"/>
      <c r="K705" s="2"/>
      <c r="L705" s="2" t="str">
        <f t="shared" si="4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4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41"/>
        <v>TUE</v>
      </c>
      <c r="AE705"/>
    </row>
    <row r="706" spans="1:31" x14ac:dyDescent="0.25">
      <c r="A706" s="3"/>
      <c r="B706" s="5">
        <v>45671</v>
      </c>
      <c r="C706" s="8" t="s">
        <v>815</v>
      </c>
      <c r="D706" s="3" t="s">
        <v>19</v>
      </c>
      <c r="E706" s="3" t="s">
        <v>15</v>
      </c>
      <c r="F706" s="3"/>
      <c r="G706" s="3"/>
      <c r="H706" s="3" t="str">
        <f t="shared" si="43"/>
        <v>_</v>
      </c>
      <c r="I706" s="3"/>
      <c r="J706" s="3"/>
      <c r="K706" s="3"/>
      <c r="L706" s="2" t="str">
        <f t="shared" si="4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4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41"/>
        <v>TUE</v>
      </c>
      <c r="AE706"/>
    </row>
    <row r="707" spans="1:31" x14ac:dyDescent="0.25">
      <c r="B707" s="4">
        <v>45672</v>
      </c>
      <c r="C707" s="7" t="s">
        <v>816</v>
      </c>
      <c r="D707" s="2" t="s">
        <v>44</v>
      </c>
      <c r="E707" s="2" t="s">
        <v>29</v>
      </c>
      <c r="F707" s="2"/>
      <c r="G707" s="2"/>
      <c r="H707" s="2" t="str">
        <f t="shared" si="43"/>
        <v>_</v>
      </c>
      <c r="I707" s="2"/>
      <c r="J707" s="2"/>
      <c r="K707" s="2"/>
      <c r="L707" s="13" t="str">
        <f t="shared" si="42"/>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44">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45">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43"/>
        <v>_</v>
      </c>
      <c r="I708" s="3"/>
      <c r="J708" s="3"/>
      <c r="K708" s="3"/>
      <c r="L708" s="2" t="str">
        <f t="shared" ref="L708:L771" si="46">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44"/>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45"/>
        <v>WED</v>
      </c>
      <c r="AE708"/>
    </row>
    <row r="709" spans="1:31" x14ac:dyDescent="0.25">
      <c r="B709" s="4">
        <v>45673</v>
      </c>
      <c r="C709" s="7" t="s">
        <v>818</v>
      </c>
      <c r="D709" s="2" t="s">
        <v>32</v>
      </c>
      <c r="E709" s="2" t="s">
        <v>18</v>
      </c>
      <c r="F709" s="2"/>
      <c r="G709" s="2"/>
      <c r="H709" s="2" t="str">
        <f t="shared" si="43"/>
        <v>_</v>
      </c>
      <c r="I709" s="2"/>
      <c r="J709" s="2"/>
      <c r="K709" s="2"/>
      <c r="L709" s="13" t="str">
        <f t="shared" si="4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44"/>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45"/>
        <v>THU</v>
      </c>
      <c r="AE709"/>
    </row>
    <row r="710" spans="1:31" x14ac:dyDescent="0.25">
      <c r="B710" s="4">
        <v>45673</v>
      </c>
      <c r="C710" s="7" t="s">
        <v>819</v>
      </c>
      <c r="D710" s="2" t="s">
        <v>46</v>
      </c>
      <c r="E710" s="2" t="s">
        <v>30</v>
      </c>
      <c r="F710" s="2"/>
      <c r="G710" s="2"/>
      <c r="H710" s="2" t="str">
        <f t="shared" ref="H710:H773" si="47">IF(AND(ISBLANK($F710),ISBLANK($G710)),"_",IF($F710&gt;$G710,$D710,$E710))</f>
        <v>_</v>
      </c>
      <c r="I710" s="2"/>
      <c r="J710" s="2"/>
      <c r="K710" s="2"/>
      <c r="L710" s="2" t="str">
        <f t="shared" si="4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44"/>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45"/>
        <v>THU</v>
      </c>
      <c r="AE710"/>
    </row>
    <row r="711" spans="1:31" x14ac:dyDescent="0.25">
      <c r="B711" s="4">
        <v>45673</v>
      </c>
      <c r="C711" s="7" t="s">
        <v>820</v>
      </c>
      <c r="D711" s="2" t="s">
        <v>47</v>
      </c>
      <c r="E711" s="2" t="s">
        <v>43</v>
      </c>
      <c r="F711" s="2"/>
      <c r="G711" s="2"/>
      <c r="H711" s="2" t="str">
        <f t="shared" si="47"/>
        <v>_</v>
      </c>
      <c r="I711" s="2"/>
      <c r="J711" s="2"/>
      <c r="K711" s="2"/>
      <c r="L711" s="2" t="str">
        <f t="shared" si="4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44"/>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45"/>
        <v>THU</v>
      </c>
      <c r="AE711"/>
    </row>
    <row r="712" spans="1:31" x14ac:dyDescent="0.25">
      <c r="B712" s="4">
        <v>45673</v>
      </c>
      <c r="C712" s="7" t="s">
        <v>821</v>
      </c>
      <c r="D712" s="2" t="s">
        <v>31</v>
      </c>
      <c r="E712" s="2" t="s">
        <v>14</v>
      </c>
      <c r="F712" s="2"/>
      <c r="G712" s="2"/>
      <c r="H712" s="2" t="str">
        <f t="shared" si="47"/>
        <v>_</v>
      </c>
      <c r="I712" s="2"/>
      <c r="J712" s="2"/>
      <c r="K712" s="2"/>
      <c r="L712" s="2" t="str">
        <f t="shared" si="4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44"/>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45"/>
        <v>THU</v>
      </c>
      <c r="AE712"/>
    </row>
    <row r="713" spans="1:31" x14ac:dyDescent="0.25">
      <c r="B713" s="4">
        <v>45673</v>
      </c>
      <c r="C713" s="7" t="s">
        <v>822</v>
      </c>
      <c r="D713" s="2" t="s">
        <v>38</v>
      </c>
      <c r="E713" s="2" t="s">
        <v>36</v>
      </c>
      <c r="F713" s="2"/>
      <c r="G713" s="2"/>
      <c r="H713" s="2" t="str">
        <f t="shared" si="47"/>
        <v>_</v>
      </c>
      <c r="I713" s="2"/>
      <c r="J713" s="2"/>
      <c r="K713" s="2"/>
      <c r="L713" s="2" t="str">
        <f t="shared" si="4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44"/>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45"/>
        <v>THU</v>
      </c>
      <c r="AE713"/>
    </row>
    <row r="714" spans="1:31" x14ac:dyDescent="0.25">
      <c r="B714" s="4">
        <v>45673</v>
      </c>
      <c r="C714" s="7" t="s">
        <v>823</v>
      </c>
      <c r="D714" s="2" t="s">
        <v>45</v>
      </c>
      <c r="E714" s="2" t="s">
        <v>33</v>
      </c>
      <c r="F714" s="2"/>
      <c r="G714" s="2"/>
      <c r="H714" s="2" t="str">
        <f t="shared" si="47"/>
        <v>_</v>
      </c>
      <c r="I714" s="2"/>
      <c r="J714" s="2"/>
      <c r="K714" s="2"/>
      <c r="L714" s="2" t="str">
        <f t="shared" si="4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44"/>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45"/>
        <v>THU</v>
      </c>
      <c r="AE714"/>
    </row>
    <row r="715" spans="1:31" x14ac:dyDescent="0.25">
      <c r="B715" s="4">
        <v>45673</v>
      </c>
      <c r="C715" s="7" t="s">
        <v>824</v>
      </c>
      <c r="D715" s="2" t="s">
        <v>24</v>
      </c>
      <c r="E715" s="2" t="s">
        <v>13</v>
      </c>
      <c r="F715" s="2"/>
      <c r="G715" s="2"/>
      <c r="H715" s="2" t="str">
        <f t="shared" si="47"/>
        <v>_</v>
      </c>
      <c r="I715" s="2"/>
      <c r="J715" s="2"/>
      <c r="K715" s="2"/>
      <c r="L715" s="2" t="str">
        <f t="shared" si="4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44"/>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45"/>
        <v>THU</v>
      </c>
      <c r="AE715"/>
    </row>
    <row r="716" spans="1:31" x14ac:dyDescent="0.25">
      <c r="B716" s="4">
        <v>45673</v>
      </c>
      <c r="C716" s="7" t="s">
        <v>825</v>
      </c>
      <c r="D716" s="2" t="s">
        <v>17</v>
      </c>
      <c r="E716" s="2" t="s">
        <v>35</v>
      </c>
      <c r="F716" s="2"/>
      <c r="G716" s="2"/>
      <c r="H716" s="2" t="str">
        <f t="shared" si="47"/>
        <v>_</v>
      </c>
      <c r="I716" s="2"/>
      <c r="J716" s="2"/>
      <c r="K716" s="2"/>
      <c r="L716" s="2" t="str">
        <f t="shared" si="4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44"/>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45"/>
        <v>THU</v>
      </c>
      <c r="AE716"/>
    </row>
    <row r="717" spans="1:31" x14ac:dyDescent="0.25">
      <c r="B717" s="4">
        <v>45673</v>
      </c>
      <c r="C717" s="7" t="s">
        <v>826</v>
      </c>
      <c r="D717" s="2" t="s">
        <v>19</v>
      </c>
      <c r="E717" s="2" t="s">
        <v>34</v>
      </c>
      <c r="F717" s="2"/>
      <c r="G717" s="2"/>
      <c r="H717" s="2" t="str">
        <f t="shared" si="47"/>
        <v>_</v>
      </c>
      <c r="I717" s="2"/>
      <c r="J717" s="2"/>
      <c r="K717" s="2"/>
      <c r="L717" s="2" t="str">
        <f t="shared" si="4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44"/>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45"/>
        <v>THU</v>
      </c>
      <c r="AE717"/>
    </row>
    <row r="718" spans="1:31" x14ac:dyDescent="0.25">
      <c r="B718" s="4">
        <v>45673</v>
      </c>
      <c r="C718" s="7" t="s">
        <v>827</v>
      </c>
      <c r="D718" s="2" t="s">
        <v>12</v>
      </c>
      <c r="E718" s="2" t="s">
        <v>22</v>
      </c>
      <c r="F718" s="2"/>
      <c r="G718" s="2"/>
      <c r="H718" s="2" t="str">
        <f t="shared" si="47"/>
        <v>_</v>
      </c>
      <c r="I718" s="2"/>
      <c r="J718" s="2"/>
      <c r="K718" s="2"/>
      <c r="L718" s="2" t="str">
        <f t="shared" si="4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44"/>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45"/>
        <v>THU</v>
      </c>
      <c r="AE718"/>
    </row>
    <row r="719" spans="1:31" x14ac:dyDescent="0.25">
      <c r="B719" s="4">
        <v>45673</v>
      </c>
      <c r="C719" s="7" t="s">
        <v>828</v>
      </c>
      <c r="D719" s="2" t="s">
        <v>20</v>
      </c>
      <c r="E719" s="2" t="s">
        <v>15</v>
      </c>
      <c r="F719" s="2"/>
      <c r="G719" s="2"/>
      <c r="H719" s="2" t="str">
        <f t="shared" si="47"/>
        <v>_</v>
      </c>
      <c r="I719" s="2"/>
      <c r="J719" s="2"/>
      <c r="K719" s="2"/>
      <c r="L719" s="2" t="str">
        <f t="shared" si="4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44"/>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45"/>
        <v>THU</v>
      </c>
      <c r="AE719"/>
    </row>
    <row r="720" spans="1:31" x14ac:dyDescent="0.25">
      <c r="B720" s="4">
        <v>45673</v>
      </c>
      <c r="C720" s="7" t="s">
        <v>829</v>
      </c>
      <c r="D720" s="2" t="s">
        <v>23</v>
      </c>
      <c r="E720" s="2" t="s">
        <v>26</v>
      </c>
      <c r="F720" s="2"/>
      <c r="G720" s="2"/>
      <c r="H720" s="2" t="str">
        <f t="shared" si="47"/>
        <v>_</v>
      </c>
      <c r="I720" s="2"/>
      <c r="J720" s="2"/>
      <c r="K720" s="2"/>
      <c r="L720" s="2" t="str">
        <f t="shared" si="4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44"/>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45"/>
        <v>THU</v>
      </c>
      <c r="AE720"/>
    </row>
    <row r="721" spans="1:31" x14ac:dyDescent="0.25">
      <c r="A721" s="3"/>
      <c r="B721" s="5">
        <v>45673</v>
      </c>
      <c r="C721" s="8" t="s">
        <v>830</v>
      </c>
      <c r="D721" s="3" t="s">
        <v>28</v>
      </c>
      <c r="E721" s="3" t="s">
        <v>25</v>
      </c>
      <c r="F721" s="3"/>
      <c r="G721" s="3"/>
      <c r="H721" s="3" t="str">
        <f t="shared" si="47"/>
        <v>_</v>
      </c>
      <c r="I721" s="3"/>
      <c r="J721" s="3"/>
      <c r="K721" s="3"/>
      <c r="L721" s="2" t="str">
        <f t="shared" si="4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44"/>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45"/>
        <v>THU</v>
      </c>
      <c r="AE721"/>
    </row>
    <row r="722" spans="1:31" x14ac:dyDescent="0.25">
      <c r="B722" s="4">
        <v>45674</v>
      </c>
      <c r="C722" s="7" t="s">
        <v>831</v>
      </c>
      <c r="D722" s="2" t="s">
        <v>21</v>
      </c>
      <c r="E722" s="2" t="s">
        <v>29</v>
      </c>
      <c r="F722" s="2"/>
      <c r="G722" s="2"/>
      <c r="H722" s="2" t="str">
        <f t="shared" si="47"/>
        <v>_</v>
      </c>
      <c r="I722" s="2"/>
      <c r="J722" s="2"/>
      <c r="K722" s="2"/>
      <c r="L722" s="13" t="str">
        <f t="shared" si="4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44"/>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45"/>
        <v>FRI</v>
      </c>
      <c r="AE722"/>
    </row>
    <row r="723" spans="1:31" x14ac:dyDescent="0.25">
      <c r="A723" s="3"/>
      <c r="B723" s="5">
        <v>45674</v>
      </c>
      <c r="C723" s="8" t="s">
        <v>832</v>
      </c>
      <c r="D723" s="3" t="s">
        <v>27</v>
      </c>
      <c r="E723" s="3" t="s">
        <v>44</v>
      </c>
      <c r="F723" s="3"/>
      <c r="G723" s="3"/>
      <c r="H723" s="3" t="str">
        <f t="shared" si="47"/>
        <v>_</v>
      </c>
      <c r="I723" s="3"/>
      <c r="J723" s="3"/>
      <c r="K723" s="3"/>
      <c r="L723" s="2" t="str">
        <f t="shared" si="4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44"/>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45"/>
        <v>FRI</v>
      </c>
      <c r="AE723"/>
    </row>
    <row r="724" spans="1:31" x14ac:dyDescent="0.25">
      <c r="B724" s="4">
        <v>45675</v>
      </c>
      <c r="C724" s="7" t="s">
        <v>833</v>
      </c>
      <c r="D724" s="2" t="s">
        <v>45</v>
      </c>
      <c r="E724" s="2" t="s">
        <v>32</v>
      </c>
      <c r="F724" s="2"/>
      <c r="G724" s="2"/>
      <c r="H724" s="2" t="str">
        <f t="shared" si="47"/>
        <v>_</v>
      </c>
      <c r="I724" s="2"/>
      <c r="J724" s="2"/>
      <c r="K724" s="2"/>
      <c r="L724" s="13" t="str">
        <f t="shared" si="4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44"/>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45"/>
        <v>SAT</v>
      </c>
      <c r="AE724"/>
    </row>
    <row r="725" spans="1:31" x14ac:dyDescent="0.25">
      <c r="B725" s="4">
        <v>45675</v>
      </c>
      <c r="C725" s="7" t="s">
        <v>834</v>
      </c>
      <c r="D725" s="2" t="s">
        <v>16</v>
      </c>
      <c r="E725" s="2" t="s">
        <v>30</v>
      </c>
      <c r="F725" s="2"/>
      <c r="G725" s="2"/>
      <c r="H725" s="2" t="str">
        <f t="shared" si="47"/>
        <v>_</v>
      </c>
      <c r="I725" s="2"/>
      <c r="J725" s="2"/>
      <c r="K725" s="2"/>
      <c r="L725" s="2" t="str">
        <f t="shared" si="4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44"/>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45"/>
        <v>SAT</v>
      </c>
      <c r="AE725"/>
    </row>
    <row r="726" spans="1:31" x14ac:dyDescent="0.25">
      <c r="B726" s="4">
        <v>45675</v>
      </c>
      <c r="C726" s="7" t="s">
        <v>835</v>
      </c>
      <c r="D726" s="2" t="s">
        <v>34</v>
      </c>
      <c r="E726" s="2" t="s">
        <v>26</v>
      </c>
      <c r="F726" s="2"/>
      <c r="G726" s="2"/>
      <c r="H726" s="2" t="str">
        <f t="shared" si="47"/>
        <v>_</v>
      </c>
      <c r="I726" s="2"/>
      <c r="J726" s="2"/>
      <c r="K726" s="2"/>
      <c r="L726" s="2" t="str">
        <f t="shared" si="4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44"/>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45"/>
        <v>SAT</v>
      </c>
      <c r="AE726"/>
    </row>
    <row r="727" spans="1:31" x14ac:dyDescent="0.25">
      <c r="B727" s="4">
        <v>45675</v>
      </c>
      <c r="C727" s="7" t="s">
        <v>836</v>
      </c>
      <c r="D727" s="2" t="s">
        <v>47</v>
      </c>
      <c r="E727" s="2" t="s">
        <v>14</v>
      </c>
      <c r="F727" s="2"/>
      <c r="G727" s="2"/>
      <c r="H727" s="2" t="str">
        <f t="shared" si="47"/>
        <v>_</v>
      </c>
      <c r="I727" s="2"/>
      <c r="J727" s="2"/>
      <c r="K727" s="2"/>
      <c r="L727" s="2" t="str">
        <f t="shared" si="4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44"/>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45"/>
        <v>SAT</v>
      </c>
      <c r="AE727"/>
    </row>
    <row r="728" spans="1:31" x14ac:dyDescent="0.25">
      <c r="B728" s="4">
        <v>45675</v>
      </c>
      <c r="C728" s="7" t="s">
        <v>837</v>
      </c>
      <c r="D728" s="2" t="s">
        <v>18</v>
      </c>
      <c r="E728" s="2" t="s">
        <v>19</v>
      </c>
      <c r="F728" s="2"/>
      <c r="G728" s="2"/>
      <c r="H728" s="2" t="str">
        <f t="shared" si="47"/>
        <v>_</v>
      </c>
      <c r="I728" s="2"/>
      <c r="J728" s="2"/>
      <c r="K728" s="2"/>
      <c r="L728" s="2" t="str">
        <f t="shared" si="4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44"/>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45"/>
        <v>SAT</v>
      </c>
      <c r="AE728"/>
    </row>
    <row r="729" spans="1:31" x14ac:dyDescent="0.25">
      <c r="B729" s="4">
        <v>45675</v>
      </c>
      <c r="C729" s="7" t="s">
        <v>838</v>
      </c>
      <c r="D729" s="2" t="s">
        <v>31</v>
      </c>
      <c r="E729" s="2" t="s">
        <v>43</v>
      </c>
      <c r="F729" s="2"/>
      <c r="G729" s="2"/>
      <c r="H729" s="2" t="str">
        <f t="shared" si="47"/>
        <v>_</v>
      </c>
      <c r="I729" s="2"/>
      <c r="J729" s="2"/>
      <c r="K729" s="2"/>
      <c r="L729" s="2" t="str">
        <f t="shared" si="4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44"/>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45"/>
        <v>SAT</v>
      </c>
      <c r="AE729"/>
    </row>
    <row r="730" spans="1:31" x14ac:dyDescent="0.25">
      <c r="B730" s="4">
        <v>45675</v>
      </c>
      <c r="C730" s="7" t="s">
        <v>839</v>
      </c>
      <c r="D730" s="2" t="s">
        <v>36</v>
      </c>
      <c r="E730" s="2" t="s">
        <v>20</v>
      </c>
      <c r="F730" s="2"/>
      <c r="G730" s="2"/>
      <c r="H730" s="2" t="str">
        <f t="shared" si="47"/>
        <v>_</v>
      </c>
      <c r="I730" s="2"/>
      <c r="J730" s="2"/>
      <c r="K730" s="2"/>
      <c r="L730" s="2" t="str">
        <f t="shared" si="4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44"/>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45"/>
        <v>SAT</v>
      </c>
      <c r="AE730"/>
    </row>
    <row r="731" spans="1:31" x14ac:dyDescent="0.25">
      <c r="B731" s="4">
        <v>45675</v>
      </c>
      <c r="C731" s="7" t="s">
        <v>840</v>
      </c>
      <c r="D731" s="2" t="s">
        <v>21</v>
      </c>
      <c r="E731" s="2" t="s">
        <v>46</v>
      </c>
      <c r="F731" s="2"/>
      <c r="G731" s="2"/>
      <c r="H731" s="2" t="str">
        <f t="shared" si="47"/>
        <v>_</v>
      </c>
      <c r="I731" s="2"/>
      <c r="J731" s="2"/>
      <c r="K731" s="2"/>
      <c r="L731" s="2" t="str">
        <f t="shared" si="4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44"/>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45"/>
        <v>SAT</v>
      </c>
      <c r="AE731"/>
    </row>
    <row r="732" spans="1:31" x14ac:dyDescent="0.25">
      <c r="B732" s="4">
        <v>45675</v>
      </c>
      <c r="C732" s="7" t="s">
        <v>841</v>
      </c>
      <c r="D732" s="2" t="s">
        <v>24</v>
      </c>
      <c r="E732" s="2" t="s">
        <v>22</v>
      </c>
      <c r="F732" s="2"/>
      <c r="G732" s="2"/>
      <c r="H732" s="2" t="str">
        <f t="shared" si="47"/>
        <v>_</v>
      </c>
      <c r="I732" s="2"/>
      <c r="J732" s="2"/>
      <c r="K732" s="2"/>
      <c r="L732" s="2" t="str">
        <f t="shared" si="4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44"/>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45"/>
        <v>SAT</v>
      </c>
      <c r="AE732"/>
    </row>
    <row r="733" spans="1:31" x14ac:dyDescent="0.25">
      <c r="B733" s="4">
        <v>45675</v>
      </c>
      <c r="C733" s="7" t="s">
        <v>842</v>
      </c>
      <c r="D733" s="2" t="s">
        <v>38</v>
      </c>
      <c r="E733" s="2" t="s">
        <v>33</v>
      </c>
      <c r="F733" s="2"/>
      <c r="G733" s="2"/>
      <c r="H733" s="2" t="str">
        <f t="shared" si="47"/>
        <v>_</v>
      </c>
      <c r="I733" s="2"/>
      <c r="J733" s="2"/>
      <c r="K733" s="2"/>
      <c r="L733" s="2" t="str">
        <f t="shared" si="4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44"/>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45"/>
        <v>SAT</v>
      </c>
      <c r="AE733"/>
    </row>
    <row r="734" spans="1:31" x14ac:dyDescent="0.25">
      <c r="B734" s="4">
        <v>45675</v>
      </c>
      <c r="C734" s="7" t="s">
        <v>843</v>
      </c>
      <c r="D734" s="2" t="s">
        <v>27</v>
      </c>
      <c r="E734" s="2" t="s">
        <v>17</v>
      </c>
      <c r="F734" s="2"/>
      <c r="G734" s="2"/>
      <c r="H734" s="2" t="str">
        <f t="shared" si="47"/>
        <v>_</v>
      </c>
      <c r="I734" s="2"/>
      <c r="J734" s="2"/>
      <c r="K734" s="2"/>
      <c r="L734" s="2" t="str">
        <f t="shared" si="4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44"/>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45"/>
        <v>SAT</v>
      </c>
      <c r="AE734"/>
    </row>
    <row r="735" spans="1:31" x14ac:dyDescent="0.25">
      <c r="B735" s="4">
        <v>45675</v>
      </c>
      <c r="C735" s="7" t="s">
        <v>844</v>
      </c>
      <c r="D735" s="2" t="s">
        <v>37</v>
      </c>
      <c r="E735" s="2" t="s">
        <v>35</v>
      </c>
      <c r="F735" s="2"/>
      <c r="G735" s="2"/>
      <c r="H735" s="2" t="str">
        <f t="shared" si="47"/>
        <v>_</v>
      </c>
      <c r="I735" s="2"/>
      <c r="J735" s="2"/>
      <c r="K735" s="2"/>
      <c r="L735" s="2" t="str">
        <f t="shared" si="4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44"/>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45"/>
        <v>SAT</v>
      </c>
      <c r="AE735"/>
    </row>
    <row r="736" spans="1:31" x14ac:dyDescent="0.25">
      <c r="B736" s="4">
        <v>45675</v>
      </c>
      <c r="C736" s="7" t="s">
        <v>845</v>
      </c>
      <c r="D736" s="2" t="s">
        <v>13</v>
      </c>
      <c r="E736" s="2" t="s">
        <v>15</v>
      </c>
      <c r="F736" s="2"/>
      <c r="G736" s="2"/>
      <c r="H736" s="2" t="str">
        <f t="shared" si="47"/>
        <v>_</v>
      </c>
      <c r="I736" s="2"/>
      <c r="J736" s="2"/>
      <c r="K736" s="2"/>
      <c r="L736" s="2" t="str">
        <f t="shared" si="4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44"/>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45"/>
        <v>SAT</v>
      </c>
      <c r="AE736"/>
    </row>
    <row r="737" spans="1:31" x14ac:dyDescent="0.25">
      <c r="B737" s="4">
        <v>45675</v>
      </c>
      <c r="C737" s="7" t="s">
        <v>846</v>
      </c>
      <c r="D737" s="2" t="s">
        <v>23</v>
      </c>
      <c r="E737" s="2" t="s">
        <v>25</v>
      </c>
      <c r="F737" s="2"/>
      <c r="G737" s="2"/>
      <c r="H737" s="2" t="str">
        <f t="shared" si="47"/>
        <v>_</v>
      </c>
      <c r="I737" s="2"/>
      <c r="J737" s="2"/>
      <c r="K737" s="2"/>
      <c r="L737" s="2" t="str">
        <f t="shared" si="4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44"/>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45"/>
        <v>SAT</v>
      </c>
      <c r="AE737"/>
    </row>
    <row r="738" spans="1:31" x14ac:dyDescent="0.25">
      <c r="A738" s="3"/>
      <c r="B738" s="5">
        <v>45675</v>
      </c>
      <c r="C738" s="8" t="s">
        <v>847</v>
      </c>
      <c r="D738" s="3" t="s">
        <v>28</v>
      </c>
      <c r="E738" s="3" t="s">
        <v>12</v>
      </c>
      <c r="F738" s="3"/>
      <c r="G738" s="3"/>
      <c r="H738" s="3" t="str">
        <f t="shared" si="47"/>
        <v>_</v>
      </c>
      <c r="I738" s="3"/>
      <c r="J738" s="3"/>
      <c r="K738" s="3"/>
      <c r="L738" s="2" t="str">
        <f t="shared" si="4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44"/>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45"/>
        <v>SAT</v>
      </c>
      <c r="AE738"/>
    </row>
    <row r="739" spans="1:31" x14ac:dyDescent="0.25">
      <c r="B739" s="4">
        <v>45676</v>
      </c>
      <c r="C739" s="7" t="s">
        <v>848</v>
      </c>
      <c r="D739" s="2" t="s">
        <v>30</v>
      </c>
      <c r="E739" s="2" t="s">
        <v>32</v>
      </c>
      <c r="F739" s="2"/>
      <c r="G739" s="2"/>
      <c r="H739" s="2" t="str">
        <f t="shared" si="47"/>
        <v>_</v>
      </c>
      <c r="I739" s="2"/>
      <c r="J739" s="2"/>
      <c r="K739" s="2"/>
      <c r="L739" s="13" t="str">
        <f t="shared" si="4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44"/>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45"/>
        <v>SUN</v>
      </c>
      <c r="AE739"/>
    </row>
    <row r="740" spans="1:31" x14ac:dyDescent="0.25">
      <c r="B740" s="4">
        <v>45676</v>
      </c>
      <c r="C740" s="7" t="s">
        <v>849</v>
      </c>
      <c r="D740" s="2" t="s">
        <v>20</v>
      </c>
      <c r="E740" s="2" t="s">
        <v>19</v>
      </c>
      <c r="F740" s="2"/>
      <c r="G740" s="2"/>
      <c r="H740" s="2" t="str">
        <f t="shared" si="47"/>
        <v>_</v>
      </c>
      <c r="I740" s="2"/>
      <c r="J740" s="2"/>
      <c r="K740" s="2"/>
      <c r="L740" s="2" t="str">
        <f t="shared" si="4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44"/>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45"/>
        <v>SUN</v>
      </c>
      <c r="AE740"/>
    </row>
    <row r="741" spans="1:31" x14ac:dyDescent="0.25">
      <c r="A741" s="3"/>
      <c r="B741" s="5">
        <v>45676</v>
      </c>
      <c r="C741" s="8" t="s">
        <v>850</v>
      </c>
      <c r="D741" s="3" t="s">
        <v>31</v>
      </c>
      <c r="E741" s="3" t="s">
        <v>34</v>
      </c>
      <c r="F741" s="3"/>
      <c r="G741" s="3"/>
      <c r="H741" s="3" t="str">
        <f t="shared" si="47"/>
        <v>_</v>
      </c>
      <c r="I741" s="3"/>
      <c r="J741" s="3"/>
      <c r="K741" s="3"/>
      <c r="L741" s="2" t="str">
        <f t="shared" si="4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44"/>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45"/>
        <v>SUN</v>
      </c>
      <c r="AE741"/>
    </row>
    <row r="742" spans="1:31" x14ac:dyDescent="0.25">
      <c r="B742" s="4">
        <v>45677</v>
      </c>
      <c r="C742" s="7" t="s">
        <v>851</v>
      </c>
      <c r="D742" s="2" t="s">
        <v>38</v>
      </c>
      <c r="E742" s="2" t="s">
        <v>16</v>
      </c>
      <c r="F742" s="2"/>
      <c r="G742" s="2"/>
      <c r="H742" s="2" t="str">
        <f t="shared" si="47"/>
        <v>_</v>
      </c>
      <c r="I742" s="2"/>
      <c r="J742" s="2"/>
      <c r="K742" s="2"/>
      <c r="L742" s="13" t="str">
        <f t="shared" si="4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44"/>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45"/>
        <v>MON</v>
      </c>
      <c r="AE742"/>
    </row>
    <row r="743" spans="1:31" x14ac:dyDescent="0.25">
      <c r="B743" s="4">
        <v>45677</v>
      </c>
      <c r="C743" s="7" t="s">
        <v>852</v>
      </c>
      <c r="D743" s="2" t="s">
        <v>37</v>
      </c>
      <c r="E743" s="2" t="s">
        <v>26</v>
      </c>
      <c r="F743" s="2"/>
      <c r="G743" s="2"/>
      <c r="H743" s="2" t="str">
        <f t="shared" si="47"/>
        <v>_</v>
      </c>
      <c r="I743" s="2"/>
      <c r="J743" s="2"/>
      <c r="K743" s="2"/>
      <c r="L743" s="2" t="str">
        <f t="shared" si="4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44"/>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45"/>
        <v>MON</v>
      </c>
      <c r="AE743"/>
    </row>
    <row r="744" spans="1:31" x14ac:dyDescent="0.25">
      <c r="B744" s="4">
        <v>45677</v>
      </c>
      <c r="C744" s="7" t="s">
        <v>853</v>
      </c>
      <c r="D744" s="2" t="s">
        <v>29</v>
      </c>
      <c r="E744" s="2" t="s">
        <v>12</v>
      </c>
      <c r="F744" s="2"/>
      <c r="G744" s="2"/>
      <c r="H744" s="2" t="str">
        <f t="shared" si="47"/>
        <v>_</v>
      </c>
      <c r="I744" s="2"/>
      <c r="J744" s="2"/>
      <c r="K744" s="2"/>
      <c r="L744" s="2" t="str">
        <f t="shared" si="4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44"/>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45"/>
        <v>MON</v>
      </c>
      <c r="AE744"/>
    </row>
    <row r="745" spans="1:31" x14ac:dyDescent="0.25">
      <c r="B745" s="4">
        <v>45677</v>
      </c>
      <c r="C745" s="7" t="s">
        <v>854</v>
      </c>
      <c r="D745" s="2" t="s">
        <v>13</v>
      </c>
      <c r="E745" s="2" t="s">
        <v>27</v>
      </c>
      <c r="F745" s="2"/>
      <c r="G745" s="2"/>
      <c r="H745" s="2" t="str">
        <f t="shared" si="47"/>
        <v>_</v>
      </c>
      <c r="I745" s="2"/>
      <c r="J745" s="2"/>
      <c r="K745" s="2"/>
      <c r="L745" s="2" t="str">
        <f t="shared" si="4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44"/>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45"/>
        <v>MON</v>
      </c>
      <c r="AE745"/>
    </row>
    <row r="746" spans="1:31" x14ac:dyDescent="0.25">
      <c r="B746" s="4">
        <v>45677</v>
      </c>
      <c r="C746" s="7" t="s">
        <v>855</v>
      </c>
      <c r="D746" s="2" t="s">
        <v>43</v>
      </c>
      <c r="E746" s="2" t="s">
        <v>18</v>
      </c>
      <c r="F746" s="2"/>
      <c r="G746" s="2"/>
      <c r="H746" s="2" t="str">
        <f t="shared" si="47"/>
        <v>_</v>
      </c>
      <c r="I746" s="2"/>
      <c r="J746" s="2"/>
      <c r="K746" s="2"/>
      <c r="L746" s="2" t="str">
        <f t="shared" si="4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44"/>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45"/>
        <v>MON</v>
      </c>
      <c r="AE746"/>
    </row>
    <row r="747" spans="1:31" x14ac:dyDescent="0.25">
      <c r="B747" s="4">
        <v>45677</v>
      </c>
      <c r="C747" s="7" t="s">
        <v>856</v>
      </c>
      <c r="D747" s="2" t="s">
        <v>36</v>
      </c>
      <c r="E747" s="2" t="s">
        <v>33</v>
      </c>
      <c r="F747" s="2"/>
      <c r="G747" s="2"/>
      <c r="H747" s="2" t="str">
        <f t="shared" si="47"/>
        <v>_</v>
      </c>
      <c r="I747" s="2"/>
      <c r="J747" s="2"/>
      <c r="K747" s="2"/>
      <c r="L747" s="2" t="str">
        <f t="shared" si="4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44"/>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45"/>
        <v>MON</v>
      </c>
      <c r="AE747"/>
    </row>
    <row r="748" spans="1:31" x14ac:dyDescent="0.25">
      <c r="B748" s="4">
        <v>45677</v>
      </c>
      <c r="C748" s="7" t="s">
        <v>857</v>
      </c>
      <c r="D748" s="2" t="s">
        <v>44</v>
      </c>
      <c r="E748" s="2" t="s">
        <v>17</v>
      </c>
      <c r="F748" s="2"/>
      <c r="G748" s="2"/>
      <c r="H748" s="2" t="str">
        <f t="shared" si="47"/>
        <v>_</v>
      </c>
      <c r="I748" s="2"/>
      <c r="J748" s="2"/>
      <c r="K748" s="2"/>
      <c r="L748" s="2" t="str">
        <f t="shared" si="4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44"/>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45"/>
        <v>MON</v>
      </c>
      <c r="AE748"/>
    </row>
    <row r="749" spans="1:31" x14ac:dyDescent="0.25">
      <c r="B749" s="4">
        <v>45677</v>
      </c>
      <c r="C749" s="7" t="s">
        <v>858</v>
      </c>
      <c r="D749" s="2" t="s">
        <v>22</v>
      </c>
      <c r="E749" s="2" t="s">
        <v>15</v>
      </c>
      <c r="F749" s="2"/>
      <c r="G749" s="2"/>
      <c r="H749" s="2" t="str">
        <f t="shared" si="47"/>
        <v>_</v>
      </c>
      <c r="I749" s="2"/>
      <c r="J749" s="2"/>
      <c r="K749" s="2"/>
      <c r="L749" s="2" t="str">
        <f t="shared" si="4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44"/>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45"/>
        <v>MON</v>
      </c>
      <c r="AE749"/>
    </row>
    <row r="750" spans="1:31" x14ac:dyDescent="0.25">
      <c r="A750" s="3"/>
      <c r="B750" s="5">
        <v>45677</v>
      </c>
      <c r="C750" s="8" t="s">
        <v>859</v>
      </c>
      <c r="D750" s="3" t="s">
        <v>21</v>
      </c>
      <c r="E750" s="3" t="s">
        <v>28</v>
      </c>
      <c r="F750" s="3"/>
      <c r="G750" s="3"/>
      <c r="H750" s="3" t="str">
        <f t="shared" si="47"/>
        <v>_</v>
      </c>
      <c r="I750" s="3"/>
      <c r="J750" s="3"/>
      <c r="K750" s="3"/>
      <c r="L750" s="2" t="str">
        <f t="shared" si="4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44"/>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45"/>
        <v>MON</v>
      </c>
      <c r="AE750"/>
    </row>
    <row r="751" spans="1:31" x14ac:dyDescent="0.25">
      <c r="B751" s="4">
        <v>45678</v>
      </c>
      <c r="C751" s="7" t="s">
        <v>860</v>
      </c>
      <c r="D751" s="2" t="s">
        <v>43</v>
      </c>
      <c r="E751" s="2" t="s">
        <v>19</v>
      </c>
      <c r="F751" s="2"/>
      <c r="G751" s="2"/>
      <c r="H751" s="2" t="str">
        <f t="shared" si="47"/>
        <v>_</v>
      </c>
      <c r="I751" s="2"/>
      <c r="J751" s="2"/>
      <c r="K751" s="2"/>
      <c r="L751" s="13" t="str">
        <f t="shared" si="4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44"/>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45"/>
        <v>TUE</v>
      </c>
      <c r="AE751"/>
    </row>
    <row r="752" spans="1:31" x14ac:dyDescent="0.25">
      <c r="B752" s="4">
        <v>45678</v>
      </c>
      <c r="C752" s="7" t="s">
        <v>861</v>
      </c>
      <c r="D752" s="2" t="s">
        <v>30</v>
      </c>
      <c r="E752" s="2" t="s">
        <v>20</v>
      </c>
      <c r="F752" s="2"/>
      <c r="G752" s="2"/>
      <c r="H752" s="2" t="str">
        <f t="shared" si="47"/>
        <v>_</v>
      </c>
      <c r="I752" s="2"/>
      <c r="J752" s="2"/>
      <c r="K752" s="2"/>
      <c r="L752" s="2" t="str">
        <f t="shared" si="4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44"/>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45"/>
        <v>TUE</v>
      </c>
      <c r="AE752"/>
    </row>
    <row r="753" spans="1:31" x14ac:dyDescent="0.25">
      <c r="B753" s="4">
        <v>45678</v>
      </c>
      <c r="C753" s="7" t="s">
        <v>862</v>
      </c>
      <c r="D753" s="2" t="s">
        <v>31</v>
      </c>
      <c r="E753" s="2" t="s">
        <v>45</v>
      </c>
      <c r="F753" s="2"/>
      <c r="G753" s="2"/>
      <c r="H753" s="2" t="str">
        <f t="shared" si="47"/>
        <v>_</v>
      </c>
      <c r="I753" s="2"/>
      <c r="J753" s="2"/>
      <c r="K753" s="2"/>
      <c r="L753" s="2" t="str">
        <f t="shared" si="4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44"/>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45"/>
        <v>TUE</v>
      </c>
      <c r="AE753"/>
    </row>
    <row r="754" spans="1:31" x14ac:dyDescent="0.25">
      <c r="B754" s="4">
        <v>45678</v>
      </c>
      <c r="C754" s="7" t="s">
        <v>863</v>
      </c>
      <c r="D754" s="2" t="s">
        <v>38</v>
      </c>
      <c r="E754" s="2" t="s">
        <v>35</v>
      </c>
      <c r="F754" s="2"/>
      <c r="G754" s="2"/>
      <c r="H754" s="2" t="str">
        <f t="shared" si="47"/>
        <v>_</v>
      </c>
      <c r="I754" s="2"/>
      <c r="J754" s="2"/>
      <c r="K754" s="2"/>
      <c r="L754" s="2" t="str">
        <f t="shared" si="4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44"/>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45"/>
        <v>TUE</v>
      </c>
      <c r="AE754"/>
    </row>
    <row r="755" spans="1:31" x14ac:dyDescent="0.25">
      <c r="B755" s="4">
        <v>45678</v>
      </c>
      <c r="C755" s="7" t="s">
        <v>864</v>
      </c>
      <c r="D755" s="2" t="s">
        <v>44</v>
      </c>
      <c r="E755" s="2" t="s">
        <v>34</v>
      </c>
      <c r="F755" s="2"/>
      <c r="G755" s="2"/>
      <c r="H755" s="2" t="str">
        <f t="shared" si="47"/>
        <v>_</v>
      </c>
      <c r="I755" s="2"/>
      <c r="J755" s="2"/>
      <c r="K755" s="2"/>
      <c r="L755" s="2" t="str">
        <f t="shared" si="4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44"/>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45"/>
        <v>TUE</v>
      </c>
      <c r="AE755"/>
    </row>
    <row r="756" spans="1:31" x14ac:dyDescent="0.25">
      <c r="B756" s="4">
        <v>45678</v>
      </c>
      <c r="C756" s="7" t="s">
        <v>865</v>
      </c>
      <c r="D756" s="2" t="s">
        <v>46</v>
      </c>
      <c r="E756" s="2" t="s">
        <v>23</v>
      </c>
      <c r="F756" s="2"/>
      <c r="G756" s="2"/>
      <c r="H756" s="2" t="str">
        <f t="shared" si="47"/>
        <v>_</v>
      </c>
      <c r="I756" s="2"/>
      <c r="J756" s="2"/>
      <c r="K756" s="2"/>
      <c r="L756" s="2" t="str">
        <f t="shared" si="4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44"/>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45"/>
        <v>TUE</v>
      </c>
      <c r="AE756"/>
    </row>
    <row r="757" spans="1:31" x14ac:dyDescent="0.25">
      <c r="B757" s="4">
        <v>45678</v>
      </c>
      <c r="C757" s="7" t="s">
        <v>866</v>
      </c>
      <c r="D757" s="2" t="s">
        <v>29</v>
      </c>
      <c r="E757" s="2" t="s">
        <v>25</v>
      </c>
      <c r="F757" s="2"/>
      <c r="G757" s="2"/>
      <c r="H757" s="2" t="str">
        <f t="shared" si="47"/>
        <v>_</v>
      </c>
      <c r="I757" s="2"/>
      <c r="J757" s="2"/>
      <c r="K757" s="2"/>
      <c r="L757" s="2" t="str">
        <f t="shared" si="4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44"/>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45"/>
        <v>TUE</v>
      </c>
      <c r="AE757"/>
    </row>
    <row r="758" spans="1:31" x14ac:dyDescent="0.25">
      <c r="A758" s="3"/>
      <c r="B758" s="5">
        <v>45678</v>
      </c>
      <c r="C758" s="8" t="s">
        <v>867</v>
      </c>
      <c r="D758" s="3" t="s">
        <v>14</v>
      </c>
      <c r="E758" s="3" t="s">
        <v>47</v>
      </c>
      <c r="F758" s="3"/>
      <c r="G758" s="3"/>
      <c r="H758" s="3" t="str">
        <f t="shared" si="47"/>
        <v>_</v>
      </c>
      <c r="I758" s="3"/>
      <c r="J758" s="3"/>
      <c r="K758" s="3"/>
      <c r="L758" s="2" t="str">
        <f t="shared" si="4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44"/>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45"/>
        <v>TUE</v>
      </c>
      <c r="AE758"/>
    </row>
    <row r="759" spans="1:31" x14ac:dyDescent="0.25">
      <c r="B759" s="4">
        <v>45679</v>
      </c>
      <c r="C759" s="7" t="s">
        <v>868</v>
      </c>
      <c r="D759" s="2" t="s">
        <v>16</v>
      </c>
      <c r="E759" s="2" t="s">
        <v>32</v>
      </c>
      <c r="F759" s="2"/>
      <c r="G759" s="2"/>
      <c r="H759" s="2" t="str">
        <f t="shared" si="47"/>
        <v>_</v>
      </c>
      <c r="I759" s="2"/>
      <c r="J759" s="2"/>
      <c r="K759" s="2"/>
      <c r="L759" s="13" t="str">
        <f t="shared" si="4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44"/>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45"/>
        <v>WED</v>
      </c>
      <c r="AE759"/>
    </row>
    <row r="760" spans="1:31" x14ac:dyDescent="0.25">
      <c r="B760" s="4">
        <v>45679</v>
      </c>
      <c r="C760" s="7" t="s">
        <v>869</v>
      </c>
      <c r="D760" s="2" t="s">
        <v>36</v>
      </c>
      <c r="E760" s="2" t="s">
        <v>18</v>
      </c>
      <c r="F760" s="2"/>
      <c r="G760" s="2"/>
      <c r="H760" s="2" t="str">
        <f t="shared" si="47"/>
        <v>_</v>
      </c>
      <c r="I760" s="2"/>
      <c r="J760" s="2"/>
      <c r="K760" s="2"/>
      <c r="L760" s="2" t="str">
        <f t="shared" si="4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44"/>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45"/>
        <v>WED</v>
      </c>
      <c r="AE760"/>
    </row>
    <row r="761" spans="1:31" x14ac:dyDescent="0.25">
      <c r="B761" s="4">
        <v>45679</v>
      </c>
      <c r="C761" s="7" t="s">
        <v>870</v>
      </c>
      <c r="D761" s="2" t="s">
        <v>22</v>
      </c>
      <c r="E761" s="2" t="s">
        <v>26</v>
      </c>
      <c r="F761" s="2"/>
      <c r="G761" s="2"/>
      <c r="H761" s="2" t="str">
        <f t="shared" si="47"/>
        <v>_</v>
      </c>
      <c r="I761" s="2"/>
      <c r="J761" s="2"/>
      <c r="K761" s="2"/>
      <c r="L761" s="2" t="str">
        <f t="shared" si="4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44"/>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45"/>
        <v>WED</v>
      </c>
      <c r="AE761"/>
    </row>
    <row r="762" spans="1:31" x14ac:dyDescent="0.25">
      <c r="A762" s="3"/>
      <c r="B762" s="5">
        <v>45679</v>
      </c>
      <c r="C762" s="8" t="s">
        <v>871</v>
      </c>
      <c r="D762" s="3" t="s">
        <v>14</v>
      </c>
      <c r="E762" s="3" t="s">
        <v>28</v>
      </c>
      <c r="F762" s="3"/>
      <c r="G762" s="3"/>
      <c r="H762" s="3" t="str">
        <f t="shared" si="47"/>
        <v>_</v>
      </c>
      <c r="I762" s="3"/>
      <c r="J762" s="3"/>
      <c r="K762" s="3"/>
      <c r="L762" s="3" t="str">
        <f t="shared" si="4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44"/>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45"/>
        <v>WED</v>
      </c>
      <c r="AE762"/>
    </row>
    <row r="763" spans="1:31" x14ac:dyDescent="0.25">
      <c r="B763" s="4">
        <v>45680</v>
      </c>
      <c r="C763" s="7" t="s">
        <v>872</v>
      </c>
      <c r="D763" s="2" t="s">
        <v>30</v>
      </c>
      <c r="E763" s="2" t="s">
        <v>16</v>
      </c>
      <c r="F763" s="2"/>
      <c r="G763" s="2"/>
      <c r="H763" s="2" t="str">
        <f t="shared" si="47"/>
        <v>_</v>
      </c>
      <c r="I763" s="2"/>
      <c r="J763" s="2"/>
      <c r="K763" s="2"/>
      <c r="L763" s="2" t="str">
        <f t="shared" si="4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44"/>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45"/>
        <v>THU</v>
      </c>
      <c r="AE763"/>
    </row>
    <row r="764" spans="1:31" x14ac:dyDescent="0.25">
      <c r="B764" s="4">
        <v>45680</v>
      </c>
      <c r="C764" s="7" t="s">
        <v>873</v>
      </c>
      <c r="D764" s="2" t="s">
        <v>19</v>
      </c>
      <c r="E764" s="2" t="s">
        <v>31</v>
      </c>
      <c r="F764" s="2"/>
      <c r="G764" s="2"/>
      <c r="H764" s="2" t="str">
        <f t="shared" si="47"/>
        <v>_</v>
      </c>
      <c r="I764" s="2"/>
      <c r="J764" s="2"/>
      <c r="K764" s="2"/>
      <c r="L764" s="2" t="str">
        <f t="shared" si="4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44"/>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45"/>
        <v>THU</v>
      </c>
      <c r="AE764"/>
    </row>
    <row r="765" spans="1:31" x14ac:dyDescent="0.25">
      <c r="B765" s="4">
        <v>45680</v>
      </c>
      <c r="C765" s="7" t="s">
        <v>874</v>
      </c>
      <c r="D765" s="2" t="s">
        <v>45</v>
      </c>
      <c r="E765" s="2" t="s">
        <v>20</v>
      </c>
      <c r="F765" s="2"/>
      <c r="G765" s="2"/>
      <c r="H765" s="2" t="str">
        <f t="shared" si="47"/>
        <v>_</v>
      </c>
      <c r="I765" s="2"/>
      <c r="J765" s="2"/>
      <c r="K765" s="2"/>
      <c r="L765" s="2" t="str">
        <f t="shared" si="4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44"/>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45"/>
        <v>THU</v>
      </c>
      <c r="AE765"/>
    </row>
    <row r="766" spans="1:31" x14ac:dyDescent="0.25">
      <c r="B766" s="4">
        <v>45680</v>
      </c>
      <c r="C766" s="7" t="s">
        <v>875</v>
      </c>
      <c r="D766" s="2" t="s">
        <v>36</v>
      </c>
      <c r="E766" s="2" t="s">
        <v>44</v>
      </c>
      <c r="F766" s="2"/>
      <c r="G766" s="2"/>
      <c r="H766" s="2" t="str">
        <f t="shared" si="47"/>
        <v>_</v>
      </c>
      <c r="I766" s="2"/>
      <c r="J766" s="2"/>
      <c r="K766" s="2"/>
      <c r="L766" s="2" t="str">
        <f t="shared" si="4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44"/>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45"/>
        <v>THU</v>
      </c>
      <c r="AE766"/>
    </row>
    <row r="767" spans="1:31" x14ac:dyDescent="0.25">
      <c r="B767" s="4">
        <v>45680</v>
      </c>
      <c r="C767" s="7" t="s">
        <v>876</v>
      </c>
      <c r="D767" s="2" t="s">
        <v>27</v>
      </c>
      <c r="E767" s="2" t="s">
        <v>13</v>
      </c>
      <c r="F767" s="2"/>
      <c r="G767" s="2"/>
      <c r="H767" s="2" t="str">
        <f t="shared" si="47"/>
        <v>_</v>
      </c>
      <c r="I767" s="2"/>
      <c r="J767" s="2"/>
      <c r="K767" s="2"/>
      <c r="L767" s="2" t="str">
        <f t="shared" si="4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44"/>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45"/>
        <v>THU</v>
      </c>
      <c r="AE767"/>
    </row>
    <row r="768" spans="1:31" x14ac:dyDescent="0.25">
      <c r="B768" s="4">
        <v>45680</v>
      </c>
      <c r="C768" s="7" t="s">
        <v>877</v>
      </c>
      <c r="D768" s="2" t="s">
        <v>15</v>
      </c>
      <c r="E768" s="2" t="s">
        <v>37</v>
      </c>
      <c r="F768" s="2"/>
      <c r="G768" s="2"/>
      <c r="H768" s="2" t="str">
        <f t="shared" si="47"/>
        <v>_</v>
      </c>
      <c r="I768" s="2"/>
      <c r="J768" s="2"/>
      <c r="K768" s="2"/>
      <c r="L768" s="2" t="str">
        <f t="shared" si="4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44"/>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45"/>
        <v>THU</v>
      </c>
      <c r="AE768"/>
    </row>
    <row r="769" spans="1:31" x14ac:dyDescent="0.25">
      <c r="B769" s="4">
        <v>45680</v>
      </c>
      <c r="C769" s="7" t="s">
        <v>878</v>
      </c>
      <c r="D769" s="2" t="s">
        <v>29</v>
      </c>
      <c r="E769" s="2" t="s">
        <v>24</v>
      </c>
      <c r="F769" s="2"/>
      <c r="G769" s="2"/>
      <c r="H769" s="2" t="str">
        <f t="shared" si="47"/>
        <v>_</v>
      </c>
      <c r="I769" s="2"/>
      <c r="J769" s="2"/>
      <c r="K769" s="2"/>
      <c r="L769" s="2" t="str">
        <f t="shared" si="4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44"/>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45"/>
        <v>THU</v>
      </c>
      <c r="AE769"/>
    </row>
    <row r="770" spans="1:31" x14ac:dyDescent="0.25">
      <c r="B770" s="4">
        <v>45680</v>
      </c>
      <c r="C770" s="7" t="s">
        <v>879</v>
      </c>
      <c r="D770" s="2" t="s">
        <v>25</v>
      </c>
      <c r="E770" s="2" t="s">
        <v>23</v>
      </c>
      <c r="F770" s="2"/>
      <c r="G770" s="2"/>
      <c r="H770" s="2" t="str">
        <f t="shared" si="47"/>
        <v>_</v>
      </c>
      <c r="I770" s="2"/>
      <c r="J770" s="2"/>
      <c r="K770" s="2"/>
      <c r="L770" s="2" t="str">
        <f t="shared" si="4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44"/>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45"/>
        <v>THU</v>
      </c>
      <c r="AE770"/>
    </row>
    <row r="771" spans="1:31" x14ac:dyDescent="0.25">
      <c r="B771" s="4">
        <v>45680</v>
      </c>
      <c r="C771" s="7" t="s">
        <v>880</v>
      </c>
      <c r="D771" s="2" t="s">
        <v>21</v>
      </c>
      <c r="E771" s="2" t="s">
        <v>47</v>
      </c>
      <c r="F771" s="2"/>
      <c r="G771" s="2"/>
      <c r="H771" s="2" t="str">
        <f t="shared" si="47"/>
        <v>_</v>
      </c>
      <c r="I771" s="2"/>
      <c r="J771" s="2"/>
      <c r="K771" s="2"/>
      <c r="L771" s="2" t="str">
        <f t="shared" si="46"/>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49">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47"/>
        <v>_</v>
      </c>
      <c r="I772" s="2"/>
      <c r="J772" s="2"/>
      <c r="K772" s="2"/>
      <c r="L772" s="2" t="str">
        <f t="shared" ref="L772:L835" si="50">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49"/>
        <v>THU</v>
      </c>
      <c r="AE772"/>
    </row>
    <row r="773" spans="1:31" x14ac:dyDescent="0.25">
      <c r="A773" s="3"/>
      <c r="B773" s="5">
        <v>45680</v>
      </c>
      <c r="C773" s="8" t="s">
        <v>882</v>
      </c>
      <c r="D773" s="3" t="s">
        <v>35</v>
      </c>
      <c r="E773" s="3" t="s">
        <v>38</v>
      </c>
      <c r="F773" s="3"/>
      <c r="G773" s="3"/>
      <c r="H773" s="3" t="str">
        <f t="shared" si="47"/>
        <v>_</v>
      </c>
      <c r="I773" s="3"/>
      <c r="J773" s="3"/>
      <c r="K773" s="3"/>
      <c r="L773" s="2" t="str">
        <f t="shared" si="50"/>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49"/>
        <v>THU</v>
      </c>
      <c r="AE773"/>
    </row>
    <row r="774" spans="1:31" x14ac:dyDescent="0.25">
      <c r="B774" s="4">
        <v>45681</v>
      </c>
      <c r="C774" s="7" t="s">
        <v>883</v>
      </c>
      <c r="D774" s="2" t="s">
        <v>45</v>
      </c>
      <c r="E774" s="2" t="s">
        <v>33</v>
      </c>
      <c r="F774" s="2"/>
      <c r="G774" s="2"/>
      <c r="H774" s="2" t="str">
        <f t="shared" ref="H774:H837" si="51">IF(AND(ISBLANK($F774),ISBLANK($G774)),"_",IF($F774&gt;$G774,$D774,$E774))</f>
        <v>_</v>
      </c>
      <c r="I774" s="2"/>
      <c r="J774" s="2"/>
      <c r="K774" s="2"/>
      <c r="L774" s="13" t="str">
        <f t="shared" si="50"/>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49"/>
        <v>FRI</v>
      </c>
      <c r="AE774"/>
    </row>
    <row r="775" spans="1:31" x14ac:dyDescent="0.25">
      <c r="B775" s="4">
        <v>45681</v>
      </c>
      <c r="C775" s="7" t="s">
        <v>884</v>
      </c>
      <c r="D775" s="2" t="s">
        <v>27</v>
      </c>
      <c r="E775" s="2" t="s">
        <v>34</v>
      </c>
      <c r="F775" s="2"/>
      <c r="G775" s="2"/>
      <c r="H775" s="2" t="str">
        <f t="shared" si="51"/>
        <v>_</v>
      </c>
      <c r="I775" s="2"/>
      <c r="J775" s="2"/>
      <c r="K775" s="2"/>
      <c r="L775" s="2" t="str">
        <f t="shared" si="50"/>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8"/>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49"/>
        <v>FRI</v>
      </c>
      <c r="AE775"/>
    </row>
    <row r="776" spans="1:31" x14ac:dyDescent="0.25">
      <c r="B776" s="4">
        <v>45681</v>
      </c>
      <c r="C776" s="7" t="s">
        <v>885</v>
      </c>
      <c r="D776" s="2" t="s">
        <v>43</v>
      </c>
      <c r="E776" s="2" t="s">
        <v>17</v>
      </c>
      <c r="F776" s="2"/>
      <c r="G776" s="2"/>
      <c r="H776" s="2" t="str">
        <f t="shared" si="51"/>
        <v>_</v>
      </c>
      <c r="I776" s="2"/>
      <c r="J776" s="2"/>
      <c r="K776" s="2"/>
      <c r="L776" s="2" t="str">
        <f t="shared" si="50"/>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8"/>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49"/>
        <v>FRI</v>
      </c>
      <c r="AE776"/>
    </row>
    <row r="777" spans="1:31" x14ac:dyDescent="0.25">
      <c r="A777" s="3"/>
      <c r="B777" s="5">
        <v>45681</v>
      </c>
      <c r="C777" s="8" t="s">
        <v>886</v>
      </c>
      <c r="D777" s="3" t="s">
        <v>15</v>
      </c>
      <c r="E777" s="3" t="s">
        <v>22</v>
      </c>
      <c r="F777" s="3"/>
      <c r="G777" s="3"/>
      <c r="H777" s="3" t="str">
        <f t="shared" si="51"/>
        <v>_</v>
      </c>
      <c r="I777" s="3"/>
      <c r="J777" s="3"/>
      <c r="K777" s="3"/>
      <c r="L777" s="2" t="str">
        <f t="shared" si="50"/>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49"/>
        <v>FRI</v>
      </c>
      <c r="AE777"/>
    </row>
    <row r="778" spans="1:31" x14ac:dyDescent="0.25">
      <c r="B778" s="4">
        <v>45682</v>
      </c>
      <c r="C778" s="7" t="s">
        <v>887</v>
      </c>
      <c r="D778" s="2" t="s">
        <v>26</v>
      </c>
      <c r="E778" s="2" t="s">
        <v>16</v>
      </c>
      <c r="F778" s="2"/>
      <c r="G778" s="2"/>
      <c r="H778" s="2" t="str">
        <f t="shared" si="51"/>
        <v>_</v>
      </c>
      <c r="I778" s="2"/>
      <c r="J778" s="2"/>
      <c r="K778" s="2"/>
      <c r="L778" s="13" t="str">
        <f t="shared" si="50"/>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49"/>
        <v>SAT</v>
      </c>
      <c r="AE778"/>
    </row>
    <row r="779" spans="1:31" x14ac:dyDescent="0.25">
      <c r="B779" s="4">
        <v>45682</v>
      </c>
      <c r="C779" s="7" t="s">
        <v>888</v>
      </c>
      <c r="D779" s="2" t="s">
        <v>29</v>
      </c>
      <c r="E779" s="2" t="s">
        <v>23</v>
      </c>
      <c r="F779" s="2"/>
      <c r="G779" s="2"/>
      <c r="H779" s="2" t="str">
        <f t="shared" si="51"/>
        <v>_</v>
      </c>
      <c r="I779" s="2"/>
      <c r="J779" s="2"/>
      <c r="K779" s="2"/>
      <c r="L779" s="2" t="str">
        <f t="shared" si="50"/>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49"/>
        <v>SAT</v>
      </c>
      <c r="AE779"/>
    </row>
    <row r="780" spans="1:31" x14ac:dyDescent="0.25">
      <c r="B780" s="4">
        <v>45682</v>
      </c>
      <c r="C780" s="7" t="s">
        <v>889</v>
      </c>
      <c r="D780" s="2" t="s">
        <v>21</v>
      </c>
      <c r="E780" s="2" t="s">
        <v>12</v>
      </c>
      <c r="F780" s="2"/>
      <c r="G780" s="2"/>
      <c r="H780" s="2" t="str">
        <f t="shared" si="51"/>
        <v>_</v>
      </c>
      <c r="I780" s="2"/>
      <c r="J780" s="2"/>
      <c r="K780" s="2"/>
      <c r="L780" s="2" t="str">
        <f t="shared" si="50"/>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49"/>
        <v>SAT</v>
      </c>
      <c r="AE780"/>
    </row>
    <row r="781" spans="1:31" x14ac:dyDescent="0.25">
      <c r="B781" s="4">
        <v>45682</v>
      </c>
      <c r="C781" s="7" t="s">
        <v>890</v>
      </c>
      <c r="D781" s="2" t="s">
        <v>32</v>
      </c>
      <c r="E781" s="2" t="s">
        <v>19</v>
      </c>
      <c r="F781" s="2"/>
      <c r="G781" s="2"/>
      <c r="H781" s="2" t="str">
        <f t="shared" si="51"/>
        <v>_</v>
      </c>
      <c r="I781" s="2"/>
      <c r="J781" s="2"/>
      <c r="K781" s="2"/>
      <c r="L781" s="2" t="str">
        <f t="shared" si="50"/>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49"/>
        <v>SAT</v>
      </c>
      <c r="AE781"/>
    </row>
    <row r="782" spans="1:31" x14ac:dyDescent="0.25">
      <c r="B782" s="4">
        <v>45682</v>
      </c>
      <c r="C782" s="7" t="s">
        <v>891</v>
      </c>
      <c r="D782" s="2" t="s">
        <v>18</v>
      </c>
      <c r="E782" s="2" t="s">
        <v>30</v>
      </c>
      <c r="F782" s="2"/>
      <c r="G782" s="2"/>
      <c r="H782" s="2" t="str">
        <f t="shared" si="51"/>
        <v>_</v>
      </c>
      <c r="I782" s="2"/>
      <c r="J782" s="2"/>
      <c r="K782" s="2"/>
      <c r="L782" s="2" t="str">
        <f t="shared" si="50"/>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49"/>
        <v>SAT</v>
      </c>
      <c r="AE782"/>
    </row>
    <row r="783" spans="1:31" x14ac:dyDescent="0.25">
      <c r="B783" s="4">
        <v>45682</v>
      </c>
      <c r="C783" s="7" t="s">
        <v>892</v>
      </c>
      <c r="D783" s="2" t="s">
        <v>43</v>
      </c>
      <c r="E783" s="2" t="s">
        <v>31</v>
      </c>
      <c r="F783" s="2"/>
      <c r="G783" s="2"/>
      <c r="H783" s="2" t="str">
        <f t="shared" si="51"/>
        <v>_</v>
      </c>
      <c r="I783" s="2"/>
      <c r="J783" s="2"/>
      <c r="K783" s="2"/>
      <c r="L783" s="2" t="str">
        <f t="shared" si="50"/>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49"/>
        <v>SAT</v>
      </c>
      <c r="AE783"/>
    </row>
    <row r="784" spans="1:31" x14ac:dyDescent="0.25">
      <c r="B784" s="4">
        <v>45682</v>
      </c>
      <c r="C784" s="7" t="s">
        <v>893</v>
      </c>
      <c r="D784" s="2" t="s">
        <v>28</v>
      </c>
      <c r="E784" s="2" t="s">
        <v>36</v>
      </c>
      <c r="F784" s="2"/>
      <c r="G784" s="2"/>
      <c r="H784" s="2" t="str">
        <f t="shared" si="51"/>
        <v>_</v>
      </c>
      <c r="I784" s="2"/>
      <c r="J784" s="2"/>
      <c r="K784" s="2"/>
      <c r="L784" s="2" t="str">
        <f t="shared" si="50"/>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49"/>
        <v>SAT</v>
      </c>
      <c r="AE784"/>
    </row>
    <row r="785" spans="1:31" x14ac:dyDescent="0.25">
      <c r="B785" s="4">
        <v>45682</v>
      </c>
      <c r="C785" s="7" t="s">
        <v>894</v>
      </c>
      <c r="D785" s="2" t="s">
        <v>34</v>
      </c>
      <c r="E785" s="2" t="s">
        <v>13</v>
      </c>
      <c r="F785" s="2"/>
      <c r="G785" s="2"/>
      <c r="H785" s="2" t="str">
        <f t="shared" si="51"/>
        <v>_</v>
      </c>
      <c r="I785" s="2"/>
      <c r="J785" s="2"/>
      <c r="K785" s="2"/>
      <c r="L785" s="2" t="str">
        <f t="shared" si="50"/>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49"/>
        <v>SAT</v>
      </c>
      <c r="AE785"/>
    </row>
    <row r="786" spans="1:31" x14ac:dyDescent="0.25">
      <c r="B786" s="4">
        <v>45682</v>
      </c>
      <c r="C786" s="7" t="s">
        <v>895</v>
      </c>
      <c r="D786" s="2" t="s">
        <v>24</v>
      </c>
      <c r="E786" s="2" t="s">
        <v>37</v>
      </c>
      <c r="F786" s="2"/>
      <c r="G786" s="2"/>
      <c r="H786" s="2" t="str">
        <f t="shared" si="51"/>
        <v>_</v>
      </c>
      <c r="I786" s="2"/>
      <c r="J786" s="2"/>
      <c r="K786" s="2"/>
      <c r="L786" s="2" t="str">
        <f t="shared" si="50"/>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49"/>
        <v>SAT</v>
      </c>
      <c r="AE786"/>
    </row>
    <row r="787" spans="1:31" x14ac:dyDescent="0.25">
      <c r="B787" s="4">
        <v>45682</v>
      </c>
      <c r="C787" s="7" t="s">
        <v>896</v>
      </c>
      <c r="D787" s="2" t="s">
        <v>44</v>
      </c>
      <c r="E787" s="2" t="s">
        <v>33</v>
      </c>
      <c r="F787" s="2"/>
      <c r="G787" s="2"/>
      <c r="H787" s="2" t="str">
        <f t="shared" si="51"/>
        <v>_</v>
      </c>
      <c r="I787" s="2"/>
      <c r="J787" s="2"/>
      <c r="K787" s="2"/>
      <c r="L787" s="2" t="str">
        <f t="shared" si="50"/>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49"/>
        <v>SAT</v>
      </c>
      <c r="AE787"/>
    </row>
    <row r="788" spans="1:31" x14ac:dyDescent="0.25">
      <c r="B788" s="4">
        <v>45682</v>
      </c>
      <c r="C788" s="7" t="s">
        <v>897</v>
      </c>
      <c r="D788" s="2" t="s">
        <v>46</v>
      </c>
      <c r="E788" s="2" t="s">
        <v>25</v>
      </c>
      <c r="F788" s="2"/>
      <c r="G788" s="2"/>
      <c r="H788" s="2" t="str">
        <f t="shared" si="51"/>
        <v>_</v>
      </c>
      <c r="I788" s="2"/>
      <c r="J788" s="2"/>
      <c r="K788" s="2"/>
      <c r="L788" s="2" t="str">
        <f t="shared" si="50"/>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49"/>
        <v>SAT</v>
      </c>
      <c r="AE788"/>
    </row>
    <row r="789" spans="1:31" x14ac:dyDescent="0.25">
      <c r="B789" s="4">
        <v>45682</v>
      </c>
      <c r="C789" s="7" t="s">
        <v>898</v>
      </c>
      <c r="D789" s="2" t="s">
        <v>35</v>
      </c>
      <c r="E789" s="2" t="s">
        <v>47</v>
      </c>
      <c r="F789" s="2"/>
      <c r="G789" s="2"/>
      <c r="H789" s="2" t="str">
        <f t="shared" si="51"/>
        <v>_</v>
      </c>
      <c r="I789" s="2"/>
      <c r="J789" s="2"/>
      <c r="K789" s="2"/>
      <c r="L789" s="2" t="str">
        <f t="shared" si="50"/>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49"/>
        <v>SAT</v>
      </c>
      <c r="AE789"/>
    </row>
    <row r="790" spans="1:31" x14ac:dyDescent="0.25">
      <c r="A790" s="3"/>
      <c r="B790" s="5">
        <v>45682</v>
      </c>
      <c r="C790" s="8" t="s">
        <v>899</v>
      </c>
      <c r="D790" s="3" t="s">
        <v>14</v>
      </c>
      <c r="E790" s="3" t="s">
        <v>38</v>
      </c>
      <c r="F790" s="3"/>
      <c r="G790" s="3"/>
      <c r="H790" s="3" t="str">
        <f t="shared" si="51"/>
        <v>_</v>
      </c>
      <c r="I790" s="3"/>
      <c r="J790" s="3"/>
      <c r="K790" s="3"/>
      <c r="L790" s="3" t="str">
        <f t="shared" si="50"/>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49"/>
        <v>SAT</v>
      </c>
      <c r="AE790"/>
    </row>
    <row r="791" spans="1:31" x14ac:dyDescent="0.25">
      <c r="B791" s="4">
        <v>45683</v>
      </c>
      <c r="C791" s="7" t="s">
        <v>900</v>
      </c>
      <c r="D791" s="2" t="s">
        <v>26</v>
      </c>
      <c r="E791" s="2" t="s">
        <v>20</v>
      </c>
      <c r="F791" s="2"/>
      <c r="G791" s="2"/>
      <c r="H791" s="2" t="str">
        <f t="shared" si="51"/>
        <v>_</v>
      </c>
      <c r="I791" s="2"/>
      <c r="J791" s="2"/>
      <c r="K791" s="2"/>
      <c r="L791" s="2" t="str">
        <f t="shared" si="50"/>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49"/>
        <v>SUN</v>
      </c>
      <c r="AE791"/>
    </row>
    <row r="792" spans="1:31" x14ac:dyDescent="0.25">
      <c r="B792" s="4">
        <v>45683</v>
      </c>
      <c r="C792" s="7" t="s">
        <v>901</v>
      </c>
      <c r="D792" s="2" t="s">
        <v>15</v>
      </c>
      <c r="E792" s="2" t="s">
        <v>30</v>
      </c>
      <c r="F792" s="2"/>
      <c r="G792" s="2"/>
      <c r="H792" s="2" t="str">
        <f t="shared" si="51"/>
        <v>_</v>
      </c>
      <c r="I792" s="2"/>
      <c r="J792" s="2"/>
      <c r="K792" s="2"/>
      <c r="L792" s="2" t="str">
        <f t="shared" si="50"/>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49"/>
        <v>SUN</v>
      </c>
      <c r="AE792"/>
    </row>
    <row r="793" spans="1:31" x14ac:dyDescent="0.25">
      <c r="B793" s="4">
        <v>45683</v>
      </c>
      <c r="C793" s="7" t="s">
        <v>902</v>
      </c>
      <c r="D793" s="2" t="s">
        <v>24</v>
      </c>
      <c r="E793" s="2" t="s">
        <v>22</v>
      </c>
      <c r="F793" s="2"/>
      <c r="G793" s="2"/>
      <c r="H793" s="2" t="str">
        <f t="shared" si="51"/>
        <v>_</v>
      </c>
      <c r="I793" s="2"/>
      <c r="J793" s="2"/>
      <c r="K793" s="2"/>
      <c r="L793" s="2" t="str">
        <f t="shared" si="50"/>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49"/>
        <v>SUN</v>
      </c>
      <c r="AE793"/>
    </row>
    <row r="794" spans="1:31" x14ac:dyDescent="0.25">
      <c r="B794" s="4">
        <v>45683</v>
      </c>
      <c r="C794" s="7" t="s">
        <v>903</v>
      </c>
      <c r="D794" s="2" t="s">
        <v>37</v>
      </c>
      <c r="E794" s="2" t="s">
        <v>17</v>
      </c>
      <c r="F794" s="2"/>
      <c r="G794" s="2"/>
      <c r="H794" s="2" t="str">
        <f t="shared" si="51"/>
        <v>_</v>
      </c>
      <c r="I794" s="2"/>
      <c r="J794" s="2"/>
      <c r="K794" s="2"/>
      <c r="L794" s="2" t="str">
        <f t="shared" si="50"/>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49"/>
        <v>SUN</v>
      </c>
      <c r="AE794"/>
    </row>
    <row r="795" spans="1:31" x14ac:dyDescent="0.25">
      <c r="A795" s="3"/>
      <c r="B795" s="5">
        <v>45683</v>
      </c>
      <c r="C795" s="8" t="s">
        <v>904</v>
      </c>
      <c r="D795" s="3" t="s">
        <v>14</v>
      </c>
      <c r="E795" s="3" t="s">
        <v>27</v>
      </c>
      <c r="F795" s="3"/>
      <c r="G795" s="3"/>
      <c r="H795" s="3" t="str">
        <f t="shared" si="51"/>
        <v>_</v>
      </c>
      <c r="I795" s="3"/>
      <c r="J795" s="3"/>
      <c r="K795" s="3"/>
      <c r="L795" s="2" t="str">
        <f t="shared" si="50"/>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49"/>
        <v>SUN</v>
      </c>
      <c r="AE795"/>
    </row>
    <row r="796" spans="1:31" x14ac:dyDescent="0.25">
      <c r="B796" s="4">
        <v>45684</v>
      </c>
      <c r="C796" s="7" t="s">
        <v>905</v>
      </c>
      <c r="D796" s="2" t="s">
        <v>28</v>
      </c>
      <c r="E796" s="2" t="s">
        <v>31</v>
      </c>
      <c r="F796" s="2"/>
      <c r="G796" s="2"/>
      <c r="H796" s="2" t="str">
        <f t="shared" si="51"/>
        <v>_</v>
      </c>
      <c r="I796" s="2"/>
      <c r="J796" s="2"/>
      <c r="K796" s="2"/>
      <c r="L796" s="13" t="str">
        <f t="shared" si="50"/>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49"/>
        <v>MON</v>
      </c>
      <c r="AE796"/>
    </row>
    <row r="797" spans="1:31" x14ac:dyDescent="0.25">
      <c r="B797" s="4">
        <v>45684</v>
      </c>
      <c r="C797" s="7" t="s">
        <v>906</v>
      </c>
      <c r="D797" s="2" t="s">
        <v>32</v>
      </c>
      <c r="E797" s="2" t="s">
        <v>45</v>
      </c>
      <c r="F797" s="2"/>
      <c r="G797" s="2"/>
      <c r="H797" s="2" t="str">
        <f t="shared" si="51"/>
        <v>_</v>
      </c>
      <c r="I797" s="2"/>
      <c r="J797" s="2"/>
      <c r="K797" s="2"/>
      <c r="L797" s="2" t="str">
        <f t="shared" si="50"/>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49"/>
        <v>MON</v>
      </c>
      <c r="AE797"/>
    </row>
    <row r="798" spans="1:31" x14ac:dyDescent="0.25">
      <c r="B798" s="4">
        <v>45684</v>
      </c>
      <c r="C798" s="7" t="s">
        <v>907</v>
      </c>
      <c r="D798" s="2" t="s">
        <v>25</v>
      </c>
      <c r="E798" s="2" t="s">
        <v>13</v>
      </c>
      <c r="F798" s="2"/>
      <c r="G798" s="2"/>
      <c r="H798" s="2" t="str">
        <f t="shared" si="51"/>
        <v>_</v>
      </c>
      <c r="I798" s="2"/>
      <c r="J798" s="2"/>
      <c r="K798" s="2"/>
      <c r="L798" s="2" t="str">
        <f t="shared" si="50"/>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49"/>
        <v>MON</v>
      </c>
      <c r="AE798"/>
    </row>
    <row r="799" spans="1:31" x14ac:dyDescent="0.25">
      <c r="B799" s="4">
        <v>45684</v>
      </c>
      <c r="C799" s="7" t="s">
        <v>908</v>
      </c>
      <c r="D799" s="2" t="s">
        <v>12</v>
      </c>
      <c r="E799" s="2" t="s">
        <v>23</v>
      </c>
      <c r="F799" s="2"/>
      <c r="G799" s="2"/>
      <c r="H799" s="2" t="str">
        <f t="shared" si="51"/>
        <v>_</v>
      </c>
      <c r="I799" s="2"/>
      <c r="J799" s="2"/>
      <c r="K799" s="2"/>
      <c r="L799" s="2" t="str">
        <f t="shared" si="50"/>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49"/>
        <v>MON</v>
      </c>
      <c r="AE799"/>
    </row>
    <row r="800" spans="1:31" x14ac:dyDescent="0.25">
      <c r="A800" s="3"/>
      <c r="B800" s="5">
        <v>45684</v>
      </c>
      <c r="C800" s="8" t="s">
        <v>909</v>
      </c>
      <c r="D800" s="3" t="s">
        <v>21</v>
      </c>
      <c r="E800" s="3" t="s">
        <v>38</v>
      </c>
      <c r="F800" s="3"/>
      <c r="G800" s="3"/>
      <c r="H800" s="3" t="str">
        <f t="shared" si="51"/>
        <v>_</v>
      </c>
      <c r="I800" s="3"/>
      <c r="J800" s="3"/>
      <c r="K800" s="3"/>
      <c r="L800" s="2" t="str">
        <f t="shared" si="50"/>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49"/>
        <v>MON</v>
      </c>
      <c r="AE800"/>
    </row>
    <row r="801" spans="1:31" x14ac:dyDescent="0.25">
      <c r="B801" s="4">
        <v>45685</v>
      </c>
      <c r="C801" s="7" t="s">
        <v>910</v>
      </c>
      <c r="D801" s="2" t="s">
        <v>16</v>
      </c>
      <c r="E801" s="2" t="s">
        <v>29</v>
      </c>
      <c r="F801" s="2"/>
      <c r="G801" s="2"/>
      <c r="H801" s="2" t="str">
        <f t="shared" si="51"/>
        <v>_</v>
      </c>
      <c r="I801" s="2"/>
      <c r="J801" s="2"/>
      <c r="K801" s="2"/>
      <c r="L801" s="13" t="str">
        <f t="shared" si="50"/>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49"/>
        <v>TUE</v>
      </c>
      <c r="AE801"/>
    </row>
    <row r="802" spans="1:31" x14ac:dyDescent="0.25">
      <c r="B802" s="4">
        <v>45685</v>
      </c>
      <c r="C802" s="7" t="s">
        <v>911</v>
      </c>
      <c r="D802" s="2" t="s">
        <v>22</v>
      </c>
      <c r="E802" s="2" t="s">
        <v>19</v>
      </c>
      <c r="F802" s="2"/>
      <c r="G802" s="2"/>
      <c r="H802" s="2" t="str">
        <f t="shared" si="51"/>
        <v>_</v>
      </c>
      <c r="I802" s="2"/>
      <c r="J802" s="2"/>
      <c r="K802" s="2"/>
      <c r="L802" s="2" t="str">
        <f t="shared" si="50"/>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49"/>
        <v>TUE</v>
      </c>
      <c r="AE802"/>
    </row>
    <row r="803" spans="1:31" x14ac:dyDescent="0.25">
      <c r="B803" s="4">
        <v>45685</v>
      </c>
      <c r="C803" s="7" t="s">
        <v>912</v>
      </c>
      <c r="D803" s="2" t="s">
        <v>17</v>
      </c>
      <c r="E803" s="2" t="s">
        <v>43</v>
      </c>
      <c r="F803" s="2"/>
      <c r="G803" s="2"/>
      <c r="H803" s="2" t="str">
        <f t="shared" si="51"/>
        <v>_</v>
      </c>
      <c r="I803" s="2"/>
      <c r="J803" s="2"/>
      <c r="K803" s="2"/>
      <c r="L803" s="2" t="str">
        <f t="shared" si="50"/>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49"/>
        <v>TUE</v>
      </c>
      <c r="AE803"/>
    </row>
    <row r="804" spans="1:31" x14ac:dyDescent="0.25">
      <c r="B804" s="4">
        <v>45685</v>
      </c>
      <c r="C804" s="7" t="s">
        <v>913</v>
      </c>
      <c r="D804" s="2" t="s">
        <v>44</v>
      </c>
      <c r="E804" s="2" t="s">
        <v>20</v>
      </c>
      <c r="F804" s="2"/>
      <c r="G804" s="2"/>
      <c r="H804" s="2" t="str">
        <f t="shared" si="51"/>
        <v>_</v>
      </c>
      <c r="I804" s="2"/>
      <c r="J804" s="2"/>
      <c r="K804" s="2"/>
      <c r="L804" s="2" t="str">
        <f t="shared" si="50"/>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49"/>
        <v>TUE</v>
      </c>
      <c r="AE804"/>
    </row>
    <row r="805" spans="1:31" x14ac:dyDescent="0.25">
      <c r="B805" s="4">
        <v>45685</v>
      </c>
      <c r="C805" s="7" t="s">
        <v>914</v>
      </c>
      <c r="D805" s="2" t="s">
        <v>26</v>
      </c>
      <c r="E805" s="2" t="s">
        <v>33</v>
      </c>
      <c r="F805" s="2"/>
      <c r="G805" s="2"/>
      <c r="H805" s="2" t="str">
        <f t="shared" si="51"/>
        <v>_</v>
      </c>
      <c r="I805" s="2"/>
      <c r="J805" s="2"/>
      <c r="K805" s="2"/>
      <c r="L805" s="2" t="str">
        <f t="shared" si="50"/>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49"/>
        <v>TUE</v>
      </c>
      <c r="AE805"/>
    </row>
    <row r="806" spans="1:31" x14ac:dyDescent="0.25">
      <c r="B806" s="4">
        <v>45685</v>
      </c>
      <c r="C806" s="7" t="s">
        <v>915</v>
      </c>
      <c r="D806" s="2" t="s">
        <v>46</v>
      </c>
      <c r="E806" s="2" t="s">
        <v>24</v>
      </c>
      <c r="F806" s="2"/>
      <c r="G806" s="2"/>
      <c r="H806" s="2" t="str">
        <f t="shared" si="51"/>
        <v>_</v>
      </c>
      <c r="I806" s="2"/>
      <c r="J806" s="2"/>
      <c r="K806" s="2"/>
      <c r="L806" s="2" t="str">
        <f t="shared" si="50"/>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49"/>
        <v>TUE</v>
      </c>
      <c r="AE806"/>
    </row>
    <row r="807" spans="1:31" x14ac:dyDescent="0.25">
      <c r="B807" s="4">
        <v>45685</v>
      </c>
      <c r="C807" s="7" t="s">
        <v>916</v>
      </c>
      <c r="D807" s="2" t="s">
        <v>34</v>
      </c>
      <c r="E807" s="2" t="s">
        <v>27</v>
      </c>
      <c r="F807" s="2"/>
      <c r="G807" s="2"/>
      <c r="H807" s="2" t="str">
        <f t="shared" si="51"/>
        <v>_</v>
      </c>
      <c r="I807" s="2"/>
      <c r="J807" s="2"/>
      <c r="K807" s="2"/>
      <c r="L807" s="2" t="str">
        <f t="shared" si="50"/>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49"/>
        <v>TUE</v>
      </c>
      <c r="AE807"/>
    </row>
    <row r="808" spans="1:31" x14ac:dyDescent="0.25">
      <c r="A808" s="3"/>
      <c r="B808" s="5">
        <v>45685</v>
      </c>
      <c r="C808" s="8" t="s">
        <v>917</v>
      </c>
      <c r="D808" s="3" t="s">
        <v>47</v>
      </c>
      <c r="E808" s="3" t="s">
        <v>12</v>
      </c>
      <c r="F808" s="3"/>
      <c r="G808" s="3"/>
      <c r="H808" s="3" t="str">
        <f t="shared" si="51"/>
        <v>_</v>
      </c>
      <c r="I808" s="3"/>
      <c r="J808" s="3"/>
      <c r="K808" s="3"/>
      <c r="L808" s="2" t="str">
        <f t="shared" si="50"/>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49"/>
        <v>TUE</v>
      </c>
      <c r="AE808"/>
    </row>
    <row r="809" spans="1:31" x14ac:dyDescent="0.25">
      <c r="B809" s="4">
        <v>45686</v>
      </c>
      <c r="C809" s="7" t="s">
        <v>918</v>
      </c>
      <c r="D809" s="2" t="s">
        <v>37</v>
      </c>
      <c r="E809" s="2" t="s">
        <v>18</v>
      </c>
      <c r="F809" s="2"/>
      <c r="G809" s="2"/>
      <c r="H809" s="2" t="str">
        <f t="shared" si="51"/>
        <v>_</v>
      </c>
      <c r="I809" s="2"/>
      <c r="J809" s="2"/>
      <c r="K809" s="2"/>
      <c r="L809" s="13" t="str">
        <f t="shared" si="50"/>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49"/>
        <v>WED</v>
      </c>
      <c r="AE809"/>
    </row>
    <row r="810" spans="1:31" x14ac:dyDescent="0.25">
      <c r="B810" s="4">
        <v>45686</v>
      </c>
      <c r="C810" s="7" t="s">
        <v>919</v>
      </c>
      <c r="D810" s="2" t="s">
        <v>28</v>
      </c>
      <c r="E810" s="2" t="s">
        <v>14</v>
      </c>
      <c r="F810" s="2"/>
      <c r="G810" s="2"/>
      <c r="H810" s="2" t="str">
        <f t="shared" si="51"/>
        <v>_</v>
      </c>
      <c r="I810" s="2"/>
      <c r="J810" s="2"/>
      <c r="K810" s="2"/>
      <c r="L810" s="2" t="str">
        <f t="shared" si="50"/>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49"/>
        <v>WED</v>
      </c>
      <c r="AE810"/>
    </row>
    <row r="811" spans="1:31" x14ac:dyDescent="0.25">
      <c r="B811" s="4">
        <v>45686</v>
      </c>
      <c r="C811" s="7" t="s">
        <v>920</v>
      </c>
      <c r="D811" s="2" t="s">
        <v>45</v>
      </c>
      <c r="E811" s="2" t="s">
        <v>32</v>
      </c>
      <c r="F811" s="2"/>
      <c r="G811" s="2"/>
      <c r="H811" s="2" t="str">
        <f t="shared" si="51"/>
        <v>_</v>
      </c>
      <c r="I811" s="2"/>
      <c r="J811" s="2"/>
      <c r="K811" s="2"/>
      <c r="L811" s="2" t="str">
        <f t="shared" si="50"/>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49"/>
        <v>WED</v>
      </c>
      <c r="AE811"/>
    </row>
    <row r="812" spans="1:31" x14ac:dyDescent="0.25">
      <c r="B812" s="4">
        <v>45686</v>
      </c>
      <c r="C812" s="7" t="s">
        <v>921</v>
      </c>
      <c r="D812" s="2" t="s">
        <v>25</v>
      </c>
      <c r="E812" s="2" t="s">
        <v>35</v>
      </c>
      <c r="F812" s="2"/>
      <c r="G812" s="2"/>
      <c r="H812" s="2" t="str">
        <f t="shared" si="51"/>
        <v>_</v>
      </c>
      <c r="I812" s="2"/>
      <c r="J812" s="2"/>
      <c r="K812" s="2"/>
      <c r="L812" s="2" t="str">
        <f t="shared" si="50"/>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49"/>
        <v>WED</v>
      </c>
      <c r="AE812"/>
    </row>
    <row r="813" spans="1:31" x14ac:dyDescent="0.25">
      <c r="A813" s="3"/>
      <c r="B813" s="5">
        <v>45686</v>
      </c>
      <c r="C813" s="8" t="s">
        <v>922</v>
      </c>
      <c r="D813" s="3" t="s">
        <v>21</v>
      </c>
      <c r="E813" s="3" t="s">
        <v>15</v>
      </c>
      <c r="F813" s="3"/>
      <c r="G813" s="3"/>
      <c r="H813" s="3" t="str">
        <f t="shared" si="51"/>
        <v>_</v>
      </c>
      <c r="I813" s="3"/>
      <c r="J813" s="3"/>
      <c r="K813" s="3"/>
      <c r="L813" s="2" t="str">
        <f t="shared" si="50"/>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49"/>
        <v>WED</v>
      </c>
      <c r="AE813"/>
    </row>
    <row r="814" spans="1:31" x14ac:dyDescent="0.25">
      <c r="B814" s="4">
        <v>45687</v>
      </c>
      <c r="C814" s="7" t="s">
        <v>923</v>
      </c>
      <c r="D814" s="2" t="s">
        <v>22</v>
      </c>
      <c r="E814" s="2" t="s">
        <v>16</v>
      </c>
      <c r="F814" s="2"/>
      <c r="G814" s="2"/>
      <c r="H814" s="2" t="str">
        <f t="shared" si="51"/>
        <v>_</v>
      </c>
      <c r="I814" s="2"/>
      <c r="J814" s="2"/>
      <c r="K814" s="2"/>
      <c r="L814" s="13" t="str">
        <f t="shared" si="50"/>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49"/>
        <v>THU</v>
      </c>
      <c r="AE814"/>
    </row>
    <row r="815" spans="1:31" x14ac:dyDescent="0.25">
      <c r="B815" s="4">
        <v>45687</v>
      </c>
      <c r="C815" s="7" t="s">
        <v>924</v>
      </c>
      <c r="D815" s="2" t="s">
        <v>37</v>
      </c>
      <c r="E815" s="2" t="s">
        <v>19</v>
      </c>
      <c r="F815" s="2"/>
      <c r="G815" s="2"/>
      <c r="H815" s="2" t="str">
        <f t="shared" si="51"/>
        <v>_</v>
      </c>
      <c r="I815" s="2"/>
      <c r="J815" s="2"/>
      <c r="K815" s="2"/>
      <c r="L815" s="2" t="str">
        <f t="shared" si="50"/>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49"/>
        <v>THU</v>
      </c>
      <c r="AE815"/>
    </row>
    <row r="816" spans="1:31" x14ac:dyDescent="0.25">
      <c r="B816" s="4">
        <v>45687</v>
      </c>
      <c r="C816" s="7" t="s">
        <v>925</v>
      </c>
      <c r="D816" s="2" t="s">
        <v>46</v>
      </c>
      <c r="E816" s="2" t="s">
        <v>30</v>
      </c>
      <c r="F816" s="2"/>
      <c r="G816" s="2"/>
      <c r="H816" s="2" t="str">
        <f t="shared" si="51"/>
        <v>_</v>
      </c>
      <c r="I816" s="2"/>
      <c r="J816" s="2"/>
      <c r="K816" s="2"/>
      <c r="L816" s="2" t="str">
        <f t="shared" si="50"/>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49"/>
        <v>THU</v>
      </c>
      <c r="AE816"/>
    </row>
    <row r="817" spans="1:31" x14ac:dyDescent="0.25">
      <c r="B817" s="4">
        <v>45687</v>
      </c>
      <c r="C817" s="7" t="s">
        <v>926</v>
      </c>
      <c r="D817" s="2" t="s">
        <v>28</v>
      </c>
      <c r="E817" s="2" t="s">
        <v>43</v>
      </c>
      <c r="F817" s="2"/>
      <c r="G817" s="2"/>
      <c r="H817" s="2" t="str">
        <f t="shared" si="51"/>
        <v>_</v>
      </c>
      <c r="I817" s="2"/>
      <c r="J817" s="2"/>
      <c r="K817" s="2"/>
      <c r="L817" s="2" t="str">
        <f t="shared" si="50"/>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49"/>
        <v>THU</v>
      </c>
      <c r="AE817"/>
    </row>
    <row r="818" spans="1:31" x14ac:dyDescent="0.25">
      <c r="B818" s="4">
        <v>45687</v>
      </c>
      <c r="C818" s="7" t="s">
        <v>927</v>
      </c>
      <c r="D818" s="2" t="s">
        <v>17</v>
      </c>
      <c r="E818" s="2" t="s">
        <v>44</v>
      </c>
      <c r="F818" s="2"/>
      <c r="G818" s="2"/>
      <c r="H818" s="2" t="str">
        <f t="shared" si="51"/>
        <v>_</v>
      </c>
      <c r="I818" s="2"/>
      <c r="J818" s="2"/>
      <c r="K818" s="2"/>
      <c r="L818" s="2" t="str">
        <f t="shared" si="50"/>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8"/>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49"/>
        <v>THU</v>
      </c>
      <c r="AE818"/>
    </row>
    <row r="819" spans="1:31" x14ac:dyDescent="0.25">
      <c r="B819" s="4">
        <v>45687</v>
      </c>
      <c r="C819" s="7" t="s">
        <v>928</v>
      </c>
      <c r="D819" s="2" t="s">
        <v>33</v>
      </c>
      <c r="E819" s="2" t="s">
        <v>45</v>
      </c>
      <c r="F819" s="2"/>
      <c r="G819" s="2"/>
      <c r="H819" s="2" t="str">
        <f t="shared" si="51"/>
        <v>_</v>
      </c>
      <c r="I819" s="2"/>
      <c r="J819" s="2"/>
      <c r="K819" s="2"/>
      <c r="L819" s="2" t="str">
        <f t="shared" si="50"/>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8"/>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49"/>
        <v>THU</v>
      </c>
      <c r="AE819"/>
    </row>
    <row r="820" spans="1:31" x14ac:dyDescent="0.25">
      <c r="B820" s="4">
        <v>45687</v>
      </c>
      <c r="C820" s="7" t="s">
        <v>929</v>
      </c>
      <c r="D820" s="2" t="s">
        <v>47</v>
      </c>
      <c r="E820" s="2" t="s">
        <v>24</v>
      </c>
      <c r="F820" s="2"/>
      <c r="G820" s="2"/>
      <c r="H820" s="2" t="str">
        <f t="shared" si="51"/>
        <v>_</v>
      </c>
      <c r="I820" s="2"/>
      <c r="J820" s="2"/>
      <c r="K820" s="2"/>
      <c r="L820" s="2" t="str">
        <f t="shared" si="50"/>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49"/>
        <v>THU</v>
      </c>
      <c r="AE820"/>
    </row>
    <row r="821" spans="1:31" x14ac:dyDescent="0.25">
      <c r="B821" s="4">
        <v>45687</v>
      </c>
      <c r="C821" s="7" t="s">
        <v>930</v>
      </c>
      <c r="D821" s="2" t="s">
        <v>31</v>
      </c>
      <c r="E821" s="2" t="s">
        <v>23</v>
      </c>
      <c r="F821" s="2"/>
      <c r="G821" s="2"/>
      <c r="H821" s="2" t="str">
        <f t="shared" si="51"/>
        <v>_</v>
      </c>
      <c r="I821" s="2"/>
      <c r="J821" s="2"/>
      <c r="K821" s="2"/>
      <c r="L821" s="2" t="str">
        <f t="shared" si="50"/>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49"/>
        <v>THU</v>
      </c>
      <c r="AE821"/>
    </row>
    <row r="822" spans="1:31" x14ac:dyDescent="0.25">
      <c r="B822" s="4">
        <v>45687</v>
      </c>
      <c r="C822" s="7" t="s">
        <v>931</v>
      </c>
      <c r="D822" s="2" t="s">
        <v>36</v>
      </c>
      <c r="E822" s="2" t="s">
        <v>27</v>
      </c>
      <c r="F822" s="2"/>
      <c r="G822" s="2"/>
      <c r="H822" s="2" t="str">
        <f t="shared" si="51"/>
        <v>_</v>
      </c>
      <c r="I822" s="2"/>
      <c r="J822" s="2"/>
      <c r="K822" s="2"/>
      <c r="L822" s="2" t="str">
        <f t="shared" si="50"/>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49"/>
        <v>THU</v>
      </c>
      <c r="AE822"/>
    </row>
    <row r="823" spans="1:31" x14ac:dyDescent="0.25">
      <c r="A823" s="3"/>
      <c r="B823" s="5">
        <v>45687</v>
      </c>
      <c r="C823" s="8" t="s">
        <v>932</v>
      </c>
      <c r="D823" s="3" t="s">
        <v>38</v>
      </c>
      <c r="E823" s="3" t="s">
        <v>12</v>
      </c>
      <c r="F823" s="3"/>
      <c r="G823" s="3"/>
      <c r="H823" s="3" t="str">
        <f t="shared" si="51"/>
        <v>_</v>
      </c>
      <c r="I823" s="3"/>
      <c r="J823" s="3"/>
      <c r="K823" s="3"/>
      <c r="L823" s="2" t="str">
        <f t="shared" si="50"/>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49"/>
        <v>THU</v>
      </c>
      <c r="AE823"/>
    </row>
    <row r="824" spans="1:31" x14ac:dyDescent="0.25">
      <c r="B824" s="4">
        <v>45688</v>
      </c>
      <c r="C824" s="7" t="s">
        <v>933</v>
      </c>
      <c r="D824" s="2" t="s">
        <v>35</v>
      </c>
      <c r="E824" s="2" t="s">
        <v>29</v>
      </c>
      <c r="F824" s="2"/>
      <c r="G824" s="2"/>
      <c r="H824" s="2" t="str">
        <f t="shared" si="51"/>
        <v>_</v>
      </c>
      <c r="I824" s="2"/>
      <c r="J824" s="2"/>
      <c r="K824" s="2"/>
      <c r="L824" s="13" t="str">
        <f t="shared" si="50"/>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49"/>
        <v>FRI</v>
      </c>
      <c r="AE824"/>
    </row>
    <row r="825" spans="1:31" x14ac:dyDescent="0.25">
      <c r="B825" s="4">
        <v>45688</v>
      </c>
      <c r="C825" s="7" t="s">
        <v>934</v>
      </c>
      <c r="D825" s="2" t="s">
        <v>25</v>
      </c>
      <c r="E825" s="2" t="s">
        <v>34</v>
      </c>
      <c r="F825" s="2"/>
      <c r="G825" s="2"/>
      <c r="H825" s="2" t="str">
        <f t="shared" si="51"/>
        <v>_</v>
      </c>
      <c r="I825" s="2"/>
      <c r="J825" s="2"/>
      <c r="K825" s="2"/>
      <c r="L825" s="2" t="str">
        <f t="shared" si="50"/>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49"/>
        <v>FRI</v>
      </c>
      <c r="AE825"/>
    </row>
    <row r="826" spans="1:31" x14ac:dyDescent="0.25">
      <c r="B826" s="4">
        <v>45688</v>
      </c>
      <c r="C826" s="7" t="s">
        <v>935</v>
      </c>
      <c r="D826" s="2" t="s">
        <v>13</v>
      </c>
      <c r="E826" s="2" t="s">
        <v>26</v>
      </c>
      <c r="F826" s="2"/>
      <c r="G826" s="2"/>
      <c r="H826" s="2" t="str">
        <f t="shared" si="51"/>
        <v>_</v>
      </c>
      <c r="I826" s="2"/>
      <c r="J826" s="2"/>
      <c r="K826" s="2"/>
      <c r="L826" s="2" t="str">
        <f t="shared" si="50"/>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49"/>
        <v>FRI</v>
      </c>
      <c r="AE826"/>
    </row>
    <row r="827" spans="1:31" x14ac:dyDescent="0.25">
      <c r="A827" s="3"/>
      <c r="B827" s="5">
        <v>45688</v>
      </c>
      <c r="C827" s="8" t="s">
        <v>936</v>
      </c>
      <c r="D827" s="3" t="s">
        <v>36</v>
      </c>
      <c r="E827" s="3" t="s">
        <v>15</v>
      </c>
      <c r="F827" s="3"/>
      <c r="G827" s="3"/>
      <c r="H827" s="3" t="str">
        <f t="shared" si="51"/>
        <v>_</v>
      </c>
      <c r="I827" s="3"/>
      <c r="J827" s="3"/>
      <c r="K827" s="3"/>
      <c r="L827" s="2" t="str">
        <f t="shared" si="50"/>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49"/>
        <v>FRI</v>
      </c>
      <c r="AE827"/>
    </row>
    <row r="828" spans="1:31" x14ac:dyDescent="0.25">
      <c r="B828" s="4">
        <v>45689</v>
      </c>
      <c r="C828" s="7" t="s">
        <v>937</v>
      </c>
      <c r="D828" s="2" t="s">
        <v>17</v>
      </c>
      <c r="E828" s="2" t="s">
        <v>14</v>
      </c>
      <c r="F828" s="2"/>
      <c r="G828" s="2"/>
      <c r="H828" s="2" t="str">
        <f t="shared" si="51"/>
        <v>_</v>
      </c>
      <c r="I828" s="2"/>
      <c r="J828" s="2"/>
      <c r="K828" s="2"/>
      <c r="L828" s="13" t="str">
        <f t="shared" si="50"/>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49"/>
        <v>SAT</v>
      </c>
      <c r="AE828"/>
    </row>
    <row r="829" spans="1:31" x14ac:dyDescent="0.25">
      <c r="B829" s="4">
        <v>45689</v>
      </c>
      <c r="C829" s="7" t="s">
        <v>938</v>
      </c>
      <c r="D829" s="2" t="s">
        <v>20</v>
      </c>
      <c r="E829" s="2" t="s">
        <v>16</v>
      </c>
      <c r="F829" s="2"/>
      <c r="G829" s="2"/>
      <c r="H829" s="2" t="str">
        <f t="shared" si="51"/>
        <v>_</v>
      </c>
      <c r="I829" s="2"/>
      <c r="J829" s="2"/>
      <c r="K829" s="2"/>
      <c r="L829" s="2" t="str">
        <f t="shared" si="50"/>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49"/>
        <v>SAT</v>
      </c>
      <c r="AE829"/>
    </row>
    <row r="830" spans="1:31" x14ac:dyDescent="0.25">
      <c r="B830" s="4">
        <v>45689</v>
      </c>
      <c r="C830" s="7" t="s">
        <v>939</v>
      </c>
      <c r="D830" s="2" t="s">
        <v>37</v>
      </c>
      <c r="E830" s="2" t="s">
        <v>30</v>
      </c>
      <c r="F830" s="2"/>
      <c r="G830" s="2"/>
      <c r="H830" s="2" t="str">
        <f t="shared" si="51"/>
        <v>_</v>
      </c>
      <c r="I830" s="2"/>
      <c r="J830" s="2"/>
      <c r="K830" s="2"/>
      <c r="L830" s="2" t="str">
        <f t="shared" si="50"/>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49"/>
        <v>SAT</v>
      </c>
      <c r="AE830"/>
    </row>
    <row r="831" spans="1:31" x14ac:dyDescent="0.25">
      <c r="B831" s="4">
        <v>45689</v>
      </c>
      <c r="C831" s="7" t="s">
        <v>940</v>
      </c>
      <c r="D831" s="2" t="s">
        <v>33</v>
      </c>
      <c r="E831" s="2" t="s">
        <v>43</v>
      </c>
      <c r="F831" s="2"/>
      <c r="G831" s="2"/>
      <c r="H831" s="2" t="str">
        <f t="shared" si="51"/>
        <v>_</v>
      </c>
      <c r="I831" s="2"/>
      <c r="J831" s="2"/>
      <c r="K831" s="2"/>
      <c r="L831" s="2" t="str">
        <f t="shared" si="50"/>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49"/>
        <v>SAT</v>
      </c>
      <c r="AE831"/>
    </row>
    <row r="832" spans="1:31" x14ac:dyDescent="0.25">
      <c r="B832" s="4">
        <v>45689</v>
      </c>
      <c r="C832" s="7" t="s">
        <v>941</v>
      </c>
      <c r="D832" s="2" t="s">
        <v>35</v>
      </c>
      <c r="E832" s="2" t="s">
        <v>21</v>
      </c>
      <c r="F832" s="2"/>
      <c r="G832" s="2"/>
      <c r="H832" s="2" t="str">
        <f t="shared" si="51"/>
        <v>_</v>
      </c>
      <c r="I832" s="2"/>
      <c r="J832" s="2"/>
      <c r="K832" s="2"/>
      <c r="L832" s="2" t="str">
        <f t="shared" si="50"/>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49"/>
        <v>SAT</v>
      </c>
      <c r="AE832"/>
    </row>
    <row r="833" spans="1:31" x14ac:dyDescent="0.25">
      <c r="B833" s="4">
        <v>45689</v>
      </c>
      <c r="C833" s="7" t="s">
        <v>942</v>
      </c>
      <c r="D833" s="2" t="s">
        <v>22</v>
      </c>
      <c r="E833" s="2" t="s">
        <v>46</v>
      </c>
      <c r="F833" s="2"/>
      <c r="G833" s="2"/>
      <c r="H833" s="2" t="str">
        <f t="shared" si="51"/>
        <v>_</v>
      </c>
      <c r="I833" s="2"/>
      <c r="J833" s="2"/>
      <c r="K833" s="2"/>
      <c r="L833" s="2" t="str">
        <f t="shared" si="50"/>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49"/>
        <v>SAT</v>
      </c>
      <c r="AE833"/>
    </row>
    <row r="834" spans="1:31" x14ac:dyDescent="0.25">
      <c r="B834" s="4">
        <v>45689</v>
      </c>
      <c r="C834" s="7" t="s">
        <v>943</v>
      </c>
      <c r="D834" s="2" t="s">
        <v>28</v>
      </c>
      <c r="E834" s="2" t="s">
        <v>44</v>
      </c>
      <c r="F834" s="2"/>
      <c r="G834" s="2"/>
      <c r="H834" s="2" t="str">
        <f t="shared" si="51"/>
        <v>_</v>
      </c>
      <c r="I834" s="2"/>
      <c r="J834" s="2"/>
      <c r="K834" s="2"/>
      <c r="L834" s="2" t="str">
        <f t="shared" si="50"/>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49"/>
        <v>SAT</v>
      </c>
      <c r="AE834"/>
    </row>
    <row r="835" spans="1:31" x14ac:dyDescent="0.25">
      <c r="B835" s="4">
        <v>45689</v>
      </c>
      <c r="C835" s="7" t="s">
        <v>944</v>
      </c>
      <c r="D835" s="2" t="s">
        <v>18</v>
      </c>
      <c r="E835" s="2" t="s">
        <v>23</v>
      </c>
      <c r="F835" s="2"/>
      <c r="G835" s="2"/>
      <c r="H835" s="2" t="str">
        <f t="shared" si="51"/>
        <v>_</v>
      </c>
      <c r="I835" s="2"/>
      <c r="J835" s="2"/>
      <c r="K835" s="2"/>
      <c r="L835" s="2" t="str">
        <f t="shared" si="50"/>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52">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53">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51"/>
        <v>_</v>
      </c>
      <c r="I836" s="3"/>
      <c r="J836" s="3"/>
      <c r="K836" s="3"/>
      <c r="L836" s="2" t="str">
        <f t="shared" ref="L836:L899" si="54">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52"/>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53"/>
        <v>SAT</v>
      </c>
      <c r="AE836"/>
    </row>
    <row r="837" spans="1:31" x14ac:dyDescent="0.25">
      <c r="B837" s="4">
        <v>45690</v>
      </c>
      <c r="C837" s="7" t="s">
        <v>946</v>
      </c>
      <c r="D837" s="2" t="s">
        <v>32</v>
      </c>
      <c r="E837" s="2" t="s">
        <v>29</v>
      </c>
      <c r="F837" s="2"/>
      <c r="G837" s="2"/>
      <c r="H837" s="2" t="str">
        <f t="shared" si="51"/>
        <v>_</v>
      </c>
      <c r="I837" s="2"/>
      <c r="J837" s="2"/>
      <c r="K837" s="2"/>
      <c r="L837" s="13" t="str">
        <f t="shared" si="54"/>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52"/>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53"/>
        <v>SUN</v>
      </c>
      <c r="AE837"/>
    </row>
    <row r="838" spans="1:31" x14ac:dyDescent="0.25">
      <c r="B838" s="4">
        <v>45690</v>
      </c>
      <c r="C838" s="7" t="s">
        <v>947</v>
      </c>
      <c r="D838" s="2" t="s">
        <v>45</v>
      </c>
      <c r="E838" s="2" t="s">
        <v>26</v>
      </c>
      <c r="F838" s="2"/>
      <c r="G838" s="2"/>
      <c r="H838" s="2" t="str">
        <f t="shared" ref="H838:H901" si="55">IF(AND(ISBLANK($F838),ISBLANK($G838)),"_",IF($F838&gt;$G838,$D838,$E838))</f>
        <v>_</v>
      </c>
      <c r="I838" s="2"/>
      <c r="J838" s="2"/>
      <c r="K838" s="2"/>
      <c r="L838" s="2" t="str">
        <f t="shared" si="54"/>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52"/>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53"/>
        <v>SUN</v>
      </c>
      <c r="AE838"/>
    </row>
    <row r="839" spans="1:31" x14ac:dyDescent="0.25">
      <c r="B839" s="4">
        <v>45690</v>
      </c>
      <c r="C839" s="7" t="s">
        <v>948</v>
      </c>
      <c r="D839" s="2" t="s">
        <v>19</v>
      </c>
      <c r="E839" s="2" t="s">
        <v>47</v>
      </c>
      <c r="F839" s="2"/>
      <c r="G839" s="2"/>
      <c r="H839" s="2" t="str">
        <f t="shared" si="55"/>
        <v>_</v>
      </c>
      <c r="I839" s="2"/>
      <c r="J839" s="2"/>
      <c r="K839" s="2"/>
      <c r="L839" s="2" t="str">
        <f t="shared" si="54"/>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52"/>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53"/>
        <v>SUN</v>
      </c>
      <c r="AE839"/>
    </row>
    <row r="840" spans="1:31" x14ac:dyDescent="0.25">
      <c r="B840" s="4">
        <v>45690</v>
      </c>
      <c r="C840" s="7" t="s">
        <v>949</v>
      </c>
      <c r="D840" s="2" t="s">
        <v>33</v>
      </c>
      <c r="E840" s="2" t="s">
        <v>14</v>
      </c>
      <c r="F840" s="2"/>
      <c r="G840" s="2"/>
      <c r="H840" s="2" t="str">
        <f t="shared" si="55"/>
        <v>_</v>
      </c>
      <c r="I840" s="2"/>
      <c r="J840" s="2"/>
      <c r="K840" s="2"/>
      <c r="L840" s="2" t="str">
        <f t="shared" si="54"/>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52"/>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53"/>
        <v>SUN</v>
      </c>
      <c r="AE840"/>
    </row>
    <row r="841" spans="1:31" x14ac:dyDescent="0.25">
      <c r="B841" s="4">
        <v>45690</v>
      </c>
      <c r="C841" s="7" t="s">
        <v>950</v>
      </c>
      <c r="D841" s="2" t="s">
        <v>27</v>
      </c>
      <c r="E841" s="2" t="s">
        <v>20</v>
      </c>
      <c r="F841" s="2"/>
      <c r="G841" s="2"/>
      <c r="H841" s="2" t="str">
        <f t="shared" si="55"/>
        <v>_</v>
      </c>
      <c r="I841" s="2"/>
      <c r="J841" s="2"/>
      <c r="K841" s="2"/>
      <c r="L841" s="2" t="str">
        <f t="shared" si="54"/>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52"/>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53"/>
        <v>SUN</v>
      </c>
      <c r="AE841"/>
    </row>
    <row r="842" spans="1:31" x14ac:dyDescent="0.25">
      <c r="B842" s="4">
        <v>45690</v>
      </c>
      <c r="C842" s="7" t="s">
        <v>951</v>
      </c>
      <c r="D842" s="2" t="s">
        <v>36</v>
      </c>
      <c r="E842" s="2" t="s">
        <v>34</v>
      </c>
      <c r="F842" s="2"/>
      <c r="G842" s="2"/>
      <c r="H842" s="2" t="str">
        <f t="shared" si="55"/>
        <v>_</v>
      </c>
      <c r="I842" s="2"/>
      <c r="J842" s="2"/>
      <c r="K842" s="2"/>
      <c r="L842" s="2" t="str">
        <f t="shared" si="54"/>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52"/>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53"/>
        <v>SUN</v>
      </c>
      <c r="AE842"/>
    </row>
    <row r="843" spans="1:31" x14ac:dyDescent="0.25">
      <c r="B843" s="4">
        <v>45690</v>
      </c>
      <c r="C843" s="7" t="s">
        <v>952</v>
      </c>
      <c r="D843" s="2" t="s">
        <v>13</v>
      </c>
      <c r="E843" s="2" t="s">
        <v>15</v>
      </c>
      <c r="F843" s="2"/>
      <c r="G843" s="2"/>
      <c r="H843" s="2" t="str">
        <f t="shared" si="55"/>
        <v>_</v>
      </c>
      <c r="I843" s="2"/>
      <c r="J843" s="2"/>
      <c r="K843" s="2"/>
      <c r="L843" s="2" t="str">
        <f t="shared" si="54"/>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52"/>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53"/>
        <v>SUN</v>
      </c>
      <c r="AE843"/>
    </row>
    <row r="844" spans="1:31" x14ac:dyDescent="0.25">
      <c r="B844" s="4">
        <v>45690</v>
      </c>
      <c r="C844" s="7" t="s">
        <v>953</v>
      </c>
      <c r="D844" s="2" t="s">
        <v>31</v>
      </c>
      <c r="E844" s="2" t="s">
        <v>25</v>
      </c>
      <c r="F844" s="2"/>
      <c r="G844" s="2"/>
      <c r="H844" s="2" t="str">
        <f t="shared" si="55"/>
        <v>_</v>
      </c>
      <c r="I844" s="2"/>
      <c r="J844" s="2"/>
      <c r="K844" s="2"/>
      <c r="L844" s="2" t="str">
        <f t="shared" si="54"/>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52"/>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53"/>
        <v>SUN</v>
      </c>
      <c r="AE844"/>
    </row>
    <row r="845" spans="1:31" x14ac:dyDescent="0.25">
      <c r="A845" s="3"/>
      <c r="B845" s="5">
        <v>45690</v>
      </c>
      <c r="C845" s="8" t="s">
        <v>954</v>
      </c>
      <c r="D845" s="3" t="s">
        <v>24</v>
      </c>
      <c r="E845" s="3" t="s">
        <v>12</v>
      </c>
      <c r="F845" s="3"/>
      <c r="G845" s="3"/>
      <c r="H845" s="3" t="str">
        <f t="shared" si="55"/>
        <v>_</v>
      </c>
      <c r="I845" s="3"/>
      <c r="J845" s="3"/>
      <c r="K845" s="3"/>
      <c r="L845" s="2" t="str">
        <f t="shared" si="54"/>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52"/>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53"/>
        <v>SUN</v>
      </c>
      <c r="AE845"/>
    </row>
    <row r="846" spans="1:31" x14ac:dyDescent="0.25">
      <c r="A846" s="12"/>
      <c r="B846" s="25">
        <v>45691</v>
      </c>
      <c r="C846" s="11" t="s">
        <v>955</v>
      </c>
      <c r="D846" s="12" t="s">
        <v>30</v>
      </c>
      <c r="E846" s="12" t="s">
        <v>35</v>
      </c>
      <c r="F846" s="12"/>
      <c r="G846" s="12"/>
      <c r="H846" s="12" t="str">
        <f t="shared" si="55"/>
        <v>_</v>
      </c>
      <c r="I846" s="12"/>
      <c r="J846" s="12"/>
      <c r="K846" s="12"/>
      <c r="L846" s="12" t="str">
        <f t="shared" si="54"/>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52"/>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53"/>
        <v>MON</v>
      </c>
      <c r="AE846"/>
    </row>
    <row r="847" spans="1:31" x14ac:dyDescent="0.25">
      <c r="B847" s="4">
        <v>45692</v>
      </c>
      <c r="C847" s="7" t="s">
        <v>956</v>
      </c>
      <c r="D847" s="2" t="s">
        <v>37</v>
      </c>
      <c r="E847" s="2" t="s">
        <v>16</v>
      </c>
      <c r="F847" s="2"/>
      <c r="G847" s="2"/>
      <c r="H847" s="2" t="str">
        <f t="shared" si="55"/>
        <v>_</v>
      </c>
      <c r="I847" s="2"/>
      <c r="J847" s="2"/>
      <c r="K847" s="2"/>
      <c r="L847" s="13" t="str">
        <f t="shared" si="54"/>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52"/>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53"/>
        <v>TUE</v>
      </c>
      <c r="AE847"/>
    </row>
    <row r="848" spans="1:31" x14ac:dyDescent="0.25">
      <c r="B848" s="4">
        <v>45692</v>
      </c>
      <c r="C848" s="7" t="s">
        <v>957</v>
      </c>
      <c r="D848" s="2" t="s">
        <v>36</v>
      </c>
      <c r="E848" s="2" t="s">
        <v>29</v>
      </c>
      <c r="F848" s="2"/>
      <c r="G848" s="2"/>
      <c r="H848" s="2" t="str">
        <f t="shared" si="55"/>
        <v>_</v>
      </c>
      <c r="I848" s="2"/>
      <c r="J848" s="2"/>
      <c r="K848" s="2"/>
      <c r="L848" s="2" t="str">
        <f t="shared" si="54"/>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52"/>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53"/>
        <v>TUE</v>
      </c>
      <c r="AE848"/>
    </row>
    <row r="849" spans="1:31" x14ac:dyDescent="0.25">
      <c r="B849" s="4">
        <v>45692</v>
      </c>
      <c r="C849" s="7" t="s">
        <v>958</v>
      </c>
      <c r="D849" s="2" t="s">
        <v>30</v>
      </c>
      <c r="E849" s="2" t="s">
        <v>43</v>
      </c>
      <c r="F849" s="2"/>
      <c r="G849" s="2"/>
      <c r="H849" s="2" t="str">
        <f t="shared" si="55"/>
        <v>_</v>
      </c>
      <c r="I849" s="2"/>
      <c r="J849" s="2"/>
      <c r="K849" s="2"/>
      <c r="L849" s="2" t="str">
        <f t="shared" si="54"/>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52"/>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53"/>
        <v>TUE</v>
      </c>
      <c r="AE849"/>
    </row>
    <row r="850" spans="1:31" x14ac:dyDescent="0.25">
      <c r="B850" s="4">
        <v>45692</v>
      </c>
      <c r="C850" s="7" t="s">
        <v>959</v>
      </c>
      <c r="D850" s="2" t="s">
        <v>32</v>
      </c>
      <c r="E850" s="2" t="s">
        <v>21</v>
      </c>
      <c r="F850" s="2"/>
      <c r="G850" s="2"/>
      <c r="H850" s="2" t="str">
        <f t="shared" si="55"/>
        <v>_</v>
      </c>
      <c r="I850" s="2"/>
      <c r="J850" s="2"/>
      <c r="K850" s="2"/>
      <c r="L850" s="2" t="str">
        <f t="shared" si="54"/>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52"/>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53"/>
        <v>TUE</v>
      </c>
      <c r="AE850"/>
    </row>
    <row r="851" spans="1:31" x14ac:dyDescent="0.25">
      <c r="B851" s="4">
        <v>45692</v>
      </c>
      <c r="C851" s="7" t="s">
        <v>960</v>
      </c>
      <c r="D851" s="2" t="s">
        <v>14</v>
      </c>
      <c r="E851" s="2" t="s">
        <v>46</v>
      </c>
      <c r="F851" s="2"/>
      <c r="G851" s="2"/>
      <c r="H851" s="2" t="str">
        <f t="shared" si="55"/>
        <v>_</v>
      </c>
      <c r="I851" s="2"/>
      <c r="J851" s="2"/>
      <c r="K851" s="2"/>
      <c r="L851" s="2" t="str">
        <f t="shared" si="54"/>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52"/>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53"/>
        <v>TUE</v>
      </c>
      <c r="AE851"/>
    </row>
    <row r="852" spans="1:31" x14ac:dyDescent="0.25">
      <c r="B852" s="4">
        <v>45692</v>
      </c>
      <c r="C852" s="7" t="s">
        <v>961</v>
      </c>
      <c r="D852" s="2" t="s">
        <v>27</v>
      </c>
      <c r="E852" s="2" t="s">
        <v>33</v>
      </c>
      <c r="F852" s="2"/>
      <c r="G852" s="2"/>
      <c r="H852" s="2" t="str">
        <f t="shared" si="55"/>
        <v>_</v>
      </c>
      <c r="I852" s="2"/>
      <c r="J852" s="2"/>
      <c r="K852" s="2"/>
      <c r="L852" s="2" t="str">
        <f t="shared" si="54"/>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52"/>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53"/>
        <v>TUE</v>
      </c>
      <c r="AE852"/>
    </row>
    <row r="853" spans="1:31" x14ac:dyDescent="0.25">
      <c r="B853" s="4">
        <v>45692</v>
      </c>
      <c r="C853" s="7" t="s">
        <v>962</v>
      </c>
      <c r="D853" s="2" t="s">
        <v>23</v>
      </c>
      <c r="E853" s="2" t="s">
        <v>13</v>
      </c>
      <c r="F853" s="2"/>
      <c r="G853" s="2"/>
      <c r="H853" s="2" t="str">
        <f t="shared" si="55"/>
        <v>_</v>
      </c>
      <c r="I853" s="2"/>
      <c r="J853" s="2"/>
      <c r="K853" s="2"/>
      <c r="L853" s="2" t="str">
        <f t="shared" si="54"/>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52"/>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53"/>
        <v>TUE</v>
      </c>
      <c r="AE853"/>
    </row>
    <row r="854" spans="1:31" x14ac:dyDescent="0.25">
      <c r="B854" s="4">
        <v>45692</v>
      </c>
      <c r="C854" s="7" t="s">
        <v>963</v>
      </c>
      <c r="D854" s="2" t="s">
        <v>44</v>
      </c>
      <c r="E854" s="2" t="s">
        <v>22</v>
      </c>
      <c r="F854" s="2"/>
      <c r="G854" s="2"/>
      <c r="H854" s="2" t="str">
        <f t="shared" si="55"/>
        <v>_</v>
      </c>
      <c r="I854" s="2"/>
      <c r="J854" s="2"/>
      <c r="K854" s="2"/>
      <c r="L854" s="2" t="str">
        <f t="shared" si="54"/>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52"/>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53"/>
        <v>TUE</v>
      </c>
      <c r="AE854"/>
    </row>
    <row r="855" spans="1:31" x14ac:dyDescent="0.25">
      <c r="B855" s="4">
        <v>45692</v>
      </c>
      <c r="C855" s="7" t="s">
        <v>964</v>
      </c>
      <c r="D855" s="2" t="s">
        <v>18</v>
      </c>
      <c r="E855" s="2" t="s">
        <v>24</v>
      </c>
      <c r="F855" s="2"/>
      <c r="G855" s="2"/>
      <c r="H855" s="2" t="str">
        <f t="shared" si="55"/>
        <v>_</v>
      </c>
      <c r="I855" s="2"/>
      <c r="J855" s="2"/>
      <c r="K855" s="2"/>
      <c r="L855" s="2" t="str">
        <f t="shared" si="54"/>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52"/>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53"/>
        <v>TUE</v>
      </c>
      <c r="AE855"/>
    </row>
    <row r="856" spans="1:31" x14ac:dyDescent="0.25">
      <c r="B856" s="4">
        <v>45692</v>
      </c>
      <c r="C856" s="7" t="s">
        <v>965</v>
      </c>
      <c r="D856" s="2" t="s">
        <v>45</v>
      </c>
      <c r="E856" s="2" t="s">
        <v>15</v>
      </c>
      <c r="F856" s="2"/>
      <c r="G856" s="2"/>
      <c r="H856" s="2" t="str">
        <f t="shared" si="55"/>
        <v>_</v>
      </c>
      <c r="I856" s="2"/>
      <c r="J856" s="2"/>
      <c r="K856" s="2"/>
      <c r="L856" s="2" t="str">
        <f t="shared" si="54"/>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52"/>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53"/>
        <v>TUE</v>
      </c>
      <c r="AE856"/>
    </row>
    <row r="857" spans="1:31" x14ac:dyDescent="0.25">
      <c r="B857" s="4">
        <v>45692</v>
      </c>
      <c r="C857" s="7" t="s">
        <v>966</v>
      </c>
      <c r="D857" s="2" t="s">
        <v>26</v>
      </c>
      <c r="E857" s="2" t="s">
        <v>25</v>
      </c>
      <c r="F857" s="2"/>
      <c r="G857" s="2"/>
      <c r="H857" s="2" t="str">
        <f t="shared" si="55"/>
        <v>_</v>
      </c>
      <c r="I857" s="2"/>
      <c r="J857" s="2"/>
      <c r="K857" s="2"/>
      <c r="L857" s="2" t="str">
        <f t="shared" si="54"/>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52"/>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53"/>
        <v>TUE</v>
      </c>
      <c r="AE857"/>
    </row>
    <row r="858" spans="1:31" x14ac:dyDescent="0.25">
      <c r="B858" s="4">
        <v>45692</v>
      </c>
      <c r="C858" s="7" t="s">
        <v>967</v>
      </c>
      <c r="D858" s="2" t="s">
        <v>31</v>
      </c>
      <c r="E858" s="2" t="s">
        <v>12</v>
      </c>
      <c r="F858" s="2"/>
      <c r="G858" s="2"/>
      <c r="H858" s="2" t="str">
        <f t="shared" si="55"/>
        <v>_</v>
      </c>
      <c r="I858" s="2"/>
      <c r="J858" s="2"/>
      <c r="K858" s="2"/>
      <c r="L858" s="2" t="str">
        <f t="shared" si="54"/>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52"/>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53"/>
        <v>TUE</v>
      </c>
      <c r="AE858"/>
    </row>
    <row r="859" spans="1:31" x14ac:dyDescent="0.25">
      <c r="B859" s="4">
        <v>45692</v>
      </c>
      <c r="C859" s="7" t="s">
        <v>968</v>
      </c>
      <c r="D859" s="2" t="s">
        <v>34</v>
      </c>
      <c r="E859" s="2" t="s">
        <v>47</v>
      </c>
      <c r="F859" s="2"/>
      <c r="G859" s="2"/>
      <c r="H859" s="2" t="str">
        <f t="shared" si="55"/>
        <v>_</v>
      </c>
      <c r="I859" s="2"/>
      <c r="J859" s="2"/>
      <c r="K859" s="2"/>
      <c r="L859" s="2" t="str">
        <f t="shared" si="54"/>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52"/>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53"/>
        <v>TUE</v>
      </c>
      <c r="AE859"/>
    </row>
    <row r="860" spans="1:31" x14ac:dyDescent="0.25">
      <c r="A860" s="3"/>
      <c r="B860" s="5">
        <v>45692</v>
      </c>
      <c r="C860" s="8" t="s">
        <v>969</v>
      </c>
      <c r="D860" s="3" t="s">
        <v>19</v>
      </c>
      <c r="E860" s="3" t="s">
        <v>38</v>
      </c>
      <c r="F860" s="3"/>
      <c r="G860" s="3"/>
      <c r="H860" s="3" t="str">
        <f t="shared" si="55"/>
        <v>_</v>
      </c>
      <c r="I860" s="3"/>
      <c r="J860" s="3"/>
      <c r="K860" s="3"/>
      <c r="L860" s="2" t="str">
        <f t="shared" si="54"/>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52"/>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53"/>
        <v>TUE</v>
      </c>
      <c r="AE860"/>
    </row>
    <row r="861" spans="1:31" x14ac:dyDescent="0.25">
      <c r="B861" s="4">
        <v>45693</v>
      </c>
      <c r="C861" s="7" t="s">
        <v>970</v>
      </c>
      <c r="D861" s="2" t="s">
        <v>16</v>
      </c>
      <c r="E861" s="2" t="s">
        <v>20</v>
      </c>
      <c r="F861" s="2"/>
      <c r="G861" s="2"/>
      <c r="H861" s="2" t="str">
        <f t="shared" si="55"/>
        <v>_</v>
      </c>
      <c r="I861" s="2"/>
      <c r="J861" s="2"/>
      <c r="K861" s="2"/>
      <c r="L861" s="13" t="str">
        <f t="shared" si="54"/>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52"/>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53"/>
        <v>WED</v>
      </c>
      <c r="AE861"/>
    </row>
    <row r="862" spans="1:31" x14ac:dyDescent="0.25">
      <c r="B862" s="4">
        <v>45693</v>
      </c>
      <c r="C862" s="7" t="s">
        <v>971</v>
      </c>
      <c r="D862" s="2" t="s">
        <v>23</v>
      </c>
      <c r="E862" s="2" t="s">
        <v>17</v>
      </c>
      <c r="F862" s="2"/>
      <c r="G862" s="2"/>
      <c r="H862" s="2" t="str">
        <f t="shared" si="55"/>
        <v>_</v>
      </c>
      <c r="I862" s="2"/>
      <c r="J862" s="2"/>
      <c r="K862" s="2"/>
      <c r="L862" s="2" t="str">
        <f t="shared" si="54"/>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52"/>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53"/>
        <v>WED</v>
      </c>
      <c r="AE862"/>
    </row>
    <row r="863" spans="1:31" x14ac:dyDescent="0.25">
      <c r="A863" s="3"/>
      <c r="B863" s="5">
        <v>45693</v>
      </c>
      <c r="C863" s="8" t="s">
        <v>972</v>
      </c>
      <c r="D863" s="3" t="s">
        <v>19</v>
      </c>
      <c r="E863" s="3" t="s">
        <v>28</v>
      </c>
      <c r="F863" s="3"/>
      <c r="G863" s="3"/>
      <c r="H863" s="3" t="str">
        <f t="shared" si="55"/>
        <v>_</v>
      </c>
      <c r="I863" s="3"/>
      <c r="J863" s="3"/>
      <c r="K863" s="3"/>
      <c r="L863" s="3" t="str">
        <f t="shared" si="54"/>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52"/>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53"/>
        <v>WED</v>
      </c>
      <c r="AE863"/>
    </row>
    <row r="864" spans="1:31" x14ac:dyDescent="0.25">
      <c r="B864" s="4">
        <v>45694</v>
      </c>
      <c r="C864" s="7" t="s">
        <v>973</v>
      </c>
      <c r="D864" s="2" t="s">
        <v>30</v>
      </c>
      <c r="E864" s="2" t="s">
        <v>43</v>
      </c>
      <c r="F864" s="2"/>
      <c r="G864" s="2"/>
      <c r="H864" s="2" t="str">
        <f t="shared" si="55"/>
        <v>_</v>
      </c>
      <c r="I864" s="2"/>
      <c r="J864" s="2"/>
      <c r="K864" s="2"/>
      <c r="L864" s="2" t="str">
        <f t="shared" si="54"/>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52"/>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53"/>
        <v>THU</v>
      </c>
      <c r="AE864"/>
    </row>
    <row r="865" spans="1:31" x14ac:dyDescent="0.25">
      <c r="B865" s="4">
        <v>45694</v>
      </c>
      <c r="C865" s="7" t="s">
        <v>974</v>
      </c>
      <c r="D865" s="2" t="s">
        <v>27</v>
      </c>
      <c r="E865" s="2" t="s">
        <v>32</v>
      </c>
      <c r="F865" s="2"/>
      <c r="G865" s="2"/>
      <c r="H865" s="2" t="str">
        <f t="shared" si="55"/>
        <v>_</v>
      </c>
      <c r="I865" s="2"/>
      <c r="J865" s="2"/>
      <c r="K865" s="2"/>
      <c r="L865" s="2" t="str">
        <f t="shared" si="54"/>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52"/>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53"/>
        <v>THU</v>
      </c>
      <c r="AE865"/>
    </row>
    <row r="866" spans="1:31" x14ac:dyDescent="0.25">
      <c r="B866" s="4">
        <v>45694</v>
      </c>
      <c r="C866" s="7" t="s">
        <v>975</v>
      </c>
      <c r="D866" s="2" t="s">
        <v>46</v>
      </c>
      <c r="E866" s="2" t="s">
        <v>45</v>
      </c>
      <c r="F866" s="2"/>
      <c r="G866" s="2"/>
      <c r="H866" s="2" t="str">
        <f t="shared" si="55"/>
        <v>_</v>
      </c>
      <c r="I866" s="2"/>
      <c r="J866" s="2"/>
      <c r="K866" s="2"/>
      <c r="L866" s="2" t="str">
        <f t="shared" si="54"/>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52"/>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53"/>
        <v>THU</v>
      </c>
      <c r="AE866"/>
    </row>
    <row r="867" spans="1:31" x14ac:dyDescent="0.25">
      <c r="B867" s="4">
        <v>45694</v>
      </c>
      <c r="C867" s="7" t="s">
        <v>976</v>
      </c>
      <c r="D867" s="2" t="s">
        <v>15</v>
      </c>
      <c r="E867" s="2" t="s">
        <v>36</v>
      </c>
      <c r="F867" s="2"/>
      <c r="G867" s="2"/>
      <c r="H867" s="2" t="str">
        <f t="shared" si="55"/>
        <v>_</v>
      </c>
      <c r="I867" s="2"/>
      <c r="J867" s="2"/>
      <c r="K867" s="2"/>
      <c r="L867" s="2" t="str">
        <f t="shared" si="54"/>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52"/>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53"/>
        <v>THU</v>
      </c>
      <c r="AE867"/>
    </row>
    <row r="868" spans="1:31" x14ac:dyDescent="0.25">
      <c r="B868" s="4">
        <v>45694</v>
      </c>
      <c r="C868" s="7" t="s">
        <v>977</v>
      </c>
      <c r="D868" s="2" t="s">
        <v>44</v>
      </c>
      <c r="E868" s="2" t="s">
        <v>37</v>
      </c>
      <c r="F868" s="2"/>
      <c r="G868" s="2"/>
      <c r="H868" s="2" t="str">
        <f t="shared" si="55"/>
        <v>_</v>
      </c>
      <c r="I868" s="2"/>
      <c r="J868" s="2"/>
      <c r="K868" s="2"/>
      <c r="L868" s="2" t="str">
        <f t="shared" si="54"/>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52"/>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53"/>
        <v>THU</v>
      </c>
      <c r="AE868"/>
    </row>
    <row r="869" spans="1:31" x14ac:dyDescent="0.25">
      <c r="B869" s="4">
        <v>45694</v>
      </c>
      <c r="C869" s="7" t="s">
        <v>978</v>
      </c>
      <c r="D869" s="2" t="s">
        <v>14</v>
      </c>
      <c r="E869" s="2" t="s">
        <v>13</v>
      </c>
      <c r="F869" s="2"/>
      <c r="G869" s="2"/>
      <c r="H869" s="2" t="str">
        <f t="shared" si="55"/>
        <v>_</v>
      </c>
      <c r="I869" s="2"/>
      <c r="J869" s="2"/>
      <c r="K869" s="2"/>
      <c r="L869" s="2" t="str">
        <f t="shared" si="54"/>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52"/>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53"/>
        <v>THU</v>
      </c>
      <c r="AE869"/>
    </row>
    <row r="870" spans="1:31" x14ac:dyDescent="0.25">
      <c r="B870" s="4">
        <v>45694</v>
      </c>
      <c r="C870" s="7" t="s">
        <v>979</v>
      </c>
      <c r="D870" s="2" t="s">
        <v>26</v>
      </c>
      <c r="E870" s="2" t="s">
        <v>24</v>
      </c>
      <c r="F870" s="2"/>
      <c r="G870" s="2"/>
      <c r="H870" s="2" t="str">
        <f t="shared" si="55"/>
        <v>_</v>
      </c>
      <c r="I870" s="2"/>
      <c r="J870" s="2"/>
      <c r="K870" s="2"/>
      <c r="L870" s="2" t="str">
        <f t="shared" si="54"/>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52"/>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53"/>
        <v>THU</v>
      </c>
      <c r="AE870"/>
    </row>
    <row r="871" spans="1:31" x14ac:dyDescent="0.25">
      <c r="B871" s="4">
        <v>45694</v>
      </c>
      <c r="C871" s="7" t="s">
        <v>980</v>
      </c>
      <c r="D871" s="2" t="s">
        <v>18</v>
      </c>
      <c r="E871" s="2" t="s">
        <v>12</v>
      </c>
      <c r="F871" s="2"/>
      <c r="G871" s="2"/>
      <c r="H871" s="2" t="str">
        <f t="shared" si="55"/>
        <v>_</v>
      </c>
      <c r="I871" s="2"/>
      <c r="J871" s="2"/>
      <c r="K871" s="2"/>
      <c r="L871" s="2" t="str">
        <f t="shared" si="54"/>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52"/>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53"/>
        <v>THU</v>
      </c>
      <c r="AE871"/>
    </row>
    <row r="872" spans="1:31" x14ac:dyDescent="0.25">
      <c r="A872" s="3"/>
      <c r="B872" s="5">
        <v>45694</v>
      </c>
      <c r="C872" s="8" t="s">
        <v>981</v>
      </c>
      <c r="D872" s="3" t="s">
        <v>25</v>
      </c>
      <c r="E872" s="3" t="s">
        <v>38</v>
      </c>
      <c r="F872" s="3"/>
      <c r="G872" s="3"/>
      <c r="H872" s="3" t="str">
        <f t="shared" si="55"/>
        <v>_</v>
      </c>
      <c r="I872" s="3"/>
      <c r="J872" s="3"/>
      <c r="K872" s="3"/>
      <c r="L872" s="3" t="str">
        <f t="shared" si="54"/>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52"/>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53"/>
        <v>THU</v>
      </c>
      <c r="AE872"/>
    </row>
    <row r="873" spans="1:31" x14ac:dyDescent="0.25">
      <c r="B873" s="4">
        <v>45695</v>
      </c>
      <c r="C873" s="7" t="s">
        <v>982</v>
      </c>
      <c r="D873" s="2" t="s">
        <v>21</v>
      </c>
      <c r="E873" s="2" t="s">
        <v>20</v>
      </c>
      <c r="F873" s="2"/>
      <c r="G873" s="2"/>
      <c r="H873" s="2" t="str">
        <f t="shared" si="55"/>
        <v>_</v>
      </c>
      <c r="I873" s="2"/>
      <c r="J873" s="2"/>
      <c r="K873" s="2"/>
      <c r="L873" s="2" t="str">
        <f t="shared" si="54"/>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52"/>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53"/>
        <v>FRI</v>
      </c>
      <c r="AE873"/>
    </row>
    <row r="874" spans="1:31" x14ac:dyDescent="0.25">
      <c r="B874" s="4">
        <v>45695</v>
      </c>
      <c r="C874" s="7" t="s">
        <v>983</v>
      </c>
      <c r="D874" s="2" t="s">
        <v>33</v>
      </c>
      <c r="E874" s="2" t="s">
        <v>22</v>
      </c>
      <c r="F874" s="2"/>
      <c r="G874" s="2"/>
      <c r="H874" s="2" t="str">
        <f t="shared" si="55"/>
        <v>_</v>
      </c>
      <c r="I874" s="2"/>
      <c r="J874" s="2"/>
      <c r="K874" s="2"/>
      <c r="L874" s="2" t="str">
        <f t="shared" si="54"/>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52"/>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53"/>
        <v>FRI</v>
      </c>
      <c r="AE874"/>
    </row>
    <row r="875" spans="1:31" x14ac:dyDescent="0.25">
      <c r="B875" s="4">
        <v>45695</v>
      </c>
      <c r="C875" s="7" t="s">
        <v>984</v>
      </c>
      <c r="D875" s="2" t="s">
        <v>35</v>
      </c>
      <c r="E875" s="2" t="s">
        <v>17</v>
      </c>
      <c r="F875" s="2"/>
      <c r="G875" s="2"/>
      <c r="H875" s="2" t="str">
        <f t="shared" si="55"/>
        <v>_</v>
      </c>
      <c r="I875" s="2"/>
      <c r="J875" s="2"/>
      <c r="K875" s="2"/>
      <c r="L875" s="2" t="str">
        <f t="shared" si="54"/>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52"/>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53"/>
        <v>FRI</v>
      </c>
      <c r="AE875"/>
    </row>
    <row r="876" spans="1:31" x14ac:dyDescent="0.25">
      <c r="B876" s="4">
        <v>45695</v>
      </c>
      <c r="C876" s="7" t="s">
        <v>985</v>
      </c>
      <c r="D876" s="2" t="s">
        <v>26</v>
      </c>
      <c r="E876" s="2" t="s">
        <v>23</v>
      </c>
      <c r="F876" s="2"/>
      <c r="G876" s="2"/>
      <c r="H876" s="2" t="str">
        <f t="shared" si="55"/>
        <v>_</v>
      </c>
      <c r="I876" s="2"/>
      <c r="J876" s="2"/>
      <c r="K876" s="2"/>
      <c r="L876" s="2" t="str">
        <f t="shared" si="54"/>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52"/>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53"/>
        <v>FRI</v>
      </c>
      <c r="AE876"/>
    </row>
    <row r="877" spans="1:31" x14ac:dyDescent="0.25">
      <c r="A877" s="3"/>
      <c r="B877" s="5">
        <v>45695</v>
      </c>
      <c r="C877" s="8" t="s">
        <v>986</v>
      </c>
      <c r="D877" s="3" t="s">
        <v>34</v>
      </c>
      <c r="E877" s="3" t="s">
        <v>28</v>
      </c>
      <c r="F877" s="3"/>
      <c r="G877" s="3"/>
      <c r="H877" s="3" t="str">
        <f t="shared" si="55"/>
        <v>_</v>
      </c>
      <c r="I877" s="3"/>
      <c r="J877" s="3"/>
      <c r="K877" s="3"/>
      <c r="L877" s="3" t="str">
        <f t="shared" si="54"/>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52"/>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53"/>
        <v>FRI</v>
      </c>
      <c r="AE877"/>
    </row>
    <row r="878" spans="1:31" x14ac:dyDescent="0.25">
      <c r="B878" s="4">
        <v>45696</v>
      </c>
      <c r="C878" s="7" t="s">
        <v>987</v>
      </c>
      <c r="D878" s="2" t="s">
        <v>32</v>
      </c>
      <c r="E878" s="2" t="s">
        <v>19</v>
      </c>
      <c r="F878" s="2"/>
      <c r="G878" s="2"/>
      <c r="H878" s="2" t="str">
        <f t="shared" si="55"/>
        <v>_</v>
      </c>
      <c r="I878" s="2"/>
      <c r="J878" s="2"/>
      <c r="K878" s="2"/>
      <c r="L878" s="2" t="str">
        <f t="shared" si="54"/>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52"/>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53"/>
        <v>SAT</v>
      </c>
      <c r="AE878"/>
    </row>
    <row r="879" spans="1:31" x14ac:dyDescent="0.25">
      <c r="B879" s="4">
        <v>45696</v>
      </c>
      <c r="C879" s="7" t="s">
        <v>988</v>
      </c>
      <c r="D879" s="2" t="s">
        <v>43</v>
      </c>
      <c r="E879" s="2" t="s">
        <v>31</v>
      </c>
      <c r="F879" s="2"/>
      <c r="G879" s="2"/>
      <c r="H879" s="2" t="str">
        <f t="shared" si="55"/>
        <v>_</v>
      </c>
      <c r="I879" s="2"/>
      <c r="J879" s="2"/>
      <c r="K879" s="2"/>
      <c r="L879" s="2" t="str">
        <f t="shared" si="54"/>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52"/>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53"/>
        <v>SAT</v>
      </c>
      <c r="AE879"/>
    </row>
    <row r="880" spans="1:31" x14ac:dyDescent="0.25">
      <c r="B880" s="4">
        <v>45696</v>
      </c>
      <c r="C880" s="7" t="s">
        <v>989</v>
      </c>
      <c r="D880" s="2" t="s">
        <v>15</v>
      </c>
      <c r="E880" s="2" t="s">
        <v>44</v>
      </c>
      <c r="F880" s="2"/>
      <c r="G880" s="2"/>
      <c r="H880" s="2" t="str">
        <f t="shared" si="55"/>
        <v>_</v>
      </c>
      <c r="I880" s="2"/>
      <c r="J880" s="2"/>
      <c r="K880" s="2"/>
      <c r="L880" s="2" t="str">
        <f t="shared" si="54"/>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52"/>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53"/>
        <v>SAT</v>
      </c>
      <c r="AE880"/>
    </row>
    <row r="881" spans="1:31" x14ac:dyDescent="0.25">
      <c r="B881" s="4">
        <v>45696</v>
      </c>
      <c r="C881" s="7" t="s">
        <v>990</v>
      </c>
      <c r="D881" s="2" t="s">
        <v>27</v>
      </c>
      <c r="E881" s="2" t="s">
        <v>16</v>
      </c>
      <c r="F881" s="2"/>
      <c r="G881" s="2"/>
      <c r="H881" s="2" t="str">
        <f t="shared" si="55"/>
        <v>_</v>
      </c>
      <c r="I881" s="2"/>
      <c r="J881" s="2"/>
      <c r="K881" s="2"/>
      <c r="L881" s="2" t="str">
        <f t="shared" si="54"/>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52"/>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53"/>
        <v>SAT</v>
      </c>
      <c r="AE881"/>
    </row>
    <row r="882" spans="1:31" x14ac:dyDescent="0.25">
      <c r="B882" s="4">
        <v>45696</v>
      </c>
      <c r="C882" s="7" t="s">
        <v>991</v>
      </c>
      <c r="D882" s="2" t="s">
        <v>30</v>
      </c>
      <c r="E882" s="2" t="s">
        <v>14</v>
      </c>
      <c r="F882" s="2"/>
      <c r="G882" s="2"/>
      <c r="H882" s="2" t="str">
        <f t="shared" si="55"/>
        <v>_</v>
      </c>
      <c r="I882" s="2"/>
      <c r="J882" s="2"/>
      <c r="K882" s="2"/>
      <c r="L882" s="2" t="str">
        <f t="shared" si="54"/>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52"/>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53"/>
        <v>SAT</v>
      </c>
      <c r="AE882"/>
    </row>
    <row r="883" spans="1:31" x14ac:dyDescent="0.25">
      <c r="B883" s="4">
        <v>45696</v>
      </c>
      <c r="C883" s="7" t="s">
        <v>992</v>
      </c>
      <c r="D883" s="2" t="s">
        <v>21</v>
      </c>
      <c r="E883" s="2" t="s">
        <v>45</v>
      </c>
      <c r="F883" s="2"/>
      <c r="G883" s="2"/>
      <c r="H883" s="2" t="str">
        <f t="shared" si="55"/>
        <v>_</v>
      </c>
      <c r="I883" s="2"/>
      <c r="J883" s="2"/>
      <c r="K883" s="2"/>
      <c r="L883" s="2" t="str">
        <f t="shared" si="54"/>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52"/>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53"/>
        <v>SAT</v>
      </c>
      <c r="AE883"/>
    </row>
    <row r="884" spans="1:31" x14ac:dyDescent="0.25">
      <c r="B884" s="4">
        <v>45696</v>
      </c>
      <c r="C884" s="7" t="s">
        <v>993</v>
      </c>
      <c r="D884" s="2" t="s">
        <v>20</v>
      </c>
      <c r="E884" s="2" t="s">
        <v>36</v>
      </c>
      <c r="F884" s="2"/>
      <c r="G884" s="2"/>
      <c r="H884" s="2" t="str">
        <f t="shared" si="55"/>
        <v>_</v>
      </c>
      <c r="I884" s="2"/>
      <c r="J884" s="2"/>
      <c r="K884" s="2"/>
      <c r="L884" s="2" t="str">
        <f t="shared" si="54"/>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52"/>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53"/>
        <v>SAT</v>
      </c>
      <c r="AE884"/>
    </row>
    <row r="885" spans="1:31" x14ac:dyDescent="0.25">
      <c r="B885" s="4">
        <v>45696</v>
      </c>
      <c r="C885" s="7" t="s">
        <v>994</v>
      </c>
      <c r="D885" s="2" t="s">
        <v>17</v>
      </c>
      <c r="E885" s="2" t="s">
        <v>13</v>
      </c>
      <c r="F885" s="2"/>
      <c r="G885" s="2"/>
      <c r="H885" s="2" t="str">
        <f t="shared" si="55"/>
        <v>_</v>
      </c>
      <c r="I885" s="2"/>
      <c r="J885" s="2"/>
      <c r="K885" s="2"/>
      <c r="L885" s="2" t="str">
        <f t="shared" si="54"/>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52"/>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53"/>
        <v>SAT</v>
      </c>
      <c r="AE885"/>
    </row>
    <row r="886" spans="1:31" x14ac:dyDescent="0.25">
      <c r="B886" s="4">
        <v>45696</v>
      </c>
      <c r="C886" s="7" t="s">
        <v>995</v>
      </c>
      <c r="D886" s="2" t="s">
        <v>18</v>
      </c>
      <c r="E886" s="2" t="s">
        <v>25</v>
      </c>
      <c r="F886" s="2"/>
      <c r="G886" s="2"/>
      <c r="H886" s="2" t="str">
        <f t="shared" si="55"/>
        <v>_</v>
      </c>
      <c r="I886" s="2"/>
      <c r="J886" s="2"/>
      <c r="K886" s="2"/>
      <c r="L886" s="2" t="str">
        <f t="shared" si="54"/>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52"/>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53"/>
        <v>SAT</v>
      </c>
      <c r="AE886"/>
    </row>
    <row r="887" spans="1:31" x14ac:dyDescent="0.25">
      <c r="B887" s="4">
        <v>45696</v>
      </c>
      <c r="C887" s="7" t="s">
        <v>996</v>
      </c>
      <c r="D887" s="2" t="s">
        <v>29</v>
      </c>
      <c r="E887" s="2" t="s">
        <v>35</v>
      </c>
      <c r="F887" s="2"/>
      <c r="G887" s="2"/>
      <c r="H887" s="2" t="str">
        <f t="shared" si="55"/>
        <v>_</v>
      </c>
      <c r="I887" s="2"/>
      <c r="J887" s="2"/>
      <c r="K887" s="2"/>
      <c r="L887" s="2" t="str">
        <f t="shared" si="54"/>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52"/>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53"/>
        <v>SAT</v>
      </c>
      <c r="AE887"/>
    </row>
    <row r="888" spans="1:31" x14ac:dyDescent="0.25">
      <c r="B888" s="4">
        <v>45696</v>
      </c>
      <c r="C888" s="7" t="s">
        <v>997</v>
      </c>
      <c r="D888" s="2" t="s">
        <v>33</v>
      </c>
      <c r="E888" s="2" t="s">
        <v>37</v>
      </c>
      <c r="F888" s="2"/>
      <c r="G888" s="2"/>
      <c r="H888" s="2" t="str">
        <f t="shared" si="55"/>
        <v>_</v>
      </c>
      <c r="I888" s="2"/>
      <c r="J888" s="2"/>
      <c r="K888" s="2"/>
      <c r="L888" s="2" t="str">
        <f t="shared" si="54"/>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52"/>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53"/>
        <v>SAT</v>
      </c>
      <c r="AE888"/>
    </row>
    <row r="889" spans="1:31" x14ac:dyDescent="0.25">
      <c r="B889" s="4">
        <v>45696</v>
      </c>
      <c r="C889" s="7" t="s">
        <v>998</v>
      </c>
      <c r="D889" s="2" t="s">
        <v>12</v>
      </c>
      <c r="E889" s="2" t="s">
        <v>24</v>
      </c>
      <c r="F889" s="2"/>
      <c r="G889" s="2"/>
      <c r="H889" s="2" t="str">
        <f t="shared" si="55"/>
        <v>_</v>
      </c>
      <c r="I889" s="2"/>
      <c r="J889" s="2"/>
      <c r="K889" s="2"/>
      <c r="L889" s="2" t="str">
        <f t="shared" si="54"/>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52"/>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53"/>
        <v>SAT</v>
      </c>
      <c r="AE889"/>
    </row>
    <row r="890" spans="1:31" x14ac:dyDescent="0.25">
      <c r="B890" s="4">
        <v>45696</v>
      </c>
      <c r="C890" s="7" t="s">
        <v>999</v>
      </c>
      <c r="D890" s="2" t="s">
        <v>34</v>
      </c>
      <c r="E890" s="2" t="s">
        <v>38</v>
      </c>
      <c r="F890" s="2"/>
      <c r="G890" s="2"/>
      <c r="H890" s="2" t="str">
        <f t="shared" si="55"/>
        <v>_</v>
      </c>
      <c r="I890" s="2"/>
      <c r="J890" s="2"/>
      <c r="K890" s="2"/>
      <c r="L890" s="2" t="str">
        <f t="shared" si="54"/>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52"/>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53"/>
        <v>SAT</v>
      </c>
      <c r="AE890"/>
    </row>
    <row r="891" spans="1:31" x14ac:dyDescent="0.25">
      <c r="A891" s="3"/>
      <c r="B891" s="5">
        <v>45696</v>
      </c>
      <c r="C891" s="8" t="s">
        <v>1000</v>
      </c>
      <c r="D891" s="3" t="s">
        <v>47</v>
      </c>
      <c r="E891" s="3" t="s">
        <v>28</v>
      </c>
      <c r="F891" s="3"/>
      <c r="G891" s="3"/>
      <c r="H891" s="3" t="str">
        <f t="shared" si="55"/>
        <v>_</v>
      </c>
      <c r="I891" s="3"/>
      <c r="J891" s="3"/>
      <c r="K891" s="3"/>
      <c r="L891" s="2" t="str">
        <f t="shared" si="54"/>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52"/>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53"/>
        <v>SAT</v>
      </c>
      <c r="AE891"/>
    </row>
    <row r="892" spans="1:31" x14ac:dyDescent="0.25">
      <c r="B892" s="4">
        <v>45697</v>
      </c>
      <c r="C892" s="7" t="s">
        <v>1001</v>
      </c>
      <c r="D892" s="2" t="s">
        <v>15</v>
      </c>
      <c r="E892" s="2" t="s">
        <v>46</v>
      </c>
      <c r="F892" s="2"/>
      <c r="G892" s="2"/>
      <c r="H892" s="2" t="str">
        <f t="shared" si="55"/>
        <v>_</v>
      </c>
      <c r="I892" s="2"/>
      <c r="J892" s="2"/>
      <c r="K892" s="2"/>
      <c r="L892" s="13" t="str">
        <f t="shared" si="54"/>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52"/>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53"/>
        <v>SUN</v>
      </c>
      <c r="AE892"/>
    </row>
    <row r="893" spans="1:31" x14ac:dyDescent="0.25">
      <c r="A893" s="3"/>
      <c r="B893" s="5">
        <v>45697</v>
      </c>
      <c r="C893" s="8" t="s">
        <v>1002</v>
      </c>
      <c r="D893" s="3" t="s">
        <v>43</v>
      </c>
      <c r="E893" s="3" t="s">
        <v>19</v>
      </c>
      <c r="F893" s="3"/>
      <c r="G893" s="3"/>
      <c r="H893" s="3" t="str">
        <f t="shared" si="55"/>
        <v>_</v>
      </c>
      <c r="I893" s="3"/>
      <c r="J893" s="3"/>
      <c r="K893" s="3"/>
      <c r="L893" s="2" t="str">
        <f t="shared" si="54"/>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52"/>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53"/>
        <v>SUN</v>
      </c>
      <c r="AE893"/>
    </row>
    <row r="894" spans="1:31" x14ac:dyDescent="0.25">
      <c r="B894" s="4">
        <v>45710</v>
      </c>
      <c r="C894" s="7" t="s">
        <v>1003</v>
      </c>
      <c r="D894" s="2" t="s">
        <v>37</v>
      </c>
      <c r="E894" s="2" t="s">
        <v>31</v>
      </c>
      <c r="F894" s="2"/>
      <c r="G894" s="2"/>
      <c r="H894" s="2" t="str">
        <f t="shared" si="55"/>
        <v>_</v>
      </c>
      <c r="I894" s="2"/>
      <c r="J894" s="2"/>
      <c r="K894" s="2"/>
      <c r="L894" s="13" t="str">
        <f t="shared" si="54"/>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52"/>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53"/>
        <v>SAT</v>
      </c>
      <c r="AE894"/>
    </row>
    <row r="895" spans="1:31" x14ac:dyDescent="0.25">
      <c r="B895" s="4">
        <v>45710</v>
      </c>
      <c r="C895" s="7" t="s">
        <v>1004</v>
      </c>
      <c r="D895" s="2" t="s">
        <v>23</v>
      </c>
      <c r="E895" s="2" t="s">
        <v>45</v>
      </c>
      <c r="F895" s="2"/>
      <c r="G895" s="2"/>
      <c r="H895" s="2" t="str">
        <f t="shared" si="55"/>
        <v>_</v>
      </c>
      <c r="I895" s="2"/>
      <c r="J895" s="2"/>
      <c r="K895" s="2"/>
      <c r="L895" s="2" t="str">
        <f t="shared" si="54"/>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52"/>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53"/>
        <v>SAT</v>
      </c>
      <c r="AE895"/>
    </row>
    <row r="896" spans="1:31" x14ac:dyDescent="0.25">
      <c r="B896" s="4">
        <v>45710</v>
      </c>
      <c r="C896" s="7" t="s">
        <v>1005</v>
      </c>
      <c r="D896" s="2" t="s">
        <v>46</v>
      </c>
      <c r="E896" s="2" t="s">
        <v>21</v>
      </c>
      <c r="F896" s="2"/>
      <c r="G896" s="2"/>
      <c r="H896" s="2" t="str">
        <f t="shared" si="55"/>
        <v>_</v>
      </c>
      <c r="I896" s="2"/>
      <c r="J896" s="2"/>
      <c r="K896" s="2"/>
      <c r="L896" s="2" t="str">
        <f t="shared" si="54"/>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52"/>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53"/>
        <v>SAT</v>
      </c>
      <c r="AE896"/>
    </row>
    <row r="897" spans="1:31" x14ac:dyDescent="0.25">
      <c r="B897" s="4">
        <v>45710</v>
      </c>
      <c r="C897" s="7" t="s">
        <v>1006</v>
      </c>
      <c r="D897" s="2" t="s">
        <v>20</v>
      </c>
      <c r="E897" s="2" t="s">
        <v>29</v>
      </c>
      <c r="F897" s="2"/>
      <c r="G897" s="2"/>
      <c r="H897" s="2" t="str">
        <f t="shared" si="55"/>
        <v>_</v>
      </c>
      <c r="I897" s="2"/>
      <c r="J897" s="2"/>
      <c r="K897" s="2"/>
      <c r="L897" s="2" t="str">
        <f t="shared" si="54"/>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52"/>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53"/>
        <v>SAT</v>
      </c>
      <c r="AE897"/>
    </row>
    <row r="898" spans="1:31" x14ac:dyDescent="0.25">
      <c r="B898" s="4">
        <v>45710</v>
      </c>
      <c r="C898" s="7" t="s">
        <v>1007</v>
      </c>
      <c r="D898" s="2" t="s">
        <v>12</v>
      </c>
      <c r="E898" s="2" t="s">
        <v>14</v>
      </c>
      <c r="F898" s="2"/>
      <c r="G898" s="2"/>
      <c r="H898" s="2" t="str">
        <f t="shared" si="55"/>
        <v>_</v>
      </c>
      <c r="I898" s="2"/>
      <c r="J898" s="2"/>
      <c r="K898" s="2"/>
      <c r="L898" s="2" t="str">
        <f t="shared" si="54"/>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52"/>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53"/>
        <v>SAT</v>
      </c>
      <c r="AE898"/>
    </row>
    <row r="899" spans="1:31" x14ac:dyDescent="0.25">
      <c r="B899" s="4">
        <v>45710</v>
      </c>
      <c r="C899" s="7" t="s">
        <v>1008</v>
      </c>
      <c r="D899" s="2" t="s">
        <v>34</v>
      </c>
      <c r="E899" s="2" t="s">
        <v>32</v>
      </c>
      <c r="F899" s="2"/>
      <c r="G899" s="2"/>
      <c r="H899" s="2" t="str">
        <f t="shared" si="55"/>
        <v>_</v>
      </c>
      <c r="I899" s="2"/>
      <c r="J899" s="2"/>
      <c r="K899" s="2"/>
      <c r="L899" s="2" t="str">
        <f t="shared" si="54"/>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5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57">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55"/>
        <v>_</v>
      </c>
      <c r="I900" s="2"/>
      <c r="J900" s="2"/>
      <c r="K900" s="2"/>
      <c r="L900" s="2" t="str">
        <f t="shared" ref="L900:L963" si="58">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5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57"/>
        <v>SAT</v>
      </c>
      <c r="AE900"/>
    </row>
    <row r="901" spans="1:31" x14ac:dyDescent="0.25">
      <c r="B901" s="4">
        <v>45710</v>
      </c>
      <c r="C901" s="7" t="s">
        <v>1010</v>
      </c>
      <c r="D901" s="2" t="s">
        <v>47</v>
      </c>
      <c r="E901" s="2" t="s">
        <v>16</v>
      </c>
      <c r="F901" s="2"/>
      <c r="G901" s="2"/>
      <c r="H901" s="2" t="str">
        <f t="shared" si="55"/>
        <v>_</v>
      </c>
      <c r="I901" s="2"/>
      <c r="J901" s="2"/>
      <c r="K901" s="2"/>
      <c r="L901" s="2" t="str">
        <f t="shared" si="58"/>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5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57"/>
        <v>SAT</v>
      </c>
      <c r="AE901"/>
    </row>
    <row r="902" spans="1:31" x14ac:dyDescent="0.25">
      <c r="B902" s="4">
        <v>45710</v>
      </c>
      <c r="C902" s="7" t="s">
        <v>1011</v>
      </c>
      <c r="D902" s="2" t="s">
        <v>44</v>
      </c>
      <c r="E902" s="2" t="s">
        <v>18</v>
      </c>
      <c r="F902" s="2"/>
      <c r="G902" s="2"/>
      <c r="H902" s="2" t="str">
        <f t="shared" ref="H902:H965" si="59">IF(AND(ISBLANK($F902),ISBLANK($G902)),"_",IF($F902&gt;$G902,$D902,$E902))</f>
        <v>_</v>
      </c>
      <c r="I902" s="2"/>
      <c r="J902" s="2"/>
      <c r="K902" s="2"/>
      <c r="L902" s="2" t="str">
        <f t="shared" si="58"/>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5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57"/>
        <v>SAT</v>
      </c>
      <c r="AE902"/>
    </row>
    <row r="903" spans="1:31" x14ac:dyDescent="0.25">
      <c r="B903" s="4">
        <v>45710</v>
      </c>
      <c r="C903" s="7" t="s">
        <v>1012</v>
      </c>
      <c r="D903" s="2" t="s">
        <v>19</v>
      </c>
      <c r="E903" s="2" t="s">
        <v>30</v>
      </c>
      <c r="F903" s="2"/>
      <c r="G903" s="2"/>
      <c r="H903" s="2" t="str">
        <f t="shared" si="59"/>
        <v>_</v>
      </c>
      <c r="I903" s="2"/>
      <c r="J903" s="2"/>
      <c r="K903" s="2"/>
      <c r="L903" s="2" t="str">
        <f t="shared" si="58"/>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5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57"/>
        <v>SAT</v>
      </c>
      <c r="AE903"/>
    </row>
    <row r="904" spans="1:31" x14ac:dyDescent="0.25">
      <c r="B904" s="4">
        <v>45710</v>
      </c>
      <c r="C904" s="7" t="s">
        <v>1013</v>
      </c>
      <c r="D904" s="2" t="s">
        <v>17</v>
      </c>
      <c r="E904" s="2" t="s">
        <v>36</v>
      </c>
      <c r="F904" s="2"/>
      <c r="G904" s="2"/>
      <c r="H904" s="2" t="str">
        <f t="shared" si="59"/>
        <v>_</v>
      </c>
      <c r="I904" s="2"/>
      <c r="J904" s="2"/>
      <c r="K904" s="2"/>
      <c r="L904" s="2" t="str">
        <f t="shared" si="58"/>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5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57"/>
        <v>SAT</v>
      </c>
      <c r="AE904"/>
    </row>
    <row r="905" spans="1:31" x14ac:dyDescent="0.25">
      <c r="B905" s="4">
        <v>45710</v>
      </c>
      <c r="C905" s="7" t="s">
        <v>1014</v>
      </c>
      <c r="D905" s="2" t="s">
        <v>22</v>
      </c>
      <c r="E905" s="2" t="s">
        <v>13</v>
      </c>
      <c r="F905" s="2"/>
      <c r="G905" s="2"/>
      <c r="H905" s="2" t="str">
        <f t="shared" si="59"/>
        <v>_</v>
      </c>
      <c r="I905" s="2"/>
      <c r="J905" s="2"/>
      <c r="K905" s="2"/>
      <c r="L905" s="2" t="str">
        <f t="shared" si="58"/>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5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57"/>
        <v>SAT</v>
      </c>
      <c r="AE905"/>
    </row>
    <row r="906" spans="1:31" x14ac:dyDescent="0.25">
      <c r="B906" s="4">
        <v>45710</v>
      </c>
      <c r="C906" s="7" t="s">
        <v>1015</v>
      </c>
      <c r="D906" s="2" t="s">
        <v>15</v>
      </c>
      <c r="E906" s="2" t="s">
        <v>28</v>
      </c>
      <c r="F906" s="2"/>
      <c r="G906" s="2"/>
      <c r="H906" s="2" t="str">
        <f t="shared" si="59"/>
        <v>_</v>
      </c>
      <c r="I906" s="2"/>
      <c r="J906" s="2"/>
      <c r="K906" s="2"/>
      <c r="L906" s="2" t="str">
        <f t="shared" si="58"/>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5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57"/>
        <v>SAT</v>
      </c>
      <c r="AE906"/>
    </row>
    <row r="907" spans="1:31" x14ac:dyDescent="0.25">
      <c r="A907" s="3"/>
      <c r="B907" s="5">
        <v>45710</v>
      </c>
      <c r="C907" s="8" t="s">
        <v>1016</v>
      </c>
      <c r="D907" s="3" t="s">
        <v>25</v>
      </c>
      <c r="E907" s="3" t="s">
        <v>27</v>
      </c>
      <c r="F907" s="3"/>
      <c r="G907" s="3"/>
      <c r="H907" s="3" t="str">
        <f t="shared" si="59"/>
        <v>_</v>
      </c>
      <c r="I907" s="3"/>
      <c r="J907" s="3"/>
      <c r="K907" s="3"/>
      <c r="L907" s="2" t="str">
        <f t="shared" si="58"/>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56"/>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57"/>
        <v>SAT</v>
      </c>
      <c r="AE907"/>
    </row>
    <row r="908" spans="1:31" x14ac:dyDescent="0.25">
      <c r="B908" s="4">
        <v>45711</v>
      </c>
      <c r="C908" s="7" t="s">
        <v>1017</v>
      </c>
      <c r="D908" s="2" t="s">
        <v>23</v>
      </c>
      <c r="E908" s="2" t="s">
        <v>46</v>
      </c>
      <c r="F908" s="2"/>
      <c r="G908" s="2"/>
      <c r="H908" s="2" t="str">
        <f t="shared" si="59"/>
        <v>_</v>
      </c>
      <c r="I908" s="2"/>
      <c r="J908" s="2"/>
      <c r="K908" s="2"/>
      <c r="L908" s="13" t="str">
        <f t="shared" si="58"/>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5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57"/>
        <v>SUN</v>
      </c>
      <c r="AE908"/>
    </row>
    <row r="909" spans="1:31" x14ac:dyDescent="0.25">
      <c r="B909" s="4">
        <v>45711</v>
      </c>
      <c r="C909" s="7" t="s">
        <v>1018</v>
      </c>
      <c r="D909" s="2" t="s">
        <v>20</v>
      </c>
      <c r="E909" s="2" t="s">
        <v>21</v>
      </c>
      <c r="F909" s="2"/>
      <c r="G909" s="2"/>
      <c r="H909" s="2" t="str">
        <f t="shared" si="59"/>
        <v>_</v>
      </c>
      <c r="I909" s="2"/>
      <c r="J909" s="2"/>
      <c r="K909" s="2"/>
      <c r="L909" s="2" t="str">
        <f t="shared" si="58"/>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5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57"/>
        <v>SUN</v>
      </c>
      <c r="AE909"/>
    </row>
    <row r="910" spans="1:31" x14ac:dyDescent="0.25">
      <c r="B910" s="4">
        <v>45711</v>
      </c>
      <c r="C910" s="7" t="s">
        <v>1019</v>
      </c>
      <c r="D910" s="2" t="s">
        <v>47</v>
      </c>
      <c r="E910" s="2" t="s">
        <v>31</v>
      </c>
      <c r="F910" s="2"/>
      <c r="G910" s="2"/>
      <c r="H910" s="2" t="str">
        <f t="shared" si="59"/>
        <v>_</v>
      </c>
      <c r="I910" s="2"/>
      <c r="J910" s="2"/>
      <c r="K910" s="2"/>
      <c r="L910" s="2" t="str">
        <f t="shared" si="58"/>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5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57"/>
        <v>SUN</v>
      </c>
      <c r="AE910"/>
    </row>
    <row r="911" spans="1:31" x14ac:dyDescent="0.25">
      <c r="B911" s="4">
        <v>45711</v>
      </c>
      <c r="C911" s="7" t="s">
        <v>1020</v>
      </c>
      <c r="D911" s="2" t="s">
        <v>12</v>
      </c>
      <c r="E911" s="2" t="s">
        <v>43</v>
      </c>
      <c r="F911" s="2"/>
      <c r="G911" s="2"/>
      <c r="H911" s="2" t="str">
        <f t="shared" si="59"/>
        <v>_</v>
      </c>
      <c r="I911" s="2"/>
      <c r="J911" s="2"/>
      <c r="K911" s="2"/>
      <c r="L911" s="2" t="str">
        <f t="shared" si="58"/>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5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57"/>
        <v>SUN</v>
      </c>
      <c r="AE911"/>
    </row>
    <row r="912" spans="1:31" x14ac:dyDescent="0.25">
      <c r="B912" s="4">
        <v>45711</v>
      </c>
      <c r="C912" s="7" t="s">
        <v>1021</v>
      </c>
      <c r="D912" s="2" t="s">
        <v>26</v>
      </c>
      <c r="E912" s="2" t="s">
        <v>13</v>
      </c>
      <c r="F912" s="2"/>
      <c r="G912" s="2"/>
      <c r="H912" s="2" t="str">
        <f t="shared" si="59"/>
        <v>_</v>
      </c>
      <c r="I912" s="2"/>
      <c r="J912" s="2"/>
      <c r="K912" s="2"/>
      <c r="L912" s="2" t="str">
        <f t="shared" si="58"/>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5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57"/>
        <v>SUN</v>
      </c>
      <c r="AE912"/>
    </row>
    <row r="913" spans="1:31" x14ac:dyDescent="0.25">
      <c r="B913" s="4">
        <v>45711</v>
      </c>
      <c r="C913" s="7" t="s">
        <v>1022</v>
      </c>
      <c r="D913" s="2" t="s">
        <v>32</v>
      </c>
      <c r="E913" s="2" t="s">
        <v>35</v>
      </c>
      <c r="F913" s="2"/>
      <c r="G913" s="2"/>
      <c r="H913" s="2" t="str">
        <f t="shared" si="59"/>
        <v>_</v>
      </c>
      <c r="I913" s="2"/>
      <c r="J913" s="2"/>
      <c r="K913" s="2"/>
      <c r="L913" s="2" t="str">
        <f t="shared" si="58"/>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5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57"/>
        <v>SUN</v>
      </c>
      <c r="AE913"/>
    </row>
    <row r="914" spans="1:31" x14ac:dyDescent="0.25">
      <c r="B914" s="4">
        <v>45711</v>
      </c>
      <c r="C914" s="7" t="s">
        <v>1023</v>
      </c>
      <c r="D914" s="2" t="s">
        <v>18</v>
      </c>
      <c r="E914" s="2" t="s">
        <v>17</v>
      </c>
      <c r="F914" s="2"/>
      <c r="G914" s="2"/>
      <c r="H914" s="2" t="str">
        <f t="shared" si="59"/>
        <v>_</v>
      </c>
      <c r="I914" s="2"/>
      <c r="J914" s="2"/>
      <c r="K914" s="2"/>
      <c r="L914" s="2" t="str">
        <f t="shared" si="58"/>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5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57"/>
        <v>SUN</v>
      </c>
      <c r="AE914"/>
    </row>
    <row r="915" spans="1:31" x14ac:dyDescent="0.25">
      <c r="B915" s="4">
        <v>45711</v>
      </c>
      <c r="C915" s="7" t="s">
        <v>1024</v>
      </c>
      <c r="D915" s="2" t="s">
        <v>34</v>
      </c>
      <c r="E915" s="2" t="s">
        <v>33</v>
      </c>
      <c r="F915" s="2"/>
      <c r="G915" s="2"/>
      <c r="H915" s="2" t="str">
        <f t="shared" si="59"/>
        <v>_</v>
      </c>
      <c r="I915" s="2"/>
      <c r="J915" s="2"/>
      <c r="K915" s="2"/>
      <c r="L915" s="2" t="str">
        <f t="shared" si="58"/>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5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57"/>
        <v>SUN</v>
      </c>
      <c r="AE915"/>
    </row>
    <row r="916" spans="1:31" x14ac:dyDescent="0.25">
      <c r="B916" s="4">
        <v>45711</v>
      </c>
      <c r="C916" s="7" t="s">
        <v>1025</v>
      </c>
      <c r="D916" s="2" t="s">
        <v>38</v>
      </c>
      <c r="E916" s="2" t="s">
        <v>24</v>
      </c>
      <c r="F916" s="2"/>
      <c r="G916" s="2"/>
      <c r="H916" s="2" t="str">
        <f t="shared" si="59"/>
        <v>_</v>
      </c>
      <c r="I916" s="2"/>
      <c r="J916" s="2"/>
      <c r="K916" s="2"/>
      <c r="L916" s="2" t="str">
        <f t="shared" si="58"/>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5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57"/>
        <v>SUN</v>
      </c>
      <c r="AE916"/>
    </row>
    <row r="917" spans="1:31" x14ac:dyDescent="0.25">
      <c r="A917" s="3"/>
      <c r="B917" s="5">
        <v>45711</v>
      </c>
      <c r="C917" s="8" t="s">
        <v>1026</v>
      </c>
      <c r="D917" s="3" t="s">
        <v>25</v>
      </c>
      <c r="E917" s="3" t="s">
        <v>15</v>
      </c>
      <c r="F917" s="3"/>
      <c r="G917" s="3"/>
      <c r="H917" s="3" t="str">
        <f t="shared" si="59"/>
        <v>_</v>
      </c>
      <c r="I917" s="3"/>
      <c r="J917" s="3"/>
      <c r="K917" s="3"/>
      <c r="L917" s="3" t="str">
        <f t="shared" si="58"/>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56"/>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57"/>
        <v>SUN</v>
      </c>
      <c r="AE917"/>
    </row>
    <row r="918" spans="1:31" x14ac:dyDescent="0.25">
      <c r="B918" s="4">
        <v>45712</v>
      </c>
      <c r="C918" s="7" t="s">
        <v>1027</v>
      </c>
      <c r="D918" s="2" t="s">
        <v>38</v>
      </c>
      <c r="E918" s="2" t="s">
        <v>22</v>
      </c>
      <c r="F918" s="2"/>
      <c r="G918" s="2"/>
      <c r="H918" s="2" t="str">
        <f t="shared" si="59"/>
        <v>_</v>
      </c>
      <c r="I918" s="2"/>
      <c r="J918" s="2"/>
      <c r="K918" s="2"/>
      <c r="L918" s="2" t="str">
        <f t="shared" si="58"/>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5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57"/>
        <v>MON</v>
      </c>
      <c r="AE918"/>
    </row>
    <row r="919" spans="1:31" x14ac:dyDescent="0.25">
      <c r="A919" s="3"/>
      <c r="B919" s="5">
        <v>45712</v>
      </c>
      <c r="C919" s="8" t="s">
        <v>1028</v>
      </c>
      <c r="D919" s="3" t="s">
        <v>27</v>
      </c>
      <c r="E919" s="3" t="s">
        <v>28</v>
      </c>
      <c r="F919" s="3"/>
      <c r="G919" s="3"/>
      <c r="H919" s="3" t="str">
        <f t="shared" si="59"/>
        <v>_</v>
      </c>
      <c r="I919" s="3"/>
      <c r="J919" s="3"/>
      <c r="K919" s="3"/>
      <c r="L919" s="2" t="str">
        <f t="shared" si="58"/>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56"/>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57"/>
        <v>MON</v>
      </c>
      <c r="AE919"/>
    </row>
    <row r="920" spans="1:31" x14ac:dyDescent="0.25">
      <c r="B920" s="4">
        <v>45713</v>
      </c>
      <c r="C920" s="7" t="s">
        <v>1029</v>
      </c>
      <c r="D920" s="2" t="s">
        <v>18</v>
      </c>
      <c r="E920" s="2" t="s">
        <v>16</v>
      </c>
      <c r="F920" s="2"/>
      <c r="G920" s="2"/>
      <c r="H920" s="2" t="str">
        <f t="shared" si="59"/>
        <v>_</v>
      </c>
      <c r="I920" s="2"/>
      <c r="J920" s="2"/>
      <c r="K920" s="2"/>
      <c r="L920" s="13" t="str">
        <f t="shared" si="58"/>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5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57"/>
        <v>TUE</v>
      </c>
      <c r="AE920"/>
    </row>
    <row r="921" spans="1:31" x14ac:dyDescent="0.25">
      <c r="B921" s="4">
        <v>45713</v>
      </c>
      <c r="C921" s="7" t="s">
        <v>1030</v>
      </c>
      <c r="D921" s="2" t="s">
        <v>47</v>
      </c>
      <c r="E921" s="2" t="s">
        <v>29</v>
      </c>
      <c r="F921" s="2"/>
      <c r="G921" s="2"/>
      <c r="H921" s="2" t="str">
        <f t="shared" si="59"/>
        <v>_</v>
      </c>
      <c r="I921" s="2"/>
      <c r="J921" s="2"/>
      <c r="K921" s="2"/>
      <c r="L921" s="2" t="str">
        <f t="shared" si="58"/>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5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57"/>
        <v>TUE</v>
      </c>
      <c r="AE921"/>
    </row>
    <row r="922" spans="1:31" x14ac:dyDescent="0.25">
      <c r="B922" s="4">
        <v>45713</v>
      </c>
      <c r="C922" s="7" t="s">
        <v>1031</v>
      </c>
      <c r="D922" s="2" t="s">
        <v>44</v>
      </c>
      <c r="E922" s="2" t="s">
        <v>19</v>
      </c>
      <c r="F922" s="2"/>
      <c r="G922" s="2"/>
      <c r="H922" s="2" t="str">
        <f t="shared" si="59"/>
        <v>_</v>
      </c>
      <c r="I922" s="2"/>
      <c r="J922" s="2"/>
      <c r="K922" s="2"/>
      <c r="L922" s="2" t="str">
        <f t="shared" si="58"/>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5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57"/>
        <v>TUE</v>
      </c>
      <c r="AE922"/>
    </row>
    <row r="923" spans="1:31" x14ac:dyDescent="0.25">
      <c r="B923" s="4">
        <v>45713</v>
      </c>
      <c r="C923" s="7" t="s">
        <v>1032</v>
      </c>
      <c r="D923" s="2" t="s">
        <v>21</v>
      </c>
      <c r="E923" s="2" t="s">
        <v>45</v>
      </c>
      <c r="F923" s="2"/>
      <c r="G923" s="2"/>
      <c r="H923" s="2" t="str">
        <f t="shared" si="59"/>
        <v>_</v>
      </c>
      <c r="I923" s="2"/>
      <c r="J923" s="2"/>
      <c r="K923" s="2"/>
      <c r="L923" s="2" t="str">
        <f t="shared" si="58"/>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56"/>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57"/>
        <v>TUE</v>
      </c>
      <c r="AE923"/>
    </row>
    <row r="924" spans="1:31" x14ac:dyDescent="0.25">
      <c r="B924" s="4">
        <v>45713</v>
      </c>
      <c r="C924" s="7" t="s">
        <v>1033</v>
      </c>
      <c r="D924" s="2" t="s">
        <v>24</v>
      </c>
      <c r="E924" s="2" t="s">
        <v>46</v>
      </c>
      <c r="F924" s="2"/>
      <c r="G924" s="2"/>
      <c r="H924" s="2" t="str">
        <f t="shared" si="59"/>
        <v>_</v>
      </c>
      <c r="I924" s="2"/>
      <c r="J924" s="2"/>
      <c r="K924" s="2"/>
      <c r="L924" s="2" t="str">
        <f t="shared" si="58"/>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56"/>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57"/>
        <v>TUE</v>
      </c>
      <c r="AE924"/>
    </row>
    <row r="925" spans="1:31" x14ac:dyDescent="0.25">
      <c r="B925" s="4">
        <v>45713</v>
      </c>
      <c r="C925" s="7" t="s">
        <v>1034</v>
      </c>
      <c r="D925" s="2" t="s">
        <v>34</v>
      </c>
      <c r="E925" s="2" t="s">
        <v>36</v>
      </c>
      <c r="F925" s="2"/>
      <c r="G925" s="2"/>
      <c r="H925" s="2" t="str">
        <f t="shared" si="59"/>
        <v>_</v>
      </c>
      <c r="I925" s="2"/>
      <c r="J925" s="2"/>
      <c r="K925" s="2"/>
      <c r="L925" s="2" t="str">
        <f t="shared" si="58"/>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5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57"/>
        <v>TUE</v>
      </c>
      <c r="AE925"/>
    </row>
    <row r="926" spans="1:31" x14ac:dyDescent="0.25">
      <c r="B926" s="4">
        <v>45713</v>
      </c>
      <c r="C926" s="7" t="s">
        <v>1035</v>
      </c>
      <c r="D926" s="2" t="s">
        <v>23</v>
      </c>
      <c r="E926" s="2" t="s">
        <v>43</v>
      </c>
      <c r="F926" s="2"/>
      <c r="G926" s="2"/>
      <c r="H926" s="2" t="str">
        <f t="shared" si="59"/>
        <v>_</v>
      </c>
      <c r="I926" s="2"/>
      <c r="J926" s="2"/>
      <c r="K926" s="2"/>
      <c r="L926" s="2" t="str">
        <f t="shared" si="58"/>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5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57"/>
        <v>TUE</v>
      </c>
      <c r="AE926"/>
    </row>
    <row r="927" spans="1:31" x14ac:dyDescent="0.25">
      <c r="B927" s="4">
        <v>45713</v>
      </c>
      <c r="C927" s="7" t="s">
        <v>1036</v>
      </c>
      <c r="D927" s="2" t="s">
        <v>20</v>
      </c>
      <c r="E927" s="2" t="s">
        <v>33</v>
      </c>
      <c r="F927" s="2"/>
      <c r="G927" s="2"/>
      <c r="H927" s="2" t="str">
        <f t="shared" si="59"/>
        <v>_</v>
      </c>
      <c r="I927" s="2"/>
      <c r="J927" s="2"/>
      <c r="K927" s="2"/>
      <c r="L927" s="2" t="str">
        <f t="shared" si="58"/>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5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57"/>
        <v>TUE</v>
      </c>
      <c r="AE927"/>
    </row>
    <row r="928" spans="1:31" x14ac:dyDescent="0.25">
      <c r="B928" s="4">
        <v>45713</v>
      </c>
      <c r="C928" s="7" t="s">
        <v>1037</v>
      </c>
      <c r="D928" s="2" t="s">
        <v>12</v>
      </c>
      <c r="E928" s="2" t="s">
        <v>13</v>
      </c>
      <c r="F928" s="2"/>
      <c r="G928" s="2"/>
      <c r="H928" s="2" t="str">
        <f t="shared" si="59"/>
        <v>_</v>
      </c>
      <c r="I928" s="2"/>
      <c r="J928" s="2"/>
      <c r="K928" s="2"/>
      <c r="L928" s="2" t="str">
        <f t="shared" si="58"/>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5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57"/>
        <v>TUE</v>
      </c>
      <c r="AE928"/>
    </row>
    <row r="929" spans="1:31" x14ac:dyDescent="0.25">
      <c r="B929" s="4">
        <v>45713</v>
      </c>
      <c r="C929" s="7" t="s">
        <v>1038</v>
      </c>
      <c r="D929" s="2" t="s">
        <v>14</v>
      </c>
      <c r="E929" s="2" t="s">
        <v>35</v>
      </c>
      <c r="F929" s="2"/>
      <c r="G929" s="2"/>
      <c r="H929" s="2" t="str">
        <f t="shared" si="59"/>
        <v>_</v>
      </c>
      <c r="I929" s="2"/>
      <c r="J929" s="2"/>
      <c r="K929" s="2"/>
      <c r="L929" s="2" t="str">
        <f t="shared" si="58"/>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5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57"/>
        <v>TUE</v>
      </c>
      <c r="AE929"/>
    </row>
    <row r="930" spans="1:31" x14ac:dyDescent="0.25">
      <c r="B930" s="4">
        <v>45713</v>
      </c>
      <c r="C930" s="7" t="s">
        <v>1039</v>
      </c>
      <c r="D930" s="2" t="s">
        <v>31</v>
      </c>
      <c r="E930" s="2" t="s">
        <v>37</v>
      </c>
      <c r="F930" s="2"/>
      <c r="G930" s="2"/>
      <c r="H930" s="2" t="str">
        <f t="shared" si="59"/>
        <v>_</v>
      </c>
      <c r="I930" s="2"/>
      <c r="J930" s="2"/>
      <c r="K930" s="2"/>
      <c r="L930" s="2" t="str">
        <f t="shared" si="58"/>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5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57"/>
        <v>TUE</v>
      </c>
      <c r="AE930"/>
    </row>
    <row r="931" spans="1:31" x14ac:dyDescent="0.25">
      <c r="A931" s="3"/>
      <c r="B931" s="5">
        <v>45713</v>
      </c>
      <c r="C931" s="8" t="s">
        <v>1040</v>
      </c>
      <c r="D931" s="3" t="s">
        <v>17</v>
      </c>
      <c r="E931" s="3" t="s">
        <v>15</v>
      </c>
      <c r="F931" s="3"/>
      <c r="G931" s="3"/>
      <c r="H931" s="3" t="str">
        <f t="shared" si="59"/>
        <v>_</v>
      </c>
      <c r="I931" s="3"/>
      <c r="J931" s="3"/>
      <c r="K931" s="3"/>
      <c r="L931" s="3" t="str">
        <f t="shared" si="58"/>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56"/>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57"/>
        <v>TUE</v>
      </c>
      <c r="AE931"/>
    </row>
    <row r="932" spans="1:31" x14ac:dyDescent="0.25">
      <c r="B932" s="4">
        <v>45714</v>
      </c>
      <c r="C932" s="7" t="s">
        <v>1041</v>
      </c>
      <c r="D932" s="2" t="s">
        <v>22</v>
      </c>
      <c r="E932" s="2" t="s">
        <v>30</v>
      </c>
      <c r="F932" s="2"/>
      <c r="G932" s="2"/>
      <c r="H932" s="2" t="str">
        <f t="shared" si="59"/>
        <v>_</v>
      </c>
      <c r="I932" s="2"/>
      <c r="J932" s="2"/>
      <c r="K932" s="2"/>
      <c r="L932" s="2" t="str">
        <f t="shared" si="58"/>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5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57"/>
        <v>WED</v>
      </c>
      <c r="AE932"/>
    </row>
    <row r="933" spans="1:31" x14ac:dyDescent="0.25">
      <c r="B933" s="4">
        <v>45714</v>
      </c>
      <c r="C933" s="7" t="s">
        <v>1042</v>
      </c>
      <c r="D933" s="2" t="s">
        <v>32</v>
      </c>
      <c r="E933" s="2" t="s">
        <v>26</v>
      </c>
      <c r="F933" s="2"/>
      <c r="G933" s="2"/>
      <c r="H933" s="2" t="str">
        <f t="shared" si="59"/>
        <v>_</v>
      </c>
      <c r="I933" s="2"/>
      <c r="J933" s="2"/>
      <c r="K933" s="2"/>
      <c r="L933" s="2" t="str">
        <f t="shared" si="58"/>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5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57"/>
        <v>WED</v>
      </c>
      <c r="AE933"/>
    </row>
    <row r="934" spans="1:31" x14ac:dyDescent="0.25">
      <c r="A934" s="3"/>
      <c r="B934" s="5">
        <v>45714</v>
      </c>
      <c r="C934" s="8" t="s">
        <v>1043</v>
      </c>
      <c r="D934" s="3" t="s">
        <v>25</v>
      </c>
      <c r="E934" s="3" t="s">
        <v>28</v>
      </c>
      <c r="F934" s="3"/>
      <c r="G934" s="3"/>
      <c r="H934" s="3" t="str">
        <f t="shared" si="59"/>
        <v>_</v>
      </c>
      <c r="I934" s="3"/>
      <c r="J934" s="3"/>
      <c r="K934" s="3"/>
      <c r="L934" s="2" t="str">
        <f t="shared" si="58"/>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56"/>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57"/>
        <v>WED</v>
      </c>
      <c r="AE934"/>
    </row>
    <row r="935" spans="1:31" x14ac:dyDescent="0.25">
      <c r="B935" s="4">
        <v>45715</v>
      </c>
      <c r="C935" s="7" t="s">
        <v>1044</v>
      </c>
      <c r="D935" s="2" t="s">
        <v>33</v>
      </c>
      <c r="E935" s="2" t="s">
        <v>16</v>
      </c>
      <c r="F935" s="2"/>
      <c r="G935" s="2"/>
      <c r="H935" s="2" t="str">
        <f t="shared" si="59"/>
        <v>_</v>
      </c>
      <c r="I935" s="2"/>
      <c r="J935" s="2"/>
      <c r="K935" s="2"/>
      <c r="L935" s="13" t="str">
        <f t="shared" si="58"/>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5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57"/>
        <v>THU</v>
      </c>
      <c r="AE935"/>
    </row>
    <row r="936" spans="1:31" x14ac:dyDescent="0.25">
      <c r="B936" s="4">
        <v>45715</v>
      </c>
      <c r="C936" s="7" t="s">
        <v>1045</v>
      </c>
      <c r="D936" s="2" t="s">
        <v>38</v>
      </c>
      <c r="E936" s="2" t="s">
        <v>19</v>
      </c>
      <c r="F936" s="2"/>
      <c r="G936" s="2"/>
      <c r="H936" s="2" t="str">
        <f t="shared" si="59"/>
        <v>_</v>
      </c>
      <c r="I936" s="2"/>
      <c r="J936" s="2"/>
      <c r="K936" s="2"/>
      <c r="L936" s="2" t="str">
        <f t="shared" si="58"/>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5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57"/>
        <v>THU</v>
      </c>
      <c r="AE936"/>
    </row>
    <row r="937" spans="1:31" x14ac:dyDescent="0.25">
      <c r="B937" s="4">
        <v>45715</v>
      </c>
      <c r="C937" s="7" t="s">
        <v>1046</v>
      </c>
      <c r="D937" s="2" t="s">
        <v>36</v>
      </c>
      <c r="E937" s="2" t="s">
        <v>31</v>
      </c>
      <c r="F937" s="2"/>
      <c r="G937" s="2"/>
      <c r="H937" s="2" t="str">
        <f t="shared" si="59"/>
        <v>_</v>
      </c>
      <c r="I937" s="2"/>
      <c r="J937" s="2"/>
      <c r="K937" s="2"/>
      <c r="L937" s="2" t="str">
        <f t="shared" si="58"/>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5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57"/>
        <v>THU</v>
      </c>
      <c r="AE937"/>
    </row>
    <row r="938" spans="1:31" x14ac:dyDescent="0.25">
      <c r="B938" s="4">
        <v>45715</v>
      </c>
      <c r="C938" s="7" t="s">
        <v>1047</v>
      </c>
      <c r="D938" s="2" t="s">
        <v>24</v>
      </c>
      <c r="E938" s="2" t="s">
        <v>43</v>
      </c>
      <c r="F938" s="2"/>
      <c r="G938" s="2"/>
      <c r="H938" s="2" t="str">
        <f t="shared" si="59"/>
        <v>_</v>
      </c>
      <c r="I938" s="2"/>
      <c r="J938" s="2"/>
      <c r="K938" s="2"/>
      <c r="L938" s="2" t="str">
        <f t="shared" si="58"/>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5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57"/>
        <v>THU</v>
      </c>
      <c r="AE938"/>
    </row>
    <row r="939" spans="1:31" x14ac:dyDescent="0.25">
      <c r="B939" s="4">
        <v>45715</v>
      </c>
      <c r="C939" s="7" t="s">
        <v>1048</v>
      </c>
      <c r="D939" s="2" t="s">
        <v>45</v>
      </c>
      <c r="E939" s="2" t="s">
        <v>21</v>
      </c>
      <c r="F939" s="2"/>
      <c r="G939" s="2"/>
      <c r="H939" s="2" t="str">
        <f t="shared" si="59"/>
        <v>_</v>
      </c>
      <c r="I939" s="2"/>
      <c r="J939" s="2"/>
      <c r="K939" s="2"/>
      <c r="L939" s="2" t="str">
        <f t="shared" si="58"/>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56"/>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57"/>
        <v>THU</v>
      </c>
      <c r="AE939"/>
    </row>
    <row r="940" spans="1:31" x14ac:dyDescent="0.25">
      <c r="B940" s="4">
        <v>45715</v>
      </c>
      <c r="C940" s="7" t="s">
        <v>1049</v>
      </c>
      <c r="D940" s="2" t="s">
        <v>13</v>
      </c>
      <c r="E940" s="2" t="s">
        <v>46</v>
      </c>
      <c r="F940" s="2"/>
      <c r="G940" s="2"/>
      <c r="H940" s="2" t="str">
        <f t="shared" si="59"/>
        <v>_</v>
      </c>
      <c r="I940" s="2"/>
      <c r="J940" s="2"/>
      <c r="K940" s="2"/>
      <c r="L940" s="2" t="str">
        <f t="shared" si="58"/>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56"/>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57"/>
        <v>THU</v>
      </c>
      <c r="AE940"/>
    </row>
    <row r="941" spans="1:31" x14ac:dyDescent="0.25">
      <c r="B941" s="4">
        <v>45715</v>
      </c>
      <c r="C941" s="7" t="s">
        <v>1050</v>
      </c>
      <c r="D941" s="2" t="s">
        <v>29</v>
      </c>
      <c r="E941" s="2" t="s">
        <v>44</v>
      </c>
      <c r="F941" s="2"/>
      <c r="G941" s="2"/>
      <c r="H941" s="2" t="str">
        <f t="shared" si="59"/>
        <v>_</v>
      </c>
      <c r="I941" s="2"/>
      <c r="J941" s="2"/>
      <c r="K941" s="2"/>
      <c r="L941" s="2" t="str">
        <f t="shared" si="58"/>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56"/>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57"/>
        <v>THU</v>
      </c>
      <c r="AE941"/>
    </row>
    <row r="942" spans="1:31" x14ac:dyDescent="0.25">
      <c r="B942" s="4">
        <v>45715</v>
      </c>
      <c r="C942" s="7" t="s">
        <v>1051</v>
      </c>
      <c r="D942" s="2" t="s">
        <v>23</v>
      </c>
      <c r="E942" s="2" t="s">
        <v>14</v>
      </c>
      <c r="F942" s="2"/>
      <c r="G942" s="2"/>
      <c r="H942" s="2" t="str">
        <f t="shared" si="59"/>
        <v>_</v>
      </c>
      <c r="I942" s="2"/>
      <c r="J942" s="2"/>
      <c r="K942" s="2"/>
      <c r="L942" s="2" t="str">
        <f t="shared" si="58"/>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56"/>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57"/>
        <v>THU</v>
      </c>
      <c r="AE942"/>
    </row>
    <row r="943" spans="1:31" x14ac:dyDescent="0.25">
      <c r="B943" s="4">
        <v>45715</v>
      </c>
      <c r="C943" s="7" t="s">
        <v>1052</v>
      </c>
      <c r="D943" s="2" t="s">
        <v>22</v>
      </c>
      <c r="E943" s="2" t="s">
        <v>35</v>
      </c>
      <c r="F943" s="2"/>
      <c r="G943" s="2"/>
      <c r="H943" s="2" t="str">
        <f t="shared" si="59"/>
        <v>_</v>
      </c>
      <c r="I943" s="2"/>
      <c r="J943" s="2"/>
      <c r="K943" s="2"/>
      <c r="L943" s="2" t="str">
        <f t="shared" si="58"/>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5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57"/>
        <v>THU</v>
      </c>
      <c r="AE943"/>
    </row>
    <row r="944" spans="1:31" x14ac:dyDescent="0.25">
      <c r="B944" s="4">
        <v>45715</v>
      </c>
      <c r="C944" s="7" t="s">
        <v>1053</v>
      </c>
      <c r="D944" s="2" t="s">
        <v>37</v>
      </c>
      <c r="E944" s="2" t="s">
        <v>15</v>
      </c>
      <c r="F944" s="2"/>
      <c r="G944" s="2"/>
      <c r="H944" s="2" t="str">
        <f t="shared" si="59"/>
        <v>_</v>
      </c>
      <c r="I944" s="2"/>
      <c r="J944" s="2"/>
      <c r="K944" s="2"/>
      <c r="L944" s="2" t="str">
        <f t="shared" si="58"/>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5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57"/>
        <v>THU</v>
      </c>
      <c r="AE944"/>
    </row>
    <row r="945" spans="1:31" x14ac:dyDescent="0.25">
      <c r="B945" s="4">
        <v>45715</v>
      </c>
      <c r="C945" s="7" t="s">
        <v>1054</v>
      </c>
      <c r="D945" s="2" t="s">
        <v>17</v>
      </c>
      <c r="E945" s="2" t="s">
        <v>27</v>
      </c>
      <c r="F945" s="2"/>
      <c r="G945" s="2"/>
      <c r="H945" s="2" t="str">
        <f t="shared" si="59"/>
        <v>_</v>
      </c>
      <c r="I945" s="2"/>
      <c r="J945" s="2"/>
      <c r="K945" s="2"/>
      <c r="L945" s="2" t="str">
        <f t="shared" si="58"/>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5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57"/>
        <v>THU</v>
      </c>
      <c r="AE945"/>
    </row>
    <row r="946" spans="1:31" x14ac:dyDescent="0.25">
      <c r="A946" s="3"/>
      <c r="B946" s="5">
        <v>45715</v>
      </c>
      <c r="C946" s="8" t="s">
        <v>1055</v>
      </c>
      <c r="D946" s="3" t="s">
        <v>25</v>
      </c>
      <c r="E946" s="3" t="s">
        <v>47</v>
      </c>
      <c r="F946" s="3"/>
      <c r="G946" s="3"/>
      <c r="H946" s="3" t="str">
        <f t="shared" si="59"/>
        <v>_</v>
      </c>
      <c r="I946" s="3"/>
      <c r="J946" s="3"/>
      <c r="K946" s="3"/>
      <c r="L946" s="2" t="str">
        <f t="shared" si="58"/>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56"/>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57"/>
        <v>THU</v>
      </c>
      <c r="AE946"/>
    </row>
    <row r="947" spans="1:31" x14ac:dyDescent="0.25">
      <c r="B947" s="4">
        <v>45716</v>
      </c>
      <c r="C947" s="7" t="s">
        <v>1056</v>
      </c>
      <c r="D947" s="2" t="s">
        <v>18</v>
      </c>
      <c r="E947" s="2" t="s">
        <v>20</v>
      </c>
      <c r="F947" s="2"/>
      <c r="G947" s="2"/>
      <c r="H947" s="2" t="str">
        <f t="shared" si="59"/>
        <v>_</v>
      </c>
      <c r="I947" s="2"/>
      <c r="J947" s="2"/>
      <c r="K947" s="2"/>
      <c r="L947" s="13" t="str">
        <f t="shared" si="58"/>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5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57"/>
        <v>FRI</v>
      </c>
      <c r="AE947"/>
    </row>
    <row r="948" spans="1:31" x14ac:dyDescent="0.25">
      <c r="B948" s="4">
        <v>45716</v>
      </c>
      <c r="C948" s="7" t="s">
        <v>1057</v>
      </c>
      <c r="D948" s="2" t="s">
        <v>28</v>
      </c>
      <c r="E948" s="2" t="s">
        <v>34</v>
      </c>
      <c r="F948" s="2"/>
      <c r="G948" s="2"/>
      <c r="H948" s="2" t="str">
        <f t="shared" si="59"/>
        <v>_</v>
      </c>
      <c r="I948" s="2"/>
      <c r="J948" s="2"/>
      <c r="K948" s="2"/>
      <c r="L948" s="2" t="str">
        <f t="shared" si="58"/>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5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57"/>
        <v>FRI</v>
      </c>
      <c r="AE948"/>
    </row>
    <row r="949" spans="1:31" x14ac:dyDescent="0.25">
      <c r="A949" s="3"/>
      <c r="B949" s="5">
        <v>45716</v>
      </c>
      <c r="C949" s="8" t="s">
        <v>1058</v>
      </c>
      <c r="D949" s="3" t="s">
        <v>37</v>
      </c>
      <c r="E949" s="3" t="s">
        <v>26</v>
      </c>
      <c r="F949" s="3"/>
      <c r="G949" s="3"/>
      <c r="H949" s="3" t="str">
        <f t="shared" si="59"/>
        <v>_</v>
      </c>
      <c r="I949" s="3"/>
      <c r="J949" s="3"/>
      <c r="K949" s="3"/>
      <c r="L949" s="2" t="str">
        <f t="shared" si="58"/>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56"/>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57"/>
        <v>FRI</v>
      </c>
      <c r="AE949"/>
    </row>
    <row r="950" spans="1:31" x14ac:dyDescent="0.25">
      <c r="B950" s="4">
        <v>45717</v>
      </c>
      <c r="C950" s="7" t="s">
        <v>1059</v>
      </c>
      <c r="D950" s="2" t="s">
        <v>35</v>
      </c>
      <c r="E950" s="2" t="s">
        <v>33</v>
      </c>
      <c r="F950" s="2"/>
      <c r="G950" s="2"/>
      <c r="H950" s="2" t="str">
        <f t="shared" si="59"/>
        <v>_</v>
      </c>
      <c r="I950" s="2"/>
      <c r="J950" s="2"/>
      <c r="K950" s="2"/>
      <c r="L950" s="13" t="str">
        <f t="shared" si="58"/>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56"/>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57"/>
        <v>SAT</v>
      </c>
      <c r="AE950"/>
    </row>
    <row r="951" spans="1:31" x14ac:dyDescent="0.25">
      <c r="B951" s="4">
        <v>45717</v>
      </c>
      <c r="C951" s="7" t="s">
        <v>1063</v>
      </c>
      <c r="D951" s="2" t="s">
        <v>43</v>
      </c>
      <c r="E951" s="2" t="s">
        <v>46</v>
      </c>
      <c r="F951" s="2"/>
      <c r="G951" s="2"/>
      <c r="H951" s="2" t="str">
        <f t="shared" si="59"/>
        <v>_</v>
      </c>
      <c r="I951" s="2"/>
      <c r="J951" s="2"/>
      <c r="K951" s="2"/>
      <c r="L951" s="2" t="str">
        <f t="shared" si="58"/>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56"/>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57"/>
        <v>SAT</v>
      </c>
      <c r="AE951"/>
    </row>
    <row r="952" spans="1:31" x14ac:dyDescent="0.25">
      <c r="B952" s="4">
        <v>45717</v>
      </c>
      <c r="C952" s="7" t="s">
        <v>1064</v>
      </c>
      <c r="D952" s="2" t="s">
        <v>24</v>
      </c>
      <c r="E952" s="2" t="s">
        <v>14</v>
      </c>
      <c r="F952" s="2"/>
      <c r="G952" s="2"/>
      <c r="H952" s="2" t="str">
        <f t="shared" si="59"/>
        <v>_</v>
      </c>
      <c r="I952" s="2"/>
      <c r="J952" s="2"/>
      <c r="K952" s="2"/>
      <c r="L952" s="2" t="str">
        <f t="shared" si="58"/>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56"/>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57"/>
        <v>SAT</v>
      </c>
      <c r="AE952"/>
    </row>
    <row r="953" spans="1:31" x14ac:dyDescent="0.25">
      <c r="B953" s="4">
        <v>45717</v>
      </c>
      <c r="C953" s="7" t="s">
        <v>1065</v>
      </c>
      <c r="D953" s="2" t="s">
        <v>16</v>
      </c>
      <c r="E953" s="2" t="s">
        <v>21</v>
      </c>
      <c r="F953" s="2"/>
      <c r="G953" s="2"/>
      <c r="H953" s="2" t="str">
        <f t="shared" si="59"/>
        <v>_</v>
      </c>
      <c r="I953" s="2"/>
      <c r="J953" s="2"/>
      <c r="K953" s="2"/>
      <c r="L953" s="2" t="str">
        <f t="shared" si="58"/>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56"/>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57"/>
        <v>SAT</v>
      </c>
      <c r="AE953"/>
    </row>
    <row r="954" spans="1:31" x14ac:dyDescent="0.25">
      <c r="B954" s="4">
        <v>45717</v>
      </c>
      <c r="C954" s="7" t="s">
        <v>1066</v>
      </c>
      <c r="D954" s="2" t="s">
        <v>31</v>
      </c>
      <c r="E954" s="2" t="s">
        <v>36</v>
      </c>
      <c r="F954" s="2"/>
      <c r="G954" s="2"/>
      <c r="H954" s="2" t="str">
        <f t="shared" si="59"/>
        <v>_</v>
      </c>
      <c r="I954" s="2"/>
      <c r="J954" s="2"/>
      <c r="K954" s="2"/>
      <c r="L954" s="2" t="str">
        <f t="shared" si="58"/>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5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57"/>
        <v>SAT</v>
      </c>
      <c r="AE954"/>
    </row>
    <row r="955" spans="1:31" x14ac:dyDescent="0.25">
      <c r="B955" s="4">
        <v>45717</v>
      </c>
      <c r="C955" s="7" t="s">
        <v>1067</v>
      </c>
      <c r="D955" s="2" t="s">
        <v>19</v>
      </c>
      <c r="E955" s="2" t="s">
        <v>29</v>
      </c>
      <c r="F955" s="2"/>
      <c r="G955" s="2"/>
      <c r="H955" s="2" t="str">
        <f t="shared" si="59"/>
        <v>_</v>
      </c>
      <c r="I955" s="2"/>
      <c r="J955" s="2"/>
      <c r="K955" s="2"/>
      <c r="L955" s="2" t="str">
        <f t="shared" si="58"/>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5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57"/>
        <v>SAT</v>
      </c>
      <c r="AE955"/>
    </row>
    <row r="956" spans="1:31" x14ac:dyDescent="0.25">
      <c r="B956" s="4">
        <v>45717</v>
      </c>
      <c r="C956" s="7" t="s">
        <v>1068</v>
      </c>
      <c r="D956" s="2" t="s">
        <v>38</v>
      </c>
      <c r="E956" s="2" t="s">
        <v>30</v>
      </c>
      <c r="F956" s="2"/>
      <c r="G956" s="2"/>
      <c r="H956" s="2" t="str">
        <f t="shared" si="59"/>
        <v>_</v>
      </c>
      <c r="I956" s="2"/>
      <c r="J956" s="2"/>
      <c r="K956" s="2"/>
      <c r="L956" s="2" t="str">
        <f t="shared" si="58"/>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5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57"/>
        <v>SAT</v>
      </c>
      <c r="AE956"/>
    </row>
    <row r="957" spans="1:31" x14ac:dyDescent="0.25">
      <c r="B957" s="4">
        <v>45717</v>
      </c>
      <c r="C957" s="7" t="s">
        <v>1069</v>
      </c>
      <c r="D957" s="2" t="s">
        <v>23</v>
      </c>
      <c r="E957" s="2" t="s">
        <v>44</v>
      </c>
      <c r="F957" s="2"/>
      <c r="G957" s="2"/>
      <c r="H957" s="2" t="str">
        <f t="shared" si="59"/>
        <v>_</v>
      </c>
      <c r="I957" s="2"/>
      <c r="J957" s="2"/>
      <c r="K957" s="2"/>
      <c r="L957" s="2" t="str">
        <f t="shared" si="58"/>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5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57"/>
        <v>SAT</v>
      </c>
      <c r="AE957"/>
    </row>
    <row r="958" spans="1:31" x14ac:dyDescent="0.25">
      <c r="B958" s="4">
        <v>45717</v>
      </c>
      <c r="C958" s="7" t="s">
        <v>1070</v>
      </c>
      <c r="D958" s="2" t="s">
        <v>45</v>
      </c>
      <c r="E958" s="2" t="s">
        <v>22</v>
      </c>
      <c r="F958" s="2"/>
      <c r="G958" s="2"/>
      <c r="H958" s="2" t="str">
        <f t="shared" si="59"/>
        <v>_</v>
      </c>
      <c r="I958" s="2"/>
      <c r="J958" s="2"/>
      <c r="K958" s="2"/>
      <c r="L958" s="2" t="str">
        <f t="shared" si="58"/>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5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57"/>
        <v>SAT</v>
      </c>
      <c r="AE958"/>
    </row>
    <row r="959" spans="1:31" x14ac:dyDescent="0.25">
      <c r="B959" s="4">
        <v>45717</v>
      </c>
      <c r="C959" s="7" t="s">
        <v>1071</v>
      </c>
      <c r="D959" s="2" t="s">
        <v>28</v>
      </c>
      <c r="E959" s="2" t="s">
        <v>13</v>
      </c>
      <c r="F959" s="2"/>
      <c r="G959" s="2"/>
      <c r="H959" s="2" t="str">
        <f t="shared" si="59"/>
        <v>_</v>
      </c>
      <c r="I959" s="2"/>
      <c r="J959" s="2"/>
      <c r="K959" s="2"/>
      <c r="L959" s="2" t="str">
        <f t="shared" si="58"/>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5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57"/>
        <v>SAT</v>
      </c>
      <c r="AE959"/>
    </row>
    <row r="960" spans="1:31" x14ac:dyDescent="0.25">
      <c r="B960" s="4">
        <v>45717</v>
      </c>
      <c r="C960" s="7" t="s">
        <v>1072</v>
      </c>
      <c r="D960" s="2" t="s">
        <v>32</v>
      </c>
      <c r="E960" s="2" t="s">
        <v>15</v>
      </c>
      <c r="F960" s="2"/>
      <c r="G960" s="2"/>
      <c r="H960" s="2" t="str">
        <f t="shared" si="59"/>
        <v>_</v>
      </c>
      <c r="I960" s="2"/>
      <c r="J960" s="2"/>
      <c r="K960" s="2"/>
      <c r="L960" s="2" t="str">
        <f t="shared" si="58"/>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5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57"/>
        <v>SAT</v>
      </c>
      <c r="AE960"/>
    </row>
    <row r="961" spans="1:31" x14ac:dyDescent="0.25">
      <c r="B961" s="4">
        <v>45717</v>
      </c>
      <c r="C961" s="7" t="s">
        <v>1073</v>
      </c>
      <c r="D961" s="2" t="s">
        <v>17</v>
      </c>
      <c r="E961" s="2" t="s">
        <v>47</v>
      </c>
      <c r="F961" s="2"/>
      <c r="G961" s="2"/>
      <c r="H961" s="2" t="str">
        <f t="shared" si="59"/>
        <v>_</v>
      </c>
      <c r="I961" s="2"/>
      <c r="J961" s="2"/>
      <c r="K961" s="2"/>
      <c r="L961" s="2" t="str">
        <f t="shared" si="58"/>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5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57"/>
        <v>SAT</v>
      </c>
      <c r="AE961"/>
    </row>
    <row r="962" spans="1:31" x14ac:dyDescent="0.25">
      <c r="A962" s="3"/>
      <c r="B962" s="5">
        <v>45717</v>
      </c>
      <c r="C962" s="8" t="s">
        <v>1074</v>
      </c>
      <c r="D962" s="3" t="s">
        <v>25</v>
      </c>
      <c r="E962" s="3" t="s">
        <v>12</v>
      </c>
      <c r="F962" s="3"/>
      <c r="G962" s="3"/>
      <c r="H962" s="3" t="str">
        <f t="shared" si="59"/>
        <v>_</v>
      </c>
      <c r="I962" s="3"/>
      <c r="J962" s="3"/>
      <c r="K962" s="3"/>
      <c r="L962" s="2" t="str">
        <f t="shared" si="58"/>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56"/>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57"/>
        <v>SAT</v>
      </c>
      <c r="AE962"/>
    </row>
    <row r="963" spans="1:31" x14ac:dyDescent="0.25">
      <c r="B963" s="4">
        <v>45718</v>
      </c>
      <c r="C963" s="7" t="s">
        <v>1075</v>
      </c>
      <c r="D963" s="2" t="s">
        <v>18</v>
      </c>
      <c r="E963" s="2" t="s">
        <v>21</v>
      </c>
      <c r="F963" s="2"/>
      <c r="G963" s="2"/>
      <c r="H963" s="2" t="str">
        <f t="shared" si="59"/>
        <v>_</v>
      </c>
      <c r="I963" s="2"/>
      <c r="J963" s="2"/>
      <c r="K963" s="2"/>
      <c r="L963" s="13" t="str">
        <f t="shared" si="58"/>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60">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61">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59"/>
        <v>_</v>
      </c>
      <c r="I964" s="2"/>
      <c r="J964" s="2"/>
      <c r="K964" s="2"/>
      <c r="L964" s="2" t="str">
        <f t="shared" ref="L964:L1027" si="62">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60"/>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61"/>
        <v>SUN</v>
      </c>
      <c r="AE964"/>
    </row>
    <row r="965" spans="1:31" x14ac:dyDescent="0.25">
      <c r="B965" s="4">
        <v>45718</v>
      </c>
      <c r="C965" s="7" t="s">
        <v>1077</v>
      </c>
      <c r="D965" s="2" t="s">
        <v>24</v>
      </c>
      <c r="E965" s="2" t="s">
        <v>44</v>
      </c>
      <c r="F965" s="2"/>
      <c r="G965" s="2"/>
      <c r="H965" s="2" t="str">
        <f t="shared" si="59"/>
        <v>_</v>
      </c>
      <c r="I965" s="2"/>
      <c r="J965" s="2"/>
      <c r="K965" s="2"/>
      <c r="L965" s="2" t="str">
        <f t="shared" si="62"/>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60"/>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61"/>
        <v>SUN</v>
      </c>
      <c r="AE965"/>
    </row>
    <row r="966" spans="1:31" x14ac:dyDescent="0.25">
      <c r="B966" s="4">
        <v>45718</v>
      </c>
      <c r="C966" s="7" t="s">
        <v>1078</v>
      </c>
      <c r="D966" s="2" t="s">
        <v>13</v>
      </c>
      <c r="E966" s="2" t="s">
        <v>34</v>
      </c>
      <c r="F966" s="2"/>
      <c r="G966" s="2"/>
      <c r="H966" s="2" t="str">
        <f t="shared" ref="H966:H1029" si="63">IF(AND(ISBLANK($F966),ISBLANK($G966)),"_",IF($F966&gt;$G966,$D966,$E966))</f>
        <v>_</v>
      </c>
      <c r="I966" s="2"/>
      <c r="J966" s="2"/>
      <c r="K966" s="2"/>
      <c r="L966" s="2" t="str">
        <f t="shared" si="62"/>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60"/>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61"/>
        <v>SUN</v>
      </c>
      <c r="AE966"/>
    </row>
    <row r="967" spans="1:31" x14ac:dyDescent="0.25">
      <c r="B967" s="4">
        <v>45718</v>
      </c>
      <c r="C967" s="7" t="s">
        <v>1079</v>
      </c>
      <c r="D967" s="2" t="s">
        <v>35</v>
      </c>
      <c r="E967" s="2" t="s">
        <v>20</v>
      </c>
      <c r="F967" s="2"/>
      <c r="G967" s="2"/>
      <c r="H967" s="2" t="str">
        <f t="shared" si="63"/>
        <v>_</v>
      </c>
      <c r="I967" s="2"/>
      <c r="J967" s="2"/>
      <c r="K967" s="2"/>
      <c r="L967" s="2" t="str">
        <f t="shared" si="62"/>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60"/>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61"/>
        <v>SUN</v>
      </c>
      <c r="AE967"/>
    </row>
    <row r="968" spans="1:31" x14ac:dyDescent="0.25">
      <c r="A968" s="3"/>
      <c r="B968" s="5">
        <v>45718</v>
      </c>
      <c r="C968" s="8" t="s">
        <v>1080</v>
      </c>
      <c r="D968" s="3" t="s">
        <v>32</v>
      </c>
      <c r="E968" s="3" t="s">
        <v>27</v>
      </c>
      <c r="F968" s="3"/>
      <c r="G968" s="3"/>
      <c r="H968" s="3" t="str">
        <f t="shared" si="63"/>
        <v>_</v>
      </c>
      <c r="I968" s="3"/>
      <c r="J968" s="3"/>
      <c r="K968" s="3"/>
      <c r="L968" s="2" t="str">
        <f t="shared" si="62"/>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60"/>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61"/>
        <v>SUN</v>
      </c>
      <c r="AE968"/>
    </row>
    <row r="969" spans="1:31" x14ac:dyDescent="0.25">
      <c r="B969" s="4">
        <v>45719</v>
      </c>
      <c r="C969" s="7" t="s">
        <v>1081</v>
      </c>
      <c r="D969" s="2" t="s">
        <v>30</v>
      </c>
      <c r="E969" s="2" t="s">
        <v>46</v>
      </c>
      <c r="F969" s="2"/>
      <c r="G969" s="2"/>
      <c r="H969" s="2" t="str">
        <f t="shared" si="63"/>
        <v>_</v>
      </c>
      <c r="I969" s="2"/>
      <c r="J969" s="2"/>
      <c r="K969" s="2"/>
      <c r="L969" s="13" t="str">
        <f t="shared" si="62"/>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60"/>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61"/>
        <v>MON</v>
      </c>
      <c r="AE969"/>
    </row>
    <row r="970" spans="1:31" x14ac:dyDescent="0.25">
      <c r="B970" s="4">
        <v>45719</v>
      </c>
      <c r="C970" s="7" t="s">
        <v>1082</v>
      </c>
      <c r="D970" s="2" t="s">
        <v>29</v>
      </c>
      <c r="E970" s="2" t="s">
        <v>19</v>
      </c>
      <c r="F970" s="2"/>
      <c r="G970" s="2"/>
      <c r="H970" s="2" t="str">
        <f t="shared" si="63"/>
        <v>_</v>
      </c>
      <c r="I970" s="2"/>
      <c r="J970" s="2"/>
      <c r="K970" s="2"/>
      <c r="L970" s="2" t="str">
        <f t="shared" si="62"/>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60"/>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61"/>
        <v>MON</v>
      </c>
      <c r="AE970"/>
    </row>
    <row r="971" spans="1:31" x14ac:dyDescent="0.25">
      <c r="B971" s="4">
        <v>45719</v>
      </c>
      <c r="C971" s="7" t="s">
        <v>1083</v>
      </c>
      <c r="D971" s="2" t="s">
        <v>43</v>
      </c>
      <c r="E971" s="2" t="s">
        <v>14</v>
      </c>
      <c r="F971" s="2"/>
      <c r="G971" s="2"/>
      <c r="H971" s="2" t="str">
        <f t="shared" si="63"/>
        <v>_</v>
      </c>
      <c r="I971" s="2"/>
      <c r="J971" s="2"/>
      <c r="K971" s="2"/>
      <c r="L971" s="2" t="str">
        <f t="shared" si="62"/>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60"/>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61"/>
        <v>MON</v>
      </c>
      <c r="AE971"/>
    </row>
    <row r="972" spans="1:31" x14ac:dyDescent="0.25">
      <c r="B972" s="4">
        <v>45719</v>
      </c>
      <c r="C972" s="7" t="s">
        <v>1084</v>
      </c>
      <c r="D972" s="2" t="s">
        <v>33</v>
      </c>
      <c r="E972" s="2" t="s">
        <v>20</v>
      </c>
      <c r="F972" s="2"/>
      <c r="G972" s="2"/>
      <c r="H972" s="2" t="str">
        <f t="shared" si="63"/>
        <v>_</v>
      </c>
      <c r="I972" s="2"/>
      <c r="J972" s="2"/>
      <c r="K972" s="2"/>
      <c r="L972" s="2" t="str">
        <f t="shared" si="62"/>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60"/>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61"/>
        <v>MON</v>
      </c>
      <c r="AE972"/>
    </row>
    <row r="973" spans="1:31" x14ac:dyDescent="0.25">
      <c r="B973" s="4">
        <v>45719</v>
      </c>
      <c r="C973" s="7" t="s">
        <v>1085</v>
      </c>
      <c r="D973" s="2" t="s">
        <v>38</v>
      </c>
      <c r="E973" s="2" t="s">
        <v>18</v>
      </c>
      <c r="F973" s="2"/>
      <c r="G973" s="2"/>
      <c r="H973" s="2" t="str">
        <f t="shared" si="63"/>
        <v>_</v>
      </c>
      <c r="I973" s="2"/>
      <c r="J973" s="2"/>
      <c r="K973" s="2"/>
      <c r="L973" s="2" t="str">
        <f t="shared" si="62"/>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60"/>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61"/>
        <v>MON</v>
      </c>
      <c r="AE973"/>
    </row>
    <row r="974" spans="1:31" x14ac:dyDescent="0.25">
      <c r="A974" s="3"/>
      <c r="B974" s="5">
        <v>45719</v>
      </c>
      <c r="C974" s="8" t="s">
        <v>1086</v>
      </c>
      <c r="D974" s="3" t="s">
        <v>28</v>
      </c>
      <c r="E974" s="3" t="s">
        <v>17</v>
      </c>
      <c r="F974" s="3"/>
      <c r="G974" s="3"/>
      <c r="H974" s="3" t="str">
        <f t="shared" si="63"/>
        <v>_</v>
      </c>
      <c r="I974" s="3"/>
      <c r="J974" s="3"/>
      <c r="K974" s="3"/>
      <c r="L974" s="2" t="str">
        <f t="shared" si="62"/>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60"/>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61"/>
        <v>MON</v>
      </c>
      <c r="AE974"/>
    </row>
    <row r="975" spans="1:31" x14ac:dyDescent="0.25">
      <c r="B975" s="4">
        <v>45720</v>
      </c>
      <c r="C975" s="7" t="s">
        <v>1087</v>
      </c>
      <c r="D975" s="2" t="s">
        <v>35</v>
      </c>
      <c r="E975" s="2" t="s">
        <v>16</v>
      </c>
      <c r="F975" s="2"/>
      <c r="G975" s="2"/>
      <c r="H975" s="2" t="str">
        <f t="shared" si="63"/>
        <v>_</v>
      </c>
      <c r="I975" s="2"/>
      <c r="J975" s="2"/>
      <c r="K975" s="2"/>
      <c r="L975" s="13" t="str">
        <f t="shared" si="62"/>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60"/>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61"/>
        <v>TUE</v>
      </c>
      <c r="AE975"/>
    </row>
    <row r="976" spans="1:31" x14ac:dyDescent="0.25">
      <c r="B976" s="4">
        <v>45720</v>
      </c>
      <c r="C976" s="7" t="s">
        <v>1088</v>
      </c>
      <c r="D976" s="2" t="s">
        <v>38</v>
      </c>
      <c r="E976" s="2" t="s">
        <v>29</v>
      </c>
      <c r="F976" s="2"/>
      <c r="G976" s="2"/>
      <c r="H976" s="2" t="str">
        <f t="shared" si="63"/>
        <v>_</v>
      </c>
      <c r="I976" s="2"/>
      <c r="J976" s="2"/>
      <c r="K976" s="2"/>
      <c r="L976" s="2" t="str">
        <f t="shared" si="62"/>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60"/>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61"/>
        <v>TUE</v>
      </c>
      <c r="AE976"/>
    </row>
    <row r="977" spans="1:31" x14ac:dyDescent="0.25">
      <c r="B977" s="4">
        <v>45720</v>
      </c>
      <c r="C977" s="7" t="s">
        <v>1089</v>
      </c>
      <c r="D977" s="2" t="s">
        <v>44</v>
      </c>
      <c r="E977" s="2" t="s">
        <v>31</v>
      </c>
      <c r="F977" s="2"/>
      <c r="G977" s="2"/>
      <c r="H977" s="2" t="str">
        <f t="shared" si="63"/>
        <v>_</v>
      </c>
      <c r="I977" s="2"/>
      <c r="J977" s="2"/>
      <c r="K977" s="2"/>
      <c r="L977" s="2" t="str">
        <f t="shared" si="62"/>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60"/>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61"/>
        <v>TUE</v>
      </c>
      <c r="AE977"/>
    </row>
    <row r="978" spans="1:31" x14ac:dyDescent="0.25">
      <c r="B978" s="4">
        <v>45720</v>
      </c>
      <c r="C978" s="7" t="s">
        <v>1090</v>
      </c>
      <c r="D978" s="2" t="s">
        <v>36</v>
      </c>
      <c r="E978" s="2" t="s">
        <v>43</v>
      </c>
      <c r="F978" s="2"/>
      <c r="G978" s="2"/>
      <c r="H978" s="2" t="str">
        <f t="shared" si="63"/>
        <v>_</v>
      </c>
      <c r="I978" s="2"/>
      <c r="J978" s="2"/>
      <c r="K978" s="2"/>
      <c r="L978" s="2" t="str">
        <f t="shared" si="62"/>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60"/>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61"/>
        <v>TUE</v>
      </c>
      <c r="AE978"/>
    </row>
    <row r="979" spans="1:31" x14ac:dyDescent="0.25">
      <c r="B979" s="4">
        <v>45720</v>
      </c>
      <c r="C979" s="7" t="s">
        <v>1091</v>
      </c>
      <c r="D979" s="2" t="s">
        <v>24</v>
      </c>
      <c r="E979" s="2" t="s">
        <v>45</v>
      </c>
      <c r="F979" s="2"/>
      <c r="G979" s="2"/>
      <c r="H979" s="2" t="str">
        <f t="shared" si="63"/>
        <v>_</v>
      </c>
      <c r="I979" s="2"/>
      <c r="J979" s="2"/>
      <c r="K979" s="2"/>
      <c r="L979" s="2" t="str">
        <f t="shared" si="62"/>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60"/>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61"/>
        <v>TUE</v>
      </c>
      <c r="AE979"/>
    </row>
    <row r="980" spans="1:31" x14ac:dyDescent="0.25">
      <c r="B980" s="4">
        <v>45720</v>
      </c>
      <c r="C980" s="7" t="s">
        <v>1092</v>
      </c>
      <c r="D980" s="2" t="s">
        <v>22</v>
      </c>
      <c r="E980" s="2" t="s">
        <v>33</v>
      </c>
      <c r="F980" s="2"/>
      <c r="G980" s="2"/>
      <c r="H980" s="2" t="str">
        <f t="shared" si="63"/>
        <v>_</v>
      </c>
      <c r="I980" s="2"/>
      <c r="J980" s="2"/>
      <c r="K980" s="2"/>
      <c r="L980" s="2" t="str">
        <f t="shared" si="62"/>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60"/>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61"/>
        <v>TUE</v>
      </c>
      <c r="AE980"/>
    </row>
    <row r="981" spans="1:31" x14ac:dyDescent="0.25">
      <c r="B981" s="4">
        <v>45720</v>
      </c>
      <c r="C981" s="7" t="s">
        <v>1093</v>
      </c>
      <c r="D981" s="2" t="s">
        <v>32</v>
      </c>
      <c r="E981" s="2" t="s">
        <v>34</v>
      </c>
      <c r="F981" s="2"/>
      <c r="G981" s="2"/>
      <c r="H981" s="2" t="str">
        <f t="shared" si="63"/>
        <v>_</v>
      </c>
      <c r="I981" s="2"/>
      <c r="J981" s="2"/>
      <c r="K981" s="2"/>
      <c r="L981" s="2" t="str">
        <f t="shared" si="62"/>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60"/>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61"/>
        <v>TUE</v>
      </c>
      <c r="AE981"/>
    </row>
    <row r="982" spans="1:31" x14ac:dyDescent="0.25">
      <c r="B982" s="4">
        <v>45720</v>
      </c>
      <c r="C982" s="7" t="s">
        <v>1094</v>
      </c>
      <c r="D982" s="2" t="s">
        <v>21</v>
      </c>
      <c r="E982" s="2" t="s">
        <v>26</v>
      </c>
      <c r="F982" s="2"/>
      <c r="G982" s="2"/>
      <c r="H982" s="2" t="str">
        <f t="shared" si="63"/>
        <v>_</v>
      </c>
      <c r="I982" s="2"/>
      <c r="J982" s="2"/>
      <c r="K982" s="2"/>
      <c r="L982" s="2" t="str">
        <f t="shared" si="62"/>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60"/>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61"/>
        <v>TUE</v>
      </c>
      <c r="AE982"/>
    </row>
    <row r="983" spans="1:31" x14ac:dyDescent="0.25">
      <c r="B983" s="4">
        <v>45720</v>
      </c>
      <c r="C983" s="7" t="s">
        <v>1095</v>
      </c>
      <c r="D983" s="2" t="s">
        <v>47</v>
      </c>
      <c r="E983" s="2" t="s">
        <v>23</v>
      </c>
      <c r="F983" s="2"/>
      <c r="G983" s="2"/>
      <c r="H983" s="2" t="str">
        <f t="shared" si="63"/>
        <v>_</v>
      </c>
      <c r="I983" s="2"/>
      <c r="J983" s="2"/>
      <c r="K983" s="2"/>
      <c r="L983" s="2" t="str">
        <f t="shared" si="62"/>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60"/>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61"/>
        <v>TUE</v>
      </c>
      <c r="AE983"/>
    </row>
    <row r="984" spans="1:31" x14ac:dyDescent="0.25">
      <c r="A984" s="3"/>
      <c r="B984" s="5">
        <v>45720</v>
      </c>
      <c r="C984" s="8" t="s">
        <v>1096</v>
      </c>
      <c r="D984" s="3" t="s">
        <v>37</v>
      </c>
      <c r="E984" s="3" t="s">
        <v>12</v>
      </c>
      <c r="F984" s="3"/>
      <c r="G984" s="3"/>
      <c r="H984" s="3" t="str">
        <f t="shared" si="63"/>
        <v>_</v>
      </c>
      <c r="I984" s="3"/>
      <c r="J984" s="3"/>
      <c r="K984" s="3"/>
      <c r="L984" s="3" t="str">
        <f t="shared" si="62"/>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60"/>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61"/>
        <v>TUE</v>
      </c>
      <c r="AE984"/>
    </row>
    <row r="985" spans="1:31" x14ac:dyDescent="0.25">
      <c r="B985" s="4">
        <v>45721</v>
      </c>
      <c r="C985" s="7" t="s">
        <v>1097</v>
      </c>
      <c r="D985" s="2" t="s">
        <v>46</v>
      </c>
      <c r="E985" s="2" t="s">
        <v>20</v>
      </c>
      <c r="F985" s="2"/>
      <c r="G985" s="2"/>
      <c r="H985" s="2" t="str">
        <f t="shared" si="63"/>
        <v>_</v>
      </c>
      <c r="I985" s="2"/>
      <c r="J985" s="2"/>
      <c r="K985" s="2"/>
      <c r="L985" s="2" t="str">
        <f t="shared" si="62"/>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60"/>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61"/>
        <v>WED</v>
      </c>
      <c r="AE985"/>
    </row>
    <row r="986" spans="1:31" x14ac:dyDescent="0.25">
      <c r="B986" s="4">
        <v>45721</v>
      </c>
      <c r="C986" s="7" t="s">
        <v>1098</v>
      </c>
      <c r="D986" s="2" t="s">
        <v>30</v>
      </c>
      <c r="E986" s="2" t="s">
        <v>17</v>
      </c>
      <c r="F986" s="2"/>
      <c r="G986" s="2"/>
      <c r="H986" s="2" t="str">
        <f t="shared" si="63"/>
        <v>_</v>
      </c>
      <c r="I986" s="2"/>
      <c r="J986" s="2"/>
      <c r="K986" s="2"/>
      <c r="L986" s="2" t="str">
        <f t="shared" si="62"/>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60"/>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61"/>
        <v>WED</v>
      </c>
      <c r="AE986"/>
    </row>
    <row r="987" spans="1:31" x14ac:dyDescent="0.25">
      <c r="B987" s="4">
        <v>45721</v>
      </c>
      <c r="C987" s="7" t="s">
        <v>1099</v>
      </c>
      <c r="D987" s="2" t="s">
        <v>18</v>
      </c>
      <c r="E987" s="2" t="s">
        <v>27</v>
      </c>
      <c r="F987" s="2"/>
      <c r="G987" s="2"/>
      <c r="H987" s="2" t="str">
        <f t="shared" si="63"/>
        <v>_</v>
      </c>
      <c r="I987" s="2"/>
      <c r="J987" s="2"/>
      <c r="K987" s="2"/>
      <c r="L987" s="2" t="str">
        <f t="shared" si="62"/>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60"/>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61"/>
        <v>WED</v>
      </c>
      <c r="AE987"/>
    </row>
    <row r="988" spans="1:31" x14ac:dyDescent="0.25">
      <c r="B988" s="4">
        <v>45721</v>
      </c>
      <c r="C988" s="7" t="s">
        <v>1100</v>
      </c>
      <c r="D988" s="2" t="s">
        <v>47</v>
      </c>
      <c r="E988" s="2" t="s">
        <v>25</v>
      </c>
      <c r="F988" s="2"/>
      <c r="G988" s="2"/>
      <c r="H988" s="2" t="str">
        <f t="shared" si="63"/>
        <v>_</v>
      </c>
      <c r="I988" s="2"/>
      <c r="J988" s="2"/>
      <c r="K988" s="2"/>
      <c r="L988" s="2" t="str">
        <f t="shared" si="62"/>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60"/>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61"/>
        <v>WED</v>
      </c>
      <c r="AE988"/>
    </row>
    <row r="989" spans="1:31" x14ac:dyDescent="0.25">
      <c r="A989" s="3"/>
      <c r="B989" s="5">
        <v>45721</v>
      </c>
      <c r="C989" s="8" t="s">
        <v>1101</v>
      </c>
      <c r="D989" s="3" t="s">
        <v>13</v>
      </c>
      <c r="E989" s="3" t="s">
        <v>28</v>
      </c>
      <c r="F989" s="3"/>
      <c r="G989" s="3"/>
      <c r="H989" s="3" t="str">
        <f t="shared" si="63"/>
        <v>_</v>
      </c>
      <c r="I989" s="3"/>
      <c r="J989" s="3"/>
      <c r="K989" s="3"/>
      <c r="L989" s="2" t="str">
        <f t="shared" si="62"/>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60"/>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61"/>
        <v>WED</v>
      </c>
      <c r="AE989"/>
    </row>
    <row r="990" spans="1:31" x14ac:dyDescent="0.25">
      <c r="B990" s="4">
        <v>45722</v>
      </c>
      <c r="C990" s="7" t="s">
        <v>1102</v>
      </c>
      <c r="D990" s="2" t="s">
        <v>15</v>
      </c>
      <c r="E990" s="2" t="s">
        <v>31</v>
      </c>
      <c r="F990" s="2"/>
      <c r="G990" s="2"/>
      <c r="H990" s="2" t="str">
        <f t="shared" si="63"/>
        <v>_</v>
      </c>
      <c r="I990" s="2"/>
      <c r="J990" s="2"/>
      <c r="K990" s="2"/>
      <c r="L990" s="13" t="str">
        <f t="shared" si="62"/>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60"/>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61"/>
        <v>THU</v>
      </c>
      <c r="AE990"/>
    </row>
    <row r="991" spans="1:31" x14ac:dyDescent="0.25">
      <c r="B991" s="4">
        <v>45722</v>
      </c>
      <c r="C991" s="7" t="s">
        <v>1103</v>
      </c>
      <c r="D991" s="2" t="s">
        <v>29</v>
      </c>
      <c r="E991" s="2" t="s">
        <v>43</v>
      </c>
      <c r="F991" s="2"/>
      <c r="G991" s="2"/>
      <c r="H991" s="2" t="str">
        <f t="shared" si="63"/>
        <v>_</v>
      </c>
      <c r="I991" s="2"/>
      <c r="J991" s="2"/>
      <c r="K991" s="2"/>
      <c r="L991" s="2" t="str">
        <f t="shared" si="62"/>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60"/>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61"/>
        <v>THU</v>
      </c>
      <c r="AE991"/>
    </row>
    <row r="992" spans="1:31" x14ac:dyDescent="0.25">
      <c r="B992" s="4">
        <v>45722</v>
      </c>
      <c r="C992" s="7" t="s">
        <v>1104</v>
      </c>
      <c r="D992" s="2" t="s">
        <v>36</v>
      </c>
      <c r="E992" s="2" t="s">
        <v>14</v>
      </c>
      <c r="F992" s="2"/>
      <c r="G992" s="2"/>
      <c r="H992" s="2" t="str">
        <f t="shared" si="63"/>
        <v>_</v>
      </c>
      <c r="I992" s="2"/>
      <c r="J992" s="2"/>
      <c r="K992" s="2"/>
      <c r="L992" s="2" t="str">
        <f t="shared" si="62"/>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60"/>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61"/>
        <v>THU</v>
      </c>
      <c r="AE992"/>
    </row>
    <row r="993" spans="1:31" x14ac:dyDescent="0.25">
      <c r="B993" s="4">
        <v>45722</v>
      </c>
      <c r="C993" s="7" t="s">
        <v>1105</v>
      </c>
      <c r="D993" s="2" t="s">
        <v>22</v>
      </c>
      <c r="E993" s="2" t="s">
        <v>45</v>
      </c>
      <c r="F993" s="2"/>
      <c r="G993" s="2"/>
      <c r="H993" s="2" t="str">
        <f t="shared" si="63"/>
        <v>_</v>
      </c>
      <c r="I993" s="2"/>
      <c r="J993" s="2"/>
      <c r="K993" s="2"/>
      <c r="L993" s="2" t="str">
        <f t="shared" si="62"/>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60"/>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61"/>
        <v>THU</v>
      </c>
      <c r="AE993"/>
    </row>
    <row r="994" spans="1:31" x14ac:dyDescent="0.25">
      <c r="B994" s="4">
        <v>45722</v>
      </c>
      <c r="C994" s="7" t="s">
        <v>1106</v>
      </c>
      <c r="D994" s="2" t="s">
        <v>16</v>
      </c>
      <c r="E994" s="2" t="s">
        <v>44</v>
      </c>
      <c r="F994" s="2"/>
      <c r="G994" s="2"/>
      <c r="H994" s="2" t="str">
        <f t="shared" si="63"/>
        <v>_</v>
      </c>
      <c r="I994" s="2"/>
      <c r="J994" s="2"/>
      <c r="K994" s="2"/>
      <c r="L994" s="2" t="str">
        <f t="shared" si="62"/>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60"/>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61"/>
        <v>THU</v>
      </c>
      <c r="AE994"/>
    </row>
    <row r="995" spans="1:31" x14ac:dyDescent="0.25">
      <c r="B995" s="4">
        <v>45722</v>
      </c>
      <c r="C995" s="7" t="s">
        <v>1107</v>
      </c>
      <c r="D995" s="2" t="s">
        <v>24</v>
      </c>
      <c r="E995" s="2" t="s">
        <v>34</v>
      </c>
      <c r="F995" s="2"/>
      <c r="G995" s="2"/>
      <c r="H995" s="2" t="str">
        <f t="shared" si="63"/>
        <v>_</v>
      </c>
      <c r="I995" s="2"/>
      <c r="J995" s="2"/>
      <c r="K995" s="2"/>
      <c r="L995" s="2" t="str">
        <f t="shared" si="62"/>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60"/>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61"/>
        <v>THU</v>
      </c>
      <c r="AE995"/>
    </row>
    <row r="996" spans="1:31" x14ac:dyDescent="0.25">
      <c r="B996" s="4">
        <v>45722</v>
      </c>
      <c r="C996" s="7" t="s">
        <v>1108</v>
      </c>
      <c r="D996" s="2" t="s">
        <v>19</v>
      </c>
      <c r="E996" s="2" t="s">
        <v>23</v>
      </c>
      <c r="F996" s="2"/>
      <c r="G996" s="2"/>
      <c r="H996" s="2" t="str">
        <f t="shared" si="63"/>
        <v>_</v>
      </c>
      <c r="I996" s="2"/>
      <c r="J996" s="2"/>
      <c r="K996" s="2"/>
      <c r="L996" s="2" t="str">
        <f t="shared" si="62"/>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60"/>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61"/>
        <v>THU</v>
      </c>
      <c r="AE996"/>
    </row>
    <row r="997" spans="1:31" x14ac:dyDescent="0.25">
      <c r="B997" s="4">
        <v>45722</v>
      </c>
      <c r="C997" s="7" t="s">
        <v>1109</v>
      </c>
      <c r="D997" s="2" t="s">
        <v>38</v>
      </c>
      <c r="E997" s="2" t="s">
        <v>26</v>
      </c>
      <c r="F997" s="2"/>
      <c r="G997" s="2"/>
      <c r="H997" s="2" t="str">
        <f t="shared" si="63"/>
        <v>_</v>
      </c>
      <c r="I997" s="2"/>
      <c r="J997" s="2"/>
      <c r="K997" s="2"/>
      <c r="L997" s="2" t="str">
        <f t="shared" si="62"/>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60"/>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61"/>
        <v>THU</v>
      </c>
      <c r="AE997"/>
    </row>
    <row r="998" spans="1:31" x14ac:dyDescent="0.25">
      <c r="A998" s="3"/>
      <c r="B998" s="5">
        <v>45722</v>
      </c>
      <c r="C998" s="8" t="s">
        <v>1110</v>
      </c>
      <c r="D998" s="3" t="s">
        <v>12</v>
      </c>
      <c r="E998" s="3" t="s">
        <v>35</v>
      </c>
      <c r="F998" s="3"/>
      <c r="G998" s="3"/>
      <c r="H998" s="3" t="str">
        <f t="shared" si="63"/>
        <v>_</v>
      </c>
      <c r="I998" s="3"/>
      <c r="J998" s="3"/>
      <c r="K998" s="3"/>
      <c r="L998" s="3" t="str">
        <f t="shared" si="62"/>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60"/>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61"/>
        <v>THU</v>
      </c>
      <c r="AE998"/>
    </row>
    <row r="999" spans="1:31" x14ac:dyDescent="0.25">
      <c r="B999" s="4">
        <v>45723</v>
      </c>
      <c r="C999" s="7" t="s">
        <v>1111</v>
      </c>
      <c r="D999" s="2" t="s">
        <v>22</v>
      </c>
      <c r="E999" s="2" t="s">
        <v>32</v>
      </c>
      <c r="F999" s="2"/>
      <c r="G999" s="2"/>
      <c r="H999" s="2" t="str">
        <f t="shared" si="63"/>
        <v>_</v>
      </c>
      <c r="I999" s="2"/>
      <c r="J999" s="2"/>
      <c r="K999" s="2"/>
      <c r="L999" s="2" t="str">
        <f t="shared" si="62"/>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60"/>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61"/>
        <v>FRI</v>
      </c>
      <c r="AE999"/>
    </row>
    <row r="1000" spans="1:31" x14ac:dyDescent="0.25">
      <c r="B1000" s="4">
        <v>45723</v>
      </c>
      <c r="C1000" s="7" t="s">
        <v>1112</v>
      </c>
      <c r="D1000" s="2" t="s">
        <v>31</v>
      </c>
      <c r="E1000" s="2" t="s">
        <v>46</v>
      </c>
      <c r="F1000" s="2"/>
      <c r="G1000" s="2"/>
      <c r="H1000" s="2" t="str">
        <f t="shared" si="63"/>
        <v>_</v>
      </c>
      <c r="I1000" s="2"/>
      <c r="J1000" s="2"/>
      <c r="K1000" s="2"/>
      <c r="L1000" s="2" t="str">
        <f t="shared" si="62"/>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60"/>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61"/>
        <v>FRI</v>
      </c>
      <c r="AE1000"/>
    </row>
    <row r="1001" spans="1:31" x14ac:dyDescent="0.25">
      <c r="B1001" s="4">
        <v>45723</v>
      </c>
      <c r="C1001" s="7" t="s">
        <v>1113</v>
      </c>
      <c r="D1001" s="2" t="s">
        <v>15</v>
      </c>
      <c r="E1001" s="2" t="s">
        <v>17</v>
      </c>
      <c r="F1001" s="2"/>
      <c r="G1001" s="2"/>
      <c r="H1001" s="2" t="str">
        <f t="shared" si="63"/>
        <v>_</v>
      </c>
      <c r="I1001" s="2"/>
      <c r="J1001" s="2"/>
      <c r="K1001" s="2"/>
      <c r="L1001" s="2" t="str">
        <f t="shared" si="62"/>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60"/>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61"/>
        <v>FRI</v>
      </c>
      <c r="AE1001"/>
    </row>
    <row r="1002" spans="1:31" x14ac:dyDescent="0.25">
      <c r="B1002" s="4">
        <v>45723</v>
      </c>
      <c r="C1002" s="7" t="s">
        <v>1114</v>
      </c>
      <c r="D1002" s="2" t="s">
        <v>37</v>
      </c>
      <c r="E1002" s="2" t="s">
        <v>25</v>
      </c>
      <c r="F1002" s="2"/>
      <c r="G1002" s="2"/>
      <c r="H1002" s="2" t="str">
        <f t="shared" si="63"/>
        <v>_</v>
      </c>
      <c r="I1002" s="2"/>
      <c r="J1002" s="2"/>
      <c r="K1002" s="2"/>
      <c r="L1002" s="2" t="str">
        <f t="shared" si="62"/>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60"/>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61"/>
        <v>FRI</v>
      </c>
      <c r="AE1002"/>
    </row>
    <row r="1003" spans="1:31" x14ac:dyDescent="0.25">
      <c r="B1003" s="4">
        <v>45723</v>
      </c>
      <c r="C1003" s="7" t="s">
        <v>1115</v>
      </c>
      <c r="D1003" s="2" t="s">
        <v>21</v>
      </c>
      <c r="E1003" s="2" t="s">
        <v>27</v>
      </c>
      <c r="F1003" s="2"/>
      <c r="G1003" s="2"/>
      <c r="H1003" s="2" t="str">
        <f t="shared" si="63"/>
        <v>_</v>
      </c>
      <c r="I1003" s="2"/>
      <c r="J1003" s="2"/>
      <c r="K1003" s="2"/>
      <c r="L1003" s="2" t="str">
        <f t="shared" si="62"/>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60"/>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61"/>
        <v>FRI</v>
      </c>
      <c r="AE1003"/>
    </row>
    <row r="1004" spans="1:31" x14ac:dyDescent="0.25">
      <c r="A1004" s="3"/>
      <c r="B1004" s="5">
        <v>45723</v>
      </c>
      <c r="C1004" s="8" t="s">
        <v>1116</v>
      </c>
      <c r="D1004" s="3" t="s">
        <v>13</v>
      </c>
      <c r="E1004" s="3" t="s">
        <v>47</v>
      </c>
      <c r="F1004" s="3"/>
      <c r="G1004" s="3"/>
      <c r="H1004" s="3" t="str">
        <f t="shared" si="63"/>
        <v>_</v>
      </c>
      <c r="I1004" s="3"/>
      <c r="J1004" s="3"/>
      <c r="K1004" s="3"/>
      <c r="L1004" s="3" t="str">
        <f t="shared" si="62"/>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60"/>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61"/>
        <v>FRI</v>
      </c>
      <c r="AE1004"/>
    </row>
    <row r="1005" spans="1:31" x14ac:dyDescent="0.25">
      <c r="B1005" s="4">
        <v>45724</v>
      </c>
      <c r="C1005" s="7" t="s">
        <v>1117</v>
      </c>
      <c r="D1005" s="2" t="s">
        <v>20</v>
      </c>
      <c r="E1005" s="2" t="s">
        <v>30</v>
      </c>
      <c r="F1005" s="2"/>
      <c r="G1005" s="2"/>
      <c r="H1005" s="2" t="str">
        <f t="shared" si="63"/>
        <v>_</v>
      </c>
      <c r="I1005" s="2"/>
      <c r="J1005" s="2"/>
      <c r="K1005" s="2"/>
      <c r="L1005" s="2" t="str">
        <f t="shared" si="62"/>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60"/>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61"/>
        <v>SAT</v>
      </c>
      <c r="AE1005"/>
    </row>
    <row r="1006" spans="1:31" x14ac:dyDescent="0.25">
      <c r="B1006" s="4">
        <v>45724</v>
      </c>
      <c r="C1006" s="7" t="s">
        <v>1118</v>
      </c>
      <c r="D1006" s="2" t="s">
        <v>12</v>
      </c>
      <c r="E1006" s="2" t="s">
        <v>45</v>
      </c>
      <c r="F1006" s="2"/>
      <c r="G1006" s="2"/>
      <c r="H1006" s="2" t="str">
        <f t="shared" si="63"/>
        <v>_</v>
      </c>
      <c r="I1006" s="2"/>
      <c r="J1006" s="2"/>
      <c r="K1006" s="2"/>
      <c r="L1006" s="2" t="str">
        <f t="shared" si="62"/>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60"/>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61"/>
        <v>SAT</v>
      </c>
      <c r="AE1006"/>
    </row>
    <row r="1007" spans="1:31" x14ac:dyDescent="0.25">
      <c r="B1007" s="4">
        <v>45724</v>
      </c>
      <c r="C1007" s="7" t="s">
        <v>1119</v>
      </c>
      <c r="D1007" s="2" t="s">
        <v>16</v>
      </c>
      <c r="E1007" s="2" t="s">
        <v>43</v>
      </c>
      <c r="F1007" s="2"/>
      <c r="G1007" s="2"/>
      <c r="H1007" s="2" t="str">
        <f t="shared" si="63"/>
        <v>_</v>
      </c>
      <c r="I1007" s="2"/>
      <c r="J1007" s="2"/>
      <c r="K1007" s="2"/>
      <c r="L1007" s="2" t="str">
        <f t="shared" si="62"/>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60"/>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61"/>
        <v>SAT</v>
      </c>
      <c r="AE1007"/>
    </row>
    <row r="1008" spans="1:31" x14ac:dyDescent="0.25">
      <c r="B1008" s="4">
        <v>45724</v>
      </c>
      <c r="C1008" s="7" t="s">
        <v>1120</v>
      </c>
      <c r="D1008" s="2" t="s">
        <v>29</v>
      </c>
      <c r="E1008" s="2" t="s">
        <v>14</v>
      </c>
      <c r="F1008" s="2"/>
      <c r="G1008" s="2"/>
      <c r="H1008" s="2" t="str">
        <f t="shared" si="63"/>
        <v>_</v>
      </c>
      <c r="I1008" s="2"/>
      <c r="J1008" s="2"/>
      <c r="K1008" s="2"/>
      <c r="L1008" s="2" t="str">
        <f t="shared" si="62"/>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60"/>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61"/>
        <v>SAT</v>
      </c>
      <c r="AE1008"/>
    </row>
    <row r="1009" spans="1:31" x14ac:dyDescent="0.25">
      <c r="B1009" s="4">
        <v>45724</v>
      </c>
      <c r="C1009" s="7" t="s">
        <v>1121</v>
      </c>
      <c r="D1009" s="2" t="s">
        <v>18</v>
      </c>
      <c r="E1009" s="2" t="s">
        <v>26</v>
      </c>
      <c r="F1009" s="2"/>
      <c r="G1009" s="2"/>
      <c r="H1009" s="2" t="str">
        <f t="shared" si="63"/>
        <v>_</v>
      </c>
      <c r="I1009" s="2"/>
      <c r="J1009" s="2"/>
      <c r="K1009" s="2"/>
      <c r="L1009" s="2" t="str">
        <f t="shared" si="62"/>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60"/>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61"/>
        <v>SAT</v>
      </c>
      <c r="AE1009"/>
    </row>
    <row r="1010" spans="1:31" x14ac:dyDescent="0.25">
      <c r="B1010" s="4">
        <v>45724</v>
      </c>
      <c r="C1010" s="7" t="s">
        <v>1122</v>
      </c>
      <c r="D1010" s="2" t="s">
        <v>19</v>
      </c>
      <c r="E1010" s="2" t="s">
        <v>24</v>
      </c>
      <c r="F1010" s="2"/>
      <c r="G1010" s="2"/>
      <c r="H1010" s="2" t="str">
        <f t="shared" si="63"/>
        <v>_</v>
      </c>
      <c r="I1010" s="2"/>
      <c r="J1010" s="2"/>
      <c r="K1010" s="2"/>
      <c r="L1010" s="2" t="str">
        <f t="shared" si="62"/>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60"/>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61"/>
        <v>SAT</v>
      </c>
      <c r="AE1010"/>
    </row>
    <row r="1011" spans="1:31" x14ac:dyDescent="0.25">
      <c r="B1011" s="4">
        <v>45724</v>
      </c>
      <c r="C1011" s="7" t="s">
        <v>1123</v>
      </c>
      <c r="D1011" s="2" t="s">
        <v>17</v>
      </c>
      <c r="E1011" s="2" t="s">
        <v>35</v>
      </c>
      <c r="F1011" s="2"/>
      <c r="G1011" s="2"/>
      <c r="H1011" s="2" t="str">
        <f t="shared" si="63"/>
        <v>_</v>
      </c>
      <c r="I1011" s="2"/>
      <c r="J1011" s="2"/>
      <c r="K1011" s="2"/>
      <c r="L1011" s="2" t="str">
        <f t="shared" si="62"/>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60"/>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61"/>
        <v>SAT</v>
      </c>
      <c r="AE1011"/>
    </row>
    <row r="1012" spans="1:31" x14ac:dyDescent="0.25">
      <c r="B1012" s="4">
        <v>45724</v>
      </c>
      <c r="C1012" s="7" t="s">
        <v>1124</v>
      </c>
      <c r="D1012" s="2" t="s">
        <v>13</v>
      </c>
      <c r="E1012" s="2" t="s">
        <v>28</v>
      </c>
      <c r="F1012" s="2"/>
      <c r="G1012" s="2"/>
      <c r="H1012" s="2" t="str">
        <f t="shared" si="63"/>
        <v>_</v>
      </c>
      <c r="I1012" s="2"/>
      <c r="J1012" s="2"/>
      <c r="K1012" s="2"/>
      <c r="L1012" s="2" t="str">
        <f t="shared" si="62"/>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60"/>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61"/>
        <v>SAT</v>
      </c>
      <c r="AE1012"/>
    </row>
    <row r="1013" spans="1:31" x14ac:dyDescent="0.25">
      <c r="B1013" s="4">
        <v>45724</v>
      </c>
      <c r="C1013" s="7" t="s">
        <v>1125</v>
      </c>
      <c r="D1013" s="2" t="s">
        <v>34</v>
      </c>
      <c r="E1013" s="2" t="s">
        <v>23</v>
      </c>
      <c r="F1013" s="2"/>
      <c r="G1013" s="2"/>
      <c r="H1013" s="2" t="str">
        <f t="shared" si="63"/>
        <v>_</v>
      </c>
      <c r="I1013" s="2"/>
      <c r="J1013" s="2"/>
      <c r="K1013" s="2"/>
      <c r="L1013" s="2" t="str">
        <f t="shared" si="62"/>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60"/>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61"/>
        <v>SAT</v>
      </c>
      <c r="AE1013"/>
    </row>
    <row r="1014" spans="1:31" x14ac:dyDescent="0.25">
      <c r="A1014" s="3"/>
      <c r="B1014" s="5">
        <v>45724</v>
      </c>
      <c r="C1014" s="8" t="s">
        <v>1126</v>
      </c>
      <c r="D1014" s="3" t="s">
        <v>33</v>
      </c>
      <c r="E1014" s="3" t="s">
        <v>38</v>
      </c>
      <c r="F1014" s="3"/>
      <c r="G1014" s="3"/>
      <c r="H1014" s="3" t="str">
        <f t="shared" si="63"/>
        <v>_</v>
      </c>
      <c r="I1014" s="3"/>
      <c r="J1014" s="3"/>
      <c r="K1014" s="3"/>
      <c r="L1014" s="2" t="str">
        <f t="shared" si="62"/>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60"/>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61"/>
        <v>SAT</v>
      </c>
      <c r="AE1014"/>
    </row>
    <row r="1015" spans="1:31" x14ac:dyDescent="0.25">
      <c r="B1015" s="4">
        <v>45725</v>
      </c>
      <c r="C1015" s="7" t="s">
        <v>1127</v>
      </c>
      <c r="D1015" s="2" t="s">
        <v>32</v>
      </c>
      <c r="E1015" s="2" t="s">
        <v>45</v>
      </c>
      <c r="F1015" s="2"/>
      <c r="G1015" s="2"/>
      <c r="H1015" s="2" t="str">
        <f t="shared" si="63"/>
        <v>_</v>
      </c>
      <c r="I1015" s="2"/>
      <c r="J1015" s="2"/>
      <c r="K1015" s="2"/>
      <c r="L1015" s="13" t="str">
        <f t="shared" si="62"/>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60"/>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61"/>
        <v>SUN</v>
      </c>
      <c r="AE1015"/>
    </row>
    <row r="1016" spans="1:31" x14ac:dyDescent="0.25">
      <c r="B1016" s="4">
        <v>45725</v>
      </c>
      <c r="C1016" s="7" t="s">
        <v>1128</v>
      </c>
      <c r="D1016" s="2" t="s">
        <v>12</v>
      </c>
      <c r="E1016" s="2" t="s">
        <v>46</v>
      </c>
      <c r="F1016" s="2"/>
      <c r="G1016" s="2"/>
      <c r="H1016" s="2" t="str">
        <f t="shared" si="63"/>
        <v>_</v>
      </c>
      <c r="I1016" s="2"/>
      <c r="J1016" s="2"/>
      <c r="K1016" s="2"/>
      <c r="L1016" s="2" t="str">
        <f t="shared" si="62"/>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60"/>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61"/>
        <v>SUN</v>
      </c>
      <c r="AE1016"/>
    </row>
    <row r="1017" spans="1:31" x14ac:dyDescent="0.25">
      <c r="B1017" s="4">
        <v>45725</v>
      </c>
      <c r="C1017" s="7" t="s">
        <v>1129</v>
      </c>
      <c r="D1017" s="2" t="s">
        <v>21</v>
      </c>
      <c r="E1017" s="2" t="s">
        <v>37</v>
      </c>
      <c r="F1017" s="2"/>
      <c r="G1017" s="2"/>
      <c r="H1017" s="2" t="str">
        <f t="shared" si="63"/>
        <v>_</v>
      </c>
      <c r="I1017" s="2"/>
      <c r="J1017" s="2"/>
      <c r="K1017" s="2"/>
      <c r="L1017" s="2" t="str">
        <f t="shared" si="62"/>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60"/>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61"/>
        <v>SUN</v>
      </c>
      <c r="AE1017"/>
    </row>
    <row r="1018" spans="1:31" x14ac:dyDescent="0.25">
      <c r="B1018" s="4">
        <v>45725</v>
      </c>
      <c r="C1018" s="7" t="s">
        <v>1130</v>
      </c>
      <c r="D1018" s="2" t="s">
        <v>22</v>
      </c>
      <c r="E1018" s="2" t="s">
        <v>44</v>
      </c>
      <c r="F1018" s="2"/>
      <c r="G1018" s="2"/>
      <c r="H1018" s="2" t="str">
        <f t="shared" si="63"/>
        <v>_</v>
      </c>
      <c r="I1018" s="2"/>
      <c r="J1018" s="2"/>
      <c r="K1018" s="2"/>
      <c r="L1018" s="2" t="str">
        <f t="shared" si="62"/>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60"/>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61"/>
        <v>SUN</v>
      </c>
      <c r="AE1018"/>
    </row>
    <row r="1019" spans="1:31" x14ac:dyDescent="0.25">
      <c r="B1019" s="4">
        <v>45725</v>
      </c>
      <c r="C1019" s="7" t="s">
        <v>1131</v>
      </c>
      <c r="D1019" s="2" t="s">
        <v>36</v>
      </c>
      <c r="E1019" s="2" t="s">
        <v>20</v>
      </c>
      <c r="F1019" s="2"/>
      <c r="G1019" s="2"/>
      <c r="H1019" s="2" t="str">
        <f t="shared" si="63"/>
        <v>_</v>
      </c>
      <c r="I1019" s="2"/>
      <c r="J1019" s="2"/>
      <c r="K1019" s="2"/>
      <c r="L1019" s="2" t="str">
        <f t="shared" si="62"/>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60"/>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61"/>
        <v>SUN</v>
      </c>
      <c r="AE1019"/>
    </row>
    <row r="1020" spans="1:31" x14ac:dyDescent="0.25">
      <c r="B1020" s="4">
        <v>45725</v>
      </c>
      <c r="C1020" s="7" t="s">
        <v>1132</v>
      </c>
      <c r="D1020" s="2" t="s">
        <v>28</v>
      </c>
      <c r="E1020" s="2" t="s">
        <v>27</v>
      </c>
      <c r="F1020" s="2"/>
      <c r="G1020" s="2"/>
      <c r="H1020" s="2" t="str">
        <f t="shared" si="63"/>
        <v>_</v>
      </c>
      <c r="I1020" s="2"/>
      <c r="J1020" s="2"/>
      <c r="K1020" s="2"/>
      <c r="L1020" s="2" t="str">
        <f t="shared" si="62"/>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60"/>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61"/>
        <v>SUN</v>
      </c>
      <c r="AE1020"/>
    </row>
    <row r="1021" spans="1:31" x14ac:dyDescent="0.25">
      <c r="B1021" s="4">
        <v>45725</v>
      </c>
      <c r="C1021" s="7" t="s">
        <v>1133</v>
      </c>
      <c r="D1021" s="2" t="s">
        <v>34</v>
      </c>
      <c r="E1021" s="2" t="s">
        <v>25</v>
      </c>
      <c r="F1021" s="2"/>
      <c r="G1021" s="2"/>
      <c r="H1021" s="2" t="str">
        <f t="shared" si="63"/>
        <v>_</v>
      </c>
      <c r="I1021" s="2"/>
      <c r="J1021" s="2"/>
      <c r="K1021" s="2"/>
      <c r="L1021" s="2" t="str">
        <f t="shared" si="62"/>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60"/>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61"/>
        <v>SUN</v>
      </c>
      <c r="AE1021"/>
    </row>
    <row r="1022" spans="1:31" x14ac:dyDescent="0.25">
      <c r="A1022" s="3"/>
      <c r="B1022" s="5">
        <v>45725</v>
      </c>
      <c r="C1022" s="8" t="s">
        <v>1134</v>
      </c>
      <c r="D1022" s="3" t="s">
        <v>33</v>
      </c>
      <c r="E1022" s="3" t="s">
        <v>47</v>
      </c>
      <c r="F1022" s="3"/>
      <c r="G1022" s="3"/>
      <c r="H1022" s="3" t="str">
        <f t="shared" si="63"/>
        <v>_</v>
      </c>
      <c r="I1022" s="3"/>
      <c r="J1022" s="3"/>
      <c r="K1022" s="3"/>
      <c r="L1022" s="2" t="str">
        <f t="shared" si="62"/>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60"/>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61"/>
        <v>SUN</v>
      </c>
      <c r="AE1022"/>
    </row>
    <row r="1023" spans="1:31" x14ac:dyDescent="0.25">
      <c r="B1023" s="4">
        <v>45726</v>
      </c>
      <c r="C1023" s="7" t="s">
        <v>1135</v>
      </c>
      <c r="D1023" s="2" t="s">
        <v>23</v>
      </c>
      <c r="E1023" s="2" t="s">
        <v>29</v>
      </c>
      <c r="F1023" s="2"/>
      <c r="G1023" s="2"/>
      <c r="H1023" s="2" t="str">
        <f t="shared" si="63"/>
        <v>_</v>
      </c>
      <c r="I1023" s="2"/>
      <c r="J1023" s="2"/>
      <c r="K1023" s="2"/>
      <c r="L1023" s="13" t="str">
        <f t="shared" si="62"/>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60"/>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61"/>
        <v>MON</v>
      </c>
      <c r="AE1023"/>
    </row>
    <row r="1024" spans="1:31" x14ac:dyDescent="0.25">
      <c r="B1024" s="4">
        <v>45726</v>
      </c>
      <c r="C1024" s="7" t="s">
        <v>1136</v>
      </c>
      <c r="D1024" s="2" t="s">
        <v>31</v>
      </c>
      <c r="E1024" s="2" t="s">
        <v>30</v>
      </c>
      <c r="F1024" s="2"/>
      <c r="G1024" s="2"/>
      <c r="H1024" s="2" t="str">
        <f t="shared" si="63"/>
        <v>_</v>
      </c>
      <c r="I1024" s="2"/>
      <c r="J1024" s="2"/>
      <c r="K1024" s="2"/>
      <c r="L1024" s="2" t="str">
        <f t="shared" si="62"/>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60"/>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61"/>
        <v>MON</v>
      </c>
      <c r="AE1024"/>
    </row>
    <row r="1025" spans="1:31" x14ac:dyDescent="0.25">
      <c r="B1025" s="4">
        <v>45726</v>
      </c>
      <c r="C1025" s="7" t="s">
        <v>1137</v>
      </c>
      <c r="D1025" s="2" t="s">
        <v>17</v>
      </c>
      <c r="E1025" s="2" t="s">
        <v>26</v>
      </c>
      <c r="F1025" s="2"/>
      <c r="G1025" s="2"/>
      <c r="H1025" s="2" t="str">
        <f t="shared" si="63"/>
        <v>_</v>
      </c>
      <c r="I1025" s="2"/>
      <c r="J1025" s="2"/>
      <c r="K1025" s="2"/>
      <c r="L1025" s="2" t="str">
        <f t="shared" si="62"/>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60"/>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61"/>
        <v>MON</v>
      </c>
      <c r="AE1025"/>
    </row>
    <row r="1026" spans="1:31" x14ac:dyDescent="0.25">
      <c r="A1026" s="3"/>
      <c r="B1026" s="5">
        <v>45726</v>
      </c>
      <c r="C1026" s="8" t="s">
        <v>1138</v>
      </c>
      <c r="D1026" s="3" t="s">
        <v>18</v>
      </c>
      <c r="E1026" s="3" t="s">
        <v>15</v>
      </c>
      <c r="F1026" s="3"/>
      <c r="G1026" s="3"/>
      <c r="H1026" s="3" t="str">
        <f t="shared" si="63"/>
        <v>_</v>
      </c>
      <c r="I1026" s="3"/>
      <c r="J1026" s="3"/>
      <c r="K1026" s="3"/>
      <c r="L1026" s="3" t="str">
        <f t="shared" si="62"/>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60"/>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61"/>
        <v>MON</v>
      </c>
      <c r="AE1026"/>
    </row>
    <row r="1027" spans="1:31" x14ac:dyDescent="0.25">
      <c r="B1027" s="4">
        <v>45727</v>
      </c>
      <c r="C1027" s="7" t="s">
        <v>1139</v>
      </c>
      <c r="D1027" s="2" t="s">
        <v>14</v>
      </c>
      <c r="E1027" s="2" t="s">
        <v>16</v>
      </c>
      <c r="F1027" s="2"/>
      <c r="G1027" s="2"/>
      <c r="H1027" s="2" t="str">
        <f t="shared" si="63"/>
        <v>_</v>
      </c>
      <c r="I1027" s="2"/>
      <c r="J1027" s="2"/>
      <c r="K1027" s="2"/>
      <c r="L1027" s="2" t="str">
        <f t="shared" si="62"/>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64">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65">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63"/>
        <v>_</v>
      </c>
      <c r="I1028" s="2"/>
      <c r="J1028" s="2"/>
      <c r="K1028" s="2"/>
      <c r="L1028" s="2" t="str">
        <f t="shared" ref="L1028:L1091" si="66">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64"/>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65"/>
        <v>TUE</v>
      </c>
      <c r="AE1028"/>
    </row>
    <row r="1029" spans="1:31" x14ac:dyDescent="0.25">
      <c r="B1029" s="4">
        <v>45727</v>
      </c>
      <c r="C1029" s="7" t="s">
        <v>1141</v>
      </c>
      <c r="D1029" s="2" t="s">
        <v>30</v>
      </c>
      <c r="E1029" s="2" t="s">
        <v>45</v>
      </c>
      <c r="F1029" s="2"/>
      <c r="G1029" s="2"/>
      <c r="H1029" s="2" t="str">
        <f t="shared" si="63"/>
        <v>_</v>
      </c>
      <c r="I1029" s="2"/>
      <c r="J1029" s="2"/>
      <c r="K1029" s="2"/>
      <c r="L1029" s="2" t="str">
        <f t="shared" si="66"/>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64"/>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65"/>
        <v>TUE</v>
      </c>
      <c r="AE1029"/>
    </row>
    <row r="1030" spans="1:31" x14ac:dyDescent="0.25">
      <c r="B1030" s="4">
        <v>45727</v>
      </c>
      <c r="C1030" s="7" t="s">
        <v>1142</v>
      </c>
      <c r="D1030" s="2" t="s">
        <v>27</v>
      </c>
      <c r="E1030" s="2" t="s">
        <v>21</v>
      </c>
      <c r="F1030" s="2"/>
      <c r="G1030" s="2"/>
      <c r="H1030" s="2" t="str">
        <f t="shared" ref="H1030:H1093" si="67">IF(AND(ISBLANK($F1030),ISBLANK($G1030)),"_",IF($F1030&gt;$G1030,$D1030,$E1030))</f>
        <v>_</v>
      </c>
      <c r="I1030" s="2"/>
      <c r="J1030" s="2"/>
      <c r="K1030" s="2"/>
      <c r="L1030" s="2" t="str">
        <f t="shared" si="66"/>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64"/>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65"/>
        <v>TUE</v>
      </c>
      <c r="AE1030"/>
    </row>
    <row r="1031" spans="1:31" x14ac:dyDescent="0.25">
      <c r="B1031" s="4">
        <v>45727</v>
      </c>
      <c r="C1031" s="7" t="s">
        <v>1143</v>
      </c>
      <c r="D1031" s="2" t="s">
        <v>43</v>
      </c>
      <c r="E1031" s="2" t="s">
        <v>44</v>
      </c>
      <c r="F1031" s="2"/>
      <c r="G1031" s="2"/>
      <c r="H1031" s="2" t="str">
        <f t="shared" si="67"/>
        <v>_</v>
      </c>
      <c r="I1031" s="2"/>
      <c r="J1031" s="2"/>
      <c r="K1031" s="2"/>
      <c r="L1031" s="2" t="str">
        <f t="shared" si="66"/>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64"/>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65"/>
        <v>TUE</v>
      </c>
      <c r="AE1031"/>
    </row>
    <row r="1032" spans="1:31" x14ac:dyDescent="0.25">
      <c r="B1032" s="4">
        <v>45727</v>
      </c>
      <c r="C1032" s="7" t="s">
        <v>1144</v>
      </c>
      <c r="D1032" s="2" t="s">
        <v>26</v>
      </c>
      <c r="E1032" s="2" t="s">
        <v>37</v>
      </c>
      <c r="F1032" s="2"/>
      <c r="G1032" s="2"/>
      <c r="H1032" s="2" t="str">
        <f t="shared" si="67"/>
        <v>_</v>
      </c>
      <c r="I1032" s="2"/>
      <c r="J1032" s="2"/>
      <c r="K1032" s="2"/>
      <c r="L1032" s="2" t="str">
        <f t="shared" si="66"/>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64"/>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65"/>
        <v>TUE</v>
      </c>
      <c r="AE1032"/>
    </row>
    <row r="1033" spans="1:31" x14ac:dyDescent="0.25">
      <c r="B1033" s="4">
        <v>45727</v>
      </c>
      <c r="C1033" s="7" t="s">
        <v>1145</v>
      </c>
      <c r="D1033" s="2" t="s">
        <v>20</v>
      </c>
      <c r="E1033" s="2" t="s">
        <v>22</v>
      </c>
      <c r="F1033" s="2"/>
      <c r="G1033" s="2"/>
      <c r="H1033" s="2" t="str">
        <f t="shared" si="67"/>
        <v>_</v>
      </c>
      <c r="I1033" s="2"/>
      <c r="J1033" s="2"/>
      <c r="K1033" s="2"/>
      <c r="L1033" s="2" t="str">
        <f t="shared" si="66"/>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64"/>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65"/>
        <v>TUE</v>
      </c>
      <c r="AE1033"/>
    </row>
    <row r="1034" spans="1:31" x14ac:dyDescent="0.25">
      <c r="B1034" s="4">
        <v>45727</v>
      </c>
      <c r="C1034" s="7" t="s">
        <v>1146</v>
      </c>
      <c r="D1034" s="2" t="s">
        <v>19</v>
      </c>
      <c r="E1034" s="2" t="s">
        <v>25</v>
      </c>
      <c r="F1034" s="2"/>
      <c r="G1034" s="2"/>
      <c r="H1034" s="2" t="str">
        <f t="shared" si="67"/>
        <v>_</v>
      </c>
      <c r="I1034" s="2"/>
      <c r="J1034" s="2"/>
      <c r="K1034" s="2"/>
      <c r="L1034" s="2" t="str">
        <f t="shared" si="66"/>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64"/>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65"/>
        <v>TUE</v>
      </c>
      <c r="AE1034"/>
    </row>
    <row r="1035" spans="1:31" x14ac:dyDescent="0.25">
      <c r="B1035" s="4">
        <v>45727</v>
      </c>
      <c r="C1035" s="7" t="s">
        <v>1147</v>
      </c>
      <c r="D1035" s="2" t="s">
        <v>46</v>
      </c>
      <c r="E1035" s="2" t="s">
        <v>47</v>
      </c>
      <c r="F1035" s="2"/>
      <c r="G1035" s="2"/>
      <c r="H1035" s="2" t="str">
        <f t="shared" si="67"/>
        <v>_</v>
      </c>
      <c r="I1035" s="2"/>
      <c r="J1035" s="2"/>
      <c r="K1035" s="2"/>
      <c r="L1035" s="2" t="str">
        <f t="shared" si="66"/>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64"/>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65"/>
        <v>TUE</v>
      </c>
      <c r="AE1035"/>
    </row>
    <row r="1036" spans="1:31" x14ac:dyDescent="0.25">
      <c r="B1036" s="4">
        <v>45727</v>
      </c>
      <c r="C1036" s="7" t="s">
        <v>1148</v>
      </c>
      <c r="D1036" s="2" t="s">
        <v>33</v>
      </c>
      <c r="E1036" s="2" t="s">
        <v>28</v>
      </c>
      <c r="F1036" s="2"/>
      <c r="G1036" s="2"/>
      <c r="H1036" s="2" t="str">
        <f t="shared" si="67"/>
        <v>_</v>
      </c>
      <c r="I1036" s="2"/>
      <c r="J1036" s="2"/>
      <c r="K1036" s="2"/>
      <c r="L1036" s="2" t="str">
        <f t="shared" si="66"/>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64"/>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65"/>
        <v>TUE</v>
      </c>
      <c r="AE1036"/>
    </row>
    <row r="1037" spans="1:31" x14ac:dyDescent="0.25">
      <c r="A1037" s="3"/>
      <c r="B1037" s="5">
        <v>45727</v>
      </c>
      <c r="C1037" s="8" t="s">
        <v>1149</v>
      </c>
      <c r="D1037" s="3" t="s">
        <v>35</v>
      </c>
      <c r="E1037" s="3" t="s">
        <v>38</v>
      </c>
      <c r="F1037" s="3"/>
      <c r="G1037" s="3"/>
      <c r="H1037" s="3" t="str">
        <f t="shared" si="67"/>
        <v>_</v>
      </c>
      <c r="I1037" s="3"/>
      <c r="J1037" s="3"/>
      <c r="K1037" s="3"/>
      <c r="L1037" s="2" t="str">
        <f t="shared" si="66"/>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64"/>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65"/>
        <v>TUE</v>
      </c>
      <c r="AE1037"/>
    </row>
    <row r="1038" spans="1:31" x14ac:dyDescent="0.25">
      <c r="B1038" s="4">
        <v>45728</v>
      </c>
      <c r="C1038" s="7" t="s">
        <v>1150</v>
      </c>
      <c r="D1038" s="2" t="s">
        <v>29</v>
      </c>
      <c r="E1038" s="2" t="s">
        <v>31</v>
      </c>
      <c r="F1038" s="2"/>
      <c r="G1038" s="2"/>
      <c r="H1038" s="2" t="str">
        <f t="shared" si="67"/>
        <v>_</v>
      </c>
      <c r="I1038" s="2"/>
      <c r="J1038" s="2"/>
      <c r="K1038" s="2"/>
      <c r="L1038" s="13" t="str">
        <f t="shared" si="66"/>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64"/>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65"/>
        <v>WED</v>
      </c>
      <c r="AE1038"/>
    </row>
    <row r="1039" spans="1:31" x14ac:dyDescent="0.25">
      <c r="B1039" s="4">
        <v>45728</v>
      </c>
      <c r="C1039" s="7" t="s">
        <v>1151</v>
      </c>
      <c r="D1039" s="2" t="s">
        <v>25</v>
      </c>
      <c r="E1039" s="2" t="s">
        <v>24</v>
      </c>
      <c r="F1039" s="2"/>
      <c r="G1039" s="2"/>
      <c r="H1039" s="2" t="str">
        <f t="shared" si="67"/>
        <v>_</v>
      </c>
      <c r="I1039" s="2"/>
      <c r="J1039" s="2"/>
      <c r="K1039" s="2"/>
      <c r="L1039" s="2" t="str">
        <f t="shared" si="66"/>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64"/>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65"/>
        <v>WED</v>
      </c>
      <c r="AE1039"/>
    </row>
    <row r="1040" spans="1:31" x14ac:dyDescent="0.25">
      <c r="B1040" s="4">
        <v>45728</v>
      </c>
      <c r="C1040" s="7" t="s">
        <v>1152</v>
      </c>
      <c r="D1040" s="2" t="s">
        <v>47</v>
      </c>
      <c r="E1040" s="2" t="s">
        <v>15</v>
      </c>
      <c r="F1040" s="2"/>
      <c r="G1040" s="2"/>
      <c r="H1040" s="2" t="str">
        <f t="shared" si="67"/>
        <v>_</v>
      </c>
      <c r="I1040" s="2"/>
      <c r="J1040" s="2"/>
      <c r="K1040" s="2"/>
      <c r="L1040" s="2" t="str">
        <f t="shared" si="66"/>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64"/>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65"/>
        <v>WED</v>
      </c>
      <c r="AE1040"/>
    </row>
    <row r="1041" spans="1:31" x14ac:dyDescent="0.25">
      <c r="A1041" s="3"/>
      <c r="B1041" s="5">
        <v>45728</v>
      </c>
      <c r="C1041" s="8" t="s">
        <v>1153</v>
      </c>
      <c r="D1041" s="3" t="s">
        <v>19</v>
      </c>
      <c r="E1041" s="3" t="s">
        <v>12</v>
      </c>
      <c r="F1041" s="3"/>
      <c r="G1041" s="3"/>
      <c r="H1041" s="3" t="str">
        <f t="shared" si="67"/>
        <v>_</v>
      </c>
      <c r="I1041" s="3"/>
      <c r="J1041" s="3"/>
      <c r="K1041" s="3"/>
      <c r="L1041" s="2" t="str">
        <f t="shared" si="66"/>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64"/>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65"/>
        <v>WED</v>
      </c>
      <c r="AE1041"/>
    </row>
    <row r="1042" spans="1:31" x14ac:dyDescent="0.25">
      <c r="B1042" s="4">
        <v>45729</v>
      </c>
      <c r="C1042" s="7" t="s">
        <v>1154</v>
      </c>
      <c r="D1042" s="2" t="s">
        <v>14</v>
      </c>
      <c r="E1042" s="2" t="s">
        <v>18</v>
      </c>
      <c r="F1042" s="2"/>
      <c r="G1042" s="2"/>
      <c r="H1042" s="2" t="str">
        <f t="shared" si="67"/>
        <v>_</v>
      </c>
      <c r="I1042" s="2"/>
      <c r="J1042" s="2"/>
      <c r="K1042" s="2"/>
      <c r="L1042" s="13" t="str">
        <f t="shared" si="66"/>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64"/>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65"/>
        <v>THU</v>
      </c>
      <c r="AE1042"/>
    </row>
    <row r="1043" spans="1:31" x14ac:dyDescent="0.25">
      <c r="B1043" s="4">
        <v>45729</v>
      </c>
      <c r="C1043" s="7" t="s">
        <v>1155</v>
      </c>
      <c r="D1043" s="2" t="s">
        <v>16</v>
      </c>
      <c r="E1043" s="2" t="s">
        <v>30</v>
      </c>
      <c r="F1043" s="2"/>
      <c r="G1043" s="2"/>
      <c r="H1043" s="2" t="str">
        <f t="shared" si="67"/>
        <v>_</v>
      </c>
      <c r="I1043" s="2"/>
      <c r="J1043" s="2"/>
      <c r="K1043" s="2"/>
      <c r="L1043" s="2" t="str">
        <f t="shared" si="66"/>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64"/>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65"/>
        <v>THU</v>
      </c>
      <c r="AE1043"/>
    </row>
    <row r="1044" spans="1:31" x14ac:dyDescent="0.25">
      <c r="B1044" s="4">
        <v>45729</v>
      </c>
      <c r="C1044" s="7" t="s">
        <v>1156</v>
      </c>
      <c r="D1044" s="2" t="s">
        <v>43</v>
      </c>
      <c r="E1044" s="2" t="s">
        <v>45</v>
      </c>
      <c r="F1044" s="2"/>
      <c r="G1044" s="2"/>
      <c r="H1044" s="2" t="str">
        <f t="shared" si="67"/>
        <v>_</v>
      </c>
      <c r="I1044" s="2"/>
      <c r="J1044" s="2"/>
      <c r="K1044" s="2"/>
      <c r="L1044" s="2" t="str">
        <f t="shared" si="66"/>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64"/>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65"/>
        <v>THU</v>
      </c>
      <c r="AE1044"/>
    </row>
    <row r="1045" spans="1:31" x14ac:dyDescent="0.25">
      <c r="B1045" s="4">
        <v>45729</v>
      </c>
      <c r="C1045" s="7" t="s">
        <v>1157</v>
      </c>
      <c r="D1045" s="2" t="s">
        <v>13</v>
      </c>
      <c r="E1045" s="2" t="s">
        <v>21</v>
      </c>
      <c r="F1045" s="2"/>
      <c r="G1045" s="2"/>
      <c r="H1045" s="2" t="str">
        <f t="shared" si="67"/>
        <v>_</v>
      </c>
      <c r="I1045" s="2"/>
      <c r="J1045" s="2"/>
      <c r="K1045" s="2"/>
      <c r="L1045" s="2" t="str">
        <f t="shared" si="66"/>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64"/>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65"/>
        <v>THU</v>
      </c>
      <c r="AE1045"/>
    </row>
    <row r="1046" spans="1:31" x14ac:dyDescent="0.25">
      <c r="B1046" s="4">
        <v>45729</v>
      </c>
      <c r="C1046" s="7" t="s">
        <v>1158</v>
      </c>
      <c r="D1046" s="2" t="s">
        <v>27</v>
      </c>
      <c r="E1046" s="2" t="s">
        <v>36</v>
      </c>
      <c r="F1046" s="2"/>
      <c r="G1046" s="2"/>
      <c r="H1046" s="2" t="str">
        <f t="shared" si="67"/>
        <v>_</v>
      </c>
      <c r="I1046" s="2"/>
      <c r="J1046" s="2"/>
      <c r="K1046" s="2"/>
      <c r="L1046" s="2" t="str">
        <f t="shared" si="66"/>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64"/>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65"/>
        <v>THU</v>
      </c>
      <c r="AE1046"/>
    </row>
    <row r="1047" spans="1:31" x14ac:dyDescent="0.25">
      <c r="B1047" s="4">
        <v>45729</v>
      </c>
      <c r="C1047" s="7" t="s">
        <v>1159</v>
      </c>
      <c r="D1047" s="2" t="s">
        <v>23</v>
      </c>
      <c r="E1047" s="2" t="s">
        <v>32</v>
      </c>
      <c r="F1047" s="2"/>
      <c r="G1047" s="2"/>
      <c r="H1047" s="2" t="str">
        <f t="shared" si="67"/>
        <v>_</v>
      </c>
      <c r="I1047" s="2"/>
      <c r="J1047" s="2"/>
      <c r="K1047" s="2"/>
      <c r="L1047" s="2" t="str">
        <f t="shared" si="66"/>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64"/>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65"/>
        <v>THU</v>
      </c>
      <c r="AE1047"/>
    </row>
    <row r="1048" spans="1:31" x14ac:dyDescent="0.25">
      <c r="B1048" s="4">
        <v>45729</v>
      </c>
      <c r="C1048" s="7" t="s">
        <v>1160</v>
      </c>
      <c r="D1048" s="2" t="s">
        <v>20</v>
      </c>
      <c r="E1048" s="2" t="s">
        <v>37</v>
      </c>
      <c r="F1048" s="2"/>
      <c r="G1048" s="2"/>
      <c r="H1048" s="2" t="str">
        <f t="shared" si="67"/>
        <v>_</v>
      </c>
      <c r="I1048" s="2"/>
      <c r="J1048" s="2"/>
      <c r="K1048" s="2"/>
      <c r="L1048" s="2" t="str">
        <f t="shared" si="66"/>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64"/>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65"/>
        <v>THU</v>
      </c>
      <c r="AE1048"/>
    </row>
    <row r="1049" spans="1:31" x14ac:dyDescent="0.25">
      <c r="B1049" s="4">
        <v>45729</v>
      </c>
      <c r="C1049" s="7" t="s">
        <v>1161</v>
      </c>
      <c r="D1049" s="2" t="s">
        <v>46</v>
      </c>
      <c r="E1049" s="2" t="s">
        <v>28</v>
      </c>
      <c r="F1049" s="2"/>
      <c r="G1049" s="2"/>
      <c r="H1049" s="2" t="str">
        <f t="shared" si="67"/>
        <v>_</v>
      </c>
      <c r="I1049" s="2"/>
      <c r="J1049" s="2"/>
      <c r="K1049" s="2"/>
      <c r="L1049" s="2" t="str">
        <f t="shared" si="66"/>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64"/>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65"/>
        <v>THU</v>
      </c>
      <c r="AE1049"/>
    </row>
    <row r="1050" spans="1:31" x14ac:dyDescent="0.25">
      <c r="A1050" s="3"/>
      <c r="B1050" s="5">
        <v>45729</v>
      </c>
      <c r="C1050" s="8" t="s">
        <v>1162</v>
      </c>
      <c r="D1050" s="3" t="s">
        <v>17</v>
      </c>
      <c r="E1050" s="3" t="s">
        <v>38</v>
      </c>
      <c r="F1050" s="3"/>
      <c r="G1050" s="3"/>
      <c r="H1050" s="3" t="str">
        <f t="shared" si="67"/>
        <v>_</v>
      </c>
      <c r="I1050" s="3"/>
      <c r="J1050" s="3"/>
      <c r="K1050" s="3"/>
      <c r="L1050" s="2" t="str">
        <f t="shared" si="66"/>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64"/>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65"/>
        <v>THU</v>
      </c>
      <c r="AE1050"/>
    </row>
    <row r="1051" spans="1:31" x14ac:dyDescent="0.25">
      <c r="B1051" s="4">
        <v>45730</v>
      </c>
      <c r="C1051" s="7" t="s">
        <v>1163</v>
      </c>
      <c r="D1051" s="2" t="s">
        <v>31</v>
      </c>
      <c r="E1051" s="2" t="s">
        <v>44</v>
      </c>
      <c r="F1051" s="2"/>
      <c r="G1051" s="2"/>
      <c r="H1051" s="2" t="str">
        <f t="shared" si="67"/>
        <v>_</v>
      </c>
      <c r="I1051" s="2"/>
      <c r="J1051" s="2"/>
      <c r="K1051" s="2"/>
      <c r="L1051" s="13" t="str">
        <f t="shared" si="66"/>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64"/>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65"/>
        <v>FRI</v>
      </c>
      <c r="AE1051"/>
    </row>
    <row r="1052" spans="1:31" x14ac:dyDescent="0.25">
      <c r="B1052" s="4">
        <v>45730</v>
      </c>
      <c r="C1052" s="7" t="s">
        <v>1164</v>
      </c>
      <c r="D1052" s="2" t="s">
        <v>23</v>
      </c>
      <c r="E1052" s="2" t="s">
        <v>33</v>
      </c>
      <c r="F1052" s="2"/>
      <c r="G1052" s="2"/>
      <c r="H1052" s="2" t="str">
        <f t="shared" si="67"/>
        <v>_</v>
      </c>
      <c r="I1052" s="2"/>
      <c r="J1052" s="2"/>
      <c r="K1052" s="2"/>
      <c r="L1052" s="2" t="str">
        <f t="shared" si="66"/>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64"/>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65"/>
        <v>FRI</v>
      </c>
      <c r="AE1052"/>
    </row>
    <row r="1053" spans="1:31" x14ac:dyDescent="0.25">
      <c r="B1053" s="4">
        <v>45730</v>
      </c>
      <c r="C1053" s="7" t="s">
        <v>1165</v>
      </c>
      <c r="D1053" s="2" t="s">
        <v>34</v>
      </c>
      <c r="E1053" s="2" t="s">
        <v>22</v>
      </c>
      <c r="F1053" s="2"/>
      <c r="G1053" s="2"/>
      <c r="H1053" s="2" t="str">
        <f t="shared" si="67"/>
        <v>_</v>
      </c>
      <c r="I1053" s="2"/>
      <c r="J1053" s="2"/>
      <c r="K1053" s="2"/>
      <c r="L1053" s="2" t="str">
        <f t="shared" si="66"/>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64"/>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65"/>
        <v>FRI</v>
      </c>
      <c r="AE1053"/>
    </row>
    <row r="1054" spans="1:31" x14ac:dyDescent="0.25">
      <c r="B1054" s="4">
        <v>45730</v>
      </c>
      <c r="C1054" s="7" t="s">
        <v>1166</v>
      </c>
      <c r="D1054" s="2" t="s">
        <v>26</v>
      </c>
      <c r="E1054" s="2" t="s">
        <v>24</v>
      </c>
      <c r="F1054" s="2"/>
      <c r="G1054" s="2"/>
      <c r="H1054" s="2" t="str">
        <f t="shared" si="67"/>
        <v>_</v>
      </c>
      <c r="I1054" s="2"/>
      <c r="J1054" s="2"/>
      <c r="K1054" s="2"/>
      <c r="L1054" s="2" t="str">
        <f t="shared" si="66"/>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64"/>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65"/>
        <v>FRI</v>
      </c>
      <c r="AE1054"/>
    </row>
    <row r="1055" spans="1:31" x14ac:dyDescent="0.25">
      <c r="B1055" s="4">
        <v>45730</v>
      </c>
      <c r="C1055" s="7" t="s">
        <v>1167</v>
      </c>
      <c r="D1055" s="2" t="s">
        <v>35</v>
      </c>
      <c r="E1055" s="2" t="s">
        <v>47</v>
      </c>
      <c r="F1055" s="2"/>
      <c r="G1055" s="2"/>
      <c r="H1055" s="2" t="str">
        <f t="shared" si="67"/>
        <v>_</v>
      </c>
      <c r="I1055" s="2"/>
      <c r="J1055" s="2"/>
      <c r="K1055" s="2"/>
      <c r="L1055" s="2" t="str">
        <f t="shared" si="66"/>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64"/>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65"/>
        <v>FRI</v>
      </c>
      <c r="AE1055"/>
    </row>
    <row r="1056" spans="1:31" x14ac:dyDescent="0.25">
      <c r="A1056" s="3"/>
      <c r="B1056" s="5">
        <v>45730</v>
      </c>
      <c r="C1056" s="8" t="s">
        <v>1168</v>
      </c>
      <c r="D1056" s="3" t="s">
        <v>15</v>
      </c>
      <c r="E1056" s="3" t="s">
        <v>12</v>
      </c>
      <c r="F1056" s="3"/>
      <c r="G1056" s="3"/>
      <c r="H1056" s="3" t="str">
        <f t="shared" si="67"/>
        <v>_</v>
      </c>
      <c r="I1056" s="3"/>
      <c r="J1056" s="3"/>
      <c r="K1056" s="3"/>
      <c r="L1056" s="2" t="str">
        <f t="shared" si="66"/>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64"/>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65"/>
        <v>FRI</v>
      </c>
      <c r="AE1056"/>
    </row>
    <row r="1057" spans="1:31" x14ac:dyDescent="0.25">
      <c r="B1057" s="4">
        <v>45731</v>
      </c>
      <c r="C1057" s="7" t="s">
        <v>1169</v>
      </c>
      <c r="D1057" s="2" t="s">
        <v>27</v>
      </c>
      <c r="E1057" s="2" t="s">
        <v>29</v>
      </c>
      <c r="F1057" s="2"/>
      <c r="G1057" s="2"/>
      <c r="H1057" s="2" t="str">
        <f t="shared" si="67"/>
        <v>_</v>
      </c>
      <c r="I1057" s="2"/>
      <c r="J1057" s="2"/>
      <c r="K1057" s="2"/>
      <c r="L1057" s="13" t="str">
        <f t="shared" si="66"/>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64"/>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65"/>
        <v>SAT</v>
      </c>
      <c r="AE1057"/>
    </row>
    <row r="1058" spans="1:31" x14ac:dyDescent="0.25">
      <c r="B1058" s="4">
        <v>45731</v>
      </c>
      <c r="C1058" s="7" t="s">
        <v>1170</v>
      </c>
      <c r="D1058" s="2" t="s">
        <v>32</v>
      </c>
      <c r="E1058" s="2" t="s">
        <v>21</v>
      </c>
      <c r="F1058" s="2"/>
      <c r="G1058" s="2"/>
      <c r="H1058" s="2" t="str">
        <f t="shared" si="67"/>
        <v>_</v>
      </c>
      <c r="I1058" s="2"/>
      <c r="J1058" s="2"/>
      <c r="K1058" s="2"/>
      <c r="L1058" s="2" t="str">
        <f t="shared" si="66"/>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64"/>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65"/>
        <v>SAT</v>
      </c>
      <c r="AE1058"/>
    </row>
    <row r="1059" spans="1:31" x14ac:dyDescent="0.25">
      <c r="B1059" s="4">
        <v>45731</v>
      </c>
      <c r="C1059" s="7" t="s">
        <v>1171</v>
      </c>
      <c r="D1059" s="2" t="s">
        <v>46</v>
      </c>
      <c r="E1059" s="2" t="s">
        <v>38</v>
      </c>
      <c r="F1059" s="2"/>
      <c r="G1059" s="2"/>
      <c r="H1059" s="2" t="str">
        <f t="shared" si="67"/>
        <v>_</v>
      </c>
      <c r="I1059" s="2"/>
      <c r="J1059" s="2"/>
      <c r="K1059" s="2"/>
      <c r="L1059" s="2" t="str">
        <f t="shared" si="66"/>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64"/>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65"/>
        <v>SAT</v>
      </c>
      <c r="AE1059"/>
    </row>
    <row r="1060" spans="1:31" x14ac:dyDescent="0.25">
      <c r="B1060" s="4">
        <v>45731</v>
      </c>
      <c r="C1060" s="7" t="s">
        <v>1172</v>
      </c>
      <c r="D1060" s="2" t="s">
        <v>43</v>
      </c>
      <c r="E1060" s="2" t="s">
        <v>16</v>
      </c>
      <c r="F1060" s="2"/>
      <c r="G1060" s="2"/>
      <c r="H1060" s="2" t="str">
        <f t="shared" si="67"/>
        <v>_</v>
      </c>
      <c r="I1060" s="2"/>
      <c r="J1060" s="2"/>
      <c r="K1060" s="2"/>
      <c r="L1060" s="2" t="str">
        <f t="shared" si="66"/>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64"/>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65"/>
        <v>SAT</v>
      </c>
      <c r="AE1060"/>
    </row>
    <row r="1061" spans="1:31" x14ac:dyDescent="0.25">
      <c r="B1061" s="4">
        <v>45731</v>
      </c>
      <c r="C1061" s="7" t="s">
        <v>1173</v>
      </c>
      <c r="D1061" s="2" t="s">
        <v>30</v>
      </c>
      <c r="E1061" s="2" t="s">
        <v>18</v>
      </c>
      <c r="F1061" s="2"/>
      <c r="G1061" s="2"/>
      <c r="H1061" s="2" t="str">
        <f t="shared" si="67"/>
        <v>_</v>
      </c>
      <c r="I1061" s="2"/>
      <c r="J1061" s="2"/>
      <c r="K1061" s="2"/>
      <c r="L1061" s="2" t="str">
        <f t="shared" si="66"/>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64"/>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65"/>
        <v>SAT</v>
      </c>
      <c r="AE1061"/>
    </row>
    <row r="1062" spans="1:31" x14ac:dyDescent="0.25">
      <c r="B1062" s="4">
        <v>45731</v>
      </c>
      <c r="C1062" s="7" t="s">
        <v>1174</v>
      </c>
      <c r="D1062" s="2" t="s">
        <v>14</v>
      </c>
      <c r="E1062" s="2" t="s">
        <v>19</v>
      </c>
      <c r="F1062" s="2"/>
      <c r="G1062" s="2"/>
      <c r="H1062" s="2" t="str">
        <f t="shared" si="67"/>
        <v>_</v>
      </c>
      <c r="I1062" s="2"/>
      <c r="J1062" s="2"/>
      <c r="K1062" s="2"/>
      <c r="L1062" s="2" t="str">
        <f t="shared" si="66"/>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64"/>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65"/>
        <v>SAT</v>
      </c>
      <c r="AE1062"/>
    </row>
    <row r="1063" spans="1:31" x14ac:dyDescent="0.25">
      <c r="B1063" s="4">
        <v>45731</v>
      </c>
      <c r="C1063" s="7" t="s">
        <v>1175</v>
      </c>
      <c r="D1063" s="2" t="s">
        <v>44</v>
      </c>
      <c r="E1063" s="2" t="s">
        <v>45</v>
      </c>
      <c r="F1063" s="2"/>
      <c r="G1063" s="2"/>
      <c r="H1063" s="2" t="str">
        <f t="shared" si="67"/>
        <v>_</v>
      </c>
      <c r="I1063" s="2"/>
      <c r="J1063" s="2"/>
      <c r="K1063" s="2"/>
      <c r="L1063" s="2" t="str">
        <f t="shared" si="66"/>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64"/>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65"/>
        <v>SAT</v>
      </c>
      <c r="AE1063"/>
    </row>
    <row r="1064" spans="1:31" x14ac:dyDescent="0.25">
      <c r="B1064" s="4">
        <v>45731</v>
      </c>
      <c r="C1064" s="7" t="s">
        <v>1176</v>
      </c>
      <c r="D1064" s="2" t="s">
        <v>20</v>
      </c>
      <c r="E1064" s="2" t="s">
        <v>36</v>
      </c>
      <c r="F1064" s="2"/>
      <c r="G1064" s="2"/>
      <c r="H1064" s="2" t="str">
        <f t="shared" si="67"/>
        <v>_</v>
      </c>
      <c r="I1064" s="2"/>
      <c r="J1064" s="2"/>
      <c r="K1064" s="2"/>
      <c r="L1064" s="2" t="str">
        <f t="shared" si="66"/>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64"/>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65"/>
        <v>SAT</v>
      </c>
      <c r="AE1064"/>
    </row>
    <row r="1065" spans="1:31" x14ac:dyDescent="0.25">
      <c r="B1065" s="4">
        <v>45731</v>
      </c>
      <c r="C1065" s="7" t="s">
        <v>1177</v>
      </c>
      <c r="D1065" s="2" t="s">
        <v>13</v>
      </c>
      <c r="E1065" s="2" t="s">
        <v>37</v>
      </c>
      <c r="F1065" s="2"/>
      <c r="G1065" s="2"/>
      <c r="H1065" s="2" t="str">
        <f t="shared" si="67"/>
        <v>_</v>
      </c>
      <c r="I1065" s="2"/>
      <c r="J1065" s="2"/>
      <c r="K1065" s="2"/>
      <c r="L1065" s="2" t="str">
        <f t="shared" si="66"/>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64"/>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65"/>
        <v>SAT</v>
      </c>
      <c r="AE1065"/>
    </row>
    <row r="1066" spans="1:31" x14ac:dyDescent="0.25">
      <c r="B1066" s="4">
        <v>45731</v>
      </c>
      <c r="C1066" s="7" t="s">
        <v>1178</v>
      </c>
      <c r="D1066" s="2" t="s">
        <v>35</v>
      </c>
      <c r="E1066" s="2" t="s">
        <v>28</v>
      </c>
      <c r="F1066" s="2"/>
      <c r="G1066" s="2"/>
      <c r="H1066" s="2" t="str">
        <f t="shared" si="67"/>
        <v>_</v>
      </c>
      <c r="I1066" s="2"/>
      <c r="J1066" s="2"/>
      <c r="K1066" s="2"/>
      <c r="L1066" s="2" t="str">
        <f t="shared" si="66"/>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64"/>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65"/>
        <v>SAT</v>
      </c>
      <c r="AE1066"/>
    </row>
    <row r="1067" spans="1:31" x14ac:dyDescent="0.25">
      <c r="A1067" s="3"/>
      <c r="B1067" s="5">
        <v>45731</v>
      </c>
      <c r="C1067" s="8" t="s">
        <v>1179</v>
      </c>
      <c r="D1067" s="3" t="s">
        <v>17</v>
      </c>
      <c r="E1067" s="3" t="s">
        <v>25</v>
      </c>
      <c r="F1067" s="3"/>
      <c r="G1067" s="3"/>
      <c r="H1067" s="3" t="str">
        <f t="shared" si="67"/>
        <v>_</v>
      </c>
      <c r="I1067" s="3"/>
      <c r="J1067" s="3"/>
      <c r="K1067" s="3"/>
      <c r="L1067" s="3" t="str">
        <f t="shared" si="66"/>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64"/>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65"/>
        <v>SAT</v>
      </c>
      <c r="AE1067"/>
    </row>
    <row r="1068" spans="1:31" x14ac:dyDescent="0.25">
      <c r="B1068" s="4">
        <v>45732</v>
      </c>
      <c r="C1068" s="7" t="s">
        <v>1180</v>
      </c>
      <c r="D1068" s="2" t="s">
        <v>27</v>
      </c>
      <c r="E1068" s="2" t="s">
        <v>31</v>
      </c>
      <c r="F1068" s="2"/>
      <c r="G1068" s="2"/>
      <c r="H1068" s="2" t="str">
        <f t="shared" si="67"/>
        <v>_</v>
      </c>
      <c r="I1068" s="2"/>
      <c r="J1068" s="2"/>
      <c r="K1068" s="2"/>
      <c r="L1068" s="2" t="str">
        <f t="shared" si="66"/>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64"/>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65"/>
        <v>SUN</v>
      </c>
      <c r="AE1068"/>
    </row>
    <row r="1069" spans="1:31" x14ac:dyDescent="0.25">
      <c r="B1069" s="4">
        <v>45732</v>
      </c>
      <c r="C1069" s="7" t="s">
        <v>1181</v>
      </c>
      <c r="D1069" s="2" t="s">
        <v>34</v>
      </c>
      <c r="E1069" s="2" t="s">
        <v>26</v>
      </c>
      <c r="F1069" s="2"/>
      <c r="G1069" s="2"/>
      <c r="H1069" s="2" t="str">
        <f t="shared" si="67"/>
        <v>_</v>
      </c>
      <c r="I1069" s="2"/>
      <c r="J1069" s="2"/>
      <c r="K1069" s="2"/>
      <c r="L1069" s="2" t="str">
        <f t="shared" si="66"/>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64"/>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65"/>
        <v>SUN</v>
      </c>
      <c r="AE1069"/>
    </row>
    <row r="1070" spans="1:31" x14ac:dyDescent="0.25">
      <c r="B1070" s="4">
        <v>45732</v>
      </c>
      <c r="C1070" s="7" t="s">
        <v>1182</v>
      </c>
      <c r="D1070" s="2" t="s">
        <v>47</v>
      </c>
      <c r="E1070" s="2" t="s">
        <v>13</v>
      </c>
      <c r="F1070" s="2"/>
      <c r="G1070" s="2"/>
      <c r="H1070" s="2" t="str">
        <f t="shared" si="67"/>
        <v>_</v>
      </c>
      <c r="I1070" s="2"/>
      <c r="J1070" s="2"/>
      <c r="K1070" s="2"/>
      <c r="L1070" s="2" t="str">
        <f t="shared" si="66"/>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64"/>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65"/>
        <v>SUN</v>
      </c>
      <c r="AE1070"/>
    </row>
    <row r="1071" spans="1:31" x14ac:dyDescent="0.25">
      <c r="B1071" s="4">
        <v>45732</v>
      </c>
      <c r="C1071" s="7" t="s">
        <v>1183</v>
      </c>
      <c r="D1071" s="2" t="s">
        <v>23</v>
      </c>
      <c r="E1071" s="2" t="s">
        <v>20</v>
      </c>
      <c r="F1071" s="2"/>
      <c r="G1071" s="2"/>
      <c r="H1071" s="2" t="str">
        <f t="shared" si="67"/>
        <v>_</v>
      </c>
      <c r="I1071" s="2"/>
      <c r="J1071" s="2"/>
      <c r="K1071" s="2"/>
      <c r="L1071" s="2" t="str">
        <f t="shared" si="66"/>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64"/>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65"/>
        <v>SUN</v>
      </c>
      <c r="AE1071"/>
    </row>
    <row r="1072" spans="1:31" x14ac:dyDescent="0.25">
      <c r="B1072" s="4">
        <v>45732</v>
      </c>
      <c r="C1072" s="7" t="s">
        <v>1184</v>
      </c>
      <c r="D1072" s="2" t="s">
        <v>14</v>
      </c>
      <c r="E1072" s="2" t="s">
        <v>33</v>
      </c>
      <c r="F1072" s="2"/>
      <c r="G1072" s="2"/>
      <c r="H1072" s="2" t="str">
        <f t="shared" si="67"/>
        <v>_</v>
      </c>
      <c r="I1072" s="2"/>
      <c r="J1072" s="2"/>
      <c r="K1072" s="2"/>
      <c r="L1072" s="2" t="str">
        <f t="shared" si="66"/>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64"/>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65"/>
        <v>SUN</v>
      </c>
      <c r="AE1072"/>
    </row>
    <row r="1073" spans="1:31" x14ac:dyDescent="0.25">
      <c r="B1073" s="4">
        <v>45732</v>
      </c>
      <c r="C1073" s="7" t="s">
        <v>1185</v>
      </c>
      <c r="D1073" s="2" t="s">
        <v>15</v>
      </c>
      <c r="E1073" s="2" t="s">
        <v>25</v>
      </c>
      <c r="F1073" s="2"/>
      <c r="G1073" s="2"/>
      <c r="H1073" s="2" t="str">
        <f t="shared" si="67"/>
        <v>_</v>
      </c>
      <c r="I1073" s="2"/>
      <c r="J1073" s="2"/>
      <c r="K1073" s="2"/>
      <c r="L1073" s="2" t="str">
        <f t="shared" si="66"/>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64"/>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65"/>
        <v>SUN</v>
      </c>
      <c r="AE1073"/>
    </row>
    <row r="1074" spans="1:31" x14ac:dyDescent="0.25">
      <c r="A1074" s="3"/>
      <c r="B1074" s="5">
        <v>45732</v>
      </c>
      <c r="C1074" s="8" t="s">
        <v>1186</v>
      </c>
      <c r="D1074" s="3" t="s">
        <v>22</v>
      </c>
      <c r="E1074" s="3" t="s">
        <v>12</v>
      </c>
      <c r="F1074" s="3"/>
      <c r="G1074" s="3"/>
      <c r="H1074" s="3" t="str">
        <f t="shared" si="67"/>
        <v>_</v>
      </c>
      <c r="I1074" s="3"/>
      <c r="J1074" s="3"/>
      <c r="K1074" s="3"/>
      <c r="L1074" s="2" t="str">
        <f t="shared" si="66"/>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64"/>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65"/>
        <v>SUN</v>
      </c>
      <c r="AE1074"/>
    </row>
    <row r="1075" spans="1:31" x14ac:dyDescent="0.25">
      <c r="B1075" s="4">
        <v>45733</v>
      </c>
      <c r="C1075" s="7" t="s">
        <v>1187</v>
      </c>
      <c r="D1075" s="2" t="s">
        <v>29</v>
      </c>
      <c r="E1075" s="2" t="s">
        <v>16</v>
      </c>
      <c r="F1075" s="2"/>
      <c r="G1075" s="2"/>
      <c r="H1075" s="2" t="str">
        <f t="shared" si="67"/>
        <v>_</v>
      </c>
      <c r="I1075" s="2"/>
      <c r="J1075" s="2"/>
      <c r="K1075" s="2"/>
      <c r="L1075" s="13" t="str">
        <f t="shared" si="66"/>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64"/>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65"/>
        <v>MON</v>
      </c>
      <c r="AE1075"/>
    </row>
    <row r="1076" spans="1:31" x14ac:dyDescent="0.25">
      <c r="B1076" s="4">
        <v>45733</v>
      </c>
      <c r="C1076" s="7" t="s">
        <v>1188</v>
      </c>
      <c r="D1076" s="2" t="s">
        <v>45</v>
      </c>
      <c r="E1076" s="2" t="s">
        <v>43</v>
      </c>
      <c r="F1076" s="2"/>
      <c r="G1076" s="2"/>
      <c r="H1076" s="2" t="str">
        <f t="shared" si="67"/>
        <v>_</v>
      </c>
      <c r="I1076" s="2"/>
      <c r="J1076" s="2"/>
      <c r="K1076" s="2"/>
      <c r="L1076" s="2" t="str">
        <f t="shared" si="66"/>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64"/>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65"/>
        <v>MON</v>
      </c>
      <c r="AE1076"/>
    </row>
    <row r="1077" spans="1:31" x14ac:dyDescent="0.25">
      <c r="B1077" s="4">
        <v>45733</v>
      </c>
      <c r="C1077" s="7" t="s">
        <v>1189</v>
      </c>
      <c r="D1077" s="2" t="s">
        <v>32</v>
      </c>
      <c r="E1077" s="2" t="s">
        <v>36</v>
      </c>
      <c r="F1077" s="2"/>
      <c r="G1077" s="2"/>
      <c r="H1077" s="2" t="str">
        <f t="shared" si="67"/>
        <v>_</v>
      </c>
      <c r="I1077" s="2"/>
      <c r="J1077" s="2"/>
      <c r="K1077" s="2"/>
      <c r="L1077" s="2" t="str">
        <f t="shared" si="66"/>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64"/>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65"/>
        <v>MON</v>
      </c>
      <c r="AE1077"/>
    </row>
    <row r="1078" spans="1:31" x14ac:dyDescent="0.25">
      <c r="B1078" s="4">
        <v>45733</v>
      </c>
      <c r="C1078" s="7" t="s">
        <v>1190</v>
      </c>
      <c r="D1078" s="2" t="s">
        <v>24</v>
      </c>
      <c r="E1078" s="2" t="s">
        <v>18</v>
      </c>
      <c r="F1078" s="2"/>
      <c r="G1078" s="2"/>
      <c r="H1078" s="2" t="str">
        <f t="shared" si="67"/>
        <v>_</v>
      </c>
      <c r="I1078" s="2"/>
      <c r="J1078" s="2"/>
      <c r="K1078" s="2"/>
      <c r="L1078" s="2" t="str">
        <f t="shared" si="66"/>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64"/>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65"/>
        <v>MON</v>
      </c>
      <c r="AE1078"/>
    </row>
    <row r="1079" spans="1:31" x14ac:dyDescent="0.25">
      <c r="A1079" s="3"/>
      <c r="B1079" s="5">
        <v>45733</v>
      </c>
      <c r="C1079" s="8" t="s">
        <v>1191</v>
      </c>
      <c r="D1079" s="3" t="s">
        <v>28</v>
      </c>
      <c r="E1079" s="3" t="s">
        <v>37</v>
      </c>
      <c r="F1079" s="3"/>
      <c r="G1079" s="3"/>
      <c r="H1079" s="3" t="str">
        <f t="shared" si="67"/>
        <v>_</v>
      </c>
      <c r="I1079" s="3"/>
      <c r="J1079" s="3"/>
      <c r="K1079" s="3"/>
      <c r="L1079" s="3" t="str">
        <f t="shared" si="66"/>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64"/>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65"/>
        <v>MON</v>
      </c>
      <c r="AE1079"/>
    </row>
    <row r="1080" spans="1:31" x14ac:dyDescent="0.25">
      <c r="B1080" s="4">
        <v>45734</v>
      </c>
      <c r="C1080" s="7" t="s">
        <v>1192</v>
      </c>
      <c r="D1080" s="2" t="s">
        <v>30</v>
      </c>
      <c r="E1080" s="2" t="s">
        <v>19</v>
      </c>
      <c r="F1080" s="2"/>
      <c r="G1080" s="2"/>
      <c r="H1080" s="2" t="str">
        <f t="shared" si="67"/>
        <v>_</v>
      </c>
      <c r="I1080" s="2"/>
      <c r="J1080" s="2"/>
      <c r="K1080" s="2"/>
      <c r="L1080" s="2" t="str">
        <f t="shared" si="66"/>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64"/>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65"/>
        <v>TUE</v>
      </c>
      <c r="AE1080"/>
    </row>
    <row r="1081" spans="1:31" x14ac:dyDescent="0.25">
      <c r="B1081" s="4">
        <v>45734</v>
      </c>
      <c r="C1081" s="7" t="s">
        <v>1193</v>
      </c>
      <c r="D1081" s="2" t="s">
        <v>24</v>
      </c>
      <c r="E1081" s="2" t="s">
        <v>20</v>
      </c>
      <c r="F1081" s="2"/>
      <c r="G1081" s="2"/>
      <c r="H1081" s="2" t="str">
        <f t="shared" si="67"/>
        <v>_</v>
      </c>
      <c r="I1081" s="2"/>
      <c r="J1081" s="2"/>
      <c r="K1081" s="2"/>
      <c r="L1081" s="2" t="str">
        <f t="shared" si="66"/>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64"/>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65"/>
        <v>TUE</v>
      </c>
      <c r="AE1081"/>
    </row>
    <row r="1082" spans="1:31" x14ac:dyDescent="0.25">
      <c r="B1082" s="4">
        <v>45734</v>
      </c>
      <c r="C1082" s="7" t="s">
        <v>1194</v>
      </c>
      <c r="D1082" s="2" t="s">
        <v>33</v>
      </c>
      <c r="E1082" s="2" t="s">
        <v>21</v>
      </c>
      <c r="F1082" s="2"/>
      <c r="G1082" s="2"/>
      <c r="H1082" s="2" t="str">
        <f t="shared" si="67"/>
        <v>_</v>
      </c>
      <c r="I1082" s="2"/>
      <c r="J1082" s="2"/>
      <c r="K1082" s="2"/>
      <c r="L1082" s="2" t="str">
        <f t="shared" si="66"/>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64"/>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65"/>
        <v>TUE</v>
      </c>
      <c r="AE1082"/>
    </row>
    <row r="1083" spans="1:31" x14ac:dyDescent="0.25">
      <c r="B1083" s="4">
        <v>45734</v>
      </c>
      <c r="C1083" s="7" t="s">
        <v>1195</v>
      </c>
      <c r="D1083" s="2" t="s">
        <v>31</v>
      </c>
      <c r="E1083" s="2" t="s">
        <v>46</v>
      </c>
      <c r="F1083" s="2"/>
      <c r="G1083" s="2"/>
      <c r="H1083" s="2" t="str">
        <f t="shared" si="67"/>
        <v>_</v>
      </c>
      <c r="I1083" s="2"/>
      <c r="J1083" s="2"/>
      <c r="K1083" s="2"/>
      <c r="L1083" s="2" t="str">
        <f t="shared" si="66"/>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64"/>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65"/>
        <v>TUE</v>
      </c>
      <c r="AE1083"/>
    </row>
    <row r="1084" spans="1:31" x14ac:dyDescent="0.25">
      <c r="B1084" s="4">
        <v>45734</v>
      </c>
      <c r="C1084" s="7" t="s">
        <v>1196</v>
      </c>
      <c r="D1084" s="2" t="s">
        <v>47</v>
      </c>
      <c r="E1084" s="2" t="s">
        <v>34</v>
      </c>
      <c r="F1084" s="2"/>
      <c r="G1084" s="2"/>
      <c r="H1084" s="2" t="str">
        <f t="shared" si="67"/>
        <v>_</v>
      </c>
      <c r="I1084" s="2"/>
      <c r="J1084" s="2"/>
      <c r="K1084" s="2"/>
      <c r="L1084" s="2" t="str">
        <f t="shared" si="66"/>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64"/>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65"/>
        <v>TUE</v>
      </c>
      <c r="AE1084"/>
    </row>
    <row r="1085" spans="1:31" x14ac:dyDescent="0.25">
      <c r="B1085" s="4">
        <v>45734</v>
      </c>
      <c r="C1085" s="7" t="s">
        <v>1197</v>
      </c>
      <c r="D1085" s="2" t="s">
        <v>12</v>
      </c>
      <c r="E1085" s="2" t="s">
        <v>17</v>
      </c>
      <c r="F1085" s="2"/>
      <c r="G1085" s="2"/>
      <c r="H1085" s="2" t="str">
        <f t="shared" si="67"/>
        <v>_</v>
      </c>
      <c r="I1085" s="2"/>
      <c r="J1085" s="2"/>
      <c r="K1085" s="2"/>
      <c r="L1085" s="2" t="str">
        <f t="shared" si="66"/>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64"/>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65"/>
        <v>TUE</v>
      </c>
      <c r="AE1085"/>
    </row>
    <row r="1086" spans="1:31" x14ac:dyDescent="0.25">
      <c r="B1086" s="4">
        <v>45734</v>
      </c>
      <c r="C1086" s="7" t="s">
        <v>1198</v>
      </c>
      <c r="D1086" s="2" t="s">
        <v>13</v>
      </c>
      <c r="E1086" s="2" t="s">
        <v>35</v>
      </c>
      <c r="F1086" s="2"/>
      <c r="G1086" s="2"/>
      <c r="H1086" s="2" t="str">
        <f t="shared" si="67"/>
        <v>_</v>
      </c>
      <c r="I1086" s="2"/>
      <c r="J1086" s="2"/>
      <c r="K1086" s="2"/>
      <c r="L1086" s="2" t="str">
        <f t="shared" si="66"/>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64"/>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65"/>
        <v>TUE</v>
      </c>
      <c r="AE1086"/>
    </row>
    <row r="1087" spans="1:31" x14ac:dyDescent="0.25">
      <c r="B1087" s="4">
        <v>45734</v>
      </c>
      <c r="C1087" s="7" t="s">
        <v>1199</v>
      </c>
      <c r="D1087" s="2" t="s">
        <v>15</v>
      </c>
      <c r="E1087" s="2" t="s">
        <v>23</v>
      </c>
      <c r="F1087" s="2"/>
      <c r="G1087" s="2"/>
      <c r="H1087" s="2" t="str">
        <f t="shared" si="67"/>
        <v>_</v>
      </c>
      <c r="I1087" s="2"/>
      <c r="J1087" s="2"/>
      <c r="K1087" s="2"/>
      <c r="L1087" s="2" t="str">
        <f t="shared" si="66"/>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64"/>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65"/>
        <v>TUE</v>
      </c>
      <c r="AE1087"/>
    </row>
    <row r="1088" spans="1:31" x14ac:dyDescent="0.25">
      <c r="A1088" s="3"/>
      <c r="B1088" s="5">
        <v>45734</v>
      </c>
      <c r="C1088" s="8" t="s">
        <v>1200</v>
      </c>
      <c r="D1088" s="3" t="s">
        <v>22</v>
      </c>
      <c r="E1088" s="3" t="s">
        <v>25</v>
      </c>
      <c r="F1088" s="3"/>
      <c r="G1088" s="3"/>
      <c r="H1088" s="3" t="str">
        <f t="shared" si="67"/>
        <v>_</v>
      </c>
      <c r="I1088" s="3"/>
      <c r="J1088" s="3"/>
      <c r="K1088" s="3"/>
      <c r="L1088" s="2" t="str">
        <f t="shared" si="66"/>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64"/>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65"/>
        <v>TUE</v>
      </c>
      <c r="AE1088"/>
    </row>
    <row r="1089" spans="1:31" x14ac:dyDescent="0.25">
      <c r="B1089" s="4">
        <v>45735</v>
      </c>
      <c r="C1089" s="7" t="s">
        <v>1201</v>
      </c>
      <c r="D1089" s="2" t="s">
        <v>26</v>
      </c>
      <c r="E1089" s="2" t="s">
        <v>18</v>
      </c>
      <c r="F1089" s="2"/>
      <c r="G1089" s="2"/>
      <c r="H1089" s="2" t="str">
        <f t="shared" si="67"/>
        <v>_</v>
      </c>
      <c r="I1089" s="2"/>
      <c r="J1089" s="2"/>
      <c r="K1089" s="2"/>
      <c r="L1089" s="13" t="str">
        <f t="shared" si="66"/>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64"/>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65"/>
        <v>WED</v>
      </c>
      <c r="AE1089"/>
    </row>
    <row r="1090" spans="1:31" x14ac:dyDescent="0.25">
      <c r="A1090" s="3"/>
      <c r="B1090" s="5">
        <v>45735</v>
      </c>
      <c r="C1090" s="8" t="s">
        <v>1202</v>
      </c>
      <c r="D1090" s="3" t="s">
        <v>12</v>
      </c>
      <c r="E1090" s="3" t="s">
        <v>37</v>
      </c>
      <c r="F1090" s="3"/>
      <c r="G1090" s="3"/>
      <c r="H1090" s="3" t="str">
        <f t="shared" si="67"/>
        <v>_</v>
      </c>
      <c r="I1090" s="3"/>
      <c r="J1090" s="3"/>
      <c r="K1090" s="3"/>
      <c r="L1090" s="2" t="str">
        <f t="shared" si="66"/>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64"/>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65"/>
        <v>WED</v>
      </c>
      <c r="AE1090"/>
    </row>
    <row r="1091" spans="1:31" x14ac:dyDescent="0.25">
      <c r="B1091" s="4">
        <v>45736</v>
      </c>
      <c r="C1091" s="7" t="s">
        <v>1203</v>
      </c>
      <c r="D1091" s="2" t="s">
        <v>26</v>
      </c>
      <c r="E1091" s="2" t="s">
        <v>30</v>
      </c>
      <c r="F1091" s="2"/>
      <c r="G1091" s="2"/>
      <c r="H1091" s="2" t="str">
        <f t="shared" si="67"/>
        <v>_</v>
      </c>
      <c r="I1091" s="2"/>
      <c r="J1091" s="2"/>
      <c r="K1091" s="2"/>
      <c r="L1091" s="13" t="str">
        <f t="shared" si="66"/>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69">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67"/>
        <v>_</v>
      </c>
      <c r="I1092" s="2"/>
      <c r="J1092" s="2"/>
      <c r="K1092" s="2"/>
      <c r="L1092" s="2" t="str">
        <f t="shared" ref="L1092:L1155" si="70">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69"/>
        <v>THU</v>
      </c>
      <c r="AE1092"/>
    </row>
    <row r="1093" spans="1:31" x14ac:dyDescent="0.25">
      <c r="B1093" s="4">
        <v>45736</v>
      </c>
      <c r="C1093" s="7" t="s">
        <v>1205</v>
      </c>
      <c r="D1093" s="2" t="s">
        <v>18</v>
      </c>
      <c r="E1093" s="2" t="s">
        <v>20</v>
      </c>
      <c r="F1093" s="2"/>
      <c r="G1093" s="2"/>
      <c r="H1093" s="2" t="str">
        <f t="shared" si="67"/>
        <v>_</v>
      </c>
      <c r="I1093" s="2"/>
      <c r="J1093" s="2"/>
      <c r="K1093" s="2"/>
      <c r="L1093" s="2" t="str">
        <f t="shared" si="7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69"/>
        <v>THU</v>
      </c>
      <c r="AE1093"/>
    </row>
    <row r="1094" spans="1:31" x14ac:dyDescent="0.25">
      <c r="B1094" s="4">
        <v>45736</v>
      </c>
      <c r="C1094" s="7" t="s">
        <v>1206</v>
      </c>
      <c r="D1094" s="2" t="s">
        <v>45</v>
      </c>
      <c r="E1094" s="2" t="s">
        <v>46</v>
      </c>
      <c r="F1094" s="2"/>
      <c r="G1094" s="2"/>
      <c r="H1094" s="2" t="str">
        <f t="shared" ref="H1094:H1157" si="71">IF(AND(ISBLANK($F1094),ISBLANK($G1094)),"_",IF($F1094&gt;$G1094,$D1094,$E1094))</f>
        <v>_</v>
      </c>
      <c r="I1094" s="2"/>
      <c r="J1094" s="2"/>
      <c r="K1094" s="2"/>
      <c r="L1094" s="2" t="str">
        <f t="shared" si="7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69"/>
        <v>THU</v>
      </c>
      <c r="AE1094"/>
    </row>
    <row r="1095" spans="1:31" x14ac:dyDescent="0.25">
      <c r="B1095" s="4">
        <v>45736</v>
      </c>
      <c r="C1095" s="7" t="s">
        <v>1207</v>
      </c>
      <c r="D1095" s="2" t="s">
        <v>14</v>
      </c>
      <c r="E1095" s="2" t="s">
        <v>36</v>
      </c>
      <c r="F1095" s="2"/>
      <c r="G1095" s="2"/>
      <c r="H1095" s="2" t="str">
        <f t="shared" si="71"/>
        <v>_</v>
      </c>
      <c r="I1095" s="2"/>
      <c r="J1095" s="2"/>
      <c r="K1095" s="2"/>
      <c r="L1095" s="2" t="str">
        <f t="shared" si="7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69"/>
        <v>THU</v>
      </c>
      <c r="AE1095"/>
    </row>
    <row r="1096" spans="1:31" x14ac:dyDescent="0.25">
      <c r="B1096" s="4">
        <v>45736</v>
      </c>
      <c r="C1096" s="7" t="s">
        <v>1208</v>
      </c>
      <c r="D1096" s="2" t="s">
        <v>19</v>
      </c>
      <c r="E1096" s="2" t="s">
        <v>33</v>
      </c>
      <c r="F1096" s="2"/>
      <c r="G1096" s="2"/>
      <c r="H1096" s="2" t="str">
        <f t="shared" si="71"/>
        <v>_</v>
      </c>
      <c r="I1096" s="2"/>
      <c r="J1096" s="2"/>
      <c r="K1096" s="2"/>
      <c r="L1096" s="2" t="str">
        <f t="shared" si="7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69"/>
        <v>THU</v>
      </c>
      <c r="AE1096"/>
    </row>
    <row r="1097" spans="1:31" x14ac:dyDescent="0.25">
      <c r="B1097" s="4">
        <v>45736</v>
      </c>
      <c r="C1097" s="7" t="s">
        <v>1209</v>
      </c>
      <c r="D1097" s="2" t="s">
        <v>25</v>
      </c>
      <c r="E1097" s="2" t="s">
        <v>13</v>
      </c>
      <c r="F1097" s="2"/>
      <c r="G1097" s="2"/>
      <c r="H1097" s="2" t="str">
        <f t="shared" si="71"/>
        <v>_</v>
      </c>
      <c r="I1097" s="2"/>
      <c r="J1097" s="2"/>
      <c r="K1097" s="2"/>
      <c r="L1097" s="2" t="str">
        <f t="shared" si="7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69"/>
        <v>THU</v>
      </c>
      <c r="AE1097"/>
    </row>
    <row r="1098" spans="1:31" x14ac:dyDescent="0.25">
      <c r="B1098" s="4">
        <v>45736</v>
      </c>
      <c r="C1098" s="7" t="s">
        <v>1210</v>
      </c>
      <c r="D1098" s="2" t="s">
        <v>47</v>
      </c>
      <c r="E1098" s="2" t="s">
        <v>35</v>
      </c>
      <c r="F1098" s="2"/>
      <c r="G1098" s="2"/>
      <c r="H1098" s="2" t="str">
        <f t="shared" si="71"/>
        <v>_</v>
      </c>
      <c r="I1098" s="2"/>
      <c r="J1098" s="2"/>
      <c r="K1098" s="2"/>
      <c r="L1098" s="2" t="str">
        <f t="shared" si="7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69"/>
        <v>THU</v>
      </c>
      <c r="AE1098"/>
    </row>
    <row r="1099" spans="1:31" x14ac:dyDescent="0.25">
      <c r="B1099" s="4">
        <v>45736</v>
      </c>
      <c r="C1099" s="7" t="s">
        <v>1211</v>
      </c>
      <c r="D1099" s="2" t="s">
        <v>43</v>
      </c>
      <c r="E1099" s="2" t="s">
        <v>34</v>
      </c>
      <c r="F1099" s="2"/>
      <c r="G1099" s="2"/>
      <c r="H1099" s="2" t="str">
        <f t="shared" si="71"/>
        <v>_</v>
      </c>
      <c r="I1099" s="2"/>
      <c r="J1099" s="2"/>
      <c r="K1099" s="2"/>
      <c r="L1099" s="2" t="str">
        <f t="shared" si="7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69"/>
        <v>THU</v>
      </c>
      <c r="AE1099"/>
    </row>
    <row r="1100" spans="1:31" x14ac:dyDescent="0.25">
      <c r="B1100" s="4">
        <v>45736</v>
      </c>
      <c r="C1100" s="7" t="s">
        <v>1212</v>
      </c>
      <c r="D1100" s="2" t="s">
        <v>28</v>
      </c>
      <c r="E1100" s="2" t="s">
        <v>17</v>
      </c>
      <c r="F1100" s="2"/>
      <c r="G1100" s="2"/>
      <c r="H1100" s="2" t="str">
        <f t="shared" si="71"/>
        <v>_</v>
      </c>
      <c r="I1100" s="2"/>
      <c r="J1100" s="2"/>
      <c r="K1100" s="2"/>
      <c r="L1100" s="2" t="str">
        <f t="shared" si="7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69"/>
        <v>THU</v>
      </c>
      <c r="AE1100"/>
    </row>
    <row r="1101" spans="1:31" x14ac:dyDescent="0.25">
      <c r="B1101" s="4">
        <v>45736</v>
      </c>
      <c r="C1101" s="7" t="s">
        <v>1213</v>
      </c>
      <c r="D1101" s="2" t="s">
        <v>22</v>
      </c>
      <c r="E1101" s="2" t="s">
        <v>23</v>
      </c>
      <c r="F1101" s="2"/>
      <c r="G1101" s="2"/>
      <c r="H1101" s="2" t="str">
        <f t="shared" si="71"/>
        <v>_</v>
      </c>
      <c r="I1101" s="2"/>
      <c r="J1101" s="2"/>
      <c r="K1101" s="2"/>
      <c r="L1101" s="2" t="str">
        <f t="shared" si="7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69"/>
        <v>THU</v>
      </c>
      <c r="AE1101"/>
    </row>
    <row r="1102" spans="1:31" x14ac:dyDescent="0.25">
      <c r="B1102" s="4">
        <v>45736</v>
      </c>
      <c r="C1102" s="7" t="s">
        <v>1214</v>
      </c>
      <c r="D1102" s="2" t="s">
        <v>29</v>
      </c>
      <c r="E1102" s="2" t="s">
        <v>15</v>
      </c>
      <c r="F1102" s="2"/>
      <c r="G1102" s="2"/>
      <c r="H1102" s="2" t="str">
        <f t="shared" si="71"/>
        <v>_</v>
      </c>
      <c r="I1102" s="2"/>
      <c r="J1102" s="2"/>
      <c r="K1102" s="2"/>
      <c r="L1102" s="2" t="str">
        <f t="shared" si="7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69"/>
        <v>THU</v>
      </c>
      <c r="AE1102"/>
    </row>
    <row r="1103" spans="1:31" x14ac:dyDescent="0.25">
      <c r="B1103" s="4">
        <v>45736</v>
      </c>
      <c r="C1103" s="7" t="s">
        <v>1215</v>
      </c>
      <c r="D1103" s="2" t="s">
        <v>16</v>
      </c>
      <c r="E1103" s="2" t="s">
        <v>27</v>
      </c>
      <c r="F1103" s="2"/>
      <c r="G1103" s="2"/>
      <c r="H1103" s="2" t="str">
        <f t="shared" si="71"/>
        <v>_</v>
      </c>
      <c r="I1103" s="2"/>
      <c r="J1103" s="2"/>
      <c r="K1103" s="2"/>
      <c r="L1103" s="2" t="str">
        <f t="shared" si="7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69"/>
        <v>THU</v>
      </c>
      <c r="AE1103"/>
    </row>
    <row r="1104" spans="1:31" x14ac:dyDescent="0.25">
      <c r="A1104" s="3"/>
      <c r="B1104" s="5">
        <v>45736</v>
      </c>
      <c r="C1104" s="8" t="s">
        <v>1216</v>
      </c>
      <c r="D1104" s="3" t="s">
        <v>44</v>
      </c>
      <c r="E1104" s="3" t="s">
        <v>38</v>
      </c>
      <c r="F1104" s="3"/>
      <c r="G1104" s="3"/>
      <c r="H1104" s="3" t="str">
        <f t="shared" si="71"/>
        <v>_</v>
      </c>
      <c r="I1104" s="3"/>
      <c r="J1104" s="3"/>
      <c r="K1104" s="3"/>
      <c r="L1104" s="2" t="str">
        <f t="shared" si="7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8"/>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69"/>
        <v>THU</v>
      </c>
      <c r="AE1104"/>
    </row>
    <row r="1105" spans="1:31" x14ac:dyDescent="0.25">
      <c r="A1105" s="12"/>
      <c r="B1105" s="25">
        <v>45737</v>
      </c>
      <c r="C1105" s="11" t="s">
        <v>1217</v>
      </c>
      <c r="D1105" s="12" t="s">
        <v>36</v>
      </c>
      <c r="E1105" s="12" t="s">
        <v>21</v>
      </c>
      <c r="F1105" s="12"/>
      <c r="G1105" s="12"/>
      <c r="H1105" s="12" t="str">
        <f t="shared" si="71"/>
        <v>_</v>
      </c>
      <c r="I1105" s="12"/>
      <c r="J1105" s="12"/>
      <c r="K1105" s="12"/>
      <c r="L1105" s="12" t="str">
        <f t="shared" si="7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8"/>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69"/>
        <v>FRI</v>
      </c>
      <c r="AE1105"/>
    </row>
    <row r="1106" spans="1:31" x14ac:dyDescent="0.25">
      <c r="B1106" s="4">
        <v>45738</v>
      </c>
      <c r="C1106" s="7" t="s">
        <v>1218</v>
      </c>
      <c r="D1106" s="2" t="s">
        <v>25</v>
      </c>
      <c r="E1106" s="2" t="s">
        <v>20</v>
      </c>
      <c r="F1106" s="2"/>
      <c r="G1106" s="2"/>
      <c r="H1106" s="2" t="str">
        <f t="shared" si="71"/>
        <v>_</v>
      </c>
      <c r="I1106" s="2"/>
      <c r="J1106" s="2"/>
      <c r="K1106" s="2"/>
      <c r="L1106" s="2" t="str">
        <f t="shared" si="7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69"/>
        <v>SAT</v>
      </c>
      <c r="AE1106"/>
    </row>
    <row r="1107" spans="1:31" x14ac:dyDescent="0.25">
      <c r="B1107" s="4">
        <v>45738</v>
      </c>
      <c r="C1107" s="7" t="s">
        <v>1219</v>
      </c>
      <c r="D1107" s="2" t="s">
        <v>45</v>
      </c>
      <c r="E1107" s="2" t="s">
        <v>34</v>
      </c>
      <c r="F1107" s="2"/>
      <c r="G1107" s="2"/>
      <c r="H1107" s="2" t="str">
        <f t="shared" si="71"/>
        <v>_</v>
      </c>
      <c r="I1107" s="2"/>
      <c r="J1107" s="2"/>
      <c r="K1107" s="2"/>
      <c r="L1107" s="2" t="str">
        <f t="shared" si="7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69"/>
        <v>SAT</v>
      </c>
      <c r="AE1107"/>
    </row>
    <row r="1108" spans="1:31" x14ac:dyDescent="0.25">
      <c r="B1108" s="4">
        <v>45738</v>
      </c>
      <c r="C1108" s="7" t="s">
        <v>1220</v>
      </c>
      <c r="D1108" s="2" t="s">
        <v>29</v>
      </c>
      <c r="E1108" s="2" t="s">
        <v>37</v>
      </c>
      <c r="F1108" s="2"/>
      <c r="G1108" s="2"/>
      <c r="H1108" s="2" t="str">
        <f t="shared" si="71"/>
        <v>_</v>
      </c>
      <c r="I1108" s="2"/>
      <c r="J1108" s="2"/>
      <c r="K1108" s="2"/>
      <c r="L1108" s="2" t="str">
        <f t="shared" si="7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69"/>
        <v>SAT</v>
      </c>
      <c r="AE1108"/>
    </row>
    <row r="1109" spans="1:31" x14ac:dyDescent="0.25">
      <c r="B1109" s="4">
        <v>45738</v>
      </c>
      <c r="C1109" s="7" t="s">
        <v>1221</v>
      </c>
      <c r="D1109" s="2" t="s">
        <v>17</v>
      </c>
      <c r="E1109" s="2" t="s">
        <v>13</v>
      </c>
      <c r="F1109" s="2"/>
      <c r="G1109" s="2"/>
      <c r="H1109" s="2" t="str">
        <f t="shared" si="71"/>
        <v>_</v>
      </c>
      <c r="I1109" s="2"/>
      <c r="J1109" s="2"/>
      <c r="K1109" s="2"/>
      <c r="L1109" s="2" t="str">
        <f t="shared" si="7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69"/>
        <v>SAT</v>
      </c>
      <c r="AE1109"/>
    </row>
    <row r="1110" spans="1:31" x14ac:dyDescent="0.25">
      <c r="B1110" s="4">
        <v>45738</v>
      </c>
      <c r="C1110" s="7" t="s">
        <v>1222</v>
      </c>
      <c r="D1110" s="2" t="s">
        <v>24</v>
      </c>
      <c r="E1110" s="2" t="s">
        <v>33</v>
      </c>
      <c r="F1110" s="2"/>
      <c r="G1110" s="2"/>
      <c r="H1110" s="2" t="str">
        <f t="shared" si="71"/>
        <v>_</v>
      </c>
      <c r="I1110" s="2"/>
      <c r="J1110" s="2"/>
      <c r="K1110" s="2"/>
      <c r="L1110" s="2" t="str">
        <f t="shared" si="7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69"/>
        <v>SAT</v>
      </c>
      <c r="AE1110"/>
    </row>
    <row r="1111" spans="1:31" x14ac:dyDescent="0.25">
      <c r="B1111" s="4">
        <v>45738</v>
      </c>
      <c r="C1111" s="7" t="s">
        <v>1223</v>
      </c>
      <c r="D1111" s="2" t="s">
        <v>44</v>
      </c>
      <c r="E1111" s="2" t="s">
        <v>28</v>
      </c>
      <c r="F1111" s="2"/>
      <c r="G1111" s="2"/>
      <c r="H1111" s="2" t="str">
        <f t="shared" si="71"/>
        <v>_</v>
      </c>
      <c r="I1111" s="2"/>
      <c r="J1111" s="2"/>
      <c r="K1111" s="2"/>
      <c r="L1111" s="2" t="str">
        <f t="shared" si="7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69"/>
        <v>SAT</v>
      </c>
      <c r="AE1111"/>
    </row>
    <row r="1112" spans="1:31" x14ac:dyDescent="0.25">
      <c r="B1112" s="4">
        <v>45738</v>
      </c>
      <c r="C1112" s="7" t="s">
        <v>1224</v>
      </c>
      <c r="D1112" s="2" t="s">
        <v>14</v>
      </c>
      <c r="E1112" s="2" t="s">
        <v>46</v>
      </c>
      <c r="F1112" s="2"/>
      <c r="G1112" s="2"/>
      <c r="H1112" s="2" t="str">
        <f t="shared" si="71"/>
        <v>_</v>
      </c>
      <c r="I1112" s="2"/>
      <c r="J1112" s="2"/>
      <c r="K1112" s="2"/>
      <c r="L1112" s="2" t="str">
        <f t="shared" si="7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69"/>
        <v>SAT</v>
      </c>
      <c r="AE1112"/>
    </row>
    <row r="1113" spans="1:31" x14ac:dyDescent="0.25">
      <c r="B1113" s="4">
        <v>45738</v>
      </c>
      <c r="C1113" s="7" t="s">
        <v>1225</v>
      </c>
      <c r="D1113" s="2" t="s">
        <v>43</v>
      </c>
      <c r="E1113" s="2" t="s">
        <v>15</v>
      </c>
      <c r="F1113" s="2"/>
      <c r="G1113" s="2"/>
      <c r="H1113" s="2" t="str">
        <f t="shared" si="71"/>
        <v>_</v>
      </c>
      <c r="I1113" s="2"/>
      <c r="J1113" s="2"/>
      <c r="K1113" s="2"/>
      <c r="L1113" s="2" t="str">
        <f t="shared" si="7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69"/>
        <v>SAT</v>
      </c>
      <c r="AE1113"/>
    </row>
    <row r="1114" spans="1:31" x14ac:dyDescent="0.25">
      <c r="B1114" s="4">
        <v>45738</v>
      </c>
      <c r="C1114" s="7" t="s">
        <v>1226</v>
      </c>
      <c r="D1114" s="2" t="s">
        <v>26</v>
      </c>
      <c r="E1114" s="2" t="s">
        <v>19</v>
      </c>
      <c r="F1114" s="2"/>
      <c r="G1114" s="2"/>
      <c r="H1114" s="2" t="str">
        <f t="shared" si="71"/>
        <v>_</v>
      </c>
      <c r="I1114" s="2"/>
      <c r="J1114" s="2"/>
      <c r="K1114" s="2"/>
      <c r="L1114" s="2" t="str">
        <f t="shared" si="7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69"/>
        <v>SAT</v>
      </c>
      <c r="AE1114"/>
    </row>
    <row r="1115" spans="1:31" x14ac:dyDescent="0.25">
      <c r="B1115" s="4">
        <v>45738</v>
      </c>
      <c r="C1115" s="7" t="s">
        <v>1227</v>
      </c>
      <c r="D1115" s="2" t="s">
        <v>30</v>
      </c>
      <c r="E1115" s="2" t="s">
        <v>32</v>
      </c>
      <c r="F1115" s="2"/>
      <c r="G1115" s="2"/>
      <c r="H1115" s="2" t="str">
        <f t="shared" si="71"/>
        <v>_</v>
      </c>
      <c r="I1115" s="2"/>
      <c r="J1115" s="2"/>
      <c r="K1115" s="2"/>
      <c r="L1115" s="2" t="str">
        <f t="shared" si="7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69"/>
        <v>SAT</v>
      </c>
      <c r="AE1115"/>
    </row>
    <row r="1116" spans="1:31" x14ac:dyDescent="0.25">
      <c r="B1116" s="4">
        <v>45738</v>
      </c>
      <c r="C1116" s="7" t="s">
        <v>1228</v>
      </c>
      <c r="D1116" s="2" t="s">
        <v>18</v>
      </c>
      <c r="E1116" s="2" t="s">
        <v>35</v>
      </c>
      <c r="F1116" s="2"/>
      <c r="G1116" s="2"/>
      <c r="H1116" s="2" t="str">
        <f t="shared" si="71"/>
        <v>_</v>
      </c>
      <c r="I1116" s="2"/>
      <c r="J1116" s="2"/>
      <c r="K1116" s="2"/>
      <c r="L1116" s="2" t="str">
        <f t="shared" si="7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69"/>
        <v>SAT</v>
      </c>
      <c r="AE1116"/>
    </row>
    <row r="1117" spans="1:31" x14ac:dyDescent="0.25">
      <c r="B1117" s="4">
        <v>45738</v>
      </c>
      <c r="C1117" s="7" t="s">
        <v>1229</v>
      </c>
      <c r="D1117" s="2" t="s">
        <v>31</v>
      </c>
      <c r="E1117" s="2" t="s">
        <v>27</v>
      </c>
      <c r="F1117" s="2"/>
      <c r="G1117" s="2"/>
      <c r="H1117" s="2" t="str">
        <f t="shared" si="71"/>
        <v>_</v>
      </c>
      <c r="I1117" s="2"/>
      <c r="J1117" s="2"/>
      <c r="K1117" s="2"/>
      <c r="L1117" s="2" t="str">
        <f t="shared" si="7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69"/>
        <v>SAT</v>
      </c>
      <c r="AE1117"/>
    </row>
    <row r="1118" spans="1:31" x14ac:dyDescent="0.25">
      <c r="B1118" s="4">
        <v>45738</v>
      </c>
      <c r="C1118" s="7" t="s">
        <v>1230</v>
      </c>
      <c r="D1118" s="2" t="s">
        <v>12</v>
      </c>
      <c r="E1118" s="2" t="s">
        <v>23</v>
      </c>
      <c r="F1118" s="2"/>
      <c r="G1118" s="2"/>
      <c r="H1118" s="2" t="str">
        <f t="shared" si="71"/>
        <v>_</v>
      </c>
      <c r="I1118" s="2"/>
      <c r="J1118" s="2"/>
      <c r="K1118" s="2"/>
      <c r="L1118" s="2" t="str">
        <f t="shared" si="7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69"/>
        <v>SAT</v>
      </c>
      <c r="AE1118"/>
    </row>
    <row r="1119" spans="1:31" x14ac:dyDescent="0.25">
      <c r="A1119" s="3"/>
      <c r="B1119" s="5">
        <v>45738</v>
      </c>
      <c r="C1119" s="8" t="s">
        <v>1231</v>
      </c>
      <c r="D1119" s="3" t="s">
        <v>16</v>
      </c>
      <c r="E1119" s="3" t="s">
        <v>38</v>
      </c>
      <c r="F1119" s="3"/>
      <c r="G1119" s="3"/>
      <c r="H1119" s="3" t="str">
        <f t="shared" si="71"/>
        <v>_</v>
      </c>
      <c r="I1119" s="3"/>
      <c r="J1119" s="3"/>
      <c r="K1119" s="3"/>
      <c r="L1119" s="2" t="str">
        <f t="shared" si="7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8"/>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69"/>
        <v>SAT</v>
      </c>
      <c r="AE1119"/>
    </row>
    <row r="1120" spans="1:31" x14ac:dyDescent="0.25">
      <c r="B1120" s="4">
        <v>45739</v>
      </c>
      <c r="C1120" s="7" t="s">
        <v>1232</v>
      </c>
      <c r="D1120" s="2" t="s">
        <v>45</v>
      </c>
      <c r="E1120" s="2" t="s">
        <v>17</v>
      </c>
      <c r="F1120" s="2"/>
      <c r="G1120" s="2"/>
      <c r="H1120" s="2" t="str">
        <f t="shared" si="71"/>
        <v>_</v>
      </c>
      <c r="I1120" s="2"/>
      <c r="J1120" s="2"/>
      <c r="K1120" s="2"/>
      <c r="L1120" s="13" t="str">
        <f t="shared" si="7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69"/>
        <v>SUN</v>
      </c>
      <c r="AE1120"/>
    </row>
    <row r="1121" spans="1:31" x14ac:dyDescent="0.25">
      <c r="B1121" s="4">
        <v>45739</v>
      </c>
      <c r="C1121" s="7" t="s">
        <v>1233</v>
      </c>
      <c r="D1121" s="2" t="s">
        <v>29</v>
      </c>
      <c r="E1121" s="2" t="s">
        <v>22</v>
      </c>
      <c r="F1121" s="2"/>
      <c r="G1121" s="2"/>
      <c r="H1121" s="2" t="str">
        <f t="shared" si="71"/>
        <v>_</v>
      </c>
      <c r="I1121" s="2"/>
      <c r="J1121" s="2"/>
      <c r="K1121" s="2"/>
      <c r="L1121" s="2" t="str">
        <f t="shared" si="7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69"/>
        <v>SUN</v>
      </c>
      <c r="AE1121"/>
    </row>
    <row r="1122" spans="1:31" x14ac:dyDescent="0.25">
      <c r="B1122" s="4">
        <v>45739</v>
      </c>
      <c r="C1122" s="7" t="s">
        <v>1234</v>
      </c>
      <c r="D1122" s="2" t="s">
        <v>21</v>
      </c>
      <c r="E1122" s="2" t="s">
        <v>14</v>
      </c>
      <c r="F1122" s="2"/>
      <c r="G1122" s="2"/>
      <c r="H1122" s="2" t="str">
        <f t="shared" si="71"/>
        <v>_</v>
      </c>
      <c r="I1122" s="2"/>
      <c r="J1122" s="2"/>
      <c r="K1122" s="2"/>
      <c r="L1122" s="2" t="str">
        <f t="shared" si="7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69"/>
        <v>SUN</v>
      </c>
      <c r="AE1122"/>
    </row>
    <row r="1123" spans="1:31" x14ac:dyDescent="0.25">
      <c r="B1123" s="4">
        <v>45739</v>
      </c>
      <c r="C1123" s="7" t="s">
        <v>1235</v>
      </c>
      <c r="D1123" s="2" t="s">
        <v>35</v>
      </c>
      <c r="E1123" s="2" t="s">
        <v>13</v>
      </c>
      <c r="F1123" s="2"/>
      <c r="G1123" s="2"/>
      <c r="H1123" s="2" t="str">
        <f t="shared" si="71"/>
        <v>_</v>
      </c>
      <c r="I1123" s="2"/>
      <c r="J1123" s="2"/>
      <c r="K1123" s="2"/>
      <c r="L1123" s="2" t="str">
        <f t="shared" si="7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69"/>
        <v>SUN</v>
      </c>
      <c r="AE1123"/>
    </row>
    <row r="1124" spans="1:31" x14ac:dyDescent="0.25">
      <c r="B1124" s="4">
        <v>45739</v>
      </c>
      <c r="C1124" s="7" t="s">
        <v>1236</v>
      </c>
      <c r="D1124" s="2" t="s">
        <v>43</v>
      </c>
      <c r="E1124" s="2" t="s">
        <v>27</v>
      </c>
      <c r="F1124" s="2"/>
      <c r="G1124" s="2"/>
      <c r="H1124" s="2" t="str">
        <f t="shared" si="71"/>
        <v>_</v>
      </c>
      <c r="I1124" s="2"/>
      <c r="J1124" s="2"/>
      <c r="K1124" s="2"/>
      <c r="L1124" s="2" t="str">
        <f t="shared" si="7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69"/>
        <v>SUN</v>
      </c>
      <c r="AE1124"/>
    </row>
    <row r="1125" spans="1:31" x14ac:dyDescent="0.25">
      <c r="B1125" s="4">
        <v>45739</v>
      </c>
      <c r="C1125" s="7" t="s">
        <v>1237</v>
      </c>
      <c r="D1125" s="2" t="s">
        <v>44</v>
      </c>
      <c r="E1125" s="2" t="s">
        <v>47</v>
      </c>
      <c r="F1125" s="2"/>
      <c r="G1125" s="2"/>
      <c r="H1125" s="2" t="str">
        <f t="shared" si="71"/>
        <v>_</v>
      </c>
      <c r="I1125" s="2"/>
      <c r="J1125" s="2"/>
      <c r="K1125" s="2"/>
      <c r="L1125" s="2" t="str">
        <f t="shared" si="7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69"/>
        <v>SUN</v>
      </c>
      <c r="AE1125"/>
    </row>
    <row r="1126" spans="1:31" x14ac:dyDescent="0.25">
      <c r="A1126" s="3"/>
      <c r="B1126" s="5">
        <v>45739</v>
      </c>
      <c r="C1126" s="8" t="s">
        <v>1238</v>
      </c>
      <c r="D1126" s="3" t="s">
        <v>16</v>
      </c>
      <c r="E1126" s="3" t="s">
        <v>28</v>
      </c>
      <c r="F1126" s="3"/>
      <c r="G1126" s="3"/>
      <c r="H1126" s="3" t="str">
        <f t="shared" si="71"/>
        <v>_</v>
      </c>
      <c r="I1126" s="3"/>
      <c r="J1126" s="3"/>
      <c r="K1126" s="3"/>
      <c r="L1126" s="2" t="str">
        <f t="shared" si="7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8"/>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69"/>
        <v>SUN</v>
      </c>
      <c r="AE1126"/>
    </row>
    <row r="1127" spans="1:31" x14ac:dyDescent="0.25">
      <c r="B1127" s="4">
        <v>45740</v>
      </c>
      <c r="C1127" s="7" t="s">
        <v>1239</v>
      </c>
      <c r="D1127" s="2" t="s">
        <v>25</v>
      </c>
      <c r="E1127" s="2" t="s">
        <v>32</v>
      </c>
      <c r="F1127" s="2"/>
      <c r="G1127" s="2"/>
      <c r="H1127" s="2" t="str">
        <f t="shared" si="71"/>
        <v>_</v>
      </c>
      <c r="I1127" s="2"/>
      <c r="J1127" s="2"/>
      <c r="K1127" s="2"/>
      <c r="L1127" s="13" t="str">
        <f t="shared" si="7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69"/>
        <v>MON</v>
      </c>
      <c r="AE1127"/>
    </row>
    <row r="1128" spans="1:31" x14ac:dyDescent="0.25">
      <c r="B1128" s="4">
        <v>45740</v>
      </c>
      <c r="C1128" s="7" t="s">
        <v>1240</v>
      </c>
      <c r="D1128" s="2" t="s">
        <v>36</v>
      </c>
      <c r="E1128" s="2" t="s">
        <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69"/>
        <v>MON</v>
      </c>
      <c r="AE1128"/>
    </row>
    <row r="1129" spans="1:31" x14ac:dyDescent="0.25">
      <c r="B1129" s="4">
        <v>45740</v>
      </c>
      <c r="C1129" s="7" t="s">
        <v>1241</v>
      </c>
      <c r="D1129" s="2" t="s">
        <v>37</v>
      </c>
      <c r="E1129" s="2" t="s">
        <v>34</v>
      </c>
      <c r="F1129" s="2"/>
      <c r="G1129" s="2"/>
      <c r="H1129" s="2" t="str">
        <f t="shared" si="71"/>
        <v>_</v>
      </c>
      <c r="I1129" s="2"/>
      <c r="J1129" s="2"/>
      <c r="K1129" s="2"/>
      <c r="L1129" s="2" t="str">
        <f t="shared" si="7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69"/>
        <v>MON</v>
      </c>
      <c r="AE1129"/>
    </row>
    <row r="1130" spans="1:31" x14ac:dyDescent="0.25">
      <c r="A1130" s="3"/>
      <c r="B1130" s="5">
        <v>45740</v>
      </c>
      <c r="C1130" s="8" t="s">
        <v>1242</v>
      </c>
      <c r="D1130" s="3" t="s">
        <v>31</v>
      </c>
      <c r="E1130" s="3" t="s">
        <v>15</v>
      </c>
      <c r="F1130" s="3"/>
      <c r="G1130" s="3"/>
      <c r="H1130" s="3" t="str">
        <f t="shared" si="71"/>
        <v>_</v>
      </c>
      <c r="I1130" s="3"/>
      <c r="J1130" s="3"/>
      <c r="K1130" s="3"/>
      <c r="L1130" s="2" t="str">
        <f t="shared" si="7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8"/>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69"/>
        <v>MON</v>
      </c>
      <c r="AE1130"/>
    </row>
    <row r="1131" spans="1:31" x14ac:dyDescent="0.25">
      <c r="B1131" s="4">
        <v>45741</v>
      </c>
      <c r="C1131" s="7" t="s">
        <v>1243</v>
      </c>
      <c r="D1131" s="2" t="s">
        <v>30</v>
      </c>
      <c r="E1131" s="2" t="s">
        <v>29</v>
      </c>
      <c r="F1131" s="2"/>
      <c r="G1131" s="2"/>
      <c r="H1131" s="2" t="str">
        <f t="shared" si="71"/>
        <v>_</v>
      </c>
      <c r="I1131" s="2"/>
      <c r="J1131" s="2"/>
      <c r="K1131" s="2"/>
      <c r="L1131" s="13" t="str">
        <f t="shared" si="7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69"/>
        <v>TUE</v>
      </c>
      <c r="AE1131"/>
    </row>
    <row r="1132" spans="1:31" x14ac:dyDescent="0.25">
      <c r="B1132" s="4">
        <v>45741</v>
      </c>
      <c r="C1132" s="7" t="s">
        <v>1244</v>
      </c>
      <c r="D1132" s="2" t="s">
        <v>45</v>
      </c>
      <c r="E1132" s="2" t="s">
        <v>18</v>
      </c>
      <c r="F1132" s="2"/>
      <c r="G1132" s="2"/>
      <c r="H1132" s="2" t="str">
        <f t="shared" si="71"/>
        <v>_</v>
      </c>
      <c r="I1132" s="2"/>
      <c r="J1132" s="2"/>
      <c r="K1132" s="2"/>
      <c r="L1132" s="2" t="str">
        <f t="shared" si="7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69"/>
        <v>TUE</v>
      </c>
      <c r="AE1132"/>
    </row>
    <row r="1133" spans="1:31" x14ac:dyDescent="0.25">
      <c r="B1133" s="4">
        <v>45741</v>
      </c>
      <c r="C1133" s="7" t="s">
        <v>1245</v>
      </c>
      <c r="D1133" s="2" t="s">
        <v>21</v>
      </c>
      <c r="E1133" s="2" t="s">
        <v>43</v>
      </c>
      <c r="F1133" s="2"/>
      <c r="G1133" s="2"/>
      <c r="H1133" s="2" t="str">
        <f t="shared" si="71"/>
        <v>_</v>
      </c>
      <c r="I1133" s="2"/>
      <c r="J1133" s="2"/>
      <c r="K1133" s="2"/>
      <c r="L1133" s="2" t="str">
        <f t="shared" si="7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69"/>
        <v>TUE</v>
      </c>
      <c r="AE1133"/>
    </row>
    <row r="1134" spans="1:31" x14ac:dyDescent="0.25">
      <c r="B1134" s="4">
        <v>45741</v>
      </c>
      <c r="C1134" s="7" t="s">
        <v>1246</v>
      </c>
      <c r="D1134" s="2" t="s">
        <v>35</v>
      </c>
      <c r="E1134" s="2" t="s">
        <v>44</v>
      </c>
      <c r="F1134" s="2"/>
      <c r="G1134" s="2"/>
      <c r="H1134" s="2" t="str">
        <f t="shared" si="71"/>
        <v>_</v>
      </c>
      <c r="I1134" s="2"/>
      <c r="J1134" s="2"/>
      <c r="K1134" s="2"/>
      <c r="L1134" s="2" t="str">
        <f t="shared" si="7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69"/>
        <v>TUE</v>
      </c>
      <c r="AE1134"/>
    </row>
    <row r="1135" spans="1:31" x14ac:dyDescent="0.25">
      <c r="B1135" s="4">
        <v>45741</v>
      </c>
      <c r="C1135" s="7" t="s">
        <v>1247</v>
      </c>
      <c r="D1135" s="2" t="s">
        <v>19</v>
      </c>
      <c r="E1135" s="2" t="s">
        <v>13</v>
      </c>
      <c r="F1135" s="2"/>
      <c r="G1135" s="2"/>
      <c r="H1135" s="2" t="str">
        <f t="shared" si="71"/>
        <v>_</v>
      </c>
      <c r="I1135" s="2"/>
      <c r="J1135" s="2"/>
      <c r="K1135" s="2"/>
      <c r="L1135" s="2" t="str">
        <f t="shared" si="7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69"/>
        <v>TUE</v>
      </c>
      <c r="AE1135"/>
    </row>
    <row r="1136" spans="1:31" x14ac:dyDescent="0.25">
      <c r="B1136" s="4">
        <v>45741</v>
      </c>
      <c r="C1136" s="7" t="s">
        <v>1248</v>
      </c>
      <c r="D1136" s="2" t="s">
        <v>27</v>
      </c>
      <c r="E1136" s="2" t="s">
        <v>37</v>
      </c>
      <c r="F1136" s="2"/>
      <c r="G1136" s="2"/>
      <c r="H1136" s="2" t="str">
        <f t="shared" si="71"/>
        <v>_</v>
      </c>
      <c r="I1136" s="2"/>
      <c r="J1136" s="2"/>
      <c r="K1136" s="2"/>
      <c r="L1136" s="2" t="str">
        <f t="shared" si="7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69"/>
        <v>TUE</v>
      </c>
      <c r="AE1136"/>
    </row>
    <row r="1137" spans="1:31" x14ac:dyDescent="0.25">
      <c r="B1137" s="4">
        <v>45741</v>
      </c>
      <c r="C1137" s="7" t="s">
        <v>1249</v>
      </c>
      <c r="D1137" s="2" t="s">
        <v>46</v>
      </c>
      <c r="E1137" s="2" t="s">
        <v>22</v>
      </c>
      <c r="F1137" s="2"/>
      <c r="G1137" s="2"/>
      <c r="H1137" s="2" t="str">
        <f t="shared" si="71"/>
        <v>_</v>
      </c>
      <c r="I1137" s="2"/>
      <c r="J1137" s="2"/>
      <c r="K1137" s="2"/>
      <c r="L1137" s="2" t="str">
        <f t="shared" si="7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69"/>
        <v>TUE</v>
      </c>
      <c r="AE1137"/>
    </row>
    <row r="1138" spans="1:31" x14ac:dyDescent="0.25">
      <c r="B1138" s="4">
        <v>45741</v>
      </c>
      <c r="C1138" s="7" t="s">
        <v>1250</v>
      </c>
      <c r="D1138" s="2" t="s">
        <v>31</v>
      </c>
      <c r="E1138" s="2" t="s">
        <v>26</v>
      </c>
      <c r="F1138" s="2"/>
      <c r="G1138" s="2"/>
      <c r="H1138" s="2" t="str">
        <f t="shared" si="71"/>
        <v>_</v>
      </c>
      <c r="I1138" s="2"/>
      <c r="J1138" s="2"/>
      <c r="K1138" s="2"/>
      <c r="L1138" s="2" t="str">
        <f t="shared" si="7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69"/>
        <v>TUE</v>
      </c>
      <c r="AE1138"/>
    </row>
    <row r="1139" spans="1:31" x14ac:dyDescent="0.25">
      <c r="B1139" s="4">
        <v>45741</v>
      </c>
      <c r="C1139" s="7" t="s">
        <v>1251</v>
      </c>
      <c r="D1139" s="2" t="s">
        <v>12</v>
      </c>
      <c r="E1139" s="2" t="s">
        <v>24</v>
      </c>
      <c r="F1139" s="2"/>
      <c r="G1139" s="2"/>
      <c r="H1139" s="2" t="str">
        <f t="shared" si="71"/>
        <v>_</v>
      </c>
      <c r="I1139" s="2"/>
      <c r="J1139" s="2"/>
      <c r="K1139" s="2"/>
      <c r="L1139" s="2" t="str">
        <f t="shared" si="7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69"/>
        <v>TUE</v>
      </c>
      <c r="AE1139"/>
    </row>
    <row r="1140" spans="1:31" x14ac:dyDescent="0.25">
      <c r="A1140" s="3"/>
      <c r="B1140" s="5">
        <v>45741</v>
      </c>
      <c r="C1140" s="8" t="s">
        <v>1252</v>
      </c>
      <c r="D1140" s="3" t="s">
        <v>20</v>
      </c>
      <c r="E1140" s="3" t="s">
        <v>28</v>
      </c>
      <c r="F1140" s="3"/>
      <c r="G1140" s="3"/>
      <c r="H1140" s="3" t="str">
        <f t="shared" si="71"/>
        <v>_</v>
      </c>
      <c r="I1140" s="3"/>
      <c r="J1140" s="3"/>
      <c r="K1140" s="3"/>
      <c r="L1140" s="2" t="str">
        <f t="shared" si="7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8"/>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69"/>
        <v>TUE</v>
      </c>
      <c r="AE1140"/>
    </row>
    <row r="1141" spans="1:31" x14ac:dyDescent="0.25">
      <c r="B1141" s="4">
        <v>45742</v>
      </c>
      <c r="C1141" s="7" t="s">
        <v>1253</v>
      </c>
      <c r="D1141" s="2" t="s">
        <v>25</v>
      </c>
      <c r="E1141" s="2" t="s">
        <v>33</v>
      </c>
      <c r="F1141" s="2"/>
      <c r="G1141" s="2"/>
      <c r="H1141" s="2" t="str">
        <f t="shared" si="71"/>
        <v>_</v>
      </c>
      <c r="I1141" s="2"/>
      <c r="J1141" s="2"/>
      <c r="K1141" s="2"/>
      <c r="L1141" s="13" t="str">
        <f t="shared" si="7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69"/>
        <v>WED</v>
      </c>
      <c r="AE1141"/>
    </row>
    <row r="1142" spans="1:31" x14ac:dyDescent="0.25">
      <c r="B1142" s="4">
        <v>45742</v>
      </c>
      <c r="C1142" s="7" t="s">
        <v>1254</v>
      </c>
      <c r="D1142" s="2" t="s">
        <v>32</v>
      </c>
      <c r="E1142" s="2" t="s">
        <v>17</v>
      </c>
      <c r="F1142" s="2"/>
      <c r="G1142" s="2"/>
      <c r="H1142" s="2" t="str">
        <f t="shared" si="71"/>
        <v>_</v>
      </c>
      <c r="I1142" s="2"/>
      <c r="J1142" s="2"/>
      <c r="K1142" s="2"/>
      <c r="L1142" s="2" t="str">
        <f t="shared" si="7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69"/>
        <v>WED</v>
      </c>
      <c r="AE1142"/>
    </row>
    <row r="1143" spans="1:31" x14ac:dyDescent="0.25">
      <c r="B1143" s="4">
        <v>45742</v>
      </c>
      <c r="C1143" s="7" t="s">
        <v>1255</v>
      </c>
      <c r="D1143" s="2" t="s">
        <v>34</v>
      </c>
      <c r="E1143" s="2" t="s">
        <v>23</v>
      </c>
      <c r="F1143" s="2"/>
      <c r="G1143" s="2"/>
      <c r="H1143" s="2" t="str">
        <f t="shared" si="71"/>
        <v>_</v>
      </c>
      <c r="I1143" s="2"/>
      <c r="J1143" s="2"/>
      <c r="K1143" s="2"/>
      <c r="L1143" s="2" t="str">
        <f t="shared" si="7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69"/>
        <v>WED</v>
      </c>
      <c r="AE1143"/>
    </row>
    <row r="1144" spans="1:31" x14ac:dyDescent="0.25">
      <c r="A1144" s="3"/>
      <c r="B1144" s="5">
        <v>45742</v>
      </c>
      <c r="C1144" s="8" t="s">
        <v>1256</v>
      </c>
      <c r="D1144" s="3" t="s">
        <v>16</v>
      </c>
      <c r="E1144" s="3" t="s">
        <v>47</v>
      </c>
      <c r="F1144" s="3"/>
      <c r="G1144" s="3"/>
      <c r="H1144" s="3" t="str">
        <f t="shared" si="71"/>
        <v>_</v>
      </c>
      <c r="I1144" s="3"/>
      <c r="J1144" s="3"/>
      <c r="K1144" s="3"/>
      <c r="L1144" s="3" t="str">
        <f t="shared" si="7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8"/>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69"/>
        <v>WED</v>
      </c>
      <c r="AE1144"/>
    </row>
    <row r="1145" spans="1:31" x14ac:dyDescent="0.25">
      <c r="B1145" s="4">
        <v>45743</v>
      </c>
      <c r="C1145" s="7" t="s">
        <v>1257</v>
      </c>
      <c r="D1145" s="2" t="s">
        <v>21</v>
      </c>
      <c r="E1145" s="2" t="s">
        <v>29</v>
      </c>
      <c r="F1145" s="2"/>
      <c r="G1145" s="2"/>
      <c r="H1145" s="2" t="str">
        <f t="shared" si="71"/>
        <v>_</v>
      </c>
      <c r="I1145" s="2"/>
      <c r="J1145" s="2"/>
      <c r="K1145" s="2"/>
      <c r="L1145" s="2" t="str">
        <f t="shared" si="7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69"/>
        <v>THU</v>
      </c>
      <c r="AE1145"/>
    </row>
    <row r="1146" spans="1:31" x14ac:dyDescent="0.25">
      <c r="B1146" s="4">
        <v>45743</v>
      </c>
      <c r="C1146" s="7" t="s">
        <v>1258</v>
      </c>
      <c r="D1146" s="2" t="s">
        <v>30</v>
      </c>
      <c r="E1146" s="2" t="s">
        <v>31</v>
      </c>
      <c r="F1146" s="2"/>
      <c r="G1146" s="2"/>
      <c r="H1146" s="2" t="str">
        <f t="shared" si="71"/>
        <v>_</v>
      </c>
      <c r="I1146" s="2"/>
      <c r="J1146" s="2"/>
      <c r="K1146" s="2"/>
      <c r="L1146" s="2" t="str">
        <f t="shared" si="7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69"/>
        <v>THU</v>
      </c>
      <c r="AE1146"/>
    </row>
    <row r="1147" spans="1:31" x14ac:dyDescent="0.25">
      <c r="B1147" s="4">
        <v>45743</v>
      </c>
      <c r="C1147" s="7" t="s">
        <v>1259</v>
      </c>
      <c r="D1147" s="2" t="s">
        <v>15</v>
      </c>
      <c r="E1147" s="2" t="s">
        <v>43</v>
      </c>
      <c r="F1147" s="2"/>
      <c r="G1147" s="2"/>
      <c r="H1147" s="2" t="str">
        <f t="shared" si="71"/>
        <v>_</v>
      </c>
      <c r="I1147" s="2"/>
      <c r="J1147" s="2"/>
      <c r="K1147" s="2"/>
      <c r="L1147" s="2" t="str">
        <f t="shared" si="7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69"/>
        <v>THU</v>
      </c>
      <c r="AE1147"/>
    </row>
    <row r="1148" spans="1:31" x14ac:dyDescent="0.25">
      <c r="B1148" s="4">
        <v>45743</v>
      </c>
      <c r="C1148" s="7" t="s">
        <v>1260</v>
      </c>
      <c r="D1148" s="2" t="s">
        <v>19</v>
      </c>
      <c r="E1148" s="2" t="s">
        <v>45</v>
      </c>
      <c r="F1148" s="2"/>
      <c r="G1148" s="2"/>
      <c r="H1148" s="2" t="str">
        <f t="shared" si="71"/>
        <v>_</v>
      </c>
      <c r="I1148" s="2"/>
      <c r="J1148" s="2"/>
      <c r="K1148" s="2"/>
      <c r="L1148" s="2" t="str">
        <f t="shared" si="7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69"/>
        <v>THU</v>
      </c>
      <c r="AE1148"/>
    </row>
    <row r="1149" spans="1:31" x14ac:dyDescent="0.25">
      <c r="B1149" s="4">
        <v>45743</v>
      </c>
      <c r="C1149" s="7" t="s">
        <v>1261</v>
      </c>
      <c r="D1149" s="2" t="s">
        <v>13</v>
      </c>
      <c r="E1149" s="2" t="s">
        <v>35</v>
      </c>
      <c r="F1149" s="2"/>
      <c r="G1149" s="2"/>
      <c r="H1149" s="2" t="str">
        <f t="shared" si="71"/>
        <v>_</v>
      </c>
      <c r="I1149" s="2"/>
      <c r="J1149" s="2"/>
      <c r="K1149" s="2"/>
      <c r="L1149" s="2" t="str">
        <f t="shared" si="7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69"/>
        <v>THU</v>
      </c>
      <c r="AE1149"/>
    </row>
    <row r="1150" spans="1:31" x14ac:dyDescent="0.25">
      <c r="B1150" s="4">
        <v>45743</v>
      </c>
      <c r="C1150" s="7" t="s">
        <v>1262</v>
      </c>
      <c r="D1150" s="2" t="s">
        <v>46</v>
      </c>
      <c r="E1150" s="2" t="s">
        <v>37</v>
      </c>
      <c r="F1150" s="2"/>
      <c r="G1150" s="2"/>
      <c r="H1150" s="2" t="str">
        <f t="shared" si="71"/>
        <v>_</v>
      </c>
      <c r="I1150" s="2"/>
      <c r="J1150" s="2"/>
      <c r="K1150" s="2"/>
      <c r="L1150" s="2" t="str">
        <f t="shared" si="7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69"/>
        <v>THU</v>
      </c>
      <c r="AE1150"/>
    </row>
    <row r="1151" spans="1:31" x14ac:dyDescent="0.25">
      <c r="B1151" s="4">
        <v>45743</v>
      </c>
      <c r="C1151" s="7" t="s">
        <v>1263</v>
      </c>
      <c r="D1151" s="2" t="s">
        <v>34</v>
      </c>
      <c r="E1151" s="2" t="s">
        <v>24</v>
      </c>
      <c r="F1151" s="2"/>
      <c r="G1151" s="2"/>
      <c r="H1151" s="2" t="str">
        <f t="shared" si="71"/>
        <v>_</v>
      </c>
      <c r="I1151" s="2"/>
      <c r="J1151" s="2"/>
      <c r="K1151" s="2"/>
      <c r="L1151" s="2" t="str">
        <f t="shared" si="7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69"/>
        <v>THU</v>
      </c>
      <c r="AE1151"/>
    </row>
    <row r="1152" spans="1:31" x14ac:dyDescent="0.25">
      <c r="B1152" s="4">
        <v>45743</v>
      </c>
      <c r="C1152" s="7" t="s">
        <v>1264</v>
      </c>
      <c r="D1152" s="2" t="s">
        <v>28</v>
      </c>
      <c r="E1152" s="2" t="s">
        <v>26</v>
      </c>
      <c r="F1152" s="2"/>
      <c r="G1152" s="2"/>
      <c r="H1152" s="2" t="str">
        <f t="shared" si="71"/>
        <v>_</v>
      </c>
      <c r="I1152" s="2"/>
      <c r="J1152" s="2"/>
      <c r="K1152" s="2"/>
      <c r="L1152" s="2" t="str">
        <f t="shared" si="7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69"/>
        <v>THU</v>
      </c>
      <c r="AE1152"/>
    </row>
    <row r="1153" spans="1:31" x14ac:dyDescent="0.25">
      <c r="B1153" s="4">
        <v>45743</v>
      </c>
      <c r="C1153" s="7" t="s">
        <v>1265</v>
      </c>
      <c r="D1153" s="2" t="s">
        <v>23</v>
      </c>
      <c r="E1153" s="2" t="s">
        <v>12</v>
      </c>
      <c r="F1153" s="2"/>
      <c r="G1153" s="2"/>
      <c r="H1153" s="2" t="str">
        <f t="shared" si="71"/>
        <v>_</v>
      </c>
      <c r="I1153" s="2"/>
      <c r="J1153" s="2"/>
      <c r="K1153" s="2"/>
      <c r="L1153" s="2" t="str">
        <f t="shared" si="7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69"/>
        <v>THU</v>
      </c>
      <c r="AE1153"/>
    </row>
    <row r="1154" spans="1:31" x14ac:dyDescent="0.25">
      <c r="A1154" s="3"/>
      <c r="B1154" s="5">
        <v>45743</v>
      </c>
      <c r="C1154" s="8" t="s">
        <v>1266</v>
      </c>
      <c r="D1154" s="3" t="s">
        <v>18</v>
      </c>
      <c r="E1154" s="3" t="s">
        <v>38</v>
      </c>
      <c r="F1154" s="3"/>
      <c r="G1154" s="3"/>
      <c r="H1154" s="3" t="str">
        <f t="shared" si="71"/>
        <v>_</v>
      </c>
      <c r="I1154" s="3"/>
      <c r="J1154" s="3"/>
      <c r="K1154" s="3"/>
      <c r="L1154" s="3" t="str">
        <f t="shared" si="7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8"/>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69"/>
        <v>THU</v>
      </c>
      <c r="AE1154"/>
    </row>
    <row r="1155" spans="1:31" x14ac:dyDescent="0.25">
      <c r="B1155" s="4">
        <v>45744</v>
      </c>
      <c r="C1155" s="7" t="s">
        <v>1267</v>
      </c>
      <c r="D1155" s="2" t="s">
        <v>15</v>
      </c>
      <c r="E1155" s="2" t="s">
        <v>14</v>
      </c>
      <c r="F1155" s="2"/>
      <c r="G1155" s="2"/>
      <c r="H1155" s="2" t="str">
        <f t="shared" si="71"/>
        <v>_</v>
      </c>
      <c r="I1155" s="2"/>
      <c r="J1155" s="2"/>
      <c r="K1155" s="2"/>
      <c r="L1155" s="2" t="str">
        <f t="shared" si="70"/>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7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73">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71"/>
        <v>_</v>
      </c>
      <c r="I1156" s="2"/>
      <c r="J1156" s="2"/>
      <c r="K1156" s="2"/>
      <c r="L1156" s="2" t="str">
        <f t="shared" ref="L1156:L1219" si="74">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7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73"/>
        <v>FRI</v>
      </c>
      <c r="AE1156"/>
    </row>
    <row r="1157" spans="1:31" x14ac:dyDescent="0.25">
      <c r="B1157" s="4">
        <v>45744</v>
      </c>
      <c r="C1157" s="7" t="s">
        <v>1269</v>
      </c>
      <c r="D1157" s="2" t="s">
        <v>25</v>
      </c>
      <c r="E1157" s="2" t="s">
        <v>36</v>
      </c>
      <c r="F1157" s="2"/>
      <c r="G1157" s="2"/>
      <c r="H1157" s="2" t="str">
        <f t="shared" si="71"/>
        <v>_</v>
      </c>
      <c r="I1157" s="2"/>
      <c r="J1157" s="2"/>
      <c r="K1157" s="2"/>
      <c r="L1157" s="2" t="str">
        <f t="shared" si="74"/>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7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73"/>
        <v>FRI</v>
      </c>
      <c r="AE1157"/>
    </row>
    <row r="1158" spans="1:31" x14ac:dyDescent="0.25">
      <c r="B1158" s="4">
        <v>45744</v>
      </c>
      <c r="C1158" s="7" t="s">
        <v>1270</v>
      </c>
      <c r="D1158" s="2" t="s">
        <v>32</v>
      </c>
      <c r="E1158" s="2" t="s">
        <v>22</v>
      </c>
      <c r="F1158" s="2"/>
      <c r="G1158" s="2"/>
      <c r="H1158" s="2" t="str">
        <f t="shared" ref="H1158:H1221" si="75">IF(AND(ISBLANK($F1158),ISBLANK($G1158)),"_",IF($F1158&gt;$G1158,$D1158,$E1158))</f>
        <v>_</v>
      </c>
      <c r="I1158" s="2"/>
      <c r="J1158" s="2"/>
      <c r="K1158" s="2"/>
      <c r="L1158" s="2" t="str">
        <f t="shared" si="74"/>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7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73"/>
        <v>FRI</v>
      </c>
      <c r="AE1158"/>
    </row>
    <row r="1159" spans="1:31" x14ac:dyDescent="0.25">
      <c r="B1159" s="4">
        <v>45744</v>
      </c>
      <c r="C1159" s="7" t="s">
        <v>1271</v>
      </c>
      <c r="D1159" s="2" t="s">
        <v>27</v>
      </c>
      <c r="E1159" s="2" t="s">
        <v>17</v>
      </c>
      <c r="F1159" s="2"/>
      <c r="G1159" s="2"/>
      <c r="H1159" s="2" t="str">
        <f t="shared" si="75"/>
        <v>_</v>
      </c>
      <c r="I1159" s="2"/>
      <c r="J1159" s="2"/>
      <c r="K1159" s="2"/>
      <c r="L1159" s="2" t="str">
        <f t="shared" si="74"/>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7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73"/>
        <v>FRI</v>
      </c>
      <c r="AE1159"/>
    </row>
    <row r="1160" spans="1:31" x14ac:dyDescent="0.25">
      <c r="A1160" s="3"/>
      <c r="B1160" s="5">
        <v>45744</v>
      </c>
      <c r="C1160" s="8" t="s">
        <v>1272</v>
      </c>
      <c r="D1160" s="3" t="s">
        <v>20</v>
      </c>
      <c r="E1160" s="3" t="s">
        <v>47</v>
      </c>
      <c r="F1160" s="3"/>
      <c r="G1160" s="3"/>
      <c r="H1160" s="3" t="str">
        <f t="shared" si="75"/>
        <v>_</v>
      </c>
      <c r="I1160" s="3"/>
      <c r="J1160" s="3"/>
      <c r="K1160" s="3"/>
      <c r="L1160" s="2" t="str">
        <f t="shared" si="74"/>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7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73"/>
        <v>FRI</v>
      </c>
      <c r="AE1160"/>
    </row>
    <row r="1161" spans="1:31" x14ac:dyDescent="0.25">
      <c r="B1161" s="4">
        <v>45745</v>
      </c>
      <c r="C1161" s="7" t="s">
        <v>1273</v>
      </c>
      <c r="D1161" s="2" t="s">
        <v>29</v>
      </c>
      <c r="E1161" s="2" t="s">
        <v>45</v>
      </c>
      <c r="F1161" s="2"/>
      <c r="G1161" s="2"/>
      <c r="H1161" s="2" t="str">
        <f t="shared" si="75"/>
        <v>_</v>
      </c>
      <c r="I1161" s="2"/>
      <c r="J1161" s="2"/>
      <c r="K1161" s="2"/>
      <c r="L1161" s="13" t="str">
        <f t="shared" si="74"/>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7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73"/>
        <v>SAT</v>
      </c>
      <c r="AE1161"/>
    </row>
    <row r="1162" spans="1:31" x14ac:dyDescent="0.25">
      <c r="B1162" s="4">
        <v>45745</v>
      </c>
      <c r="C1162" s="7" t="s">
        <v>1274</v>
      </c>
      <c r="D1162" s="2" t="s">
        <v>33</v>
      </c>
      <c r="E1162" s="2" t="s">
        <v>43</v>
      </c>
      <c r="F1162" s="2"/>
      <c r="G1162" s="2"/>
      <c r="H1162" s="2" t="str">
        <f t="shared" si="75"/>
        <v>_</v>
      </c>
      <c r="I1162" s="2"/>
      <c r="J1162" s="2"/>
      <c r="K1162" s="2"/>
      <c r="L1162" s="2" t="str">
        <f t="shared" si="74"/>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7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73"/>
        <v>SAT</v>
      </c>
      <c r="AE1162"/>
    </row>
    <row r="1163" spans="1:31" x14ac:dyDescent="0.25">
      <c r="B1163" s="4">
        <v>45745</v>
      </c>
      <c r="C1163" s="7" t="s">
        <v>1275</v>
      </c>
      <c r="D1163" s="2" t="s">
        <v>13</v>
      </c>
      <c r="E1163" s="2" t="s">
        <v>26</v>
      </c>
      <c r="F1163" s="2"/>
      <c r="G1163" s="2"/>
      <c r="H1163" s="2" t="str">
        <f t="shared" si="75"/>
        <v>_</v>
      </c>
      <c r="I1163" s="2"/>
      <c r="J1163" s="2"/>
      <c r="K1163" s="2"/>
      <c r="L1163" s="2" t="str">
        <f t="shared" si="74"/>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7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73"/>
        <v>SAT</v>
      </c>
      <c r="AE1163"/>
    </row>
    <row r="1164" spans="1:31" x14ac:dyDescent="0.25">
      <c r="B1164" s="4">
        <v>45745</v>
      </c>
      <c r="C1164" s="7" t="s">
        <v>1276</v>
      </c>
      <c r="D1164" s="2" t="s">
        <v>32</v>
      </c>
      <c r="E1164" s="2" t="s">
        <v>37</v>
      </c>
      <c r="F1164" s="2"/>
      <c r="G1164" s="2"/>
      <c r="H1164" s="2" t="str">
        <f t="shared" si="75"/>
        <v>_</v>
      </c>
      <c r="I1164" s="2"/>
      <c r="J1164" s="2"/>
      <c r="K1164" s="2"/>
      <c r="L1164" s="2" t="str">
        <f t="shared" si="74"/>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7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73"/>
        <v>SAT</v>
      </c>
      <c r="AE1164"/>
    </row>
    <row r="1165" spans="1:31" x14ac:dyDescent="0.25">
      <c r="B1165" s="4">
        <v>45745</v>
      </c>
      <c r="C1165" s="7" t="s">
        <v>1277</v>
      </c>
      <c r="D1165" s="2" t="s">
        <v>27</v>
      </c>
      <c r="E1165" s="2" t="s">
        <v>35</v>
      </c>
      <c r="F1165" s="2"/>
      <c r="G1165" s="2"/>
      <c r="H1165" s="2" t="str">
        <f t="shared" si="75"/>
        <v>_</v>
      </c>
      <c r="I1165" s="2"/>
      <c r="J1165" s="2"/>
      <c r="K1165" s="2"/>
      <c r="L1165" s="2" t="str">
        <f t="shared" si="74"/>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7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73"/>
        <v>SAT</v>
      </c>
      <c r="AE1165"/>
    </row>
    <row r="1166" spans="1:31" x14ac:dyDescent="0.25">
      <c r="B1166" s="4">
        <v>45745</v>
      </c>
      <c r="C1166" s="7" t="s">
        <v>1278</v>
      </c>
      <c r="D1166" s="2" t="s">
        <v>36</v>
      </c>
      <c r="E1166" s="2" t="s">
        <v>30</v>
      </c>
      <c r="F1166" s="2"/>
      <c r="G1166" s="2"/>
      <c r="H1166" s="2" t="str">
        <f t="shared" si="75"/>
        <v>_</v>
      </c>
      <c r="I1166" s="2"/>
      <c r="J1166" s="2"/>
      <c r="K1166" s="2"/>
      <c r="L1166" s="2" t="str">
        <f t="shared" si="74"/>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7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73"/>
        <v>SAT</v>
      </c>
      <c r="AE1166"/>
    </row>
    <row r="1167" spans="1:31" x14ac:dyDescent="0.25">
      <c r="B1167" s="4">
        <v>45745</v>
      </c>
      <c r="C1167" s="7" t="s">
        <v>1279</v>
      </c>
      <c r="D1167" s="2" t="s">
        <v>18</v>
      </c>
      <c r="E1167" s="2" t="s">
        <v>28</v>
      </c>
      <c r="F1167" s="2"/>
      <c r="G1167" s="2"/>
      <c r="H1167" s="2" t="str">
        <f t="shared" si="75"/>
        <v>_</v>
      </c>
      <c r="I1167" s="2"/>
      <c r="J1167" s="2"/>
      <c r="K1167" s="2"/>
      <c r="L1167" s="2" t="str">
        <f t="shared" si="74"/>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7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73"/>
        <v>SAT</v>
      </c>
      <c r="AE1167"/>
    </row>
    <row r="1168" spans="1:31" x14ac:dyDescent="0.25">
      <c r="B1168" s="4">
        <v>45745</v>
      </c>
      <c r="C1168" s="7" t="s">
        <v>1280</v>
      </c>
      <c r="D1168" s="2" t="s">
        <v>16</v>
      </c>
      <c r="E1168" s="2" t="s">
        <v>31</v>
      </c>
      <c r="F1168" s="2"/>
      <c r="G1168" s="2"/>
      <c r="H1168" s="2" t="str">
        <f t="shared" si="75"/>
        <v>_</v>
      </c>
      <c r="I1168" s="2"/>
      <c r="J1168" s="2"/>
      <c r="K1168" s="2"/>
      <c r="L1168" s="2" t="str">
        <f t="shared" si="74"/>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7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73"/>
        <v>SAT</v>
      </c>
      <c r="AE1168"/>
    </row>
    <row r="1169" spans="1:31" x14ac:dyDescent="0.25">
      <c r="B1169" s="4">
        <v>45745</v>
      </c>
      <c r="C1169" s="7" t="s">
        <v>1281</v>
      </c>
      <c r="D1169" s="2" t="s">
        <v>24</v>
      </c>
      <c r="E1169" s="2" t="s">
        <v>23</v>
      </c>
      <c r="F1169" s="2"/>
      <c r="G1169" s="2"/>
      <c r="H1169" s="2" t="str">
        <f t="shared" si="75"/>
        <v>_</v>
      </c>
      <c r="I1169" s="2"/>
      <c r="J1169" s="2"/>
      <c r="K1169" s="2"/>
      <c r="L1169" s="2" t="str">
        <f t="shared" si="74"/>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7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73"/>
        <v>SAT</v>
      </c>
      <c r="AE1169"/>
    </row>
    <row r="1170" spans="1:31" x14ac:dyDescent="0.25">
      <c r="B1170" s="4">
        <v>45745</v>
      </c>
      <c r="C1170" s="7" t="s">
        <v>1282</v>
      </c>
      <c r="D1170" s="2" t="s">
        <v>20</v>
      </c>
      <c r="E1170" s="2" t="s">
        <v>38</v>
      </c>
      <c r="F1170" s="2"/>
      <c r="G1170" s="2"/>
      <c r="H1170" s="2" t="str">
        <f t="shared" si="75"/>
        <v>_</v>
      </c>
      <c r="I1170" s="2"/>
      <c r="J1170" s="2"/>
      <c r="K1170" s="2"/>
      <c r="L1170" s="2" t="str">
        <f t="shared" si="74"/>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7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73"/>
        <v>SAT</v>
      </c>
      <c r="AE1170"/>
    </row>
    <row r="1171" spans="1:31" x14ac:dyDescent="0.25">
      <c r="A1171" s="3"/>
      <c r="B1171" s="5">
        <v>45745</v>
      </c>
      <c r="C1171" s="8" t="s">
        <v>1283</v>
      </c>
      <c r="D1171" s="3" t="s">
        <v>34</v>
      </c>
      <c r="E1171" s="3" t="s">
        <v>12</v>
      </c>
      <c r="F1171" s="3"/>
      <c r="G1171" s="3"/>
      <c r="H1171" s="3" t="str">
        <f t="shared" si="75"/>
        <v>_</v>
      </c>
      <c r="I1171" s="3"/>
      <c r="J1171" s="3"/>
      <c r="K1171" s="3"/>
      <c r="L1171" s="2" t="str">
        <f t="shared" si="74"/>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7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73"/>
        <v>SAT</v>
      </c>
      <c r="AE1171"/>
    </row>
    <row r="1172" spans="1:31" x14ac:dyDescent="0.25">
      <c r="B1172" s="4">
        <v>45746</v>
      </c>
      <c r="C1172" s="7" t="s">
        <v>1284</v>
      </c>
      <c r="D1172" s="2" t="s">
        <v>19</v>
      </c>
      <c r="E1172" s="2" t="s">
        <v>14</v>
      </c>
      <c r="F1172" s="2"/>
      <c r="G1172" s="2"/>
      <c r="H1172" s="2" t="str">
        <f t="shared" si="75"/>
        <v>_</v>
      </c>
      <c r="I1172" s="2"/>
      <c r="J1172" s="2"/>
      <c r="K1172" s="2"/>
      <c r="L1172" s="13" t="str">
        <f t="shared" si="74"/>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7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73"/>
        <v>SUN</v>
      </c>
      <c r="AE1172"/>
    </row>
    <row r="1173" spans="1:31" x14ac:dyDescent="0.25">
      <c r="B1173" s="4">
        <v>45746</v>
      </c>
      <c r="C1173" s="7" t="s">
        <v>1285</v>
      </c>
      <c r="D1173" s="2" t="s">
        <v>29</v>
      </c>
      <c r="E1173" s="2" t="s">
        <v>46</v>
      </c>
      <c r="F1173" s="2"/>
      <c r="G1173" s="2"/>
      <c r="H1173" s="2" t="str">
        <f t="shared" si="75"/>
        <v>_</v>
      </c>
      <c r="I1173" s="2"/>
      <c r="J1173" s="2"/>
      <c r="K1173" s="2"/>
      <c r="L1173" s="2" t="str">
        <f t="shared" si="74"/>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7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73"/>
        <v>SUN</v>
      </c>
      <c r="AE1173"/>
    </row>
    <row r="1174" spans="1:31" x14ac:dyDescent="0.25">
      <c r="B1174" s="4">
        <v>45746</v>
      </c>
      <c r="C1174" s="7" t="s">
        <v>1286</v>
      </c>
      <c r="D1174" s="2" t="s">
        <v>25</v>
      </c>
      <c r="E1174" s="2" t="s">
        <v>22</v>
      </c>
      <c r="F1174" s="2"/>
      <c r="G1174" s="2"/>
      <c r="H1174" s="2" t="str">
        <f t="shared" si="75"/>
        <v>_</v>
      </c>
      <c r="I1174" s="2"/>
      <c r="J1174" s="2"/>
      <c r="K1174" s="2"/>
      <c r="L1174" s="2" t="str">
        <f t="shared" si="74"/>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7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73"/>
        <v>SUN</v>
      </c>
      <c r="AE1174"/>
    </row>
    <row r="1175" spans="1:31" x14ac:dyDescent="0.25">
      <c r="B1175" s="4">
        <v>45746</v>
      </c>
      <c r="C1175" s="7" t="s">
        <v>1287</v>
      </c>
      <c r="D1175" s="2" t="s">
        <v>15</v>
      </c>
      <c r="E1175" s="2" t="s">
        <v>17</v>
      </c>
      <c r="F1175" s="2"/>
      <c r="G1175" s="2"/>
      <c r="H1175" s="2" t="str">
        <f t="shared" si="75"/>
        <v>_</v>
      </c>
      <c r="I1175" s="2"/>
      <c r="J1175" s="2"/>
      <c r="K1175" s="2"/>
      <c r="L1175" s="2" t="str">
        <f t="shared" si="74"/>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7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73"/>
        <v>SUN</v>
      </c>
      <c r="AE1175"/>
    </row>
    <row r="1176" spans="1:31" x14ac:dyDescent="0.25">
      <c r="B1176" s="4">
        <v>45746</v>
      </c>
      <c r="C1176" s="7" t="s">
        <v>1288</v>
      </c>
      <c r="D1176" s="2" t="s">
        <v>30</v>
      </c>
      <c r="E1176" s="2" t="s">
        <v>21</v>
      </c>
      <c r="F1176" s="2"/>
      <c r="G1176" s="2"/>
      <c r="H1176" s="2" t="str">
        <f t="shared" si="75"/>
        <v>_</v>
      </c>
      <c r="I1176" s="2"/>
      <c r="J1176" s="2"/>
      <c r="K1176" s="2"/>
      <c r="L1176" s="2" t="str">
        <f t="shared" si="74"/>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7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73"/>
        <v>SUN</v>
      </c>
      <c r="AE1176"/>
    </row>
    <row r="1177" spans="1:31" x14ac:dyDescent="0.25">
      <c r="B1177" s="4">
        <v>45746</v>
      </c>
      <c r="C1177" s="7" t="s">
        <v>1289</v>
      </c>
      <c r="D1177" s="2" t="s">
        <v>33</v>
      </c>
      <c r="E1177" s="2" t="s">
        <v>44</v>
      </c>
      <c r="F1177" s="2"/>
      <c r="G1177" s="2"/>
      <c r="H1177" s="2" t="str">
        <f t="shared" si="75"/>
        <v>_</v>
      </c>
      <c r="I1177" s="2"/>
      <c r="J1177" s="2"/>
      <c r="K1177" s="2"/>
      <c r="L1177" s="2" t="str">
        <f t="shared" si="74"/>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7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73"/>
        <v>SUN</v>
      </c>
      <c r="AE1177"/>
    </row>
    <row r="1178" spans="1:31" x14ac:dyDescent="0.25">
      <c r="B1178" s="4">
        <v>45746</v>
      </c>
      <c r="C1178" s="7" t="s">
        <v>1290</v>
      </c>
      <c r="D1178" s="2" t="s">
        <v>18</v>
      </c>
      <c r="E1178" s="2" t="s">
        <v>47</v>
      </c>
      <c r="F1178" s="2"/>
      <c r="G1178" s="2"/>
      <c r="H1178" s="2" t="str">
        <f t="shared" si="75"/>
        <v>_</v>
      </c>
      <c r="I1178" s="2"/>
      <c r="J1178" s="2"/>
      <c r="K1178" s="2"/>
      <c r="L1178" s="2" t="str">
        <f t="shared" si="74"/>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7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73"/>
        <v>SUN</v>
      </c>
      <c r="AE1178"/>
    </row>
    <row r="1179" spans="1:31" x14ac:dyDescent="0.25">
      <c r="A1179" s="3"/>
      <c r="B1179" s="5">
        <v>45746</v>
      </c>
      <c r="C1179" s="8" t="s">
        <v>1291</v>
      </c>
      <c r="D1179" s="3" t="s">
        <v>38</v>
      </c>
      <c r="E1179" s="3" t="s">
        <v>28</v>
      </c>
      <c r="F1179" s="3"/>
      <c r="G1179" s="3"/>
      <c r="H1179" s="3" t="str">
        <f t="shared" si="75"/>
        <v>_</v>
      </c>
      <c r="I1179" s="3"/>
      <c r="J1179" s="3"/>
      <c r="K1179" s="3"/>
      <c r="L1179" s="3" t="str">
        <f t="shared" si="74"/>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7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73"/>
        <v>SUN</v>
      </c>
      <c r="AE1179"/>
    </row>
    <row r="1180" spans="1:31" x14ac:dyDescent="0.25">
      <c r="B1180" s="4">
        <v>45747</v>
      </c>
      <c r="C1180" s="7" t="s">
        <v>1292</v>
      </c>
      <c r="D1180" s="2" t="s">
        <v>37</v>
      </c>
      <c r="E1180" s="2" t="s">
        <v>32</v>
      </c>
      <c r="F1180" s="2"/>
      <c r="G1180" s="2"/>
      <c r="H1180" s="2" t="str">
        <f t="shared" si="75"/>
        <v>_</v>
      </c>
      <c r="I1180" s="2"/>
      <c r="J1180" s="2"/>
      <c r="K1180" s="2"/>
      <c r="L1180" s="2" t="str">
        <f t="shared" si="74"/>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7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73"/>
        <v>MON</v>
      </c>
      <c r="AE1180"/>
    </row>
    <row r="1181" spans="1:31" x14ac:dyDescent="0.25">
      <c r="B1181" s="4">
        <v>45747</v>
      </c>
      <c r="C1181" s="7" t="s">
        <v>1293</v>
      </c>
      <c r="D1181" s="2" t="s">
        <v>35</v>
      </c>
      <c r="E1181" s="2" t="s">
        <v>45</v>
      </c>
      <c r="F1181" s="2"/>
      <c r="G1181" s="2"/>
      <c r="H1181" s="2" t="str">
        <f t="shared" si="75"/>
        <v>_</v>
      </c>
      <c r="I1181" s="2"/>
      <c r="J1181" s="2"/>
      <c r="K1181" s="2"/>
      <c r="L1181" s="2" t="str">
        <f t="shared" si="74"/>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7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73"/>
        <v>MON</v>
      </c>
      <c r="AE1181"/>
    </row>
    <row r="1182" spans="1:31" x14ac:dyDescent="0.25">
      <c r="B1182" s="4">
        <v>45747</v>
      </c>
      <c r="C1182" s="7" t="s">
        <v>1294</v>
      </c>
      <c r="D1182" s="2" t="s">
        <v>24</v>
      </c>
      <c r="E1182" s="2" t="s">
        <v>26</v>
      </c>
      <c r="F1182" s="2"/>
      <c r="G1182" s="2"/>
      <c r="H1182" s="2" t="str">
        <f t="shared" si="75"/>
        <v>_</v>
      </c>
      <c r="I1182" s="2"/>
      <c r="J1182" s="2"/>
      <c r="K1182" s="2"/>
      <c r="L1182" s="2" t="str">
        <f t="shared" si="74"/>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7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73"/>
        <v>MON</v>
      </c>
      <c r="AE1182"/>
    </row>
    <row r="1183" spans="1:31" x14ac:dyDescent="0.25">
      <c r="A1183" s="3"/>
      <c r="B1183" s="5">
        <v>45747</v>
      </c>
      <c r="C1183" s="8" t="s">
        <v>1295</v>
      </c>
      <c r="D1183" s="3" t="s">
        <v>34</v>
      </c>
      <c r="E1183" s="3" t="s">
        <v>12</v>
      </c>
      <c r="F1183" s="3"/>
      <c r="G1183" s="3"/>
      <c r="H1183" s="3" t="str">
        <f t="shared" si="75"/>
        <v>_</v>
      </c>
      <c r="I1183" s="3"/>
      <c r="J1183" s="3"/>
      <c r="K1183" s="3"/>
      <c r="L1183" s="2" t="str">
        <f t="shared" si="74"/>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7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73"/>
        <v>MON</v>
      </c>
      <c r="AE1183"/>
    </row>
    <row r="1184" spans="1:31" x14ac:dyDescent="0.25">
      <c r="B1184" s="4">
        <v>45748</v>
      </c>
      <c r="C1184" s="7" t="s">
        <v>1296</v>
      </c>
      <c r="D1184" s="2" t="s">
        <v>46</v>
      </c>
      <c r="E1184" s="2" t="s">
        <v>16</v>
      </c>
      <c r="F1184" s="2"/>
      <c r="G1184" s="2"/>
      <c r="H1184" s="2" t="str">
        <f t="shared" si="75"/>
        <v>_</v>
      </c>
      <c r="I1184" s="2"/>
      <c r="J1184" s="2"/>
      <c r="K1184" s="2"/>
      <c r="L1184" s="13" t="str">
        <f t="shared" si="74"/>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7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73"/>
        <v>TUE</v>
      </c>
      <c r="AE1184"/>
    </row>
    <row r="1185" spans="1:31" x14ac:dyDescent="0.25">
      <c r="B1185" s="4">
        <v>45748</v>
      </c>
      <c r="C1185" s="7" t="s">
        <v>1297</v>
      </c>
      <c r="D1185" s="2" t="s">
        <v>14</v>
      </c>
      <c r="E1185" s="2" t="s">
        <v>19</v>
      </c>
      <c r="F1185" s="2"/>
      <c r="G1185" s="2"/>
      <c r="H1185" s="2" t="str">
        <f t="shared" si="75"/>
        <v>_</v>
      </c>
      <c r="I1185" s="2"/>
      <c r="J1185" s="2"/>
      <c r="K1185" s="2"/>
      <c r="L1185" s="2" t="str">
        <f t="shared" si="74"/>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7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73"/>
        <v>TUE</v>
      </c>
      <c r="AE1185"/>
    </row>
    <row r="1186" spans="1:31" x14ac:dyDescent="0.25">
      <c r="B1186" s="4">
        <v>45748</v>
      </c>
      <c r="C1186" s="7" t="s">
        <v>1298</v>
      </c>
      <c r="D1186" s="2" t="s">
        <v>29</v>
      </c>
      <c r="E1186" s="2" t="s">
        <v>30</v>
      </c>
      <c r="F1186" s="2"/>
      <c r="G1186" s="2"/>
      <c r="H1186" s="2" t="str">
        <f t="shared" si="75"/>
        <v>_</v>
      </c>
      <c r="I1186" s="2"/>
      <c r="J1186" s="2"/>
      <c r="K1186" s="2"/>
      <c r="L1186" s="2" t="str">
        <f t="shared" si="74"/>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7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73"/>
        <v>TUE</v>
      </c>
      <c r="AE1186"/>
    </row>
    <row r="1187" spans="1:31" x14ac:dyDescent="0.25">
      <c r="B1187" s="4">
        <v>45748</v>
      </c>
      <c r="C1187" s="7" t="s">
        <v>1299</v>
      </c>
      <c r="D1187" s="2" t="s">
        <v>35</v>
      </c>
      <c r="E1187" s="2" t="s">
        <v>36</v>
      </c>
      <c r="F1187" s="2"/>
      <c r="G1187" s="2"/>
      <c r="H1187" s="2" t="str">
        <f t="shared" si="75"/>
        <v>_</v>
      </c>
      <c r="I1187" s="2"/>
      <c r="J1187" s="2"/>
      <c r="K1187" s="2"/>
      <c r="L1187" s="2" t="str">
        <f t="shared" si="74"/>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7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73"/>
        <v>TUE</v>
      </c>
      <c r="AE1187"/>
    </row>
    <row r="1188" spans="1:31" x14ac:dyDescent="0.25">
      <c r="B1188" s="4">
        <v>45748</v>
      </c>
      <c r="C1188" s="7" t="s">
        <v>1300</v>
      </c>
      <c r="D1188" s="2" t="s">
        <v>43</v>
      </c>
      <c r="E1188" s="2" t="s">
        <v>33</v>
      </c>
      <c r="F1188" s="2"/>
      <c r="G1188" s="2"/>
      <c r="H1188" s="2" t="str">
        <f t="shared" si="75"/>
        <v>_</v>
      </c>
      <c r="I1188" s="2"/>
      <c r="J1188" s="2"/>
      <c r="K1188" s="2"/>
      <c r="L1188" s="2" t="str">
        <f t="shared" si="74"/>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7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73"/>
        <v>TUE</v>
      </c>
      <c r="AE1188"/>
    </row>
    <row r="1189" spans="1:31" x14ac:dyDescent="0.25">
      <c r="B1189" s="4">
        <v>45748</v>
      </c>
      <c r="C1189" s="7" t="s">
        <v>1301</v>
      </c>
      <c r="D1189" s="2" t="s">
        <v>31</v>
      </c>
      <c r="E1189" s="2" t="s">
        <v>13</v>
      </c>
      <c r="F1189" s="2"/>
      <c r="G1189" s="2"/>
      <c r="H1189" s="2" t="str">
        <f t="shared" si="75"/>
        <v>_</v>
      </c>
      <c r="I1189" s="2"/>
      <c r="J1189" s="2"/>
      <c r="K1189" s="2"/>
      <c r="L1189" s="2" t="str">
        <f t="shared" si="74"/>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7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73"/>
        <v>TUE</v>
      </c>
      <c r="AE1189"/>
    </row>
    <row r="1190" spans="1:31" x14ac:dyDescent="0.25">
      <c r="B1190" s="4">
        <v>45748</v>
      </c>
      <c r="C1190" s="7" t="s">
        <v>1302</v>
      </c>
      <c r="D1190" s="2" t="s">
        <v>24</v>
      </c>
      <c r="E1190" s="2" t="s">
        <v>15</v>
      </c>
      <c r="F1190" s="2"/>
      <c r="G1190" s="2"/>
      <c r="H1190" s="2" t="str">
        <f t="shared" si="75"/>
        <v>_</v>
      </c>
      <c r="I1190" s="2"/>
      <c r="J1190" s="2"/>
      <c r="K1190" s="2"/>
      <c r="L1190" s="2" t="str">
        <f t="shared" si="74"/>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7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73"/>
        <v>TUE</v>
      </c>
      <c r="AE1190"/>
    </row>
    <row r="1191" spans="1:31" x14ac:dyDescent="0.25">
      <c r="B1191" s="4">
        <v>45748</v>
      </c>
      <c r="C1191" s="7" t="s">
        <v>1303</v>
      </c>
      <c r="D1191" s="2" t="s">
        <v>23</v>
      </c>
      <c r="E1191" s="2" t="s">
        <v>27</v>
      </c>
      <c r="F1191" s="2"/>
      <c r="G1191" s="2"/>
      <c r="H1191" s="2" t="str">
        <f t="shared" si="75"/>
        <v>_</v>
      </c>
      <c r="I1191" s="2"/>
      <c r="J1191" s="2"/>
      <c r="K1191" s="2"/>
      <c r="L1191" s="2" t="str">
        <f t="shared" si="74"/>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7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73"/>
        <v>TUE</v>
      </c>
      <c r="AE1191"/>
    </row>
    <row r="1192" spans="1:31" x14ac:dyDescent="0.25">
      <c r="B1192" s="4">
        <v>45748</v>
      </c>
      <c r="C1192" s="7" t="s">
        <v>1304</v>
      </c>
      <c r="D1192" s="2" t="s">
        <v>38</v>
      </c>
      <c r="E1192" s="2" t="s">
        <v>47</v>
      </c>
      <c r="F1192" s="2"/>
      <c r="G1192" s="2"/>
      <c r="H1192" s="2" t="str">
        <f t="shared" si="75"/>
        <v>_</v>
      </c>
      <c r="I1192" s="2"/>
      <c r="J1192" s="2"/>
      <c r="K1192" s="2"/>
      <c r="L1192" s="2" t="str">
        <f t="shared" si="74"/>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7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73"/>
        <v>TUE</v>
      </c>
      <c r="AE1192"/>
    </row>
    <row r="1193" spans="1:31" x14ac:dyDescent="0.25">
      <c r="A1193" s="3"/>
      <c r="B1193" s="5">
        <v>45748</v>
      </c>
      <c r="C1193" s="8" t="s">
        <v>1305</v>
      </c>
      <c r="D1193" s="3" t="s">
        <v>22</v>
      </c>
      <c r="E1193" s="3" t="s">
        <v>28</v>
      </c>
      <c r="F1193" s="3"/>
      <c r="G1193" s="3"/>
      <c r="H1193" s="3" t="str">
        <f t="shared" si="75"/>
        <v>_</v>
      </c>
      <c r="I1193" s="3"/>
      <c r="J1193" s="3"/>
      <c r="K1193" s="3"/>
      <c r="L1193" s="2" t="str">
        <f t="shared" si="74"/>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7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73"/>
        <v>TUE</v>
      </c>
      <c r="AE1193"/>
    </row>
    <row r="1194" spans="1:31" x14ac:dyDescent="0.25">
      <c r="B1194" s="4">
        <v>45749</v>
      </c>
      <c r="C1194" s="7" t="s">
        <v>1306</v>
      </c>
      <c r="D1194" s="2" t="s">
        <v>37</v>
      </c>
      <c r="E1194" s="2" t="s">
        <v>20</v>
      </c>
      <c r="F1194" s="2"/>
      <c r="G1194" s="2"/>
      <c r="H1194" s="2" t="str">
        <f t="shared" si="75"/>
        <v>_</v>
      </c>
      <c r="I1194" s="2"/>
      <c r="J1194" s="2"/>
      <c r="K1194" s="2"/>
      <c r="L1194" s="13" t="str">
        <f t="shared" si="74"/>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7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73"/>
        <v>WED</v>
      </c>
      <c r="AE1194"/>
    </row>
    <row r="1195" spans="1:31" x14ac:dyDescent="0.25">
      <c r="B1195" s="4">
        <v>45749</v>
      </c>
      <c r="C1195" s="7" t="s">
        <v>1307</v>
      </c>
      <c r="D1195" s="2" t="s">
        <v>46</v>
      </c>
      <c r="E1195" s="2" t="s">
        <v>44</v>
      </c>
      <c r="F1195" s="2"/>
      <c r="G1195" s="2"/>
      <c r="H1195" s="2" t="str">
        <f t="shared" si="75"/>
        <v>_</v>
      </c>
      <c r="I1195" s="2"/>
      <c r="J1195" s="2"/>
      <c r="K1195" s="2"/>
      <c r="L1195" s="2" t="str">
        <f t="shared" si="74"/>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7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73"/>
        <v>WED</v>
      </c>
      <c r="AE1195"/>
    </row>
    <row r="1196" spans="1:31" x14ac:dyDescent="0.25">
      <c r="B1196" s="4">
        <v>45749</v>
      </c>
      <c r="C1196" s="7" t="s">
        <v>1308</v>
      </c>
      <c r="D1196" s="2" t="s">
        <v>14</v>
      </c>
      <c r="E1196" s="2" t="s">
        <v>18</v>
      </c>
      <c r="F1196" s="2"/>
      <c r="G1196" s="2"/>
      <c r="H1196" s="2" t="str">
        <f t="shared" si="75"/>
        <v>_</v>
      </c>
      <c r="I1196" s="2"/>
      <c r="J1196" s="2"/>
      <c r="K1196" s="2"/>
      <c r="L1196" s="2" t="str">
        <f t="shared" si="74"/>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7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73"/>
        <v>WED</v>
      </c>
      <c r="AE1196"/>
    </row>
    <row r="1197" spans="1:31" x14ac:dyDescent="0.25">
      <c r="B1197" s="4">
        <v>45749</v>
      </c>
      <c r="C1197" s="7" t="s">
        <v>1309</v>
      </c>
      <c r="D1197" s="2" t="s">
        <v>26</v>
      </c>
      <c r="E1197" s="2" t="s">
        <v>17</v>
      </c>
      <c r="F1197" s="2"/>
      <c r="G1197" s="2"/>
      <c r="H1197" s="2" t="str">
        <f t="shared" si="75"/>
        <v>_</v>
      </c>
      <c r="I1197" s="2"/>
      <c r="J1197" s="2"/>
      <c r="K1197" s="2"/>
      <c r="L1197" s="2" t="str">
        <f t="shared" si="74"/>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7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73"/>
        <v>WED</v>
      </c>
      <c r="AE1197"/>
    </row>
    <row r="1198" spans="1:31" x14ac:dyDescent="0.25">
      <c r="A1198" s="3"/>
      <c r="B1198" s="5">
        <v>45749</v>
      </c>
      <c r="C1198" s="8" t="s">
        <v>1310</v>
      </c>
      <c r="D1198" s="3" t="s">
        <v>12</v>
      </c>
      <c r="E1198" s="3" t="s">
        <v>25</v>
      </c>
      <c r="F1198" s="3"/>
      <c r="G1198" s="3"/>
      <c r="H1198" s="3" t="str">
        <f t="shared" si="75"/>
        <v>_</v>
      </c>
      <c r="I1198" s="3"/>
      <c r="J1198" s="3"/>
      <c r="K1198" s="3"/>
      <c r="L1198" s="3" t="str">
        <f t="shared" si="74"/>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7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73"/>
        <v>WED</v>
      </c>
      <c r="AE1198"/>
    </row>
    <row r="1199" spans="1:31" x14ac:dyDescent="0.25">
      <c r="B1199" s="4">
        <v>45750</v>
      </c>
      <c r="C1199" s="7" t="s">
        <v>1311</v>
      </c>
      <c r="D1199" s="2" t="s">
        <v>16</v>
      </c>
      <c r="E1199" s="2" t="s">
        <v>19</v>
      </c>
      <c r="F1199" s="2"/>
      <c r="G1199" s="2"/>
      <c r="H1199" s="2" t="str">
        <f t="shared" si="75"/>
        <v>_</v>
      </c>
      <c r="I1199" s="2"/>
      <c r="J1199" s="2"/>
      <c r="K1199" s="2"/>
      <c r="L1199" s="2" t="str">
        <f t="shared" si="74"/>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7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73"/>
        <v>THU</v>
      </c>
      <c r="AE1199"/>
    </row>
    <row r="1200" spans="1:31" x14ac:dyDescent="0.25">
      <c r="B1200" s="4">
        <v>45750</v>
      </c>
      <c r="C1200" s="7" t="s">
        <v>1312</v>
      </c>
      <c r="D1200" s="2" t="s">
        <v>43</v>
      </c>
      <c r="E1200" s="2" t="s">
        <v>30</v>
      </c>
      <c r="F1200" s="2"/>
      <c r="G1200" s="2"/>
      <c r="H1200" s="2" t="str">
        <f t="shared" si="75"/>
        <v>_</v>
      </c>
      <c r="I1200" s="2"/>
      <c r="J1200" s="2"/>
      <c r="K1200" s="2"/>
      <c r="L1200" s="2" t="str">
        <f t="shared" si="74"/>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7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73"/>
        <v>THU</v>
      </c>
      <c r="AE1200"/>
    </row>
    <row r="1201" spans="1:31" x14ac:dyDescent="0.25">
      <c r="B1201" s="4">
        <v>45750</v>
      </c>
      <c r="C1201" s="7" t="s">
        <v>1313</v>
      </c>
      <c r="D1201" s="2" t="s">
        <v>26</v>
      </c>
      <c r="E1201" s="2" t="s">
        <v>36</v>
      </c>
      <c r="F1201" s="2"/>
      <c r="G1201" s="2"/>
      <c r="H1201" s="2" t="str">
        <f t="shared" si="75"/>
        <v>_</v>
      </c>
      <c r="I1201" s="2"/>
      <c r="J1201" s="2"/>
      <c r="K1201" s="2"/>
      <c r="L1201" s="2" t="str">
        <f t="shared" si="74"/>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7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73"/>
        <v>THU</v>
      </c>
      <c r="AE1201"/>
    </row>
    <row r="1202" spans="1:31" x14ac:dyDescent="0.25">
      <c r="B1202" s="4">
        <v>45750</v>
      </c>
      <c r="C1202" s="7" t="s">
        <v>1314</v>
      </c>
      <c r="D1202" s="2" t="s">
        <v>21</v>
      </c>
      <c r="E1202" s="2" t="s">
        <v>13</v>
      </c>
      <c r="F1202" s="2"/>
      <c r="G1202" s="2"/>
      <c r="H1202" s="2" t="str">
        <f t="shared" si="75"/>
        <v>_</v>
      </c>
      <c r="I1202" s="2"/>
      <c r="J1202" s="2"/>
      <c r="K1202" s="2"/>
      <c r="L1202" s="2" t="str">
        <f t="shared" si="74"/>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7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73"/>
        <v>THU</v>
      </c>
      <c r="AE1202"/>
    </row>
    <row r="1203" spans="1:31" x14ac:dyDescent="0.25">
      <c r="B1203" s="4">
        <v>45750</v>
      </c>
      <c r="C1203" s="7" t="s">
        <v>1315</v>
      </c>
      <c r="D1203" s="2" t="s">
        <v>35</v>
      </c>
      <c r="E1203" s="2" t="s">
        <v>34</v>
      </c>
      <c r="F1203" s="2"/>
      <c r="G1203" s="2"/>
      <c r="H1203" s="2" t="str">
        <f t="shared" si="75"/>
        <v>_</v>
      </c>
      <c r="I1203" s="2"/>
      <c r="J1203" s="2"/>
      <c r="K1203" s="2"/>
      <c r="L1203" s="2" t="str">
        <f t="shared" si="74"/>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7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73"/>
        <v>THU</v>
      </c>
      <c r="AE1203"/>
    </row>
    <row r="1204" spans="1:31" x14ac:dyDescent="0.25">
      <c r="B1204" s="4">
        <v>45750</v>
      </c>
      <c r="C1204" s="7" t="s">
        <v>1316</v>
      </c>
      <c r="D1204" s="2" t="s">
        <v>28</v>
      </c>
      <c r="E1204" s="2" t="s">
        <v>15</v>
      </c>
      <c r="F1204" s="2"/>
      <c r="G1204" s="2"/>
      <c r="H1204" s="2" t="str">
        <f t="shared" si="75"/>
        <v>_</v>
      </c>
      <c r="I1204" s="2"/>
      <c r="J1204" s="2"/>
      <c r="K1204" s="2"/>
      <c r="L1204" s="2" t="str">
        <f t="shared" si="74"/>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7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73"/>
        <v>THU</v>
      </c>
      <c r="AE1204"/>
    </row>
    <row r="1205" spans="1:31" x14ac:dyDescent="0.25">
      <c r="B1205" s="4">
        <v>45750</v>
      </c>
      <c r="C1205" s="7" t="s">
        <v>1317</v>
      </c>
      <c r="D1205" s="2" t="s">
        <v>47</v>
      </c>
      <c r="E1205" s="2" t="s">
        <v>24</v>
      </c>
      <c r="F1205" s="2"/>
      <c r="G1205" s="2"/>
      <c r="H1205" s="2" t="str">
        <f t="shared" si="75"/>
        <v>_</v>
      </c>
      <c r="I1205" s="2"/>
      <c r="J1205" s="2"/>
      <c r="K1205" s="2"/>
      <c r="L1205" s="2" t="str">
        <f t="shared" si="74"/>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7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73"/>
        <v>THU</v>
      </c>
      <c r="AE1205"/>
    </row>
    <row r="1206" spans="1:31" x14ac:dyDescent="0.25">
      <c r="B1206" s="4">
        <v>45750</v>
      </c>
      <c r="C1206" s="7" t="s">
        <v>1318</v>
      </c>
      <c r="D1206" s="2" t="s">
        <v>22</v>
      </c>
      <c r="E1206" s="2" t="s">
        <v>27</v>
      </c>
      <c r="F1206" s="2"/>
      <c r="G1206" s="2"/>
      <c r="H1206" s="2" t="str">
        <f t="shared" si="75"/>
        <v>_</v>
      </c>
      <c r="I1206" s="2"/>
      <c r="J1206" s="2"/>
      <c r="K1206" s="2"/>
      <c r="L1206" s="2" t="str">
        <f t="shared" si="74"/>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7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73"/>
        <v>THU</v>
      </c>
      <c r="AE1206"/>
    </row>
    <row r="1207" spans="1:31" x14ac:dyDescent="0.25">
      <c r="A1207" s="3"/>
      <c r="B1207" s="4">
        <v>45750</v>
      </c>
      <c r="C1207" s="8" t="s">
        <v>1319</v>
      </c>
      <c r="D1207" s="3" t="s">
        <v>23</v>
      </c>
      <c r="E1207" s="3" t="s">
        <v>38</v>
      </c>
      <c r="F1207" s="3"/>
      <c r="G1207" s="3"/>
      <c r="H1207" s="3" t="str">
        <f t="shared" si="75"/>
        <v>_</v>
      </c>
      <c r="I1207" s="3"/>
      <c r="J1207" s="3"/>
      <c r="K1207" s="3"/>
      <c r="L1207" s="2" t="str">
        <f t="shared" si="74"/>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7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73"/>
        <v>THU</v>
      </c>
      <c r="AE1207"/>
    </row>
    <row r="1208" spans="1:31" x14ac:dyDescent="0.25">
      <c r="B1208" s="26">
        <v>45751</v>
      </c>
      <c r="C1208" s="7" t="s">
        <v>1320</v>
      </c>
      <c r="D1208" s="2" t="s">
        <v>44</v>
      </c>
      <c r="E1208" s="2" t="s">
        <v>31</v>
      </c>
      <c r="F1208" s="2"/>
      <c r="G1208" s="2"/>
      <c r="H1208" s="2" t="str">
        <f t="shared" si="75"/>
        <v>_</v>
      </c>
      <c r="I1208" s="2"/>
      <c r="J1208" s="2"/>
      <c r="K1208" s="2"/>
      <c r="L1208" s="13" t="str">
        <f t="shared" si="74"/>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7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60" t="str">
        <f t="shared" si="73"/>
        <v>FRI</v>
      </c>
      <c r="AE1208"/>
    </row>
    <row r="1209" spans="1:31" x14ac:dyDescent="0.25">
      <c r="B1209" s="4">
        <v>45751</v>
      </c>
      <c r="C1209" s="7" t="s">
        <v>1321</v>
      </c>
      <c r="D1209" s="2" t="s">
        <v>17</v>
      </c>
      <c r="E1209" s="2" t="s">
        <v>46</v>
      </c>
      <c r="F1209" s="2"/>
      <c r="G1209" s="2"/>
      <c r="H1209" s="2" t="str">
        <f t="shared" si="75"/>
        <v>_</v>
      </c>
      <c r="I1209" s="2"/>
      <c r="J1209" s="2"/>
      <c r="K1209" s="2"/>
      <c r="L1209" s="2" t="str">
        <f t="shared" si="74"/>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7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73"/>
        <v>FRI</v>
      </c>
      <c r="AE1209"/>
    </row>
    <row r="1210" spans="1:31" x14ac:dyDescent="0.25">
      <c r="A1210" s="3"/>
      <c r="B1210" s="5">
        <v>45751</v>
      </c>
      <c r="C1210" s="8" t="s">
        <v>1322</v>
      </c>
      <c r="D1210" s="3" t="s">
        <v>37</v>
      </c>
      <c r="E1210" s="3" t="s">
        <v>33</v>
      </c>
      <c r="F1210" s="3"/>
      <c r="G1210" s="3"/>
      <c r="H1210" s="3" t="str">
        <f t="shared" si="75"/>
        <v>_</v>
      </c>
      <c r="I1210" s="3"/>
      <c r="J1210" s="3"/>
      <c r="K1210" s="3"/>
      <c r="L1210" s="3" t="str">
        <f t="shared" si="74"/>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7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73"/>
        <v>FRI</v>
      </c>
      <c r="AE1210"/>
    </row>
    <row r="1211" spans="1:31" x14ac:dyDescent="0.25">
      <c r="B1211" s="4">
        <v>45752</v>
      </c>
      <c r="C1211" s="7" t="s">
        <v>1323</v>
      </c>
      <c r="D1211" s="2" t="s">
        <v>20</v>
      </c>
      <c r="E1211" s="2" t="s">
        <v>32</v>
      </c>
      <c r="F1211" s="2"/>
      <c r="G1211" s="2"/>
      <c r="H1211" s="2" t="str">
        <f t="shared" si="75"/>
        <v>_</v>
      </c>
      <c r="I1211" s="2"/>
      <c r="J1211" s="2"/>
      <c r="K1211" s="2"/>
      <c r="L1211" s="2" t="str">
        <f t="shared" si="74"/>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7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73"/>
        <v>SAT</v>
      </c>
      <c r="AE1211"/>
    </row>
    <row r="1212" spans="1:31" x14ac:dyDescent="0.25">
      <c r="B1212" s="4">
        <v>45752</v>
      </c>
      <c r="C1212" s="7" t="s">
        <v>1324</v>
      </c>
      <c r="D1212" s="2" t="s">
        <v>14</v>
      </c>
      <c r="E1212" s="2" t="s">
        <v>30</v>
      </c>
      <c r="F1212" s="2"/>
      <c r="G1212" s="2"/>
      <c r="H1212" s="2" t="str">
        <f t="shared" si="75"/>
        <v>_</v>
      </c>
      <c r="I1212" s="2"/>
      <c r="J1212" s="2"/>
      <c r="K1212" s="2"/>
      <c r="L1212" s="2" t="str">
        <f t="shared" si="74"/>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7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73"/>
        <v>SAT</v>
      </c>
      <c r="AE1212"/>
    </row>
    <row r="1213" spans="1:31" x14ac:dyDescent="0.25">
      <c r="B1213" s="4">
        <v>45752</v>
      </c>
      <c r="C1213" s="7" t="s">
        <v>1325</v>
      </c>
      <c r="D1213" s="2" t="s">
        <v>21</v>
      </c>
      <c r="E1213" s="2" t="s">
        <v>34</v>
      </c>
      <c r="F1213" s="2"/>
      <c r="G1213" s="2"/>
      <c r="H1213" s="2" t="str">
        <f t="shared" si="75"/>
        <v>_</v>
      </c>
      <c r="I1213" s="2"/>
      <c r="J1213" s="2"/>
      <c r="K1213" s="2"/>
      <c r="L1213" s="2" t="str">
        <f t="shared" si="74"/>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7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73"/>
        <v>SAT</v>
      </c>
      <c r="AE1213"/>
    </row>
    <row r="1214" spans="1:31" x14ac:dyDescent="0.25">
      <c r="B1214" s="4">
        <v>45752</v>
      </c>
      <c r="C1214" s="7" t="s">
        <v>1326</v>
      </c>
      <c r="D1214" s="2" t="s">
        <v>47</v>
      </c>
      <c r="E1214" s="2" t="s">
        <v>25</v>
      </c>
      <c r="F1214" s="2"/>
      <c r="G1214" s="2"/>
      <c r="H1214" s="2" t="str">
        <f t="shared" si="75"/>
        <v>_</v>
      </c>
      <c r="I1214" s="2"/>
      <c r="J1214" s="2"/>
      <c r="K1214" s="2"/>
      <c r="L1214" s="2" t="str">
        <f t="shared" si="74"/>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7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73"/>
        <v>SAT</v>
      </c>
      <c r="AE1214"/>
    </row>
    <row r="1215" spans="1:31" x14ac:dyDescent="0.25">
      <c r="B1215" s="4">
        <v>45752</v>
      </c>
      <c r="C1215" s="7" t="s">
        <v>1327</v>
      </c>
      <c r="D1215" s="2" t="s">
        <v>23</v>
      </c>
      <c r="E1215" s="2" t="s">
        <v>28</v>
      </c>
      <c r="F1215" s="2"/>
      <c r="G1215" s="2"/>
      <c r="H1215" s="2" t="str">
        <f t="shared" si="75"/>
        <v>_</v>
      </c>
      <c r="I1215" s="2"/>
      <c r="J1215" s="2"/>
      <c r="K1215" s="2"/>
      <c r="L1215" s="2" t="str">
        <f t="shared" si="74"/>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7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73"/>
        <v>SAT</v>
      </c>
      <c r="AE1215"/>
    </row>
    <row r="1216" spans="1:31" x14ac:dyDescent="0.25">
      <c r="B1216" s="4">
        <v>45752</v>
      </c>
      <c r="C1216" s="7" t="s">
        <v>1328</v>
      </c>
      <c r="D1216" s="2" t="s">
        <v>44</v>
      </c>
      <c r="E1216" s="2" t="s">
        <v>16</v>
      </c>
      <c r="F1216" s="2"/>
      <c r="G1216" s="2"/>
      <c r="H1216" s="2" t="str">
        <f t="shared" si="75"/>
        <v>_</v>
      </c>
      <c r="I1216" s="2"/>
      <c r="J1216" s="2"/>
      <c r="K1216" s="2"/>
      <c r="L1216" s="2" t="str">
        <f t="shared" si="74"/>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7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73"/>
        <v>SAT</v>
      </c>
      <c r="AE1216"/>
    </row>
    <row r="1217" spans="1:31" x14ac:dyDescent="0.25">
      <c r="B1217" s="4">
        <v>45752</v>
      </c>
      <c r="C1217" s="7" t="s">
        <v>1329</v>
      </c>
      <c r="D1217" s="2" t="s">
        <v>43</v>
      </c>
      <c r="E1217" s="2" t="s">
        <v>29</v>
      </c>
      <c r="F1217" s="2"/>
      <c r="G1217" s="2"/>
      <c r="H1217" s="2" t="str">
        <f t="shared" si="75"/>
        <v>_</v>
      </c>
      <c r="I1217" s="2"/>
      <c r="J1217" s="2"/>
      <c r="K1217" s="2"/>
      <c r="L1217" s="2" t="str">
        <f t="shared" si="74"/>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7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73"/>
        <v>SAT</v>
      </c>
      <c r="AE1217"/>
    </row>
    <row r="1218" spans="1:31" x14ac:dyDescent="0.25">
      <c r="B1218" s="4">
        <v>45752</v>
      </c>
      <c r="C1218" s="7" t="s">
        <v>1330</v>
      </c>
      <c r="D1218" s="2" t="s">
        <v>36</v>
      </c>
      <c r="E1218" s="2" t="s">
        <v>18</v>
      </c>
      <c r="F1218" s="2"/>
      <c r="G1218" s="2"/>
      <c r="H1218" s="2" t="str">
        <f t="shared" si="75"/>
        <v>_</v>
      </c>
      <c r="I1218" s="2"/>
      <c r="J1218" s="2"/>
      <c r="K1218" s="2"/>
      <c r="L1218" s="2" t="str">
        <f t="shared" si="74"/>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7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73"/>
        <v>SAT</v>
      </c>
      <c r="AE1218"/>
    </row>
    <row r="1219" spans="1:31" x14ac:dyDescent="0.25">
      <c r="B1219" s="4">
        <v>45752</v>
      </c>
      <c r="C1219" s="7" t="s">
        <v>1331</v>
      </c>
      <c r="D1219" s="2" t="s">
        <v>45</v>
      </c>
      <c r="E1219" s="2" t="s">
        <v>19</v>
      </c>
      <c r="F1219" s="2"/>
      <c r="G1219" s="2"/>
      <c r="H1219" s="2" t="str">
        <f t="shared" si="75"/>
        <v>_</v>
      </c>
      <c r="I1219" s="2"/>
      <c r="J1219" s="2"/>
      <c r="K1219" s="2"/>
      <c r="L1219" s="2" t="str">
        <f t="shared" si="74"/>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76">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77">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75"/>
        <v>_</v>
      </c>
      <c r="I1220" s="2"/>
      <c r="J1220" s="2"/>
      <c r="K1220" s="2"/>
      <c r="L1220" s="2" t="str">
        <f t="shared" ref="L1220:L1283" si="7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76"/>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77"/>
        <v>SAT</v>
      </c>
      <c r="AE1220"/>
    </row>
    <row r="1221" spans="1:31" x14ac:dyDescent="0.25">
      <c r="B1221" s="4">
        <v>45752</v>
      </c>
      <c r="C1221" s="7" t="s">
        <v>1333</v>
      </c>
      <c r="D1221" s="2" t="s">
        <v>22</v>
      </c>
      <c r="E1221" s="2" t="s">
        <v>15</v>
      </c>
      <c r="F1221" s="2"/>
      <c r="G1221" s="2"/>
      <c r="H1221" s="2" t="str">
        <f t="shared" si="75"/>
        <v>_</v>
      </c>
      <c r="I1221" s="2"/>
      <c r="J1221" s="2"/>
      <c r="K1221" s="2"/>
      <c r="L1221" s="2" t="str">
        <f t="shared" si="7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76"/>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77"/>
        <v>SAT</v>
      </c>
      <c r="AE1221"/>
    </row>
    <row r="1222" spans="1:31" x14ac:dyDescent="0.25">
      <c r="B1222" s="4">
        <v>45752</v>
      </c>
      <c r="C1222" s="7" t="s">
        <v>1334</v>
      </c>
      <c r="D1222" s="2" t="s">
        <v>27</v>
      </c>
      <c r="E1222" s="2" t="s">
        <v>24</v>
      </c>
      <c r="F1222" s="2"/>
      <c r="G1222" s="2"/>
      <c r="H1222" s="2" t="str">
        <f t="shared" ref="H1222:H1285" si="79">IF(AND(ISBLANK($F1222),ISBLANK($G1222)),"_",IF($F1222&gt;$G1222,$D1222,$E1222))</f>
        <v>_</v>
      </c>
      <c r="I1222" s="2"/>
      <c r="J1222" s="2"/>
      <c r="K1222" s="2"/>
      <c r="L1222" s="2" t="str">
        <f t="shared" si="7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76"/>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77"/>
        <v>SAT</v>
      </c>
      <c r="AE1222"/>
    </row>
    <row r="1223" spans="1:31" x14ac:dyDescent="0.25">
      <c r="A1223" s="3"/>
      <c r="B1223" s="5">
        <v>45752</v>
      </c>
      <c r="C1223" s="8" t="s">
        <v>1335</v>
      </c>
      <c r="D1223" s="3" t="s">
        <v>12</v>
      </c>
      <c r="E1223" s="3" t="s">
        <v>38</v>
      </c>
      <c r="F1223" s="3"/>
      <c r="G1223" s="3"/>
      <c r="H1223" s="3" t="str">
        <f t="shared" si="79"/>
        <v>_</v>
      </c>
      <c r="I1223" s="3"/>
      <c r="J1223" s="3"/>
      <c r="K1223" s="3"/>
      <c r="L1223" s="3" t="str">
        <f t="shared" si="7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76"/>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77"/>
        <v>SAT</v>
      </c>
      <c r="AE1223"/>
    </row>
    <row r="1224" spans="1:31" x14ac:dyDescent="0.25">
      <c r="B1224" s="4">
        <v>45753</v>
      </c>
      <c r="C1224" s="7" t="s">
        <v>1336</v>
      </c>
      <c r="D1224" s="2" t="s">
        <v>46</v>
      </c>
      <c r="E1224" s="2" t="s">
        <v>33</v>
      </c>
      <c r="F1224" s="2"/>
      <c r="G1224" s="2"/>
      <c r="H1224" s="2" t="str">
        <f t="shared" si="79"/>
        <v>_</v>
      </c>
      <c r="I1224" s="2"/>
      <c r="J1224" s="2"/>
      <c r="K1224" s="2"/>
      <c r="L1224" s="2" t="str">
        <f t="shared" si="7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76"/>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77"/>
        <v>SUN</v>
      </c>
      <c r="AE1224"/>
    </row>
    <row r="1225" spans="1:31" x14ac:dyDescent="0.25">
      <c r="B1225" s="4">
        <v>45753</v>
      </c>
      <c r="C1225" s="7" t="s">
        <v>1337</v>
      </c>
      <c r="D1225" s="2" t="s">
        <v>34</v>
      </c>
      <c r="E1225" s="2" t="s">
        <v>37</v>
      </c>
      <c r="F1225" s="2"/>
      <c r="G1225" s="2"/>
      <c r="H1225" s="2" t="str">
        <f t="shared" si="79"/>
        <v>_</v>
      </c>
      <c r="I1225" s="2"/>
      <c r="J1225" s="2"/>
      <c r="K1225" s="2"/>
      <c r="L1225" s="2" t="str">
        <f t="shared" si="7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76"/>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77"/>
        <v>SUN</v>
      </c>
      <c r="AE1225"/>
    </row>
    <row r="1226" spans="1:31" x14ac:dyDescent="0.25">
      <c r="B1226" s="4">
        <v>45753</v>
      </c>
      <c r="C1226" s="7" t="s">
        <v>1338</v>
      </c>
      <c r="D1226" s="2" t="s">
        <v>36</v>
      </c>
      <c r="E1226" s="2" t="s">
        <v>30</v>
      </c>
      <c r="F1226" s="2"/>
      <c r="G1226" s="2"/>
      <c r="H1226" s="2" t="str">
        <f t="shared" si="79"/>
        <v>_</v>
      </c>
      <c r="I1226" s="2"/>
      <c r="J1226" s="2"/>
      <c r="K1226" s="2"/>
      <c r="L1226" s="2" t="str">
        <f t="shared" si="7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76"/>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77"/>
        <v>SUN</v>
      </c>
      <c r="AE1226"/>
    </row>
    <row r="1227" spans="1:31" x14ac:dyDescent="0.25">
      <c r="B1227" s="4">
        <v>45753</v>
      </c>
      <c r="C1227" s="7" t="s">
        <v>1339</v>
      </c>
      <c r="D1227" s="2" t="s">
        <v>14</v>
      </c>
      <c r="E1227" s="2" t="s">
        <v>31</v>
      </c>
      <c r="F1227" s="2"/>
      <c r="G1227" s="2"/>
      <c r="H1227" s="2" t="str">
        <f t="shared" si="79"/>
        <v>_</v>
      </c>
      <c r="I1227" s="2"/>
      <c r="J1227" s="2"/>
      <c r="K1227" s="2"/>
      <c r="L1227" s="2" t="str">
        <f t="shared" si="7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76"/>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77"/>
        <v>SUN</v>
      </c>
      <c r="AE1227"/>
    </row>
    <row r="1228" spans="1:31" x14ac:dyDescent="0.25">
      <c r="B1228" s="4">
        <v>45753</v>
      </c>
      <c r="C1228" s="7" t="s">
        <v>1340</v>
      </c>
      <c r="D1228" s="2" t="s">
        <v>16</v>
      </c>
      <c r="E1228" s="2" t="s">
        <v>29</v>
      </c>
      <c r="F1228" s="2"/>
      <c r="G1228" s="2"/>
      <c r="H1228" s="2" t="str">
        <f t="shared" si="79"/>
        <v>_</v>
      </c>
      <c r="I1228" s="2"/>
      <c r="J1228" s="2"/>
      <c r="K1228" s="2"/>
      <c r="L1228" s="2" t="str">
        <f t="shared" si="7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76"/>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77"/>
        <v>SUN</v>
      </c>
      <c r="AE1228"/>
    </row>
    <row r="1229" spans="1:31" x14ac:dyDescent="0.25">
      <c r="B1229" s="4">
        <v>45753</v>
      </c>
      <c r="C1229" s="7" t="s">
        <v>1341</v>
      </c>
      <c r="D1229" s="2" t="s">
        <v>21</v>
      </c>
      <c r="E1229" s="2" t="s">
        <v>17</v>
      </c>
      <c r="F1229" s="2"/>
      <c r="G1229" s="2"/>
      <c r="H1229" s="2" t="str">
        <f t="shared" si="79"/>
        <v>_</v>
      </c>
      <c r="I1229" s="2"/>
      <c r="J1229" s="2"/>
      <c r="K1229" s="2"/>
      <c r="L1229" s="2" t="str">
        <f t="shared" si="7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76"/>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77"/>
        <v>SUN</v>
      </c>
      <c r="AE1229"/>
    </row>
    <row r="1230" spans="1:31" x14ac:dyDescent="0.25">
      <c r="B1230" s="4">
        <v>45753</v>
      </c>
      <c r="C1230" s="7" t="s">
        <v>1342</v>
      </c>
      <c r="D1230" s="2" t="s">
        <v>19</v>
      </c>
      <c r="E1230" s="2" t="s">
        <v>35</v>
      </c>
      <c r="F1230" s="2"/>
      <c r="G1230" s="2"/>
      <c r="H1230" s="2" t="str">
        <f t="shared" si="79"/>
        <v>_</v>
      </c>
      <c r="I1230" s="2"/>
      <c r="J1230" s="2"/>
      <c r="K1230" s="2"/>
      <c r="L1230" s="2" t="str">
        <f t="shared" si="7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76"/>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77"/>
        <v>SUN</v>
      </c>
      <c r="AE1230"/>
    </row>
    <row r="1231" spans="1:31" x14ac:dyDescent="0.25">
      <c r="A1231" s="3"/>
      <c r="B1231" s="5">
        <v>45753</v>
      </c>
      <c r="C1231" s="8" t="s">
        <v>1343</v>
      </c>
      <c r="D1231" s="3" t="s">
        <v>27</v>
      </c>
      <c r="E1231" s="3" t="s">
        <v>25</v>
      </c>
      <c r="F1231" s="3"/>
      <c r="G1231" s="3"/>
      <c r="H1231" s="3" t="str">
        <f t="shared" si="79"/>
        <v>_</v>
      </c>
      <c r="I1231" s="3"/>
      <c r="J1231" s="3"/>
      <c r="K1231" s="3"/>
      <c r="L1231" s="3" t="str">
        <f t="shared" si="7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76"/>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77"/>
        <v>SUN</v>
      </c>
      <c r="AE1231"/>
    </row>
    <row r="1232" spans="1:31" x14ac:dyDescent="0.25">
      <c r="B1232" s="4">
        <v>45754</v>
      </c>
      <c r="C1232" s="7" t="s">
        <v>1344</v>
      </c>
      <c r="D1232" s="2" t="s">
        <v>43</v>
      </c>
      <c r="E1232" s="2" t="s">
        <v>20</v>
      </c>
      <c r="F1232" s="2"/>
      <c r="G1232" s="2"/>
      <c r="H1232" s="2" t="str">
        <f t="shared" si="79"/>
        <v>_</v>
      </c>
      <c r="I1232" s="2"/>
      <c r="J1232" s="2"/>
      <c r="K1232" s="2"/>
      <c r="L1232" s="2" t="str">
        <f t="shared" si="7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76"/>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77"/>
        <v>MON</v>
      </c>
      <c r="AE1232"/>
    </row>
    <row r="1233" spans="1:31" x14ac:dyDescent="0.25">
      <c r="B1233" s="4">
        <v>45754</v>
      </c>
      <c r="C1233" s="7" t="s">
        <v>1345</v>
      </c>
      <c r="D1233" s="2" t="s">
        <v>13</v>
      </c>
      <c r="E1233" s="2" t="s">
        <v>22</v>
      </c>
      <c r="F1233" s="2"/>
      <c r="G1233" s="2"/>
      <c r="H1233" s="2" t="str">
        <f t="shared" si="79"/>
        <v>_</v>
      </c>
      <c r="I1233" s="2"/>
      <c r="J1233" s="2"/>
      <c r="K1233" s="2"/>
      <c r="L1233" s="2" t="str">
        <f t="shared" si="7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76"/>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77"/>
        <v>MON</v>
      </c>
      <c r="AE1233"/>
    </row>
    <row r="1234" spans="1:31" x14ac:dyDescent="0.25">
      <c r="B1234" s="4">
        <v>45754</v>
      </c>
      <c r="C1234" s="7" t="s">
        <v>1346</v>
      </c>
      <c r="D1234" s="2" t="s">
        <v>23</v>
      </c>
      <c r="E1234" s="2" t="s">
        <v>47</v>
      </c>
      <c r="F1234" s="2"/>
      <c r="G1234" s="2"/>
      <c r="H1234" s="2" t="str">
        <f t="shared" si="79"/>
        <v>_</v>
      </c>
      <c r="I1234" s="2"/>
      <c r="J1234" s="2"/>
      <c r="K1234" s="2"/>
      <c r="L1234" s="2" t="str">
        <f t="shared" si="7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76"/>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77"/>
        <v>MON</v>
      </c>
      <c r="AE1234"/>
    </row>
    <row r="1235" spans="1:31" x14ac:dyDescent="0.25">
      <c r="B1235" s="4">
        <v>45754</v>
      </c>
      <c r="C1235" s="7" t="s">
        <v>1347</v>
      </c>
      <c r="D1235" s="2" t="s">
        <v>12</v>
      </c>
      <c r="E1235" s="2" t="s">
        <v>28</v>
      </c>
      <c r="F1235" s="2"/>
      <c r="G1235" s="2"/>
      <c r="H1235" s="2" t="str">
        <f t="shared" si="79"/>
        <v>_</v>
      </c>
      <c r="I1235" s="2"/>
      <c r="J1235" s="2"/>
      <c r="K1235" s="2"/>
      <c r="L1235" s="2" t="str">
        <f t="shared" si="7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76"/>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77"/>
        <v>MON</v>
      </c>
      <c r="AE1235"/>
    </row>
    <row r="1236" spans="1:31" x14ac:dyDescent="0.25">
      <c r="A1236" s="3"/>
      <c r="B1236" s="5">
        <v>45754</v>
      </c>
      <c r="C1236" s="8" t="s">
        <v>1348</v>
      </c>
      <c r="D1236" s="3" t="s">
        <v>24</v>
      </c>
      <c r="E1236" s="3" t="s">
        <v>38</v>
      </c>
      <c r="F1236" s="3"/>
      <c r="G1236" s="3"/>
      <c r="H1236" s="3" t="str">
        <f t="shared" si="79"/>
        <v>_</v>
      </c>
      <c r="I1236" s="3"/>
      <c r="J1236" s="3"/>
      <c r="K1236" s="3"/>
      <c r="L1236" s="2" t="str">
        <f t="shared" si="7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76"/>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77"/>
        <v>MON</v>
      </c>
      <c r="AE1236"/>
    </row>
    <row r="1237" spans="1:31" x14ac:dyDescent="0.25">
      <c r="B1237" s="4">
        <v>45755</v>
      </c>
      <c r="C1237" s="7" t="s">
        <v>1349</v>
      </c>
      <c r="D1237" s="2" t="s">
        <v>44</v>
      </c>
      <c r="E1237" s="2" t="s">
        <v>29</v>
      </c>
      <c r="F1237" s="2"/>
      <c r="G1237" s="2"/>
      <c r="H1237" s="2" t="str">
        <f t="shared" si="79"/>
        <v>_</v>
      </c>
      <c r="I1237" s="2"/>
      <c r="J1237" s="2"/>
      <c r="K1237" s="2"/>
      <c r="L1237" s="13" t="str">
        <f t="shared" si="7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76"/>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77"/>
        <v>TUE</v>
      </c>
      <c r="AE1237"/>
    </row>
    <row r="1238" spans="1:31" x14ac:dyDescent="0.25">
      <c r="B1238" s="4">
        <v>45755</v>
      </c>
      <c r="C1238" s="7" t="s">
        <v>1350</v>
      </c>
      <c r="D1238" s="2" t="s">
        <v>31</v>
      </c>
      <c r="E1238" s="2" t="s">
        <v>19</v>
      </c>
      <c r="F1238" s="2"/>
      <c r="G1238" s="2"/>
      <c r="H1238" s="2" t="str">
        <f t="shared" si="79"/>
        <v>_</v>
      </c>
      <c r="I1238" s="2"/>
      <c r="J1238" s="2"/>
      <c r="K1238" s="2"/>
      <c r="L1238" s="2" t="str">
        <f t="shared" si="7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76"/>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77"/>
        <v>TUE</v>
      </c>
      <c r="AE1238"/>
    </row>
    <row r="1239" spans="1:31" x14ac:dyDescent="0.25">
      <c r="B1239" s="4">
        <v>45755</v>
      </c>
      <c r="C1239" s="7" t="s">
        <v>1351</v>
      </c>
      <c r="D1239" s="2" t="s">
        <v>18</v>
      </c>
      <c r="E1239" s="2" t="s">
        <v>14</v>
      </c>
      <c r="F1239" s="2"/>
      <c r="G1239" s="2"/>
      <c r="H1239" s="2" t="str">
        <f t="shared" si="79"/>
        <v>_</v>
      </c>
      <c r="I1239" s="2"/>
      <c r="J1239" s="2"/>
      <c r="K1239" s="2"/>
      <c r="L1239" s="2" t="str">
        <f t="shared" si="7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76"/>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77"/>
        <v>TUE</v>
      </c>
      <c r="AE1239"/>
    </row>
    <row r="1240" spans="1:31" x14ac:dyDescent="0.25">
      <c r="B1240" s="4">
        <v>45755</v>
      </c>
      <c r="C1240" s="7" t="s">
        <v>1352</v>
      </c>
      <c r="D1240" s="2" t="s">
        <v>16</v>
      </c>
      <c r="E1240" s="2" t="s">
        <v>32</v>
      </c>
      <c r="F1240" s="2"/>
      <c r="G1240" s="2"/>
      <c r="H1240" s="2" t="str">
        <f t="shared" si="79"/>
        <v>_</v>
      </c>
      <c r="I1240" s="2"/>
      <c r="J1240" s="2"/>
      <c r="K1240" s="2"/>
      <c r="L1240" s="2" t="str">
        <f t="shared" si="7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76"/>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77"/>
        <v>TUE</v>
      </c>
      <c r="AE1240"/>
    </row>
    <row r="1241" spans="1:31" x14ac:dyDescent="0.25">
      <c r="B1241" s="4">
        <v>45755</v>
      </c>
      <c r="C1241" s="7" t="s">
        <v>1353</v>
      </c>
      <c r="D1241" s="2" t="s">
        <v>30</v>
      </c>
      <c r="E1241" s="2" t="s">
        <v>36</v>
      </c>
      <c r="F1241" s="2"/>
      <c r="G1241" s="2"/>
      <c r="H1241" s="2" t="str">
        <f t="shared" si="79"/>
        <v>_</v>
      </c>
      <c r="I1241" s="2"/>
      <c r="J1241" s="2"/>
      <c r="K1241" s="2"/>
      <c r="L1241" s="2" t="str">
        <f t="shared" si="7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76"/>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77"/>
        <v>TUE</v>
      </c>
      <c r="AE1241"/>
    </row>
    <row r="1242" spans="1:31" x14ac:dyDescent="0.25">
      <c r="B1242" s="4">
        <v>45755</v>
      </c>
      <c r="C1242" s="7" t="s">
        <v>1354</v>
      </c>
      <c r="D1242" s="2" t="s">
        <v>17</v>
      </c>
      <c r="E1242" s="2" t="s">
        <v>21</v>
      </c>
      <c r="F1242" s="2"/>
      <c r="G1242" s="2"/>
      <c r="H1242" s="2" t="str">
        <f t="shared" si="79"/>
        <v>_</v>
      </c>
      <c r="I1242" s="2"/>
      <c r="J1242" s="2"/>
      <c r="K1242" s="2"/>
      <c r="L1242" s="2" t="str">
        <f t="shared" si="7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76"/>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77"/>
        <v>TUE</v>
      </c>
      <c r="AE1242"/>
    </row>
    <row r="1243" spans="1:31" x14ac:dyDescent="0.25">
      <c r="B1243" s="4">
        <v>45755</v>
      </c>
      <c r="C1243" s="7" t="s">
        <v>1355</v>
      </c>
      <c r="D1243" s="2" t="s">
        <v>33</v>
      </c>
      <c r="E1243" s="2" t="s">
        <v>35</v>
      </c>
      <c r="F1243" s="2"/>
      <c r="G1243" s="2"/>
      <c r="H1243" s="2" t="str">
        <f t="shared" si="79"/>
        <v>_</v>
      </c>
      <c r="I1243" s="2"/>
      <c r="J1243" s="2"/>
      <c r="K1243" s="2"/>
      <c r="L1243" s="2" t="str">
        <f t="shared" si="7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76"/>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77"/>
        <v>TUE</v>
      </c>
      <c r="AE1243"/>
    </row>
    <row r="1244" spans="1:31" x14ac:dyDescent="0.25">
      <c r="B1244" s="4">
        <v>45755</v>
      </c>
      <c r="C1244" s="7" t="s">
        <v>1356</v>
      </c>
      <c r="D1244" s="2" t="s">
        <v>25</v>
      </c>
      <c r="E1244" s="2" t="s">
        <v>34</v>
      </c>
      <c r="F1244" s="2"/>
      <c r="G1244" s="2"/>
      <c r="H1244" s="2" t="str">
        <f t="shared" si="79"/>
        <v>_</v>
      </c>
      <c r="I1244" s="2"/>
      <c r="J1244" s="2"/>
      <c r="K1244" s="2"/>
      <c r="L1244" s="2" t="str">
        <f t="shared" si="7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76"/>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77"/>
        <v>TUE</v>
      </c>
      <c r="AE1244"/>
    </row>
    <row r="1245" spans="1:31" x14ac:dyDescent="0.25">
      <c r="B1245" s="4">
        <v>45755</v>
      </c>
      <c r="C1245" s="7" t="s">
        <v>1357</v>
      </c>
      <c r="D1245" s="2" t="s">
        <v>12</v>
      </c>
      <c r="E1245" s="2" t="s">
        <v>15</v>
      </c>
      <c r="F1245" s="2"/>
      <c r="G1245" s="2"/>
      <c r="H1245" s="2" t="str">
        <f t="shared" si="79"/>
        <v>_</v>
      </c>
      <c r="I1245" s="2"/>
      <c r="J1245" s="2"/>
      <c r="K1245" s="2"/>
      <c r="L1245" s="2" t="str">
        <f t="shared" si="7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76"/>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77"/>
        <v>TUE</v>
      </c>
      <c r="AE1245"/>
    </row>
    <row r="1246" spans="1:31" x14ac:dyDescent="0.25">
      <c r="A1246" s="3"/>
      <c r="B1246" s="5">
        <v>45755</v>
      </c>
      <c r="C1246" s="8" t="s">
        <v>1358</v>
      </c>
      <c r="D1246" s="3" t="s">
        <v>27</v>
      </c>
      <c r="E1246" s="3" t="s">
        <v>26</v>
      </c>
      <c r="F1246" s="3"/>
      <c r="G1246" s="3"/>
      <c r="H1246" s="3" t="str">
        <f t="shared" si="79"/>
        <v>_</v>
      </c>
      <c r="I1246" s="3"/>
      <c r="J1246" s="3"/>
      <c r="K1246" s="3"/>
      <c r="L1246" s="2" t="str">
        <f t="shared" si="7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76"/>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77"/>
        <v>TUE</v>
      </c>
      <c r="AE1246"/>
    </row>
    <row r="1247" spans="1:31" x14ac:dyDescent="0.25">
      <c r="B1247" s="4">
        <v>45756</v>
      </c>
      <c r="C1247" s="7" t="s">
        <v>1359</v>
      </c>
      <c r="D1247" s="2" t="s">
        <v>18</v>
      </c>
      <c r="E1247" s="2" t="s">
        <v>43</v>
      </c>
      <c r="F1247" s="2"/>
      <c r="G1247" s="2"/>
      <c r="H1247" s="2" t="str">
        <f t="shared" si="79"/>
        <v>_</v>
      </c>
      <c r="I1247" s="2"/>
      <c r="J1247" s="2"/>
      <c r="K1247" s="2"/>
      <c r="L1247" s="13" t="str">
        <f t="shared" si="7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76"/>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77"/>
        <v>WED</v>
      </c>
      <c r="AE1247"/>
    </row>
    <row r="1248" spans="1:31" x14ac:dyDescent="0.25">
      <c r="B1248" s="4">
        <v>45756</v>
      </c>
      <c r="C1248" s="7" t="s">
        <v>1360</v>
      </c>
      <c r="D1248" s="2" t="s">
        <v>45</v>
      </c>
      <c r="E1248" s="2" t="s">
        <v>20</v>
      </c>
      <c r="F1248" s="2"/>
      <c r="G1248" s="2"/>
      <c r="H1248" s="2" t="str">
        <f t="shared" si="79"/>
        <v>_</v>
      </c>
      <c r="I1248" s="2"/>
      <c r="J1248" s="2"/>
      <c r="K1248" s="2"/>
      <c r="L1248" s="2" t="str">
        <f t="shared" si="7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76"/>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77"/>
        <v>WED</v>
      </c>
      <c r="AE1248"/>
    </row>
    <row r="1249" spans="1:31" x14ac:dyDescent="0.25">
      <c r="B1249" s="4">
        <v>45756</v>
      </c>
      <c r="C1249" s="7" t="s">
        <v>1361</v>
      </c>
      <c r="D1249" s="2" t="s">
        <v>38</v>
      </c>
      <c r="E1249" s="2" t="s">
        <v>37</v>
      </c>
      <c r="F1249" s="2"/>
      <c r="G1249" s="2"/>
      <c r="H1249" s="2" t="str">
        <f t="shared" si="79"/>
        <v>_</v>
      </c>
      <c r="I1249" s="2"/>
      <c r="J1249" s="2"/>
      <c r="K1249" s="2"/>
      <c r="L1249" s="2" t="str">
        <f t="shared" si="7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76"/>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77"/>
        <v>WED</v>
      </c>
      <c r="AE1249"/>
    </row>
    <row r="1250" spans="1:31" x14ac:dyDescent="0.25">
      <c r="B1250" s="4">
        <v>45756</v>
      </c>
      <c r="C1250" s="7" t="s">
        <v>1362</v>
      </c>
      <c r="D1250" s="2" t="s">
        <v>13</v>
      </c>
      <c r="E1250" s="2" t="s">
        <v>23</v>
      </c>
      <c r="F1250" s="2"/>
      <c r="G1250" s="2"/>
      <c r="H1250" s="2" t="str">
        <f t="shared" si="79"/>
        <v>_</v>
      </c>
      <c r="I1250" s="2"/>
      <c r="J1250" s="2"/>
      <c r="K1250" s="2"/>
      <c r="L1250" s="2" t="str">
        <f t="shared" si="7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76"/>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77"/>
        <v>WED</v>
      </c>
      <c r="AE1250"/>
    </row>
    <row r="1251" spans="1:31" x14ac:dyDescent="0.25">
      <c r="A1251" s="3"/>
      <c r="B1251" s="5">
        <v>45756</v>
      </c>
      <c r="C1251" s="8" t="s">
        <v>1363</v>
      </c>
      <c r="D1251" s="3" t="s">
        <v>24</v>
      </c>
      <c r="E1251" s="3" t="s">
        <v>47</v>
      </c>
      <c r="F1251" s="3"/>
      <c r="G1251" s="3"/>
      <c r="H1251" s="3" t="str">
        <f t="shared" si="79"/>
        <v>_</v>
      </c>
      <c r="I1251" s="3"/>
      <c r="J1251" s="3"/>
      <c r="K1251" s="3"/>
      <c r="L1251" s="2" t="str">
        <f t="shared" si="7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76"/>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77"/>
        <v>WED</v>
      </c>
      <c r="AE1251"/>
    </row>
    <row r="1252" spans="1:31" x14ac:dyDescent="0.25">
      <c r="B1252" s="4">
        <v>45757</v>
      </c>
      <c r="C1252" s="7" t="s">
        <v>1364</v>
      </c>
      <c r="D1252" s="2" t="s">
        <v>17</v>
      </c>
      <c r="E1252" s="2" t="s">
        <v>16</v>
      </c>
      <c r="F1252" s="2"/>
      <c r="G1252" s="2"/>
      <c r="H1252" s="2" t="str">
        <f t="shared" si="79"/>
        <v>_</v>
      </c>
      <c r="I1252" s="2"/>
      <c r="J1252" s="2"/>
      <c r="K1252" s="2"/>
      <c r="L1252" s="13" t="str">
        <f t="shared" si="7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76"/>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77"/>
        <v>THU</v>
      </c>
      <c r="AE1252"/>
    </row>
    <row r="1253" spans="1:31" x14ac:dyDescent="0.25">
      <c r="B1253" s="4">
        <v>45757</v>
      </c>
      <c r="C1253" s="7" t="s">
        <v>1365</v>
      </c>
      <c r="D1253" s="2" t="s">
        <v>31</v>
      </c>
      <c r="E1253" s="2" t="s">
        <v>14</v>
      </c>
      <c r="F1253" s="2"/>
      <c r="G1253" s="2"/>
      <c r="H1253" s="2" t="str">
        <f t="shared" si="79"/>
        <v>_</v>
      </c>
      <c r="I1253" s="2"/>
      <c r="J1253" s="2"/>
      <c r="K1253" s="2"/>
      <c r="L1253" s="2" t="str">
        <f t="shared" si="7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76"/>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77"/>
        <v>THU</v>
      </c>
      <c r="AE1253"/>
    </row>
    <row r="1254" spans="1:31" x14ac:dyDescent="0.25">
      <c r="B1254" s="4">
        <v>45757</v>
      </c>
      <c r="C1254" s="7" t="s">
        <v>1366</v>
      </c>
      <c r="D1254" s="2" t="s">
        <v>29</v>
      </c>
      <c r="E1254" s="2" t="s">
        <v>36</v>
      </c>
      <c r="F1254" s="2"/>
      <c r="G1254" s="2"/>
      <c r="H1254" s="2" t="str">
        <f t="shared" si="79"/>
        <v>_</v>
      </c>
      <c r="I1254" s="2"/>
      <c r="J1254" s="2"/>
      <c r="K1254" s="2"/>
      <c r="L1254" s="2" t="str">
        <f t="shared" si="7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76"/>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77"/>
        <v>THU</v>
      </c>
      <c r="AE1254"/>
    </row>
    <row r="1255" spans="1:31" x14ac:dyDescent="0.25">
      <c r="B1255" s="4">
        <v>45757</v>
      </c>
      <c r="C1255" s="7" t="s">
        <v>1367</v>
      </c>
      <c r="D1255" s="2" t="s">
        <v>44</v>
      </c>
      <c r="E1255" s="2" t="s">
        <v>46</v>
      </c>
      <c r="F1255" s="2"/>
      <c r="G1255" s="2"/>
      <c r="H1255" s="2" t="str">
        <f t="shared" si="79"/>
        <v>_</v>
      </c>
      <c r="I1255" s="2"/>
      <c r="J1255" s="2"/>
      <c r="K1255" s="2"/>
      <c r="L1255" s="2" t="str">
        <f t="shared" si="7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76"/>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77"/>
        <v>THU</v>
      </c>
      <c r="AE1255"/>
    </row>
    <row r="1256" spans="1:31" x14ac:dyDescent="0.25">
      <c r="B1256" s="4">
        <v>45757</v>
      </c>
      <c r="C1256" s="7" t="s">
        <v>1368</v>
      </c>
      <c r="D1256" s="2" t="s">
        <v>20</v>
      </c>
      <c r="E1256" s="2" t="s">
        <v>33</v>
      </c>
      <c r="F1256" s="2"/>
      <c r="G1256" s="2"/>
      <c r="H1256" s="2" t="str">
        <f t="shared" si="79"/>
        <v>_</v>
      </c>
      <c r="I1256" s="2"/>
      <c r="J1256" s="2"/>
      <c r="K1256" s="2"/>
      <c r="L1256" s="2" t="str">
        <f t="shared" si="7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76"/>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77"/>
        <v>THU</v>
      </c>
      <c r="AE1256"/>
    </row>
    <row r="1257" spans="1:31" x14ac:dyDescent="0.25">
      <c r="B1257" s="4">
        <v>45757</v>
      </c>
      <c r="C1257" s="7" t="s">
        <v>1369</v>
      </c>
      <c r="D1257" s="2" t="s">
        <v>22</v>
      </c>
      <c r="E1257" s="2" t="s">
        <v>34</v>
      </c>
      <c r="F1257" s="2"/>
      <c r="G1257" s="2"/>
      <c r="H1257" s="2" t="str">
        <f t="shared" si="79"/>
        <v>_</v>
      </c>
      <c r="I1257" s="2"/>
      <c r="J1257" s="2"/>
      <c r="K1257" s="2"/>
      <c r="L1257" s="2" t="str">
        <f t="shared" si="7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76"/>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77"/>
        <v>THU</v>
      </c>
      <c r="AE1257"/>
    </row>
    <row r="1258" spans="1:31" x14ac:dyDescent="0.25">
      <c r="B1258" s="4">
        <v>45757</v>
      </c>
      <c r="C1258" s="7" t="s">
        <v>1370</v>
      </c>
      <c r="D1258" s="2" t="s">
        <v>25</v>
      </c>
      <c r="E1258" s="2" t="s">
        <v>26</v>
      </c>
      <c r="F1258" s="2"/>
      <c r="G1258" s="2"/>
      <c r="H1258" s="2" t="str">
        <f t="shared" si="79"/>
        <v>_</v>
      </c>
      <c r="I1258" s="2"/>
      <c r="J1258" s="2"/>
      <c r="K1258" s="2"/>
      <c r="L1258" s="2" t="str">
        <f t="shared" si="7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76"/>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77"/>
        <v>THU</v>
      </c>
      <c r="AE1258"/>
    </row>
    <row r="1259" spans="1:31" x14ac:dyDescent="0.25">
      <c r="B1259" s="4">
        <v>45757</v>
      </c>
      <c r="C1259" s="7" t="s">
        <v>1371</v>
      </c>
      <c r="D1259" s="2" t="s">
        <v>35</v>
      </c>
      <c r="E1259" s="2" t="s">
        <v>15</v>
      </c>
      <c r="F1259" s="2"/>
      <c r="G1259" s="2"/>
      <c r="H1259" s="2" t="str">
        <f t="shared" si="79"/>
        <v>_</v>
      </c>
      <c r="I1259" s="2"/>
      <c r="J1259" s="2"/>
      <c r="K1259" s="2"/>
      <c r="L1259" s="2" t="str">
        <f t="shared" si="7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76"/>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77"/>
        <v>THU</v>
      </c>
      <c r="AE1259"/>
    </row>
    <row r="1260" spans="1:31" x14ac:dyDescent="0.25">
      <c r="B1260" s="4">
        <v>45757</v>
      </c>
      <c r="C1260" s="7" t="s">
        <v>1372</v>
      </c>
      <c r="D1260" s="2" t="s">
        <v>12</v>
      </c>
      <c r="E1260" s="2" t="s">
        <v>27</v>
      </c>
      <c r="F1260" s="2"/>
      <c r="G1260" s="2"/>
      <c r="H1260" s="2" t="str">
        <f t="shared" si="79"/>
        <v>_</v>
      </c>
      <c r="I1260" s="2"/>
      <c r="J1260" s="2"/>
      <c r="K1260" s="2"/>
      <c r="L1260" s="2" t="str">
        <f t="shared" si="7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76"/>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77"/>
        <v>THU</v>
      </c>
      <c r="AE1260"/>
    </row>
    <row r="1261" spans="1:31" x14ac:dyDescent="0.25">
      <c r="A1261" s="3"/>
      <c r="B1261" s="5">
        <v>45757</v>
      </c>
      <c r="C1261" s="8" t="s">
        <v>1373</v>
      </c>
      <c r="D1261" s="3" t="s">
        <v>47</v>
      </c>
      <c r="E1261" s="3" t="s">
        <v>28</v>
      </c>
      <c r="F1261" s="3"/>
      <c r="G1261" s="3"/>
      <c r="H1261" s="3" t="str">
        <f t="shared" si="79"/>
        <v>_</v>
      </c>
      <c r="I1261" s="3"/>
      <c r="J1261" s="3"/>
      <c r="K1261" s="3"/>
      <c r="L1261" s="3" t="str">
        <f t="shared" si="7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76"/>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77"/>
        <v>THU</v>
      </c>
      <c r="AE1261"/>
    </row>
    <row r="1262" spans="1:31" x14ac:dyDescent="0.25">
      <c r="B1262" s="4">
        <v>45758</v>
      </c>
      <c r="C1262" s="7" t="s">
        <v>1374</v>
      </c>
      <c r="D1262" s="2" t="s">
        <v>19</v>
      </c>
      <c r="E1262" s="2" t="s">
        <v>30</v>
      </c>
      <c r="F1262" s="2"/>
      <c r="G1262" s="2"/>
      <c r="H1262" s="2" t="str">
        <f t="shared" si="79"/>
        <v>_</v>
      </c>
      <c r="I1262" s="2"/>
      <c r="J1262" s="2"/>
      <c r="K1262" s="2"/>
      <c r="L1262" s="2" t="str">
        <f t="shared" si="7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76"/>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77"/>
        <v>FRI</v>
      </c>
      <c r="AE1262"/>
    </row>
    <row r="1263" spans="1:31" x14ac:dyDescent="0.25">
      <c r="B1263" s="4">
        <v>45758</v>
      </c>
      <c r="C1263" s="7" t="s">
        <v>1375</v>
      </c>
      <c r="D1263" s="2" t="s">
        <v>31</v>
      </c>
      <c r="E1263" s="2" t="s">
        <v>43</v>
      </c>
      <c r="F1263" s="2"/>
      <c r="G1263" s="2"/>
      <c r="H1263" s="2" t="str">
        <f t="shared" si="79"/>
        <v>_</v>
      </c>
      <c r="I1263" s="2"/>
      <c r="J1263" s="2"/>
      <c r="K1263" s="2"/>
      <c r="L1263" s="2" t="str">
        <f t="shared" si="7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76"/>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77"/>
        <v>FRI</v>
      </c>
      <c r="AE1263"/>
    </row>
    <row r="1264" spans="1:31" x14ac:dyDescent="0.25">
      <c r="B1264" s="4">
        <v>45758</v>
      </c>
      <c r="C1264" s="7" t="s">
        <v>1376</v>
      </c>
      <c r="D1264" s="2" t="s">
        <v>21</v>
      </c>
      <c r="E1264" s="2" t="s">
        <v>32</v>
      </c>
      <c r="F1264" s="2"/>
      <c r="G1264" s="2"/>
      <c r="H1264" s="2" t="str">
        <f t="shared" si="79"/>
        <v>_</v>
      </c>
      <c r="I1264" s="2"/>
      <c r="J1264" s="2"/>
      <c r="K1264" s="2"/>
      <c r="L1264" s="2" t="str">
        <f t="shared" si="7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76"/>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77"/>
        <v>FRI</v>
      </c>
      <c r="AE1264"/>
    </row>
    <row r="1265" spans="1:31" x14ac:dyDescent="0.25">
      <c r="B1265" s="4">
        <v>45758</v>
      </c>
      <c r="C1265" s="7" t="s">
        <v>1377</v>
      </c>
      <c r="D1265" s="2" t="s">
        <v>38</v>
      </c>
      <c r="E1265" s="2" t="s">
        <v>23</v>
      </c>
      <c r="F1265" s="2"/>
      <c r="G1265" s="2"/>
      <c r="H1265" s="2" t="str">
        <f t="shared" si="79"/>
        <v>_</v>
      </c>
      <c r="I1265" s="2"/>
      <c r="J1265" s="2"/>
      <c r="K1265" s="2"/>
      <c r="L1265" s="2" t="str">
        <f t="shared" si="7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76"/>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77"/>
        <v>FRI</v>
      </c>
      <c r="AE1265"/>
    </row>
    <row r="1266" spans="1:31" x14ac:dyDescent="0.25">
      <c r="A1266" s="3"/>
      <c r="B1266" s="5">
        <v>45758</v>
      </c>
      <c r="C1266" s="8" t="s">
        <v>1378</v>
      </c>
      <c r="D1266" s="3" t="s">
        <v>37</v>
      </c>
      <c r="E1266" s="3" t="s">
        <v>24</v>
      </c>
      <c r="F1266" s="3"/>
      <c r="G1266" s="3"/>
      <c r="H1266" s="3" t="str">
        <f t="shared" si="79"/>
        <v>_</v>
      </c>
      <c r="I1266" s="3"/>
      <c r="J1266" s="3"/>
      <c r="K1266" s="3"/>
      <c r="L1266" s="2" t="str">
        <f t="shared" si="7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76"/>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77"/>
        <v>FRI</v>
      </c>
      <c r="AE1266"/>
    </row>
    <row r="1267" spans="1:31" x14ac:dyDescent="0.25">
      <c r="B1267" s="4">
        <v>45759</v>
      </c>
      <c r="C1267" s="7" t="s">
        <v>1379</v>
      </c>
      <c r="D1267" s="2" t="s">
        <v>33</v>
      </c>
      <c r="E1267" s="2" t="s">
        <v>45</v>
      </c>
      <c r="F1267" s="2"/>
      <c r="G1267" s="2"/>
      <c r="H1267" s="2" t="str">
        <f t="shared" si="79"/>
        <v>_</v>
      </c>
      <c r="I1267" s="2"/>
      <c r="J1267" s="2"/>
      <c r="K1267" s="2"/>
      <c r="L1267" s="13" t="str">
        <f t="shared" si="7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76"/>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77"/>
        <v>SAT</v>
      </c>
      <c r="AE1267"/>
    </row>
    <row r="1268" spans="1:31" x14ac:dyDescent="0.25">
      <c r="B1268" s="4">
        <v>45759</v>
      </c>
      <c r="C1268" s="7" t="s">
        <v>1380</v>
      </c>
      <c r="D1268" s="2" t="s">
        <v>20</v>
      </c>
      <c r="E1268" s="2" t="s">
        <v>44</v>
      </c>
      <c r="F1268" s="2"/>
      <c r="G1268" s="2"/>
      <c r="H1268" s="2" t="str">
        <f t="shared" si="79"/>
        <v>_</v>
      </c>
      <c r="I1268" s="2"/>
      <c r="J1268" s="2"/>
      <c r="K1268" s="2"/>
      <c r="L1268" s="2" t="str">
        <f t="shared" si="7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76"/>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77"/>
        <v>SAT</v>
      </c>
      <c r="AE1268"/>
    </row>
    <row r="1269" spans="1:31" x14ac:dyDescent="0.25">
      <c r="B1269" s="4">
        <v>45759</v>
      </c>
      <c r="C1269" s="7" t="s">
        <v>1381</v>
      </c>
      <c r="D1269" s="2" t="s">
        <v>26</v>
      </c>
      <c r="E1269" s="2" t="s">
        <v>28</v>
      </c>
      <c r="F1269" s="2"/>
      <c r="G1269" s="2"/>
      <c r="H1269" s="2" t="str">
        <f t="shared" si="79"/>
        <v>_</v>
      </c>
      <c r="I1269" s="2"/>
      <c r="J1269" s="2"/>
      <c r="K1269" s="2"/>
      <c r="L1269" s="2" t="str">
        <f t="shared" si="7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76"/>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77"/>
        <v>SAT</v>
      </c>
      <c r="AE1269"/>
    </row>
    <row r="1270" spans="1:31" x14ac:dyDescent="0.25">
      <c r="B1270" s="4">
        <v>45759</v>
      </c>
      <c r="C1270" s="7" t="s">
        <v>1382</v>
      </c>
      <c r="D1270" s="2" t="s">
        <v>29</v>
      </c>
      <c r="E1270" s="2" t="s">
        <v>14</v>
      </c>
      <c r="F1270" s="2"/>
      <c r="G1270" s="2"/>
      <c r="H1270" s="2" t="str">
        <f t="shared" si="79"/>
        <v>_</v>
      </c>
      <c r="I1270" s="2"/>
      <c r="J1270" s="2"/>
      <c r="K1270" s="2"/>
      <c r="L1270" s="2" t="str">
        <f t="shared" si="7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76"/>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77"/>
        <v>SAT</v>
      </c>
      <c r="AE1270"/>
    </row>
    <row r="1271" spans="1:31" x14ac:dyDescent="0.25">
      <c r="B1271" s="4">
        <v>45759</v>
      </c>
      <c r="C1271" s="7" t="s">
        <v>1383</v>
      </c>
      <c r="D1271" s="2" t="s">
        <v>19</v>
      </c>
      <c r="E1271" s="2" t="s">
        <v>18</v>
      </c>
      <c r="F1271" s="2"/>
      <c r="G1271" s="2"/>
      <c r="H1271" s="2" t="str">
        <f t="shared" si="79"/>
        <v>_</v>
      </c>
      <c r="I1271" s="2"/>
      <c r="J1271" s="2"/>
      <c r="K1271" s="2"/>
      <c r="L1271" s="2" t="str">
        <f t="shared" si="7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76"/>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77"/>
        <v>SAT</v>
      </c>
      <c r="AE1271"/>
    </row>
    <row r="1272" spans="1:31" x14ac:dyDescent="0.25">
      <c r="B1272" s="4">
        <v>45759</v>
      </c>
      <c r="C1272" s="7" t="s">
        <v>1384</v>
      </c>
      <c r="D1272" s="2" t="s">
        <v>46</v>
      </c>
      <c r="E1272" s="2" t="s">
        <v>36</v>
      </c>
      <c r="F1272" s="2"/>
      <c r="G1272" s="2"/>
      <c r="H1272" s="2" t="str">
        <f t="shared" si="79"/>
        <v>_</v>
      </c>
      <c r="I1272" s="2"/>
      <c r="J1272" s="2"/>
      <c r="K1272" s="2"/>
      <c r="L1272" s="2" t="str">
        <f t="shared" si="7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76"/>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77"/>
        <v>SAT</v>
      </c>
      <c r="AE1272"/>
    </row>
    <row r="1273" spans="1:31" x14ac:dyDescent="0.25">
      <c r="B1273" s="4">
        <v>45759</v>
      </c>
      <c r="C1273" s="7" t="s">
        <v>1385</v>
      </c>
      <c r="D1273" s="2" t="s">
        <v>22</v>
      </c>
      <c r="E1273" s="2" t="s">
        <v>17</v>
      </c>
      <c r="F1273" s="2"/>
      <c r="G1273" s="2"/>
      <c r="H1273" s="2" t="str">
        <f t="shared" si="79"/>
        <v>_</v>
      </c>
      <c r="I1273" s="2"/>
      <c r="J1273" s="2"/>
      <c r="K1273" s="2"/>
      <c r="L1273" s="2" t="str">
        <f t="shared" si="7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76"/>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77"/>
        <v>SAT</v>
      </c>
      <c r="AE1273"/>
    </row>
    <row r="1274" spans="1:31" x14ac:dyDescent="0.25">
      <c r="B1274" s="4">
        <v>45759</v>
      </c>
      <c r="C1274" s="7" t="s">
        <v>1386</v>
      </c>
      <c r="D1274" s="2" t="s">
        <v>15</v>
      </c>
      <c r="E1274" s="2" t="s">
        <v>34</v>
      </c>
      <c r="F1274" s="2"/>
      <c r="G1274" s="2"/>
      <c r="H1274" s="2" t="str">
        <f t="shared" si="79"/>
        <v>_</v>
      </c>
      <c r="I1274" s="2"/>
      <c r="J1274" s="2"/>
      <c r="K1274" s="2"/>
      <c r="L1274" s="2" t="str">
        <f t="shared" si="7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76"/>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77"/>
        <v>SAT</v>
      </c>
      <c r="AE1274"/>
    </row>
    <row r="1275" spans="1:31" x14ac:dyDescent="0.25">
      <c r="B1275" s="4">
        <v>45759</v>
      </c>
      <c r="C1275" s="7" t="s">
        <v>1387</v>
      </c>
      <c r="D1275" s="2" t="s">
        <v>37</v>
      </c>
      <c r="E1275" s="2" t="s">
        <v>25</v>
      </c>
      <c r="F1275" s="2"/>
      <c r="G1275" s="2"/>
      <c r="H1275" s="2" t="str">
        <f t="shared" si="79"/>
        <v>_</v>
      </c>
      <c r="I1275" s="2"/>
      <c r="J1275" s="2"/>
      <c r="K1275" s="2"/>
      <c r="L1275" s="2" t="str">
        <f t="shared" si="7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76"/>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77"/>
        <v>SAT</v>
      </c>
      <c r="AE1275"/>
    </row>
    <row r="1276" spans="1:31" x14ac:dyDescent="0.25">
      <c r="B1276" s="4">
        <v>45759</v>
      </c>
      <c r="C1276" s="7" t="s">
        <v>1388</v>
      </c>
      <c r="D1276" s="2" t="s">
        <v>35</v>
      </c>
      <c r="E1276" s="2" t="s">
        <v>27</v>
      </c>
      <c r="F1276" s="2"/>
      <c r="G1276" s="2"/>
      <c r="H1276" s="2" t="str">
        <f t="shared" si="79"/>
        <v>_</v>
      </c>
      <c r="I1276" s="2"/>
      <c r="J1276" s="2"/>
      <c r="K1276" s="2"/>
      <c r="L1276" s="2" t="str">
        <f t="shared" si="7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76"/>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77"/>
        <v>SAT</v>
      </c>
      <c r="AE1276"/>
    </row>
    <row r="1277" spans="1:31" x14ac:dyDescent="0.25">
      <c r="A1277" s="3"/>
      <c r="B1277" s="5">
        <v>45759</v>
      </c>
      <c r="C1277" s="8" t="s">
        <v>1389</v>
      </c>
      <c r="D1277" s="3" t="s">
        <v>13</v>
      </c>
      <c r="E1277" s="3" t="s">
        <v>12</v>
      </c>
      <c r="F1277" s="3"/>
      <c r="G1277" s="3"/>
      <c r="H1277" s="3" t="str">
        <f t="shared" si="79"/>
        <v>_</v>
      </c>
      <c r="I1277" s="3"/>
      <c r="J1277" s="3"/>
      <c r="K1277" s="3"/>
      <c r="L1277" s="3" t="str">
        <f t="shared" si="7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76"/>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77"/>
        <v>SAT</v>
      </c>
      <c r="AE1277"/>
    </row>
    <row r="1278" spans="1:31" x14ac:dyDescent="0.25">
      <c r="B1278" s="4">
        <v>45760</v>
      </c>
      <c r="C1278" s="7" t="s">
        <v>1390</v>
      </c>
      <c r="D1278" s="2" t="s">
        <v>45</v>
      </c>
      <c r="E1278" s="2" t="s">
        <v>30</v>
      </c>
      <c r="F1278" s="2"/>
      <c r="G1278" s="2"/>
      <c r="H1278" s="2" t="str">
        <f t="shared" si="79"/>
        <v>_</v>
      </c>
      <c r="I1278" s="2"/>
      <c r="J1278" s="2"/>
      <c r="K1278" s="2"/>
      <c r="L1278" s="2" t="str">
        <f t="shared" si="7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76"/>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77"/>
        <v>SUN</v>
      </c>
      <c r="AE1278"/>
    </row>
    <row r="1279" spans="1:31" x14ac:dyDescent="0.25">
      <c r="B1279" s="4">
        <v>45760</v>
      </c>
      <c r="C1279" s="7" t="s">
        <v>1391</v>
      </c>
      <c r="D1279" s="2" t="s">
        <v>33</v>
      </c>
      <c r="E1279" s="2" t="s">
        <v>32</v>
      </c>
      <c r="F1279" s="2"/>
      <c r="G1279" s="2"/>
      <c r="H1279" s="2" t="str">
        <f t="shared" si="79"/>
        <v>_</v>
      </c>
      <c r="I1279" s="2"/>
      <c r="J1279" s="2"/>
      <c r="K1279" s="2"/>
      <c r="L1279" s="2" t="str">
        <f t="shared" si="7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76"/>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77"/>
        <v>SUN</v>
      </c>
      <c r="AE1279"/>
    </row>
    <row r="1280" spans="1:31" x14ac:dyDescent="0.25">
      <c r="B1280" s="4">
        <v>45760</v>
      </c>
      <c r="C1280" s="7" t="s">
        <v>1392</v>
      </c>
      <c r="D1280" s="2" t="s">
        <v>16</v>
      </c>
      <c r="E1280" s="2" t="s">
        <v>21</v>
      </c>
      <c r="F1280" s="2"/>
      <c r="G1280" s="2"/>
      <c r="H1280" s="2" t="str">
        <f t="shared" si="79"/>
        <v>_</v>
      </c>
      <c r="I1280" s="2"/>
      <c r="J1280" s="2"/>
      <c r="K1280" s="2"/>
      <c r="L1280" s="2" t="str">
        <f t="shared" si="7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76"/>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77"/>
        <v>SUN</v>
      </c>
      <c r="AE1280"/>
    </row>
    <row r="1281" spans="1:31" x14ac:dyDescent="0.25">
      <c r="B1281" s="4">
        <v>45760</v>
      </c>
      <c r="C1281" s="7" t="s">
        <v>1393</v>
      </c>
      <c r="D1281" s="2" t="s">
        <v>18</v>
      </c>
      <c r="E1281" s="2" t="s">
        <v>44</v>
      </c>
      <c r="F1281" s="2"/>
      <c r="G1281" s="2"/>
      <c r="H1281" s="2" t="str">
        <f t="shared" si="79"/>
        <v>_</v>
      </c>
      <c r="I1281" s="2"/>
      <c r="J1281" s="2"/>
      <c r="K1281" s="2"/>
      <c r="L1281" s="2" t="str">
        <f t="shared" si="7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76"/>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77"/>
        <v>SUN</v>
      </c>
      <c r="AE1281"/>
    </row>
    <row r="1282" spans="1:31" x14ac:dyDescent="0.25">
      <c r="B1282" s="4">
        <v>45760</v>
      </c>
      <c r="C1282" s="7" t="s">
        <v>1394</v>
      </c>
      <c r="D1282" s="2" t="s">
        <v>29</v>
      </c>
      <c r="E1282" s="2" t="s">
        <v>43</v>
      </c>
      <c r="F1282" s="2"/>
      <c r="G1282" s="2"/>
      <c r="H1282" s="2" t="str">
        <f t="shared" si="79"/>
        <v>_</v>
      </c>
      <c r="I1282" s="2"/>
      <c r="J1282" s="2"/>
      <c r="K1282" s="2"/>
      <c r="L1282" s="2" t="str">
        <f t="shared" si="7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76"/>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77"/>
        <v>SUN</v>
      </c>
      <c r="AE1282"/>
    </row>
    <row r="1283" spans="1:31" x14ac:dyDescent="0.25">
      <c r="B1283" s="4">
        <v>45760</v>
      </c>
      <c r="C1283" s="7" t="s">
        <v>1395</v>
      </c>
      <c r="D1283" s="2" t="s">
        <v>36</v>
      </c>
      <c r="E1283" s="2" t="s">
        <v>46</v>
      </c>
      <c r="F1283" s="2"/>
      <c r="G1283" s="2"/>
      <c r="H1283" s="2" t="str">
        <f t="shared" si="79"/>
        <v>_</v>
      </c>
      <c r="I1283" s="2"/>
      <c r="J1283" s="2"/>
      <c r="K1283" s="2"/>
      <c r="L1283" s="2" t="str">
        <f t="shared" si="7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8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81">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79"/>
        <v>_</v>
      </c>
      <c r="I1284" s="2"/>
      <c r="J1284" s="2"/>
      <c r="K1284" s="2"/>
      <c r="L1284" s="2" t="str">
        <f t="shared" ref="L1284:L1314" si="82">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8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81"/>
        <v>SUN</v>
      </c>
      <c r="AE1284"/>
    </row>
    <row r="1285" spans="1:31" x14ac:dyDescent="0.25">
      <c r="B1285" s="4">
        <v>45760</v>
      </c>
      <c r="C1285" s="7" t="s">
        <v>1397</v>
      </c>
      <c r="D1285" s="2" t="s">
        <v>38</v>
      </c>
      <c r="E1285" s="2" t="s">
        <v>24</v>
      </c>
      <c r="F1285" s="2"/>
      <c r="G1285" s="2"/>
      <c r="H1285" s="2" t="str">
        <f t="shared" si="79"/>
        <v>_</v>
      </c>
      <c r="I1285" s="2"/>
      <c r="J1285" s="2"/>
      <c r="K1285" s="2"/>
      <c r="L1285" s="2" t="str">
        <f t="shared" si="8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8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81"/>
        <v>SUN</v>
      </c>
      <c r="AE1285"/>
    </row>
    <row r="1286" spans="1:31" x14ac:dyDescent="0.25">
      <c r="A1286" s="3"/>
      <c r="B1286" s="5">
        <v>45760</v>
      </c>
      <c r="C1286" s="8" t="s">
        <v>1398</v>
      </c>
      <c r="D1286" s="3" t="s">
        <v>26</v>
      </c>
      <c r="E1286" s="3" t="s">
        <v>47</v>
      </c>
      <c r="F1286" s="3"/>
      <c r="G1286" s="3"/>
      <c r="H1286" s="3" t="str">
        <f t="shared" ref="H1286:H1314" si="83">IF(AND(ISBLANK($F1286),ISBLANK($G1286)),"_",IF($F1286&gt;$G1286,$D1286,$E1286))</f>
        <v>_</v>
      </c>
      <c r="I1286" s="3"/>
      <c r="J1286" s="3"/>
      <c r="K1286" s="3"/>
      <c r="L1286" s="2" t="str">
        <f t="shared" si="8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8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81"/>
        <v>SUN</v>
      </c>
      <c r="AE1286"/>
    </row>
    <row r="1287" spans="1:31" x14ac:dyDescent="0.25">
      <c r="B1287" s="4">
        <v>45761</v>
      </c>
      <c r="C1287" s="7" t="s">
        <v>1399</v>
      </c>
      <c r="D1287" s="2" t="s">
        <v>17</v>
      </c>
      <c r="E1287" s="2" t="s">
        <v>19</v>
      </c>
      <c r="F1287" s="2"/>
      <c r="G1287" s="2"/>
      <c r="H1287" s="2" t="str">
        <f t="shared" si="83"/>
        <v>_</v>
      </c>
      <c r="I1287" s="2"/>
      <c r="J1287" s="2"/>
      <c r="K1287" s="2"/>
      <c r="L1287" s="13" t="str">
        <f t="shared" si="8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8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81"/>
        <v>MON</v>
      </c>
      <c r="AE1287"/>
    </row>
    <row r="1288" spans="1:31" x14ac:dyDescent="0.25">
      <c r="B1288" s="4">
        <v>45761</v>
      </c>
      <c r="C1288" s="7" t="s">
        <v>1400</v>
      </c>
      <c r="D1288" s="2" t="s">
        <v>34</v>
      </c>
      <c r="E1288" s="2" t="s">
        <v>31</v>
      </c>
      <c r="F1288" s="2"/>
      <c r="G1288" s="2"/>
      <c r="H1288" s="2" t="str">
        <f t="shared" si="83"/>
        <v>_</v>
      </c>
      <c r="I1288" s="2"/>
      <c r="J1288" s="2"/>
      <c r="K1288" s="2"/>
      <c r="L1288" s="2" t="str">
        <f t="shared" si="8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8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81"/>
        <v>MON</v>
      </c>
      <c r="AE1288"/>
    </row>
    <row r="1289" spans="1:31" x14ac:dyDescent="0.25">
      <c r="B1289" s="4">
        <v>45761</v>
      </c>
      <c r="C1289" s="7" t="s">
        <v>1401</v>
      </c>
      <c r="D1289" s="2" t="s">
        <v>20</v>
      </c>
      <c r="E1289" s="2" t="s">
        <v>14</v>
      </c>
      <c r="F1289" s="2"/>
      <c r="G1289" s="2"/>
      <c r="H1289" s="2" t="str">
        <f t="shared" si="83"/>
        <v>_</v>
      </c>
      <c r="I1289" s="2"/>
      <c r="J1289" s="2"/>
      <c r="K1289" s="2"/>
      <c r="L1289" s="2" t="str">
        <f t="shared" si="8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8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81"/>
        <v>MON</v>
      </c>
      <c r="AE1289"/>
    </row>
    <row r="1290" spans="1:31" x14ac:dyDescent="0.25">
      <c r="B1290" s="4">
        <v>45761</v>
      </c>
      <c r="C1290" s="7" t="s">
        <v>1402</v>
      </c>
      <c r="D1290" s="2" t="s">
        <v>15</v>
      </c>
      <c r="E1290" s="2" t="s">
        <v>35</v>
      </c>
      <c r="F1290" s="2"/>
      <c r="G1290" s="2"/>
      <c r="H1290" s="2" t="str">
        <f t="shared" si="83"/>
        <v>_</v>
      </c>
      <c r="I1290" s="2"/>
      <c r="J1290" s="2"/>
      <c r="K1290" s="2"/>
      <c r="L1290" s="2" t="str">
        <f t="shared" si="8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8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81"/>
        <v>MON</v>
      </c>
      <c r="AE1290"/>
    </row>
    <row r="1291" spans="1:31" x14ac:dyDescent="0.25">
      <c r="B1291" s="4">
        <v>45761</v>
      </c>
      <c r="C1291" s="7" t="s">
        <v>1403</v>
      </c>
      <c r="D1291" s="2" t="s">
        <v>28</v>
      </c>
      <c r="E1291" s="2" t="s">
        <v>23</v>
      </c>
      <c r="F1291" s="2"/>
      <c r="G1291" s="2"/>
      <c r="H1291" s="2" t="str">
        <f t="shared" si="83"/>
        <v>_</v>
      </c>
      <c r="I1291" s="2"/>
      <c r="J1291" s="2"/>
      <c r="K1291" s="2"/>
      <c r="L1291" s="2" t="str">
        <f t="shared" si="8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8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81"/>
        <v>MON</v>
      </c>
      <c r="AE1291"/>
    </row>
    <row r="1292" spans="1:31" x14ac:dyDescent="0.25">
      <c r="A1292" s="3"/>
      <c r="B1292" s="5">
        <v>45761</v>
      </c>
      <c r="C1292" s="8" t="s">
        <v>1404</v>
      </c>
      <c r="D1292" s="3" t="s">
        <v>38</v>
      </c>
      <c r="E1292" s="3" t="s">
        <v>25</v>
      </c>
      <c r="F1292" s="3"/>
      <c r="G1292" s="3"/>
      <c r="H1292" s="3" t="str">
        <f t="shared" si="83"/>
        <v>_</v>
      </c>
      <c r="I1292" s="3"/>
      <c r="J1292" s="3"/>
      <c r="K1292" s="3"/>
      <c r="L1292" s="3" t="str">
        <f t="shared" si="8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8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81"/>
        <v>MON</v>
      </c>
      <c r="AE1292"/>
    </row>
    <row r="1293" spans="1:31" x14ac:dyDescent="0.25">
      <c r="B1293" s="4">
        <v>45762</v>
      </c>
      <c r="C1293" s="7" t="s">
        <v>1405</v>
      </c>
      <c r="D1293" s="2" t="s">
        <v>32</v>
      </c>
      <c r="E1293" s="2" t="s">
        <v>16</v>
      </c>
      <c r="F1293" s="2"/>
      <c r="G1293" s="2"/>
      <c r="H1293" s="2" t="str">
        <f t="shared" si="83"/>
        <v>_</v>
      </c>
      <c r="I1293" s="2"/>
      <c r="J1293" s="2"/>
      <c r="K1293" s="2"/>
      <c r="L1293" s="2" t="str">
        <f t="shared" si="8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8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81"/>
        <v>TUE</v>
      </c>
      <c r="AE1293"/>
    </row>
    <row r="1294" spans="1:31" x14ac:dyDescent="0.25">
      <c r="B1294" s="4">
        <v>45762</v>
      </c>
      <c r="C1294" s="7" t="s">
        <v>1406</v>
      </c>
      <c r="D1294" s="2" t="s">
        <v>18</v>
      </c>
      <c r="E1294" s="2" t="s">
        <v>29</v>
      </c>
      <c r="F1294" s="2"/>
      <c r="G1294" s="2"/>
      <c r="H1294" s="2" t="str">
        <f t="shared" si="83"/>
        <v>_</v>
      </c>
      <c r="I1294" s="2"/>
      <c r="J1294" s="2"/>
      <c r="K1294" s="2"/>
      <c r="L1294" s="2" t="str">
        <f t="shared" si="8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8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81"/>
        <v>TUE</v>
      </c>
      <c r="AE1294"/>
    </row>
    <row r="1295" spans="1:31" x14ac:dyDescent="0.25">
      <c r="B1295" s="4">
        <v>45762</v>
      </c>
      <c r="C1295" s="7" t="s">
        <v>1407</v>
      </c>
      <c r="D1295" s="2" t="s">
        <v>17</v>
      </c>
      <c r="E1295" s="2" t="s">
        <v>30</v>
      </c>
      <c r="F1295" s="2"/>
      <c r="G1295" s="2"/>
      <c r="H1295" s="2" t="str">
        <f t="shared" si="83"/>
        <v>_</v>
      </c>
      <c r="I1295" s="2"/>
      <c r="J1295" s="2"/>
      <c r="K1295" s="2"/>
      <c r="L1295" s="2" t="str">
        <f t="shared" si="8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8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81"/>
        <v>TUE</v>
      </c>
      <c r="AE1295"/>
    </row>
    <row r="1296" spans="1:31" x14ac:dyDescent="0.25">
      <c r="B1296" s="4">
        <v>45762</v>
      </c>
      <c r="C1296" s="7" t="s">
        <v>1408</v>
      </c>
      <c r="D1296" s="2" t="s">
        <v>14</v>
      </c>
      <c r="E1296" s="2" t="s">
        <v>43</v>
      </c>
      <c r="F1296" s="2"/>
      <c r="G1296" s="2"/>
      <c r="H1296" s="2" t="str">
        <f t="shared" si="83"/>
        <v>_</v>
      </c>
      <c r="I1296" s="2"/>
      <c r="J1296" s="2"/>
      <c r="K1296" s="2"/>
      <c r="L1296" s="2" t="str">
        <f t="shared" si="8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8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81"/>
        <v>TUE</v>
      </c>
      <c r="AE1296"/>
    </row>
    <row r="1297" spans="1:31" x14ac:dyDescent="0.25">
      <c r="B1297" s="4">
        <v>45762</v>
      </c>
      <c r="C1297" s="7" t="s">
        <v>1409</v>
      </c>
      <c r="D1297" s="2" t="s">
        <v>36</v>
      </c>
      <c r="E1297" s="2" t="s">
        <v>45</v>
      </c>
      <c r="F1297" s="2"/>
      <c r="G1297" s="2"/>
      <c r="H1297" s="2" t="str">
        <f t="shared" si="83"/>
        <v>_</v>
      </c>
      <c r="I1297" s="2"/>
      <c r="J1297" s="2"/>
      <c r="K1297" s="2"/>
      <c r="L1297" s="2" t="str">
        <f t="shared" si="8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8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81"/>
        <v>TUE</v>
      </c>
      <c r="AE1297"/>
    </row>
    <row r="1298" spans="1:31" x14ac:dyDescent="0.25">
      <c r="B1298" s="4">
        <v>45762</v>
      </c>
      <c r="C1298" s="7" t="s">
        <v>1410</v>
      </c>
      <c r="D1298" s="2" t="s">
        <v>46</v>
      </c>
      <c r="E1298" s="2" t="s">
        <v>33</v>
      </c>
      <c r="F1298" s="2"/>
      <c r="G1298" s="2"/>
      <c r="H1298" s="2" t="str">
        <f t="shared" si="83"/>
        <v>_</v>
      </c>
      <c r="I1298" s="2"/>
      <c r="J1298" s="2"/>
      <c r="K1298" s="2"/>
      <c r="L1298" s="2" t="str">
        <f t="shared" si="8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8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81"/>
        <v>TUE</v>
      </c>
      <c r="AE1298"/>
    </row>
    <row r="1299" spans="1:31" x14ac:dyDescent="0.25">
      <c r="B1299" s="4">
        <v>45762</v>
      </c>
      <c r="C1299" s="7" t="s">
        <v>1411</v>
      </c>
      <c r="D1299" s="2" t="s">
        <v>15</v>
      </c>
      <c r="E1299" s="2" t="s">
        <v>13</v>
      </c>
      <c r="F1299" s="2"/>
      <c r="G1299" s="2"/>
      <c r="H1299" s="2" t="str">
        <f t="shared" si="83"/>
        <v>_</v>
      </c>
      <c r="I1299" s="2"/>
      <c r="J1299" s="2"/>
      <c r="K1299" s="2"/>
      <c r="L1299" s="2" t="str">
        <f t="shared" si="8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8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81"/>
        <v>TUE</v>
      </c>
      <c r="AE1299"/>
    </row>
    <row r="1300" spans="1:31" x14ac:dyDescent="0.25">
      <c r="B1300" s="4">
        <v>45762</v>
      </c>
      <c r="C1300" s="7" t="s">
        <v>1412</v>
      </c>
      <c r="D1300" s="2" t="s">
        <v>47</v>
      </c>
      <c r="E1300" s="2" t="s">
        <v>37</v>
      </c>
      <c r="F1300" s="2"/>
      <c r="G1300" s="2"/>
      <c r="H1300" s="2" t="str">
        <f t="shared" si="83"/>
        <v>_</v>
      </c>
      <c r="I1300" s="2"/>
      <c r="J1300" s="2"/>
      <c r="K1300" s="2"/>
      <c r="L1300" s="2" t="str">
        <f t="shared" si="8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8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81"/>
        <v>TUE</v>
      </c>
      <c r="AE1300"/>
    </row>
    <row r="1301" spans="1:31" x14ac:dyDescent="0.25">
      <c r="B1301" s="4">
        <v>45762</v>
      </c>
      <c r="C1301" s="7" t="s">
        <v>1413</v>
      </c>
      <c r="D1301" s="2" t="s">
        <v>27</v>
      </c>
      <c r="E1301" s="2" t="s">
        <v>24</v>
      </c>
      <c r="F1301" s="2"/>
      <c r="G1301" s="2"/>
      <c r="H1301" s="2" t="str">
        <f t="shared" si="83"/>
        <v>_</v>
      </c>
      <c r="I1301" s="2"/>
      <c r="J1301" s="2"/>
      <c r="K1301" s="2"/>
      <c r="L1301" s="2" t="str">
        <f t="shared" si="8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8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81"/>
        <v>TUE</v>
      </c>
      <c r="AE1301"/>
    </row>
    <row r="1302" spans="1:31" x14ac:dyDescent="0.25">
      <c r="A1302" s="3"/>
      <c r="B1302" s="5">
        <v>45762</v>
      </c>
      <c r="C1302" s="8" t="s">
        <v>1414</v>
      </c>
      <c r="D1302" s="3" t="s">
        <v>28</v>
      </c>
      <c r="E1302" s="3" t="s">
        <v>12</v>
      </c>
      <c r="F1302" s="3"/>
      <c r="G1302" s="3"/>
      <c r="H1302" s="3" t="str">
        <f t="shared" si="83"/>
        <v>_</v>
      </c>
      <c r="I1302" s="3"/>
      <c r="J1302" s="3"/>
      <c r="K1302" s="3"/>
      <c r="L1302" s="2" t="str">
        <f t="shared" si="8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8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81"/>
        <v>TUE</v>
      </c>
      <c r="AE1302"/>
    </row>
    <row r="1303" spans="1:31" x14ac:dyDescent="0.25">
      <c r="B1303" s="4">
        <v>45763</v>
      </c>
      <c r="C1303" s="7" t="s">
        <v>1415</v>
      </c>
      <c r="D1303" s="2" t="s">
        <v>44</v>
      </c>
      <c r="E1303" s="2" t="s">
        <v>19</v>
      </c>
      <c r="F1303" s="2"/>
      <c r="G1303" s="2"/>
      <c r="H1303" s="2" t="str">
        <f t="shared" si="83"/>
        <v>_</v>
      </c>
      <c r="I1303" s="2"/>
      <c r="J1303" s="2"/>
      <c r="K1303" s="2"/>
      <c r="L1303" s="13" t="str">
        <f t="shared" si="8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8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81"/>
        <v>WED</v>
      </c>
      <c r="AE1303"/>
    </row>
    <row r="1304" spans="1:31" x14ac:dyDescent="0.25">
      <c r="B1304" s="4">
        <v>45763</v>
      </c>
      <c r="C1304" s="7" t="s">
        <v>1416</v>
      </c>
      <c r="D1304" s="2" t="s">
        <v>47</v>
      </c>
      <c r="E1304" s="2" t="s">
        <v>22</v>
      </c>
      <c r="F1304" s="2"/>
      <c r="G1304" s="2"/>
      <c r="H1304" s="2" t="str">
        <f t="shared" si="83"/>
        <v>_</v>
      </c>
      <c r="I1304" s="2"/>
      <c r="J1304" s="2"/>
      <c r="K1304" s="2"/>
      <c r="L1304" s="2" t="str">
        <f t="shared" si="8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8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81"/>
        <v>WED</v>
      </c>
      <c r="AE1304"/>
    </row>
    <row r="1305" spans="1:31" x14ac:dyDescent="0.25">
      <c r="B1305" s="4">
        <v>45763</v>
      </c>
      <c r="C1305" s="7" t="s">
        <v>1417</v>
      </c>
      <c r="D1305" s="2" t="s">
        <v>31</v>
      </c>
      <c r="E1305" s="2" t="s">
        <v>32</v>
      </c>
      <c r="F1305" s="2"/>
      <c r="G1305" s="2"/>
      <c r="H1305" s="2" t="str">
        <f t="shared" si="83"/>
        <v>_</v>
      </c>
      <c r="I1305" s="2"/>
      <c r="J1305" s="2"/>
      <c r="K1305" s="2"/>
      <c r="L1305" s="2" t="str">
        <f t="shared" si="8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8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81"/>
        <v>WED</v>
      </c>
      <c r="AE1305"/>
    </row>
    <row r="1306" spans="1:31" x14ac:dyDescent="0.25">
      <c r="B1306" s="4">
        <v>45763</v>
      </c>
      <c r="C1306" s="7" t="s">
        <v>1418</v>
      </c>
      <c r="D1306" s="2" t="s">
        <v>34</v>
      </c>
      <c r="E1306" s="2" t="s">
        <v>35</v>
      </c>
      <c r="F1306" s="2"/>
      <c r="G1306" s="2"/>
      <c r="H1306" s="2" t="str">
        <f t="shared" si="83"/>
        <v>_</v>
      </c>
      <c r="I1306" s="2"/>
      <c r="J1306" s="2"/>
      <c r="K1306" s="2"/>
      <c r="L1306" s="2" t="str">
        <f t="shared" si="8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8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81"/>
        <v>WED</v>
      </c>
      <c r="AE1306"/>
    </row>
    <row r="1307" spans="1:31" x14ac:dyDescent="0.25">
      <c r="B1307" s="4">
        <v>45763</v>
      </c>
      <c r="C1307" s="7" t="s">
        <v>1419</v>
      </c>
      <c r="D1307" s="2" t="s">
        <v>27</v>
      </c>
      <c r="E1307" s="2" t="s">
        <v>25</v>
      </c>
      <c r="F1307" s="2"/>
      <c r="G1307" s="2"/>
      <c r="H1307" s="2" t="str">
        <f t="shared" si="83"/>
        <v>_</v>
      </c>
      <c r="I1307" s="2"/>
      <c r="J1307" s="2"/>
      <c r="K1307" s="2"/>
      <c r="L1307" s="2" t="str">
        <f t="shared" si="8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8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81"/>
        <v>WED</v>
      </c>
      <c r="AE1307"/>
    </row>
    <row r="1308" spans="1:31" x14ac:dyDescent="0.25">
      <c r="A1308" s="3"/>
      <c r="B1308" s="5">
        <v>45763</v>
      </c>
      <c r="C1308" s="8" t="s">
        <v>1420</v>
      </c>
      <c r="D1308" s="3" t="s">
        <v>23</v>
      </c>
      <c r="E1308" s="3" t="s">
        <v>38</v>
      </c>
      <c r="F1308" s="3"/>
      <c r="G1308" s="3"/>
      <c r="H1308" s="3" t="str">
        <f t="shared" si="83"/>
        <v>_</v>
      </c>
      <c r="I1308" s="3"/>
      <c r="J1308" s="3"/>
      <c r="K1308" s="3"/>
      <c r="L1308" s="3" t="str">
        <f t="shared" si="8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8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81"/>
        <v>WED</v>
      </c>
      <c r="AE1308"/>
    </row>
    <row r="1309" spans="1:31" x14ac:dyDescent="0.25">
      <c r="B1309" s="4">
        <v>45764</v>
      </c>
      <c r="C1309" s="7" t="s">
        <v>1421</v>
      </c>
      <c r="D1309" s="2" t="s">
        <v>45</v>
      </c>
      <c r="E1309" s="2" t="s">
        <v>29</v>
      </c>
      <c r="F1309" s="2"/>
      <c r="G1309" s="2"/>
      <c r="H1309" s="2" t="str">
        <f t="shared" si="83"/>
        <v>_</v>
      </c>
      <c r="I1309" s="2"/>
      <c r="J1309" s="2"/>
      <c r="K1309" s="2"/>
      <c r="L1309" s="2" t="str">
        <f t="shared" si="8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8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81"/>
        <v>THU</v>
      </c>
      <c r="AE1309"/>
    </row>
    <row r="1310" spans="1:31" x14ac:dyDescent="0.25">
      <c r="B1310" s="4">
        <v>45764</v>
      </c>
      <c r="C1310" s="7" t="s">
        <v>1422</v>
      </c>
      <c r="D1310" s="2" t="s">
        <v>31</v>
      </c>
      <c r="E1310" s="2" t="s">
        <v>18</v>
      </c>
      <c r="F1310" s="2"/>
      <c r="G1310" s="2"/>
      <c r="H1310" s="2" t="str">
        <f t="shared" si="83"/>
        <v>_</v>
      </c>
      <c r="I1310" s="2"/>
      <c r="J1310" s="2"/>
      <c r="K1310" s="2"/>
      <c r="L1310" s="2" t="str">
        <f t="shared" si="8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8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81"/>
        <v>THU</v>
      </c>
      <c r="AE1310"/>
    </row>
    <row r="1311" spans="1:31" x14ac:dyDescent="0.25">
      <c r="B1311" s="4">
        <v>45764</v>
      </c>
      <c r="C1311" s="7" t="s">
        <v>1423</v>
      </c>
      <c r="D1311" s="2" t="s">
        <v>44</v>
      </c>
      <c r="E1311" s="2" t="s">
        <v>30</v>
      </c>
      <c r="F1311" s="2"/>
      <c r="G1311" s="2"/>
      <c r="H1311" s="2" t="str">
        <f t="shared" si="83"/>
        <v>_</v>
      </c>
      <c r="I1311" s="2"/>
      <c r="J1311" s="2"/>
      <c r="K1311" s="2"/>
      <c r="L1311" s="2" t="str">
        <f t="shared" si="8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8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81"/>
        <v>THU</v>
      </c>
      <c r="AE1311"/>
    </row>
    <row r="1312" spans="1:31" x14ac:dyDescent="0.25">
      <c r="B1312" s="4">
        <v>45764</v>
      </c>
      <c r="C1312" s="7" t="s">
        <v>1424</v>
      </c>
      <c r="D1312" s="2" t="s">
        <v>43</v>
      </c>
      <c r="E1312" s="2" t="s">
        <v>20</v>
      </c>
      <c r="F1312" s="2"/>
      <c r="G1312" s="2"/>
      <c r="H1312" s="2" t="str">
        <f t="shared" si="83"/>
        <v>_</v>
      </c>
      <c r="I1312" s="2"/>
      <c r="J1312" s="2"/>
      <c r="K1312" s="2"/>
      <c r="L1312" s="2" t="str">
        <f t="shared" si="8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8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81"/>
        <v>THU</v>
      </c>
      <c r="AE1312"/>
    </row>
    <row r="1313" spans="2:31" x14ac:dyDescent="0.25">
      <c r="B1313" s="4">
        <v>45764</v>
      </c>
      <c r="C1313" s="7" t="s">
        <v>1425</v>
      </c>
      <c r="D1313" s="2" t="s">
        <v>46</v>
      </c>
      <c r="E1313" s="2" t="s">
        <v>21</v>
      </c>
      <c r="F1313" s="2"/>
      <c r="G1313" s="2"/>
      <c r="H1313" s="2" t="str">
        <f t="shared" si="83"/>
        <v>_</v>
      </c>
      <c r="I1313" s="2"/>
      <c r="J1313" s="2"/>
      <c r="K1313" s="2"/>
      <c r="L1313" s="2" t="str">
        <f t="shared" si="8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8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81"/>
        <v>THU</v>
      </c>
      <c r="AE1313"/>
    </row>
    <row r="1314" spans="2:31" x14ac:dyDescent="0.25">
      <c r="B1314" s="4">
        <v>45764</v>
      </c>
      <c r="C1314" s="7" t="s">
        <v>1426</v>
      </c>
      <c r="D1314" s="2" t="s">
        <v>33</v>
      </c>
      <c r="E1314" s="2" t="s">
        <v>36</v>
      </c>
      <c r="F1314" s="2"/>
      <c r="G1314" s="2"/>
      <c r="H1314" s="2" t="str">
        <f t="shared" si="83"/>
        <v>_</v>
      </c>
      <c r="I1314" s="2"/>
      <c r="J1314" s="2"/>
      <c r="K1314" s="2"/>
      <c r="L1314" s="2" t="str">
        <f t="shared" si="8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8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81"/>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T4:T1314 D663:AT663 AI3:AT5 X4:Y7 AI6:AN11 AP6:AT11 AO6:AO12 C2:AT2 C3:Y3 C4:T7 C8:Y11 C664:AT1314 C12:AT662 C1:AC1 AE1:AR1 A1:B1048576 D1315:AS1048576 AD1:AD1314">
    <cfRule type="cellIs" dxfId="31" priority="4" operator="equal">
      <formula>"WSH"</formula>
    </cfRule>
    <cfRule type="cellIs" dxfId="30" priority="5" operator="equal">
      <formula>"UTA"</formula>
    </cfRule>
    <cfRule type="cellIs" dxfId="29" priority="6" operator="equal">
      <formula>"TBL"</formula>
    </cfRule>
    <cfRule type="cellIs" dxfId="28" priority="7" operator="equal">
      <formula>"TOR"</formula>
    </cfRule>
    <cfRule type="cellIs" dxfId="27" priority="8" operator="equal">
      <formula>"WPG"</formula>
    </cfRule>
    <cfRule type="cellIs" dxfId="26" priority="9" operator="equal">
      <formula>"VAN"</formula>
    </cfRule>
    <cfRule type="cellIs" dxfId="25" priority="10" operator="equal">
      <formula>"VGK"</formula>
    </cfRule>
    <cfRule type="cellIs" dxfId="24" priority="11" operator="equal">
      <formula>"SEA"</formula>
    </cfRule>
    <cfRule type="cellIs" dxfId="23" priority="12" operator="equal">
      <formula>"STL"</formula>
    </cfRule>
    <cfRule type="cellIs" dxfId="22" priority="13" operator="equal">
      <formula>"SJS"</formula>
    </cfRule>
    <cfRule type="cellIs" dxfId="21" priority="14" operator="equal">
      <formula>"PHI"</formula>
    </cfRule>
    <cfRule type="cellIs" dxfId="20" priority="15" operator="equal">
      <formula>"LAK"</formula>
    </cfRule>
    <cfRule type="cellIs" dxfId="19" priority="16" operator="equal">
      <formula>"PIT"</formula>
    </cfRule>
    <cfRule type="cellIs" dxfId="18" priority="17" operator="equal">
      <formula>"OTT"</formula>
    </cfRule>
    <cfRule type="cellIs" dxfId="17" priority="18" operator="equal">
      <formula>"NSH"</formula>
    </cfRule>
    <cfRule type="cellIs" dxfId="16" priority="19" operator="equal">
      <formula>"MIN"</formula>
    </cfRule>
    <cfRule type="cellIs" dxfId="15" priority="20" operator="equal">
      <formula>"MTL"</formula>
    </cfRule>
    <cfRule type="cellIs" dxfId="14" priority="21" operator="equal">
      <formula>"NYR"</formula>
    </cfRule>
    <cfRule type="cellIs" dxfId="13" priority="22" operator="equal">
      <formula>"NJD"</formula>
    </cfRule>
    <cfRule type="cellIs" dxfId="12" priority="23" operator="equal">
      <formula>"NYI"</formula>
    </cfRule>
    <cfRule type="cellIs" dxfId="11" priority="24" operator="equal">
      <formula>"BOS"</formula>
    </cfRule>
    <cfRule type="cellIs" dxfId="10" priority="25" operator="equal">
      <formula>"FLA"</formula>
    </cfRule>
    <cfRule type="cellIs" dxfId="9" priority="26" operator="equal">
      <formula>"EDM"</formula>
    </cfRule>
    <cfRule type="cellIs" dxfId="8" priority="27" operator="equal">
      <formula>"DAL"</formula>
    </cfRule>
    <cfRule type="cellIs" dxfId="7" priority="28" operator="equal">
      <formula>"DET"</formula>
    </cfRule>
    <cfRule type="cellIs" dxfId="6" priority="29" operator="equal">
      <formula>"CBJ"</formula>
    </cfRule>
    <cfRule type="cellIs" dxfId="5" priority="30" operator="equal">
      <formula>"CGY"</formula>
    </cfRule>
    <cfRule type="cellIs" dxfId="4" priority="31" operator="equal">
      <formula>"COL"</formula>
    </cfRule>
    <cfRule type="cellIs" dxfId="3" priority="32" operator="equal">
      <formula>"CHI"</formula>
    </cfRule>
    <cfRule type="cellIs" dxfId="2" priority="33" operator="equal">
      <formula>"CAR"</formula>
    </cfRule>
    <cfRule type="cellIs" dxfId="1" priority="34" operator="equal">
      <formula>"BUF"</formula>
    </cfRule>
    <cfRule type="cellIs" dxfId="0" priority="35" operator="equal">
      <formula>"ANA"</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15</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16</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16</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13</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15</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16</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10</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11</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8</v>
      </c>
      <c r="Z35" s="2">
        <f>SUMIFS(DataRegularSeason20242025!$AA$3:$AA$1315,DataRegularSeason20242025!$B$3:$B$1315, "&lt;=" &amp; $A35, DataRegularSeason20242025!$D$3:$D$1315, Z$1)+SUMIFS(DataRegularSeason20242025!$AB$3:$AB$1315,DataRegularSeason20242025!$B$3:$B$1315, "&lt;=" &amp; $A35, DataRegularSeason20242025!$E$3:$E$1315, Z$1)</f>
        <v>12</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14</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13</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22</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16</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13</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11</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15</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16</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10</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11</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8</v>
      </c>
      <c r="Z36" s="2">
        <f>SUMIFS(DataRegularSeason20242025!$AA$3:$AA$1315,DataRegularSeason20242025!$B$3:$B$1315, "&lt;=" &amp; $A36, DataRegularSeason20242025!$D$3:$D$1315, Z$1)+SUMIFS(DataRegularSeason20242025!$AB$3:$AB$1315,DataRegularSeason20242025!$B$3:$B$1315, "&lt;=" &amp; $A36, DataRegularSeason20242025!$E$3:$E$1315, Z$1)</f>
        <v>12</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14</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13</v>
      </c>
      <c r="AE36" s="2">
        <f>SUMIFS(DataRegularSeason20242025!$AA$3:$AA$1315,DataRegularSeason20242025!$B$3:$B$1315, "&lt;=" &amp; $A36, DataRegularSeason20242025!$D$3:$D$1315, AE$1)+SUMIFS(DataRegularSeason20242025!$AB$3:$AB$1315,DataRegularSeason20242025!$B$3:$B$1315, "&lt;=" &amp; $A36, DataRegularSeason20242025!$E$3:$E$1315, AE$1)</f>
        <v>17</v>
      </c>
      <c r="AF36" s="2">
        <f>SUMIFS(DataRegularSeason20242025!$AA$3:$AA$1315,DataRegularSeason20242025!$B$3:$B$1315, "&lt;=" &amp; $A36, DataRegularSeason20242025!$D$3:$D$1315, AF$1)+SUMIFS(DataRegularSeason20242025!$AB$3:$AB$1315,DataRegularSeason20242025!$B$3:$B$1315, "&lt;=" &amp; $A36, DataRegularSeason20242025!$E$3:$E$1315, AF$1)</f>
        <v>22</v>
      </c>
      <c r="AG36" s="2">
        <f>SUMIFS(DataRegularSeason20242025!$AA$3:$AA$1315,DataRegularSeason20242025!$B$3:$B$1315, "&lt;=" &amp; $A36, DataRegularSeason20242025!$D$3:$D$1315, AG$1)+SUMIFS(DataRegularSeason20242025!$AB$3:$AB$1315,DataRegularSeason20242025!$B$3:$B$1315, "&lt;=" &amp; $A36, DataRegularSeason20242025!$E$3:$E$1315, AG$1)</f>
        <v>16</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16</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13</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11</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15</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16</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10</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11</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8</v>
      </c>
      <c r="Z37" s="2">
        <f>SUMIFS(DataRegularSeason20242025!$AA$3:$AA$1315,DataRegularSeason20242025!$B$3:$B$1315, "&lt;=" &amp; $A37, DataRegularSeason20242025!$D$3:$D$1315, Z$1)+SUMIFS(DataRegularSeason20242025!$AB$3:$AB$1315,DataRegularSeason20242025!$B$3:$B$1315, "&lt;=" &amp; $A37, DataRegularSeason20242025!$E$3:$E$1315, Z$1)</f>
        <v>12</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14</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13</v>
      </c>
      <c r="AE37" s="2">
        <f>SUMIFS(DataRegularSeason20242025!$AA$3:$AA$1315,DataRegularSeason20242025!$B$3:$B$1315, "&lt;=" &amp; $A37, DataRegularSeason20242025!$D$3:$D$1315, AE$1)+SUMIFS(DataRegularSeason20242025!$AB$3:$AB$1315,DataRegularSeason20242025!$B$3:$B$1315, "&lt;=" &amp; $A37, DataRegularSeason20242025!$E$3:$E$1315, AE$1)</f>
        <v>17</v>
      </c>
      <c r="AF37" s="2">
        <f>SUMIFS(DataRegularSeason20242025!$AA$3:$AA$1315,DataRegularSeason20242025!$B$3:$B$1315, "&lt;=" &amp; $A37, DataRegularSeason20242025!$D$3:$D$1315, AF$1)+SUMIFS(DataRegularSeason20242025!$AB$3:$AB$1315,DataRegularSeason20242025!$B$3:$B$1315, "&lt;=" &amp; $A37, DataRegularSeason20242025!$E$3:$E$1315, AF$1)</f>
        <v>22</v>
      </c>
      <c r="AG37" s="2">
        <f>SUMIFS(DataRegularSeason20242025!$AA$3:$AA$1315,DataRegularSeason20242025!$B$3:$B$1315, "&lt;=" &amp; $A37, DataRegularSeason20242025!$D$3:$D$1315, AG$1)+SUMIFS(DataRegularSeason20242025!$AB$3:$AB$1315,DataRegularSeason20242025!$B$3:$B$1315, "&lt;=" &amp; $A37, DataRegularSeason20242025!$E$3:$E$1315, AG$1)</f>
        <v>16</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16</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13</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11</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15</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16</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10</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11</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8</v>
      </c>
      <c r="Z38" s="2">
        <f>SUMIFS(DataRegularSeason20242025!$AA$3:$AA$1315,DataRegularSeason20242025!$B$3:$B$1315, "&lt;=" &amp; $A38, DataRegularSeason20242025!$D$3:$D$1315, Z$1)+SUMIFS(DataRegularSeason20242025!$AB$3:$AB$1315,DataRegularSeason20242025!$B$3:$B$1315, "&lt;=" &amp; $A38, DataRegularSeason20242025!$E$3:$E$1315, Z$1)</f>
        <v>12</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14</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13</v>
      </c>
      <c r="AE38" s="2">
        <f>SUMIFS(DataRegularSeason20242025!$AA$3:$AA$1315,DataRegularSeason20242025!$B$3:$B$1315, "&lt;=" &amp; $A38, DataRegularSeason20242025!$D$3:$D$1315, AE$1)+SUMIFS(DataRegularSeason20242025!$AB$3:$AB$1315,DataRegularSeason20242025!$B$3:$B$1315, "&lt;=" &amp; $A38, DataRegularSeason20242025!$E$3:$E$1315, AE$1)</f>
        <v>17</v>
      </c>
      <c r="AF38" s="2">
        <f>SUMIFS(DataRegularSeason20242025!$AA$3:$AA$1315,DataRegularSeason20242025!$B$3:$B$1315, "&lt;=" &amp; $A38, DataRegularSeason20242025!$D$3:$D$1315, AF$1)+SUMIFS(DataRegularSeason20242025!$AB$3:$AB$1315,DataRegularSeason20242025!$B$3:$B$1315, "&lt;=" &amp; $A38, DataRegularSeason20242025!$E$3:$E$1315, AF$1)</f>
        <v>22</v>
      </c>
      <c r="AG38" s="2">
        <f>SUMIFS(DataRegularSeason20242025!$AA$3:$AA$1315,DataRegularSeason20242025!$B$3:$B$1315, "&lt;=" &amp; $A38, DataRegularSeason20242025!$D$3:$D$1315, AG$1)+SUMIFS(DataRegularSeason20242025!$AB$3:$AB$1315,DataRegularSeason20242025!$B$3:$B$1315, "&lt;=" &amp; $A38, DataRegularSeason20242025!$E$3:$E$1315, AG$1)</f>
        <v>16</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16</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13</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11</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15</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16</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10</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11</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8</v>
      </c>
      <c r="Z39" s="2">
        <f>SUMIFS(DataRegularSeason20242025!$AA$3:$AA$1315,DataRegularSeason20242025!$B$3:$B$1315, "&lt;=" &amp; $A39, DataRegularSeason20242025!$D$3:$D$1315, Z$1)+SUMIFS(DataRegularSeason20242025!$AB$3:$AB$1315,DataRegularSeason20242025!$B$3:$B$1315, "&lt;=" &amp; $A39, DataRegularSeason20242025!$E$3:$E$1315, Z$1)</f>
        <v>12</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14</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13</v>
      </c>
      <c r="AE39" s="2">
        <f>SUMIFS(DataRegularSeason20242025!$AA$3:$AA$1315,DataRegularSeason20242025!$B$3:$B$1315, "&lt;=" &amp; $A39, DataRegularSeason20242025!$D$3:$D$1315, AE$1)+SUMIFS(DataRegularSeason20242025!$AB$3:$AB$1315,DataRegularSeason20242025!$B$3:$B$1315, "&lt;=" &amp; $A39, DataRegularSeason20242025!$E$3:$E$1315, AE$1)</f>
        <v>17</v>
      </c>
      <c r="AF39" s="2">
        <f>SUMIFS(DataRegularSeason20242025!$AA$3:$AA$1315,DataRegularSeason20242025!$B$3:$B$1315, "&lt;=" &amp; $A39, DataRegularSeason20242025!$D$3:$D$1315, AF$1)+SUMIFS(DataRegularSeason20242025!$AB$3:$AB$1315,DataRegularSeason20242025!$B$3:$B$1315, "&lt;=" &amp; $A39, DataRegularSeason20242025!$E$3:$E$1315, AF$1)</f>
        <v>22</v>
      </c>
      <c r="AG39" s="2">
        <f>SUMIFS(DataRegularSeason20242025!$AA$3:$AA$1315,DataRegularSeason20242025!$B$3:$B$1315, "&lt;=" &amp; $A39, DataRegularSeason20242025!$D$3:$D$1315, AG$1)+SUMIFS(DataRegularSeason20242025!$AB$3:$AB$1315,DataRegularSeason20242025!$B$3:$B$1315, "&lt;=" &amp; $A39, DataRegularSeason20242025!$E$3:$E$1315, AG$1)</f>
        <v>16</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16</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13</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11</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15</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16</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10</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11</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8</v>
      </c>
      <c r="Z40" s="2">
        <f>SUMIFS(DataRegularSeason20242025!$AA$3:$AA$1315,DataRegularSeason20242025!$B$3:$B$1315, "&lt;=" &amp; $A40, DataRegularSeason20242025!$D$3:$D$1315, Z$1)+SUMIFS(DataRegularSeason20242025!$AB$3:$AB$1315,DataRegularSeason20242025!$B$3:$B$1315, "&lt;=" &amp; $A40, DataRegularSeason20242025!$E$3:$E$1315, Z$1)</f>
        <v>12</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14</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13</v>
      </c>
      <c r="AE40" s="2">
        <f>SUMIFS(DataRegularSeason20242025!$AA$3:$AA$1315,DataRegularSeason20242025!$B$3:$B$1315, "&lt;=" &amp; $A40, DataRegularSeason20242025!$D$3:$D$1315, AE$1)+SUMIFS(DataRegularSeason20242025!$AB$3:$AB$1315,DataRegularSeason20242025!$B$3:$B$1315, "&lt;=" &amp; $A40, DataRegularSeason20242025!$E$3:$E$1315, AE$1)</f>
        <v>17</v>
      </c>
      <c r="AF40" s="2">
        <f>SUMIFS(DataRegularSeason20242025!$AA$3:$AA$1315,DataRegularSeason20242025!$B$3:$B$1315, "&lt;=" &amp; $A40, DataRegularSeason20242025!$D$3:$D$1315, AF$1)+SUMIFS(DataRegularSeason20242025!$AB$3:$AB$1315,DataRegularSeason20242025!$B$3:$B$1315, "&lt;=" &amp; $A40, DataRegularSeason20242025!$E$3:$E$1315, AF$1)</f>
        <v>22</v>
      </c>
      <c r="AG40" s="2">
        <f>SUMIFS(DataRegularSeason20242025!$AA$3:$AA$1315,DataRegularSeason20242025!$B$3:$B$1315, "&lt;=" &amp; $A40, DataRegularSeason20242025!$D$3:$D$1315, AG$1)+SUMIFS(DataRegularSeason20242025!$AB$3:$AB$1315,DataRegularSeason20242025!$B$3:$B$1315, "&lt;=" &amp; $A40, DataRegularSeason20242025!$E$3:$E$1315, AG$1)</f>
        <v>16</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16</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13</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11</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15</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16</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10</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11</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8</v>
      </c>
      <c r="Z41" s="2">
        <f>SUMIFS(DataRegularSeason20242025!$AA$3:$AA$1315,DataRegularSeason20242025!$B$3:$B$1315, "&lt;=" &amp; $A41, DataRegularSeason20242025!$D$3:$D$1315, Z$1)+SUMIFS(DataRegularSeason20242025!$AB$3:$AB$1315,DataRegularSeason20242025!$B$3:$B$1315, "&lt;=" &amp; $A41, DataRegularSeason20242025!$E$3:$E$1315, Z$1)</f>
        <v>12</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14</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13</v>
      </c>
      <c r="AE41" s="2">
        <f>SUMIFS(DataRegularSeason20242025!$AA$3:$AA$1315,DataRegularSeason20242025!$B$3:$B$1315, "&lt;=" &amp; $A41, DataRegularSeason20242025!$D$3:$D$1315, AE$1)+SUMIFS(DataRegularSeason20242025!$AB$3:$AB$1315,DataRegularSeason20242025!$B$3:$B$1315, "&lt;=" &amp; $A41, DataRegularSeason20242025!$E$3:$E$1315, AE$1)</f>
        <v>17</v>
      </c>
      <c r="AF41" s="2">
        <f>SUMIFS(DataRegularSeason20242025!$AA$3:$AA$1315,DataRegularSeason20242025!$B$3:$B$1315, "&lt;=" &amp; $A41, DataRegularSeason20242025!$D$3:$D$1315, AF$1)+SUMIFS(DataRegularSeason20242025!$AB$3:$AB$1315,DataRegularSeason20242025!$B$3:$B$1315, "&lt;=" &amp; $A41, DataRegularSeason20242025!$E$3:$E$1315, AF$1)</f>
        <v>22</v>
      </c>
      <c r="AG41" s="2">
        <f>SUMIFS(DataRegularSeason20242025!$AA$3:$AA$1315,DataRegularSeason20242025!$B$3:$B$1315, "&lt;=" &amp; $A41, DataRegularSeason20242025!$D$3:$D$1315, AG$1)+SUMIFS(DataRegularSeason20242025!$AB$3:$AB$1315,DataRegularSeason20242025!$B$3:$B$1315, "&lt;=" &amp; $A41, DataRegularSeason20242025!$E$3:$E$1315, AG$1)</f>
        <v>16</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16</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13</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11</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15</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16</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10</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11</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8</v>
      </c>
      <c r="Z42" s="2">
        <f>SUMIFS(DataRegularSeason20242025!$AA$3:$AA$1315,DataRegularSeason20242025!$B$3:$B$1315, "&lt;=" &amp; $A42, DataRegularSeason20242025!$D$3:$D$1315, Z$1)+SUMIFS(DataRegularSeason20242025!$AB$3:$AB$1315,DataRegularSeason20242025!$B$3:$B$1315, "&lt;=" &amp; $A42, DataRegularSeason20242025!$E$3:$E$1315, Z$1)</f>
        <v>12</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14</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13</v>
      </c>
      <c r="AE42" s="2">
        <f>SUMIFS(DataRegularSeason20242025!$AA$3:$AA$1315,DataRegularSeason20242025!$B$3:$B$1315, "&lt;=" &amp; $A42, DataRegularSeason20242025!$D$3:$D$1315, AE$1)+SUMIFS(DataRegularSeason20242025!$AB$3:$AB$1315,DataRegularSeason20242025!$B$3:$B$1315, "&lt;=" &amp; $A42, DataRegularSeason20242025!$E$3:$E$1315, AE$1)</f>
        <v>17</v>
      </c>
      <c r="AF42" s="2">
        <f>SUMIFS(DataRegularSeason20242025!$AA$3:$AA$1315,DataRegularSeason20242025!$B$3:$B$1315, "&lt;=" &amp; $A42, DataRegularSeason20242025!$D$3:$D$1315, AF$1)+SUMIFS(DataRegularSeason20242025!$AB$3:$AB$1315,DataRegularSeason20242025!$B$3:$B$1315, "&lt;=" &amp; $A42, DataRegularSeason20242025!$E$3:$E$1315, AF$1)</f>
        <v>22</v>
      </c>
      <c r="AG42" s="2">
        <f>SUMIFS(DataRegularSeason20242025!$AA$3:$AA$1315,DataRegularSeason20242025!$B$3:$B$1315, "&lt;=" &amp; $A42, DataRegularSeason20242025!$D$3:$D$1315, AG$1)+SUMIFS(DataRegularSeason20242025!$AB$3:$AB$1315,DataRegularSeason20242025!$B$3:$B$1315, "&lt;=" &amp; $A42, DataRegularSeason20242025!$E$3:$E$1315, AG$1)</f>
        <v>16</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16</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13</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11</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15</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16</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10</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11</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8</v>
      </c>
      <c r="Z43" s="2">
        <f>SUMIFS(DataRegularSeason20242025!$AA$3:$AA$1315,DataRegularSeason20242025!$B$3:$B$1315, "&lt;=" &amp; $A43, DataRegularSeason20242025!$D$3:$D$1315, Z$1)+SUMIFS(DataRegularSeason20242025!$AB$3:$AB$1315,DataRegularSeason20242025!$B$3:$B$1315, "&lt;=" &amp; $A43, DataRegularSeason20242025!$E$3:$E$1315, Z$1)</f>
        <v>12</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14</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13</v>
      </c>
      <c r="AE43" s="2">
        <f>SUMIFS(DataRegularSeason20242025!$AA$3:$AA$1315,DataRegularSeason20242025!$B$3:$B$1315, "&lt;=" &amp; $A43, DataRegularSeason20242025!$D$3:$D$1315, AE$1)+SUMIFS(DataRegularSeason20242025!$AB$3:$AB$1315,DataRegularSeason20242025!$B$3:$B$1315, "&lt;=" &amp; $A43, DataRegularSeason20242025!$E$3:$E$1315, AE$1)</f>
        <v>17</v>
      </c>
      <c r="AF43" s="2">
        <f>SUMIFS(DataRegularSeason20242025!$AA$3:$AA$1315,DataRegularSeason20242025!$B$3:$B$1315, "&lt;=" &amp; $A43, DataRegularSeason20242025!$D$3:$D$1315, AF$1)+SUMIFS(DataRegularSeason20242025!$AB$3:$AB$1315,DataRegularSeason20242025!$B$3:$B$1315, "&lt;=" &amp; $A43, DataRegularSeason20242025!$E$3:$E$1315, AF$1)</f>
        <v>22</v>
      </c>
      <c r="AG43" s="2">
        <f>SUMIFS(DataRegularSeason20242025!$AA$3:$AA$1315,DataRegularSeason20242025!$B$3:$B$1315, "&lt;=" &amp; $A43, DataRegularSeason20242025!$D$3:$D$1315, AG$1)+SUMIFS(DataRegularSeason20242025!$AB$3:$AB$1315,DataRegularSeason20242025!$B$3:$B$1315, "&lt;=" &amp; $A43, DataRegularSeason20242025!$E$3:$E$1315, AG$1)</f>
        <v>16</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16</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13</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11</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15</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16</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10</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11</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8</v>
      </c>
      <c r="Z44" s="2">
        <f>SUMIFS(DataRegularSeason20242025!$AA$3:$AA$1315,DataRegularSeason20242025!$B$3:$B$1315, "&lt;=" &amp; $A44, DataRegularSeason20242025!$D$3:$D$1315, Z$1)+SUMIFS(DataRegularSeason20242025!$AB$3:$AB$1315,DataRegularSeason20242025!$B$3:$B$1315, "&lt;=" &amp; $A44, DataRegularSeason20242025!$E$3:$E$1315, Z$1)</f>
        <v>12</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14</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13</v>
      </c>
      <c r="AE44" s="2">
        <f>SUMIFS(DataRegularSeason20242025!$AA$3:$AA$1315,DataRegularSeason20242025!$B$3:$B$1315, "&lt;=" &amp; $A44, DataRegularSeason20242025!$D$3:$D$1315, AE$1)+SUMIFS(DataRegularSeason20242025!$AB$3:$AB$1315,DataRegularSeason20242025!$B$3:$B$1315, "&lt;=" &amp; $A44, DataRegularSeason20242025!$E$3:$E$1315, AE$1)</f>
        <v>17</v>
      </c>
      <c r="AF44" s="2">
        <f>SUMIFS(DataRegularSeason20242025!$AA$3:$AA$1315,DataRegularSeason20242025!$B$3:$B$1315, "&lt;=" &amp; $A44, DataRegularSeason20242025!$D$3:$D$1315, AF$1)+SUMIFS(DataRegularSeason20242025!$AB$3:$AB$1315,DataRegularSeason20242025!$B$3:$B$1315, "&lt;=" &amp; $A44, DataRegularSeason20242025!$E$3:$E$1315, AF$1)</f>
        <v>22</v>
      </c>
      <c r="AG44" s="2">
        <f>SUMIFS(DataRegularSeason20242025!$AA$3:$AA$1315,DataRegularSeason20242025!$B$3:$B$1315, "&lt;=" &amp; $A44, DataRegularSeason20242025!$D$3:$D$1315, AG$1)+SUMIFS(DataRegularSeason20242025!$AB$3:$AB$1315,DataRegularSeason20242025!$B$3:$B$1315, "&lt;=" &amp; $A44, DataRegularSeason20242025!$E$3:$E$1315, AG$1)</f>
        <v>16</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16</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13</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11</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15</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16</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10</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11</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8</v>
      </c>
      <c r="Z45" s="2">
        <f>SUMIFS(DataRegularSeason20242025!$AA$3:$AA$1315,DataRegularSeason20242025!$B$3:$B$1315, "&lt;=" &amp; $A45, DataRegularSeason20242025!$D$3:$D$1315, Z$1)+SUMIFS(DataRegularSeason20242025!$AB$3:$AB$1315,DataRegularSeason20242025!$B$3:$B$1315, "&lt;=" &amp; $A45, DataRegularSeason20242025!$E$3:$E$1315, Z$1)</f>
        <v>12</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14</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13</v>
      </c>
      <c r="AE45" s="2">
        <f>SUMIFS(DataRegularSeason20242025!$AA$3:$AA$1315,DataRegularSeason20242025!$B$3:$B$1315, "&lt;=" &amp; $A45, DataRegularSeason20242025!$D$3:$D$1315, AE$1)+SUMIFS(DataRegularSeason20242025!$AB$3:$AB$1315,DataRegularSeason20242025!$B$3:$B$1315, "&lt;=" &amp; $A45, DataRegularSeason20242025!$E$3:$E$1315, AE$1)</f>
        <v>17</v>
      </c>
      <c r="AF45" s="2">
        <f>SUMIFS(DataRegularSeason20242025!$AA$3:$AA$1315,DataRegularSeason20242025!$B$3:$B$1315, "&lt;=" &amp; $A45, DataRegularSeason20242025!$D$3:$D$1315, AF$1)+SUMIFS(DataRegularSeason20242025!$AB$3:$AB$1315,DataRegularSeason20242025!$B$3:$B$1315, "&lt;=" &amp; $A45, DataRegularSeason20242025!$E$3:$E$1315, AF$1)</f>
        <v>22</v>
      </c>
      <c r="AG45" s="2">
        <f>SUMIFS(DataRegularSeason20242025!$AA$3:$AA$1315,DataRegularSeason20242025!$B$3:$B$1315, "&lt;=" &amp; $A45, DataRegularSeason20242025!$D$3:$D$1315, AG$1)+SUMIFS(DataRegularSeason20242025!$AB$3:$AB$1315,DataRegularSeason20242025!$B$3:$B$1315, "&lt;=" &amp; $A45, DataRegularSeason20242025!$E$3:$E$1315, AG$1)</f>
        <v>16</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16</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13</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11</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15</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16</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10</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11</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8</v>
      </c>
      <c r="Z46" s="2">
        <f>SUMIFS(DataRegularSeason20242025!$AA$3:$AA$1315,DataRegularSeason20242025!$B$3:$B$1315, "&lt;=" &amp; $A46, DataRegularSeason20242025!$D$3:$D$1315, Z$1)+SUMIFS(DataRegularSeason20242025!$AB$3:$AB$1315,DataRegularSeason20242025!$B$3:$B$1315, "&lt;=" &amp; $A46, DataRegularSeason20242025!$E$3:$E$1315, Z$1)</f>
        <v>12</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14</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13</v>
      </c>
      <c r="AE46" s="2">
        <f>SUMIFS(DataRegularSeason20242025!$AA$3:$AA$1315,DataRegularSeason20242025!$B$3:$B$1315, "&lt;=" &amp; $A46, DataRegularSeason20242025!$D$3:$D$1315, AE$1)+SUMIFS(DataRegularSeason20242025!$AB$3:$AB$1315,DataRegularSeason20242025!$B$3:$B$1315, "&lt;=" &amp; $A46, DataRegularSeason20242025!$E$3:$E$1315, AE$1)</f>
        <v>17</v>
      </c>
      <c r="AF46" s="2">
        <f>SUMIFS(DataRegularSeason20242025!$AA$3:$AA$1315,DataRegularSeason20242025!$B$3:$B$1315, "&lt;=" &amp; $A46, DataRegularSeason20242025!$D$3:$D$1315, AF$1)+SUMIFS(DataRegularSeason20242025!$AB$3:$AB$1315,DataRegularSeason20242025!$B$3:$B$1315, "&lt;=" &amp; $A46, DataRegularSeason20242025!$E$3:$E$1315, AF$1)</f>
        <v>22</v>
      </c>
      <c r="AG46" s="2">
        <f>SUMIFS(DataRegularSeason20242025!$AA$3:$AA$1315,DataRegularSeason20242025!$B$3:$B$1315, "&lt;=" &amp; $A46, DataRegularSeason20242025!$D$3:$D$1315, AG$1)+SUMIFS(DataRegularSeason20242025!$AB$3:$AB$1315,DataRegularSeason20242025!$B$3:$B$1315, "&lt;=" &amp; $A46, DataRegularSeason20242025!$E$3:$E$1315, AG$1)</f>
        <v>16</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16</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13</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11</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15</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16</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10</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11</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8</v>
      </c>
      <c r="Z47" s="2">
        <f>SUMIFS(DataRegularSeason20242025!$AA$3:$AA$1315,DataRegularSeason20242025!$B$3:$B$1315, "&lt;=" &amp; $A47, DataRegularSeason20242025!$D$3:$D$1315, Z$1)+SUMIFS(DataRegularSeason20242025!$AB$3:$AB$1315,DataRegularSeason20242025!$B$3:$B$1315, "&lt;=" &amp; $A47, DataRegularSeason20242025!$E$3:$E$1315, Z$1)</f>
        <v>12</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14</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13</v>
      </c>
      <c r="AE47" s="2">
        <f>SUMIFS(DataRegularSeason20242025!$AA$3:$AA$1315,DataRegularSeason20242025!$B$3:$B$1315, "&lt;=" &amp; $A47, DataRegularSeason20242025!$D$3:$D$1315, AE$1)+SUMIFS(DataRegularSeason20242025!$AB$3:$AB$1315,DataRegularSeason20242025!$B$3:$B$1315, "&lt;=" &amp; $A47, DataRegularSeason20242025!$E$3:$E$1315, AE$1)</f>
        <v>17</v>
      </c>
      <c r="AF47" s="2">
        <f>SUMIFS(DataRegularSeason20242025!$AA$3:$AA$1315,DataRegularSeason20242025!$B$3:$B$1315, "&lt;=" &amp; $A47, DataRegularSeason20242025!$D$3:$D$1315, AF$1)+SUMIFS(DataRegularSeason20242025!$AB$3:$AB$1315,DataRegularSeason20242025!$B$3:$B$1315, "&lt;=" &amp; $A47, DataRegularSeason20242025!$E$3:$E$1315, AF$1)</f>
        <v>22</v>
      </c>
      <c r="AG47" s="2">
        <f>SUMIFS(DataRegularSeason20242025!$AA$3:$AA$1315,DataRegularSeason20242025!$B$3:$B$1315, "&lt;=" &amp; $A47, DataRegularSeason20242025!$D$3:$D$1315, AG$1)+SUMIFS(DataRegularSeason20242025!$AB$3:$AB$1315,DataRegularSeason20242025!$B$3:$B$1315, "&lt;=" &amp; $A47, DataRegularSeason20242025!$E$3:$E$1315, AG$1)</f>
        <v>16</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16</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13</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11</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15</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16</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10</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11</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8</v>
      </c>
      <c r="Z48" s="2">
        <f>SUMIFS(DataRegularSeason20242025!$AA$3:$AA$1315,DataRegularSeason20242025!$B$3:$B$1315, "&lt;=" &amp; $A48, DataRegularSeason20242025!$D$3:$D$1315, Z$1)+SUMIFS(DataRegularSeason20242025!$AB$3:$AB$1315,DataRegularSeason20242025!$B$3:$B$1315, "&lt;=" &amp; $A48, DataRegularSeason20242025!$E$3:$E$1315, Z$1)</f>
        <v>12</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14</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13</v>
      </c>
      <c r="AE48" s="2">
        <f>SUMIFS(DataRegularSeason20242025!$AA$3:$AA$1315,DataRegularSeason20242025!$B$3:$B$1315, "&lt;=" &amp; $A48, DataRegularSeason20242025!$D$3:$D$1315, AE$1)+SUMIFS(DataRegularSeason20242025!$AB$3:$AB$1315,DataRegularSeason20242025!$B$3:$B$1315, "&lt;=" &amp; $A48, DataRegularSeason20242025!$E$3:$E$1315, AE$1)</f>
        <v>17</v>
      </c>
      <c r="AF48" s="2">
        <f>SUMIFS(DataRegularSeason20242025!$AA$3:$AA$1315,DataRegularSeason20242025!$B$3:$B$1315, "&lt;=" &amp; $A48, DataRegularSeason20242025!$D$3:$D$1315, AF$1)+SUMIFS(DataRegularSeason20242025!$AB$3:$AB$1315,DataRegularSeason20242025!$B$3:$B$1315, "&lt;=" &amp; $A48, DataRegularSeason20242025!$E$3:$E$1315, AF$1)</f>
        <v>22</v>
      </c>
      <c r="AG48" s="2">
        <f>SUMIFS(DataRegularSeason20242025!$AA$3:$AA$1315,DataRegularSeason20242025!$B$3:$B$1315, "&lt;=" &amp; $A48, DataRegularSeason20242025!$D$3:$D$1315, AG$1)+SUMIFS(DataRegularSeason20242025!$AB$3:$AB$1315,DataRegularSeason20242025!$B$3:$B$1315, "&lt;=" &amp; $A48, DataRegularSeason20242025!$E$3:$E$1315, AG$1)</f>
        <v>16</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16</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13</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11</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15</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16</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10</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11</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8</v>
      </c>
      <c r="Z49" s="2">
        <f>SUMIFS(DataRegularSeason20242025!$AA$3:$AA$1315,DataRegularSeason20242025!$B$3:$B$1315, "&lt;=" &amp; $A49, DataRegularSeason20242025!$D$3:$D$1315, Z$1)+SUMIFS(DataRegularSeason20242025!$AB$3:$AB$1315,DataRegularSeason20242025!$B$3:$B$1315, "&lt;=" &amp; $A49, DataRegularSeason20242025!$E$3:$E$1315, Z$1)</f>
        <v>12</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14</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13</v>
      </c>
      <c r="AE49" s="2">
        <f>SUMIFS(DataRegularSeason20242025!$AA$3:$AA$1315,DataRegularSeason20242025!$B$3:$B$1315, "&lt;=" &amp; $A49, DataRegularSeason20242025!$D$3:$D$1315, AE$1)+SUMIFS(DataRegularSeason20242025!$AB$3:$AB$1315,DataRegularSeason20242025!$B$3:$B$1315, "&lt;=" &amp; $A49, DataRegularSeason20242025!$E$3:$E$1315, AE$1)</f>
        <v>17</v>
      </c>
      <c r="AF49" s="2">
        <f>SUMIFS(DataRegularSeason20242025!$AA$3:$AA$1315,DataRegularSeason20242025!$B$3:$B$1315, "&lt;=" &amp; $A49, DataRegularSeason20242025!$D$3:$D$1315, AF$1)+SUMIFS(DataRegularSeason20242025!$AB$3:$AB$1315,DataRegularSeason20242025!$B$3:$B$1315, "&lt;=" &amp; $A49, DataRegularSeason20242025!$E$3:$E$1315, AF$1)</f>
        <v>22</v>
      </c>
      <c r="AG49" s="2">
        <f>SUMIFS(DataRegularSeason20242025!$AA$3:$AA$1315,DataRegularSeason20242025!$B$3:$B$1315, "&lt;=" &amp; $A49, DataRegularSeason20242025!$D$3:$D$1315, AG$1)+SUMIFS(DataRegularSeason20242025!$AB$3:$AB$1315,DataRegularSeason20242025!$B$3:$B$1315, "&lt;=" &amp; $A49, DataRegularSeason20242025!$E$3:$E$1315, AG$1)</f>
        <v>16</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16</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13</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11</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15</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16</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10</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11</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8</v>
      </c>
      <c r="Z50" s="2">
        <f>SUMIFS(DataRegularSeason20242025!$AA$3:$AA$1315,DataRegularSeason20242025!$B$3:$B$1315, "&lt;=" &amp; $A50, DataRegularSeason20242025!$D$3:$D$1315, Z$1)+SUMIFS(DataRegularSeason20242025!$AB$3:$AB$1315,DataRegularSeason20242025!$B$3:$B$1315, "&lt;=" &amp; $A50, DataRegularSeason20242025!$E$3:$E$1315, Z$1)</f>
        <v>12</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14</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13</v>
      </c>
      <c r="AE50" s="2">
        <f>SUMIFS(DataRegularSeason20242025!$AA$3:$AA$1315,DataRegularSeason20242025!$B$3:$B$1315, "&lt;=" &amp; $A50, DataRegularSeason20242025!$D$3:$D$1315, AE$1)+SUMIFS(DataRegularSeason20242025!$AB$3:$AB$1315,DataRegularSeason20242025!$B$3:$B$1315, "&lt;=" &amp; $A50, DataRegularSeason20242025!$E$3:$E$1315, AE$1)</f>
        <v>17</v>
      </c>
      <c r="AF50" s="2">
        <f>SUMIFS(DataRegularSeason20242025!$AA$3:$AA$1315,DataRegularSeason20242025!$B$3:$B$1315, "&lt;=" &amp; $A50, DataRegularSeason20242025!$D$3:$D$1315, AF$1)+SUMIFS(DataRegularSeason20242025!$AB$3:$AB$1315,DataRegularSeason20242025!$B$3:$B$1315, "&lt;=" &amp; $A50, DataRegularSeason20242025!$E$3:$E$1315, AF$1)</f>
        <v>22</v>
      </c>
      <c r="AG50" s="2">
        <f>SUMIFS(DataRegularSeason20242025!$AA$3:$AA$1315,DataRegularSeason20242025!$B$3:$B$1315, "&lt;=" &amp; $A50, DataRegularSeason20242025!$D$3:$D$1315, AG$1)+SUMIFS(DataRegularSeason20242025!$AB$3:$AB$1315,DataRegularSeason20242025!$B$3:$B$1315, "&lt;=" &amp; $A50, DataRegularSeason20242025!$E$3:$E$1315, AG$1)</f>
        <v>16</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16</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13</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11</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15</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16</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10</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11</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8</v>
      </c>
      <c r="Z51" s="2">
        <f>SUMIFS(DataRegularSeason20242025!$AA$3:$AA$1315,DataRegularSeason20242025!$B$3:$B$1315, "&lt;=" &amp; $A51, DataRegularSeason20242025!$D$3:$D$1315, Z$1)+SUMIFS(DataRegularSeason20242025!$AB$3:$AB$1315,DataRegularSeason20242025!$B$3:$B$1315, "&lt;=" &amp; $A51, DataRegularSeason20242025!$E$3:$E$1315, Z$1)</f>
        <v>12</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14</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13</v>
      </c>
      <c r="AE51" s="2">
        <f>SUMIFS(DataRegularSeason20242025!$AA$3:$AA$1315,DataRegularSeason20242025!$B$3:$B$1315, "&lt;=" &amp; $A51, DataRegularSeason20242025!$D$3:$D$1315, AE$1)+SUMIFS(DataRegularSeason20242025!$AB$3:$AB$1315,DataRegularSeason20242025!$B$3:$B$1315, "&lt;=" &amp; $A51, DataRegularSeason20242025!$E$3:$E$1315, AE$1)</f>
        <v>17</v>
      </c>
      <c r="AF51" s="2">
        <f>SUMIFS(DataRegularSeason20242025!$AA$3:$AA$1315,DataRegularSeason20242025!$B$3:$B$1315, "&lt;=" &amp; $A51, DataRegularSeason20242025!$D$3:$D$1315, AF$1)+SUMIFS(DataRegularSeason20242025!$AB$3:$AB$1315,DataRegularSeason20242025!$B$3:$B$1315, "&lt;=" &amp; $A51, DataRegularSeason20242025!$E$3:$E$1315, AF$1)</f>
        <v>22</v>
      </c>
      <c r="AG51" s="2">
        <f>SUMIFS(DataRegularSeason20242025!$AA$3:$AA$1315,DataRegularSeason20242025!$B$3:$B$1315, "&lt;=" &amp; $A51, DataRegularSeason20242025!$D$3:$D$1315, AG$1)+SUMIFS(DataRegularSeason20242025!$AB$3:$AB$1315,DataRegularSeason20242025!$B$3:$B$1315, "&lt;=" &amp; $A51, DataRegularSeason20242025!$E$3:$E$1315, AG$1)</f>
        <v>16</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16</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13</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11</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15</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16</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10</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11</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8</v>
      </c>
      <c r="Z52" s="2">
        <f>SUMIFS(DataRegularSeason20242025!$AA$3:$AA$1315,DataRegularSeason20242025!$B$3:$B$1315, "&lt;=" &amp; $A52, DataRegularSeason20242025!$D$3:$D$1315, Z$1)+SUMIFS(DataRegularSeason20242025!$AB$3:$AB$1315,DataRegularSeason20242025!$B$3:$B$1315, "&lt;=" &amp; $A52, DataRegularSeason20242025!$E$3:$E$1315, Z$1)</f>
        <v>12</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14</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13</v>
      </c>
      <c r="AE52" s="2">
        <f>SUMIFS(DataRegularSeason20242025!$AA$3:$AA$1315,DataRegularSeason20242025!$B$3:$B$1315, "&lt;=" &amp; $A52, DataRegularSeason20242025!$D$3:$D$1315, AE$1)+SUMIFS(DataRegularSeason20242025!$AB$3:$AB$1315,DataRegularSeason20242025!$B$3:$B$1315, "&lt;=" &amp; $A52, DataRegularSeason20242025!$E$3:$E$1315, AE$1)</f>
        <v>17</v>
      </c>
      <c r="AF52" s="2">
        <f>SUMIFS(DataRegularSeason20242025!$AA$3:$AA$1315,DataRegularSeason20242025!$B$3:$B$1315, "&lt;=" &amp; $A52, DataRegularSeason20242025!$D$3:$D$1315, AF$1)+SUMIFS(DataRegularSeason20242025!$AB$3:$AB$1315,DataRegularSeason20242025!$B$3:$B$1315, "&lt;=" &amp; $A52, DataRegularSeason20242025!$E$3:$E$1315, AF$1)</f>
        <v>22</v>
      </c>
      <c r="AG52" s="2">
        <f>SUMIFS(DataRegularSeason20242025!$AA$3:$AA$1315,DataRegularSeason20242025!$B$3:$B$1315, "&lt;=" &amp; $A52, DataRegularSeason20242025!$D$3:$D$1315, AG$1)+SUMIFS(DataRegularSeason20242025!$AB$3:$AB$1315,DataRegularSeason20242025!$B$3:$B$1315, "&lt;=" &amp; $A52, DataRegularSeason20242025!$E$3:$E$1315, AG$1)</f>
        <v>16</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16</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13</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11</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15</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16</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10</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11</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8</v>
      </c>
      <c r="Z53" s="2">
        <f>SUMIFS(DataRegularSeason20242025!$AA$3:$AA$1315,DataRegularSeason20242025!$B$3:$B$1315, "&lt;=" &amp; $A53, DataRegularSeason20242025!$D$3:$D$1315, Z$1)+SUMIFS(DataRegularSeason20242025!$AB$3:$AB$1315,DataRegularSeason20242025!$B$3:$B$1315, "&lt;=" &amp; $A53, DataRegularSeason20242025!$E$3:$E$1315, Z$1)</f>
        <v>12</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14</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13</v>
      </c>
      <c r="AE53" s="2">
        <f>SUMIFS(DataRegularSeason20242025!$AA$3:$AA$1315,DataRegularSeason20242025!$B$3:$B$1315, "&lt;=" &amp; $A53, DataRegularSeason20242025!$D$3:$D$1315, AE$1)+SUMIFS(DataRegularSeason20242025!$AB$3:$AB$1315,DataRegularSeason20242025!$B$3:$B$1315, "&lt;=" &amp; $A53, DataRegularSeason20242025!$E$3:$E$1315, AE$1)</f>
        <v>17</v>
      </c>
      <c r="AF53" s="2">
        <f>SUMIFS(DataRegularSeason20242025!$AA$3:$AA$1315,DataRegularSeason20242025!$B$3:$B$1315, "&lt;=" &amp; $A53, DataRegularSeason20242025!$D$3:$D$1315, AF$1)+SUMIFS(DataRegularSeason20242025!$AB$3:$AB$1315,DataRegularSeason20242025!$B$3:$B$1315, "&lt;=" &amp; $A53, DataRegularSeason20242025!$E$3:$E$1315, AF$1)</f>
        <v>22</v>
      </c>
      <c r="AG53" s="2">
        <f>SUMIFS(DataRegularSeason20242025!$AA$3:$AA$1315,DataRegularSeason20242025!$B$3:$B$1315, "&lt;=" &amp; $A53, DataRegularSeason20242025!$D$3:$D$1315, AG$1)+SUMIFS(DataRegularSeason20242025!$AB$3:$AB$1315,DataRegularSeason20242025!$B$3:$B$1315, "&lt;=" &amp; $A53, DataRegularSeason20242025!$E$3:$E$1315, AG$1)</f>
        <v>16</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16</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13</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11</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15</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16</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10</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11</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8</v>
      </c>
      <c r="Z54" s="2">
        <f>SUMIFS(DataRegularSeason20242025!$AA$3:$AA$1315,DataRegularSeason20242025!$B$3:$B$1315, "&lt;=" &amp; $A54, DataRegularSeason20242025!$D$3:$D$1315, Z$1)+SUMIFS(DataRegularSeason20242025!$AB$3:$AB$1315,DataRegularSeason20242025!$B$3:$B$1315, "&lt;=" &amp; $A54, DataRegularSeason20242025!$E$3:$E$1315, Z$1)</f>
        <v>12</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14</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13</v>
      </c>
      <c r="AE54" s="2">
        <f>SUMIFS(DataRegularSeason20242025!$AA$3:$AA$1315,DataRegularSeason20242025!$B$3:$B$1315, "&lt;=" &amp; $A54, DataRegularSeason20242025!$D$3:$D$1315, AE$1)+SUMIFS(DataRegularSeason20242025!$AB$3:$AB$1315,DataRegularSeason20242025!$B$3:$B$1315, "&lt;=" &amp; $A54, DataRegularSeason20242025!$E$3:$E$1315, AE$1)</f>
        <v>17</v>
      </c>
      <c r="AF54" s="2">
        <f>SUMIFS(DataRegularSeason20242025!$AA$3:$AA$1315,DataRegularSeason20242025!$B$3:$B$1315, "&lt;=" &amp; $A54, DataRegularSeason20242025!$D$3:$D$1315, AF$1)+SUMIFS(DataRegularSeason20242025!$AB$3:$AB$1315,DataRegularSeason20242025!$B$3:$B$1315, "&lt;=" &amp; $A54, DataRegularSeason20242025!$E$3:$E$1315, AF$1)</f>
        <v>22</v>
      </c>
      <c r="AG54" s="2">
        <f>SUMIFS(DataRegularSeason20242025!$AA$3:$AA$1315,DataRegularSeason20242025!$B$3:$B$1315, "&lt;=" &amp; $A54, DataRegularSeason20242025!$D$3:$D$1315, AG$1)+SUMIFS(DataRegularSeason20242025!$AB$3:$AB$1315,DataRegularSeason20242025!$B$3:$B$1315, "&lt;=" &amp; $A54, DataRegularSeason20242025!$E$3:$E$1315, AG$1)</f>
        <v>16</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16</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13</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11</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15</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16</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10</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11</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8</v>
      </c>
      <c r="Z55" s="2">
        <f>SUMIFS(DataRegularSeason20242025!$AA$3:$AA$1315,DataRegularSeason20242025!$B$3:$B$1315, "&lt;=" &amp; $A55, DataRegularSeason20242025!$D$3:$D$1315, Z$1)+SUMIFS(DataRegularSeason20242025!$AB$3:$AB$1315,DataRegularSeason20242025!$B$3:$B$1315, "&lt;=" &amp; $A55, DataRegularSeason20242025!$E$3:$E$1315, Z$1)</f>
        <v>12</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14</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13</v>
      </c>
      <c r="AE55" s="2">
        <f>SUMIFS(DataRegularSeason20242025!$AA$3:$AA$1315,DataRegularSeason20242025!$B$3:$B$1315, "&lt;=" &amp; $A55, DataRegularSeason20242025!$D$3:$D$1315, AE$1)+SUMIFS(DataRegularSeason20242025!$AB$3:$AB$1315,DataRegularSeason20242025!$B$3:$B$1315, "&lt;=" &amp; $A55, DataRegularSeason20242025!$E$3:$E$1315, AE$1)</f>
        <v>17</v>
      </c>
      <c r="AF55" s="2">
        <f>SUMIFS(DataRegularSeason20242025!$AA$3:$AA$1315,DataRegularSeason20242025!$B$3:$B$1315, "&lt;=" &amp; $A55, DataRegularSeason20242025!$D$3:$D$1315, AF$1)+SUMIFS(DataRegularSeason20242025!$AB$3:$AB$1315,DataRegularSeason20242025!$B$3:$B$1315, "&lt;=" &amp; $A55, DataRegularSeason20242025!$E$3:$E$1315, AF$1)</f>
        <v>22</v>
      </c>
      <c r="AG55" s="2">
        <f>SUMIFS(DataRegularSeason20242025!$AA$3:$AA$1315,DataRegularSeason20242025!$B$3:$B$1315, "&lt;=" &amp; $A55, DataRegularSeason20242025!$D$3:$D$1315, AG$1)+SUMIFS(DataRegularSeason20242025!$AB$3:$AB$1315,DataRegularSeason20242025!$B$3:$B$1315, "&lt;=" &amp; $A55, DataRegularSeason20242025!$E$3:$E$1315, AG$1)</f>
        <v>16</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16</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13</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11</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15</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16</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10</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11</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8</v>
      </c>
      <c r="Z56" s="2">
        <f>SUMIFS(DataRegularSeason20242025!$AA$3:$AA$1315,DataRegularSeason20242025!$B$3:$B$1315, "&lt;=" &amp; $A56, DataRegularSeason20242025!$D$3:$D$1315, Z$1)+SUMIFS(DataRegularSeason20242025!$AB$3:$AB$1315,DataRegularSeason20242025!$B$3:$B$1315, "&lt;=" &amp; $A56, DataRegularSeason20242025!$E$3:$E$1315, Z$1)</f>
        <v>12</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14</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13</v>
      </c>
      <c r="AE56" s="2">
        <f>SUMIFS(DataRegularSeason20242025!$AA$3:$AA$1315,DataRegularSeason20242025!$B$3:$B$1315, "&lt;=" &amp; $A56, DataRegularSeason20242025!$D$3:$D$1315, AE$1)+SUMIFS(DataRegularSeason20242025!$AB$3:$AB$1315,DataRegularSeason20242025!$B$3:$B$1315, "&lt;=" &amp; $A56, DataRegularSeason20242025!$E$3:$E$1315, AE$1)</f>
        <v>17</v>
      </c>
      <c r="AF56" s="2">
        <f>SUMIFS(DataRegularSeason20242025!$AA$3:$AA$1315,DataRegularSeason20242025!$B$3:$B$1315, "&lt;=" &amp; $A56, DataRegularSeason20242025!$D$3:$D$1315, AF$1)+SUMIFS(DataRegularSeason20242025!$AB$3:$AB$1315,DataRegularSeason20242025!$B$3:$B$1315, "&lt;=" &amp; $A56, DataRegularSeason20242025!$E$3:$E$1315, AF$1)</f>
        <v>22</v>
      </c>
      <c r="AG56" s="2">
        <f>SUMIFS(DataRegularSeason20242025!$AA$3:$AA$1315,DataRegularSeason20242025!$B$3:$B$1315, "&lt;=" &amp; $A56, DataRegularSeason20242025!$D$3:$D$1315, AG$1)+SUMIFS(DataRegularSeason20242025!$AB$3:$AB$1315,DataRegularSeason20242025!$B$3:$B$1315, "&lt;=" &amp; $A56, DataRegularSeason20242025!$E$3:$E$1315, AG$1)</f>
        <v>16</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16</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13</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11</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15</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16</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10</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11</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8</v>
      </c>
      <c r="Z57" s="2">
        <f>SUMIFS(DataRegularSeason20242025!$AA$3:$AA$1315,DataRegularSeason20242025!$B$3:$B$1315, "&lt;=" &amp; $A57, DataRegularSeason20242025!$D$3:$D$1315, Z$1)+SUMIFS(DataRegularSeason20242025!$AB$3:$AB$1315,DataRegularSeason20242025!$B$3:$B$1315, "&lt;=" &amp; $A57, DataRegularSeason20242025!$E$3:$E$1315, Z$1)</f>
        <v>12</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14</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13</v>
      </c>
      <c r="AE57" s="2">
        <f>SUMIFS(DataRegularSeason20242025!$AA$3:$AA$1315,DataRegularSeason20242025!$B$3:$B$1315, "&lt;=" &amp; $A57, DataRegularSeason20242025!$D$3:$D$1315, AE$1)+SUMIFS(DataRegularSeason20242025!$AB$3:$AB$1315,DataRegularSeason20242025!$B$3:$B$1315, "&lt;=" &amp; $A57, DataRegularSeason20242025!$E$3:$E$1315, AE$1)</f>
        <v>17</v>
      </c>
      <c r="AF57" s="2">
        <f>SUMIFS(DataRegularSeason20242025!$AA$3:$AA$1315,DataRegularSeason20242025!$B$3:$B$1315, "&lt;=" &amp; $A57, DataRegularSeason20242025!$D$3:$D$1315, AF$1)+SUMIFS(DataRegularSeason20242025!$AB$3:$AB$1315,DataRegularSeason20242025!$B$3:$B$1315, "&lt;=" &amp; $A57, DataRegularSeason20242025!$E$3:$E$1315, AF$1)</f>
        <v>22</v>
      </c>
      <c r="AG57" s="2">
        <f>SUMIFS(DataRegularSeason20242025!$AA$3:$AA$1315,DataRegularSeason20242025!$B$3:$B$1315, "&lt;=" &amp; $A57, DataRegularSeason20242025!$D$3:$D$1315, AG$1)+SUMIFS(DataRegularSeason20242025!$AB$3:$AB$1315,DataRegularSeason20242025!$B$3:$B$1315, "&lt;=" &amp; $A57, DataRegularSeason20242025!$E$3:$E$1315, AG$1)</f>
        <v>16</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16</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13</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11</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15</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16</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10</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11</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8</v>
      </c>
      <c r="Z58" s="2">
        <f>SUMIFS(DataRegularSeason20242025!$AA$3:$AA$1315,DataRegularSeason20242025!$B$3:$B$1315, "&lt;=" &amp; $A58, DataRegularSeason20242025!$D$3:$D$1315, Z$1)+SUMIFS(DataRegularSeason20242025!$AB$3:$AB$1315,DataRegularSeason20242025!$B$3:$B$1315, "&lt;=" &amp; $A58, DataRegularSeason20242025!$E$3:$E$1315, Z$1)</f>
        <v>12</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14</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13</v>
      </c>
      <c r="AE58" s="2">
        <f>SUMIFS(DataRegularSeason20242025!$AA$3:$AA$1315,DataRegularSeason20242025!$B$3:$B$1315, "&lt;=" &amp; $A58, DataRegularSeason20242025!$D$3:$D$1315, AE$1)+SUMIFS(DataRegularSeason20242025!$AB$3:$AB$1315,DataRegularSeason20242025!$B$3:$B$1315, "&lt;=" &amp; $A58, DataRegularSeason20242025!$E$3:$E$1315, AE$1)</f>
        <v>17</v>
      </c>
      <c r="AF58" s="2">
        <f>SUMIFS(DataRegularSeason20242025!$AA$3:$AA$1315,DataRegularSeason20242025!$B$3:$B$1315, "&lt;=" &amp; $A58, DataRegularSeason20242025!$D$3:$D$1315, AF$1)+SUMIFS(DataRegularSeason20242025!$AB$3:$AB$1315,DataRegularSeason20242025!$B$3:$B$1315, "&lt;=" &amp; $A58, DataRegularSeason20242025!$E$3:$E$1315, AF$1)</f>
        <v>22</v>
      </c>
      <c r="AG58" s="2">
        <f>SUMIFS(DataRegularSeason20242025!$AA$3:$AA$1315,DataRegularSeason20242025!$B$3:$B$1315, "&lt;=" &amp; $A58, DataRegularSeason20242025!$D$3:$D$1315, AG$1)+SUMIFS(DataRegularSeason20242025!$AB$3:$AB$1315,DataRegularSeason20242025!$B$3:$B$1315, "&lt;=" &amp; $A58, DataRegularSeason20242025!$E$3:$E$1315, AG$1)</f>
        <v>16</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16</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13</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11</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15</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16</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10</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11</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8</v>
      </c>
      <c r="Z59" s="2">
        <f>SUMIFS(DataRegularSeason20242025!$AA$3:$AA$1315,DataRegularSeason20242025!$B$3:$B$1315, "&lt;=" &amp; $A59, DataRegularSeason20242025!$D$3:$D$1315, Z$1)+SUMIFS(DataRegularSeason20242025!$AB$3:$AB$1315,DataRegularSeason20242025!$B$3:$B$1315, "&lt;=" &amp; $A59, DataRegularSeason20242025!$E$3:$E$1315, Z$1)</f>
        <v>12</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14</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13</v>
      </c>
      <c r="AE59" s="2">
        <f>SUMIFS(DataRegularSeason20242025!$AA$3:$AA$1315,DataRegularSeason20242025!$B$3:$B$1315, "&lt;=" &amp; $A59, DataRegularSeason20242025!$D$3:$D$1315, AE$1)+SUMIFS(DataRegularSeason20242025!$AB$3:$AB$1315,DataRegularSeason20242025!$B$3:$B$1315, "&lt;=" &amp; $A59, DataRegularSeason20242025!$E$3:$E$1315, AE$1)</f>
        <v>17</v>
      </c>
      <c r="AF59" s="2">
        <f>SUMIFS(DataRegularSeason20242025!$AA$3:$AA$1315,DataRegularSeason20242025!$B$3:$B$1315, "&lt;=" &amp; $A59, DataRegularSeason20242025!$D$3:$D$1315, AF$1)+SUMIFS(DataRegularSeason20242025!$AB$3:$AB$1315,DataRegularSeason20242025!$B$3:$B$1315, "&lt;=" &amp; $A59, DataRegularSeason20242025!$E$3:$E$1315, AF$1)</f>
        <v>22</v>
      </c>
      <c r="AG59" s="2">
        <f>SUMIFS(DataRegularSeason20242025!$AA$3:$AA$1315,DataRegularSeason20242025!$B$3:$B$1315, "&lt;=" &amp; $A59, DataRegularSeason20242025!$D$3:$D$1315, AG$1)+SUMIFS(DataRegularSeason20242025!$AB$3:$AB$1315,DataRegularSeason20242025!$B$3:$B$1315, "&lt;=" &amp; $A59, DataRegularSeason20242025!$E$3:$E$1315, AG$1)</f>
        <v>16</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16</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13</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11</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15</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16</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10</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11</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8</v>
      </c>
      <c r="Z60" s="2">
        <f>SUMIFS(DataRegularSeason20242025!$AA$3:$AA$1315,DataRegularSeason20242025!$B$3:$B$1315, "&lt;=" &amp; $A60, DataRegularSeason20242025!$D$3:$D$1315, Z$1)+SUMIFS(DataRegularSeason20242025!$AB$3:$AB$1315,DataRegularSeason20242025!$B$3:$B$1315, "&lt;=" &amp; $A60, DataRegularSeason20242025!$E$3:$E$1315, Z$1)</f>
        <v>12</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14</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13</v>
      </c>
      <c r="AE60" s="2">
        <f>SUMIFS(DataRegularSeason20242025!$AA$3:$AA$1315,DataRegularSeason20242025!$B$3:$B$1315, "&lt;=" &amp; $A60, DataRegularSeason20242025!$D$3:$D$1315, AE$1)+SUMIFS(DataRegularSeason20242025!$AB$3:$AB$1315,DataRegularSeason20242025!$B$3:$B$1315, "&lt;=" &amp; $A60, DataRegularSeason20242025!$E$3:$E$1315, AE$1)</f>
        <v>17</v>
      </c>
      <c r="AF60" s="2">
        <f>SUMIFS(DataRegularSeason20242025!$AA$3:$AA$1315,DataRegularSeason20242025!$B$3:$B$1315, "&lt;=" &amp; $A60, DataRegularSeason20242025!$D$3:$D$1315, AF$1)+SUMIFS(DataRegularSeason20242025!$AB$3:$AB$1315,DataRegularSeason20242025!$B$3:$B$1315, "&lt;=" &amp; $A60, DataRegularSeason20242025!$E$3:$E$1315, AF$1)</f>
        <v>22</v>
      </c>
      <c r="AG60" s="2">
        <f>SUMIFS(DataRegularSeason20242025!$AA$3:$AA$1315,DataRegularSeason20242025!$B$3:$B$1315, "&lt;=" &amp; $A60, DataRegularSeason20242025!$D$3:$D$1315, AG$1)+SUMIFS(DataRegularSeason20242025!$AB$3:$AB$1315,DataRegularSeason20242025!$B$3:$B$1315, "&lt;=" &amp; $A60, DataRegularSeason20242025!$E$3:$E$1315, AG$1)</f>
        <v>16</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16</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13</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11</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15</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16</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10</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11</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8</v>
      </c>
      <c r="Z61" s="2">
        <f>SUMIFS(DataRegularSeason20242025!$AA$3:$AA$1315,DataRegularSeason20242025!$B$3:$B$1315, "&lt;=" &amp; $A61, DataRegularSeason20242025!$D$3:$D$1315, Z$1)+SUMIFS(DataRegularSeason20242025!$AB$3:$AB$1315,DataRegularSeason20242025!$B$3:$B$1315, "&lt;=" &amp; $A61, DataRegularSeason20242025!$E$3:$E$1315, Z$1)</f>
        <v>12</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14</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13</v>
      </c>
      <c r="AE61" s="2">
        <f>SUMIFS(DataRegularSeason20242025!$AA$3:$AA$1315,DataRegularSeason20242025!$B$3:$B$1315, "&lt;=" &amp; $A61, DataRegularSeason20242025!$D$3:$D$1315, AE$1)+SUMIFS(DataRegularSeason20242025!$AB$3:$AB$1315,DataRegularSeason20242025!$B$3:$B$1315, "&lt;=" &amp; $A61, DataRegularSeason20242025!$E$3:$E$1315, AE$1)</f>
        <v>17</v>
      </c>
      <c r="AF61" s="2">
        <f>SUMIFS(DataRegularSeason20242025!$AA$3:$AA$1315,DataRegularSeason20242025!$B$3:$B$1315, "&lt;=" &amp; $A61, DataRegularSeason20242025!$D$3:$D$1315, AF$1)+SUMIFS(DataRegularSeason20242025!$AB$3:$AB$1315,DataRegularSeason20242025!$B$3:$B$1315, "&lt;=" &amp; $A61, DataRegularSeason20242025!$E$3:$E$1315, AF$1)</f>
        <v>22</v>
      </c>
      <c r="AG61" s="2">
        <f>SUMIFS(DataRegularSeason20242025!$AA$3:$AA$1315,DataRegularSeason20242025!$B$3:$B$1315, "&lt;=" &amp; $A61, DataRegularSeason20242025!$D$3:$D$1315, AG$1)+SUMIFS(DataRegularSeason20242025!$AB$3:$AB$1315,DataRegularSeason20242025!$B$3:$B$1315, "&lt;=" &amp; $A61, DataRegularSeason20242025!$E$3:$E$1315, AG$1)</f>
        <v>16</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16</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13</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11</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15</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16</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10</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11</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8</v>
      </c>
      <c r="Z62" s="2">
        <f>SUMIFS(DataRegularSeason20242025!$AA$3:$AA$1315,DataRegularSeason20242025!$B$3:$B$1315, "&lt;=" &amp; $A62, DataRegularSeason20242025!$D$3:$D$1315, Z$1)+SUMIFS(DataRegularSeason20242025!$AB$3:$AB$1315,DataRegularSeason20242025!$B$3:$B$1315, "&lt;=" &amp; $A62, DataRegularSeason20242025!$E$3:$E$1315, Z$1)</f>
        <v>12</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14</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13</v>
      </c>
      <c r="AE62" s="2">
        <f>SUMIFS(DataRegularSeason20242025!$AA$3:$AA$1315,DataRegularSeason20242025!$B$3:$B$1315, "&lt;=" &amp; $A62, DataRegularSeason20242025!$D$3:$D$1315, AE$1)+SUMIFS(DataRegularSeason20242025!$AB$3:$AB$1315,DataRegularSeason20242025!$B$3:$B$1315, "&lt;=" &amp; $A62, DataRegularSeason20242025!$E$3:$E$1315, AE$1)</f>
        <v>17</v>
      </c>
      <c r="AF62" s="2">
        <f>SUMIFS(DataRegularSeason20242025!$AA$3:$AA$1315,DataRegularSeason20242025!$B$3:$B$1315, "&lt;=" &amp; $A62, DataRegularSeason20242025!$D$3:$D$1315, AF$1)+SUMIFS(DataRegularSeason20242025!$AB$3:$AB$1315,DataRegularSeason20242025!$B$3:$B$1315, "&lt;=" &amp; $A62, DataRegularSeason20242025!$E$3:$E$1315, AF$1)</f>
        <v>22</v>
      </c>
      <c r="AG62" s="2">
        <f>SUMIFS(DataRegularSeason20242025!$AA$3:$AA$1315,DataRegularSeason20242025!$B$3:$B$1315, "&lt;=" &amp; $A62, DataRegularSeason20242025!$D$3:$D$1315, AG$1)+SUMIFS(DataRegularSeason20242025!$AB$3:$AB$1315,DataRegularSeason20242025!$B$3:$B$1315, "&lt;=" &amp; $A62, DataRegularSeason20242025!$E$3:$E$1315, AG$1)</f>
        <v>16</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16</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13</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11</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15</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16</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10</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11</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8</v>
      </c>
      <c r="Z63" s="2">
        <f>SUMIFS(DataRegularSeason20242025!$AA$3:$AA$1315,DataRegularSeason20242025!$B$3:$B$1315, "&lt;=" &amp; $A63, DataRegularSeason20242025!$D$3:$D$1315, Z$1)+SUMIFS(DataRegularSeason20242025!$AB$3:$AB$1315,DataRegularSeason20242025!$B$3:$B$1315, "&lt;=" &amp; $A63, DataRegularSeason20242025!$E$3:$E$1315, Z$1)</f>
        <v>12</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14</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13</v>
      </c>
      <c r="AE63" s="2">
        <f>SUMIFS(DataRegularSeason20242025!$AA$3:$AA$1315,DataRegularSeason20242025!$B$3:$B$1315, "&lt;=" &amp; $A63, DataRegularSeason20242025!$D$3:$D$1315, AE$1)+SUMIFS(DataRegularSeason20242025!$AB$3:$AB$1315,DataRegularSeason20242025!$B$3:$B$1315, "&lt;=" &amp; $A63, DataRegularSeason20242025!$E$3:$E$1315, AE$1)</f>
        <v>17</v>
      </c>
      <c r="AF63" s="2">
        <f>SUMIFS(DataRegularSeason20242025!$AA$3:$AA$1315,DataRegularSeason20242025!$B$3:$B$1315, "&lt;=" &amp; $A63, DataRegularSeason20242025!$D$3:$D$1315, AF$1)+SUMIFS(DataRegularSeason20242025!$AB$3:$AB$1315,DataRegularSeason20242025!$B$3:$B$1315, "&lt;=" &amp; $A63, DataRegularSeason20242025!$E$3:$E$1315, AF$1)</f>
        <v>22</v>
      </c>
      <c r="AG63" s="2">
        <f>SUMIFS(DataRegularSeason20242025!$AA$3:$AA$1315,DataRegularSeason20242025!$B$3:$B$1315, "&lt;=" &amp; $A63, DataRegularSeason20242025!$D$3:$D$1315, AG$1)+SUMIFS(DataRegularSeason20242025!$AB$3:$AB$1315,DataRegularSeason20242025!$B$3:$B$1315, "&lt;=" &amp; $A63, DataRegularSeason20242025!$E$3:$E$1315, AG$1)</f>
        <v>16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16</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13</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11</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15</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16</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10</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11</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8</v>
      </c>
      <c r="Z64" s="2">
        <f>SUMIFS(DataRegularSeason20242025!$AA$3:$AA$1315,DataRegularSeason20242025!$B$3:$B$1315, "&lt;=" &amp; $A64, DataRegularSeason20242025!$D$3:$D$1315, Z$1)+SUMIFS(DataRegularSeason20242025!$AB$3:$AB$1315,DataRegularSeason20242025!$B$3:$B$1315, "&lt;=" &amp; $A64, DataRegularSeason20242025!$E$3:$E$1315, Z$1)</f>
        <v>12</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14</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13</v>
      </c>
      <c r="AE64" s="2">
        <f>SUMIFS(DataRegularSeason20242025!$AA$3:$AA$1315,DataRegularSeason20242025!$B$3:$B$1315, "&lt;=" &amp; $A64, DataRegularSeason20242025!$D$3:$D$1315, AE$1)+SUMIFS(DataRegularSeason20242025!$AB$3:$AB$1315,DataRegularSeason20242025!$B$3:$B$1315, "&lt;=" &amp; $A64, DataRegularSeason20242025!$E$3:$E$1315, AE$1)</f>
        <v>17</v>
      </c>
      <c r="AF64" s="2">
        <f>SUMIFS(DataRegularSeason20242025!$AA$3:$AA$1315,DataRegularSeason20242025!$B$3:$B$1315, "&lt;=" &amp; $A64, DataRegularSeason20242025!$D$3:$D$1315, AF$1)+SUMIFS(DataRegularSeason20242025!$AB$3:$AB$1315,DataRegularSeason20242025!$B$3:$B$1315, "&lt;=" &amp; $A64, DataRegularSeason20242025!$E$3:$E$1315, AF$1)</f>
        <v>22</v>
      </c>
      <c r="AG64" s="2">
        <f>SUMIFS(DataRegularSeason20242025!$AA$3:$AA$1315,DataRegularSeason20242025!$B$3:$B$1315, "&lt;=" &amp; $A64, DataRegularSeason20242025!$D$3:$D$1315, AG$1)+SUMIFS(DataRegularSeason20242025!$AB$3:$AB$1315,DataRegularSeason20242025!$B$3:$B$1315, "&lt;=" &amp; $A64, DataRegularSeason20242025!$E$3:$E$1315, AG$1)</f>
        <v>16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16</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13</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11</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15</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16</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10</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11</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8</v>
      </c>
      <c r="Z65" s="2">
        <f>SUMIFS(DataRegularSeason20242025!$AA$3:$AA$1315,DataRegularSeason20242025!$B$3:$B$1315, "&lt;=" &amp; $A65, DataRegularSeason20242025!$D$3:$D$1315, Z$1)+SUMIFS(DataRegularSeason20242025!$AB$3:$AB$1315,DataRegularSeason20242025!$B$3:$B$1315, "&lt;=" &amp; $A65, DataRegularSeason20242025!$E$3:$E$1315, Z$1)</f>
        <v>12</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14</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13</v>
      </c>
      <c r="AE65" s="2">
        <f>SUMIFS(DataRegularSeason20242025!$AA$3:$AA$1315,DataRegularSeason20242025!$B$3:$B$1315, "&lt;=" &amp; $A65, DataRegularSeason20242025!$D$3:$D$1315, AE$1)+SUMIFS(DataRegularSeason20242025!$AB$3:$AB$1315,DataRegularSeason20242025!$B$3:$B$1315, "&lt;=" &amp; $A65, DataRegularSeason20242025!$E$3:$E$1315, AE$1)</f>
        <v>17</v>
      </c>
      <c r="AF65" s="2">
        <f>SUMIFS(DataRegularSeason20242025!$AA$3:$AA$1315,DataRegularSeason20242025!$B$3:$B$1315, "&lt;=" &amp; $A65, DataRegularSeason20242025!$D$3:$D$1315, AF$1)+SUMIFS(DataRegularSeason20242025!$AB$3:$AB$1315,DataRegularSeason20242025!$B$3:$B$1315, "&lt;=" &amp; $A65, DataRegularSeason20242025!$E$3:$E$1315, AF$1)</f>
        <v>22</v>
      </c>
      <c r="AG65" s="2">
        <f>SUMIFS(DataRegularSeason20242025!$AA$3:$AA$1315,DataRegularSeason20242025!$B$3:$B$1315, "&lt;=" &amp; $A65, DataRegularSeason20242025!$D$3:$D$1315, AG$1)+SUMIFS(DataRegularSeason20242025!$AB$3:$AB$1315,DataRegularSeason20242025!$B$3:$B$1315, "&lt;=" &amp; $A65, DataRegularSeason20242025!$E$3:$E$1315, AG$1)</f>
        <v>16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16</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13</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11</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15</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16</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10</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11</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8</v>
      </c>
      <c r="Z66" s="2">
        <f>SUMIFS(DataRegularSeason20242025!$AA$3:$AA$1315,DataRegularSeason20242025!$B$3:$B$1315, "&lt;=" &amp; $A66, DataRegularSeason20242025!$D$3:$D$1315, Z$1)+SUMIFS(DataRegularSeason20242025!$AB$3:$AB$1315,DataRegularSeason20242025!$B$3:$B$1315, "&lt;=" &amp; $A66, DataRegularSeason20242025!$E$3:$E$1315, Z$1)</f>
        <v>12</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14</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13</v>
      </c>
      <c r="AE66" s="2">
        <f>SUMIFS(DataRegularSeason20242025!$AA$3:$AA$1315,DataRegularSeason20242025!$B$3:$B$1315, "&lt;=" &amp; $A66, DataRegularSeason20242025!$D$3:$D$1315, AE$1)+SUMIFS(DataRegularSeason20242025!$AB$3:$AB$1315,DataRegularSeason20242025!$B$3:$B$1315, "&lt;=" &amp; $A66, DataRegularSeason20242025!$E$3:$E$1315, AE$1)</f>
        <v>17</v>
      </c>
      <c r="AF66" s="2">
        <f>SUMIFS(DataRegularSeason20242025!$AA$3:$AA$1315,DataRegularSeason20242025!$B$3:$B$1315, "&lt;=" &amp; $A66, DataRegularSeason20242025!$D$3:$D$1315, AF$1)+SUMIFS(DataRegularSeason20242025!$AB$3:$AB$1315,DataRegularSeason20242025!$B$3:$B$1315, "&lt;=" &amp; $A66, DataRegularSeason20242025!$E$3:$E$1315, AF$1)</f>
        <v>22</v>
      </c>
      <c r="AG66" s="2">
        <f>SUMIFS(DataRegularSeason20242025!$AA$3:$AA$1315,DataRegularSeason20242025!$B$3:$B$1315, "&lt;=" &amp; $A66, DataRegularSeason20242025!$D$3:$D$1315, AG$1)+SUMIFS(DataRegularSeason20242025!$AB$3:$AB$1315,DataRegularSeason20242025!$B$3:$B$1315, "&lt;=" &amp; $A66, DataRegularSeason20242025!$E$3:$E$1315, AG$1)</f>
        <v>16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16</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13</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11</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15</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16</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10</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11</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8</v>
      </c>
      <c r="Z67" s="2">
        <f>SUMIFS(DataRegularSeason20242025!$AA$3:$AA$1315,DataRegularSeason20242025!$B$3:$B$1315, "&lt;=" &amp; $A67, DataRegularSeason20242025!$D$3:$D$1315, Z$1)+SUMIFS(DataRegularSeason20242025!$AB$3:$AB$1315,DataRegularSeason20242025!$B$3:$B$1315, "&lt;=" &amp; $A67, DataRegularSeason20242025!$E$3:$E$1315, Z$1)</f>
        <v>12</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14</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13</v>
      </c>
      <c r="AE67" s="2">
        <f>SUMIFS(DataRegularSeason20242025!$AA$3:$AA$1315,DataRegularSeason20242025!$B$3:$B$1315, "&lt;=" &amp; $A67, DataRegularSeason20242025!$D$3:$D$1315, AE$1)+SUMIFS(DataRegularSeason20242025!$AB$3:$AB$1315,DataRegularSeason20242025!$B$3:$B$1315, "&lt;=" &amp; $A67, DataRegularSeason20242025!$E$3:$E$1315, AE$1)</f>
        <v>17</v>
      </c>
      <c r="AF67" s="2">
        <f>SUMIFS(DataRegularSeason20242025!$AA$3:$AA$1315,DataRegularSeason20242025!$B$3:$B$1315, "&lt;=" &amp; $A67, DataRegularSeason20242025!$D$3:$D$1315, AF$1)+SUMIFS(DataRegularSeason20242025!$AB$3:$AB$1315,DataRegularSeason20242025!$B$3:$B$1315, "&lt;=" &amp; $A67, DataRegularSeason20242025!$E$3:$E$1315, AF$1)</f>
        <v>22</v>
      </c>
      <c r="AG67" s="2">
        <f>SUMIFS(DataRegularSeason20242025!$AA$3:$AA$1315,DataRegularSeason20242025!$B$3:$B$1315, "&lt;=" &amp; $A67, DataRegularSeason20242025!$D$3:$D$1315, AG$1)+SUMIFS(DataRegularSeason20242025!$AB$3:$AB$1315,DataRegularSeason20242025!$B$3:$B$1315, "&lt;=" &amp; $A67, DataRegularSeason20242025!$E$3:$E$1315, AG$1)</f>
        <v>16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16</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13</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11</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15</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16</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10</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11</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8</v>
      </c>
      <c r="Z68" s="2">
        <f>SUMIFS(DataRegularSeason20242025!$AA$3:$AA$1315,DataRegularSeason20242025!$B$3:$B$1315, "&lt;=" &amp; $A68, DataRegularSeason20242025!$D$3:$D$1315, Z$1)+SUMIFS(DataRegularSeason20242025!$AB$3:$AB$1315,DataRegularSeason20242025!$B$3:$B$1315, "&lt;=" &amp; $A68, DataRegularSeason20242025!$E$3:$E$1315, Z$1)</f>
        <v>12</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14</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13</v>
      </c>
      <c r="AE68" s="2">
        <f>SUMIFS(DataRegularSeason20242025!$AA$3:$AA$1315,DataRegularSeason20242025!$B$3:$B$1315, "&lt;=" &amp; $A68, DataRegularSeason20242025!$D$3:$D$1315, AE$1)+SUMIFS(DataRegularSeason20242025!$AB$3:$AB$1315,DataRegularSeason20242025!$B$3:$B$1315, "&lt;=" &amp; $A68, DataRegularSeason20242025!$E$3:$E$1315, AE$1)</f>
        <v>17</v>
      </c>
      <c r="AF68" s="2">
        <f>SUMIFS(DataRegularSeason20242025!$AA$3:$AA$1315,DataRegularSeason20242025!$B$3:$B$1315, "&lt;=" &amp; $A68, DataRegularSeason20242025!$D$3:$D$1315, AF$1)+SUMIFS(DataRegularSeason20242025!$AB$3:$AB$1315,DataRegularSeason20242025!$B$3:$B$1315, "&lt;=" &amp; $A68, DataRegularSeason20242025!$E$3:$E$1315, AF$1)</f>
        <v>22</v>
      </c>
      <c r="AG68" s="2">
        <f>SUMIFS(DataRegularSeason20242025!$AA$3:$AA$1315,DataRegularSeason20242025!$B$3:$B$1315, "&lt;=" &amp; $A68, DataRegularSeason20242025!$D$3:$D$1315, AG$1)+SUMIFS(DataRegularSeason20242025!$AB$3:$AB$1315,DataRegularSeason20242025!$B$3:$B$1315, "&lt;=" &amp; $A68, DataRegularSeason20242025!$E$3:$E$1315, AG$1)</f>
        <v>16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16</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13</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11</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15</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16</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10</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11</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8</v>
      </c>
      <c r="Z69" s="2">
        <f>SUMIFS(DataRegularSeason20242025!$AA$3:$AA$1315,DataRegularSeason20242025!$B$3:$B$1315, "&lt;=" &amp; $A69, DataRegularSeason20242025!$D$3:$D$1315, Z$1)+SUMIFS(DataRegularSeason20242025!$AB$3:$AB$1315,DataRegularSeason20242025!$B$3:$B$1315, "&lt;=" &amp; $A69, DataRegularSeason20242025!$E$3:$E$1315, Z$1)</f>
        <v>12</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14</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13</v>
      </c>
      <c r="AE69" s="2">
        <f>SUMIFS(DataRegularSeason20242025!$AA$3:$AA$1315,DataRegularSeason20242025!$B$3:$B$1315, "&lt;=" &amp; $A69, DataRegularSeason20242025!$D$3:$D$1315, AE$1)+SUMIFS(DataRegularSeason20242025!$AB$3:$AB$1315,DataRegularSeason20242025!$B$3:$B$1315, "&lt;=" &amp; $A69, DataRegularSeason20242025!$E$3:$E$1315, AE$1)</f>
        <v>17</v>
      </c>
      <c r="AF69" s="2">
        <f>SUMIFS(DataRegularSeason20242025!$AA$3:$AA$1315,DataRegularSeason20242025!$B$3:$B$1315, "&lt;=" &amp; $A69, DataRegularSeason20242025!$D$3:$D$1315, AF$1)+SUMIFS(DataRegularSeason20242025!$AB$3:$AB$1315,DataRegularSeason20242025!$B$3:$B$1315, "&lt;=" &amp; $A69, DataRegularSeason20242025!$E$3:$E$1315, AF$1)</f>
        <v>22</v>
      </c>
      <c r="AG69" s="2">
        <f>SUMIFS(DataRegularSeason20242025!$AA$3:$AA$1315,DataRegularSeason20242025!$B$3:$B$1315, "&lt;=" &amp; $A69, DataRegularSeason20242025!$D$3:$D$1315, AG$1)+SUMIFS(DataRegularSeason20242025!$AB$3:$AB$1315,DataRegularSeason20242025!$B$3:$B$1315, "&lt;=" &amp; $A69, DataRegularSeason20242025!$E$3:$E$1315, AG$1)</f>
        <v>16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16</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13</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11</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15</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16</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10</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11</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8</v>
      </c>
      <c r="Z70" s="2">
        <f>SUMIFS(DataRegularSeason20242025!$AA$3:$AA$1315,DataRegularSeason20242025!$B$3:$B$1315, "&lt;=" &amp; $A70, DataRegularSeason20242025!$D$3:$D$1315, Z$1)+SUMIFS(DataRegularSeason20242025!$AB$3:$AB$1315,DataRegularSeason20242025!$B$3:$B$1315, "&lt;=" &amp; $A70, DataRegularSeason20242025!$E$3:$E$1315, Z$1)</f>
        <v>12</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14</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13</v>
      </c>
      <c r="AE70" s="2">
        <f>SUMIFS(DataRegularSeason20242025!$AA$3:$AA$1315,DataRegularSeason20242025!$B$3:$B$1315, "&lt;=" &amp; $A70, DataRegularSeason20242025!$D$3:$D$1315, AE$1)+SUMIFS(DataRegularSeason20242025!$AB$3:$AB$1315,DataRegularSeason20242025!$B$3:$B$1315, "&lt;=" &amp; $A70, DataRegularSeason20242025!$E$3:$E$1315, AE$1)</f>
        <v>17</v>
      </c>
      <c r="AF70" s="2">
        <f>SUMIFS(DataRegularSeason20242025!$AA$3:$AA$1315,DataRegularSeason20242025!$B$3:$B$1315, "&lt;=" &amp; $A70, DataRegularSeason20242025!$D$3:$D$1315, AF$1)+SUMIFS(DataRegularSeason20242025!$AB$3:$AB$1315,DataRegularSeason20242025!$B$3:$B$1315, "&lt;=" &amp; $A70, DataRegularSeason20242025!$E$3:$E$1315, AF$1)</f>
        <v>22</v>
      </c>
      <c r="AG70" s="2">
        <f>SUMIFS(DataRegularSeason20242025!$AA$3:$AA$1315,DataRegularSeason20242025!$B$3:$B$1315, "&lt;=" &amp; $A70, DataRegularSeason20242025!$D$3:$D$1315, AG$1)+SUMIFS(DataRegularSeason20242025!$AB$3:$AB$1315,DataRegularSeason20242025!$B$3:$B$1315, "&lt;=" &amp; $A70, DataRegularSeason20242025!$E$3:$E$1315, AG$1)</f>
        <v>16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16</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13</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11</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15</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16</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10</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11</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8</v>
      </c>
      <c r="Z71" s="2">
        <f>SUMIFS(DataRegularSeason20242025!$AA$3:$AA$1315,DataRegularSeason20242025!$B$3:$B$1315, "&lt;=" &amp; $A71, DataRegularSeason20242025!$D$3:$D$1315, Z$1)+SUMIFS(DataRegularSeason20242025!$AB$3:$AB$1315,DataRegularSeason20242025!$B$3:$B$1315, "&lt;=" &amp; $A71, DataRegularSeason20242025!$E$3:$E$1315, Z$1)</f>
        <v>12</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14</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13</v>
      </c>
      <c r="AE71" s="2">
        <f>SUMIFS(DataRegularSeason20242025!$AA$3:$AA$1315,DataRegularSeason20242025!$B$3:$B$1315, "&lt;=" &amp; $A71, DataRegularSeason20242025!$D$3:$D$1315, AE$1)+SUMIFS(DataRegularSeason20242025!$AB$3:$AB$1315,DataRegularSeason20242025!$B$3:$B$1315, "&lt;=" &amp; $A71, DataRegularSeason20242025!$E$3:$E$1315, AE$1)</f>
        <v>17</v>
      </c>
      <c r="AF71" s="2">
        <f>SUMIFS(DataRegularSeason20242025!$AA$3:$AA$1315,DataRegularSeason20242025!$B$3:$B$1315, "&lt;=" &amp; $A71, DataRegularSeason20242025!$D$3:$D$1315, AF$1)+SUMIFS(DataRegularSeason20242025!$AB$3:$AB$1315,DataRegularSeason20242025!$B$3:$B$1315, "&lt;=" &amp; $A71, DataRegularSeason20242025!$E$3:$E$1315, AF$1)</f>
        <v>22</v>
      </c>
      <c r="AG71" s="2">
        <f>SUMIFS(DataRegularSeason20242025!$AA$3:$AA$1315,DataRegularSeason20242025!$B$3:$B$1315, "&lt;=" &amp; $A71, DataRegularSeason20242025!$D$3:$D$1315, AG$1)+SUMIFS(DataRegularSeason20242025!$AB$3:$AB$1315,DataRegularSeason20242025!$B$3:$B$1315, "&lt;=" &amp; $A71, DataRegularSeason20242025!$E$3:$E$1315, AG$1)</f>
        <v>16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16</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13</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11</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15</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16</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10</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11</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8</v>
      </c>
      <c r="Z72" s="2">
        <f>SUMIFS(DataRegularSeason20242025!$AA$3:$AA$1315,DataRegularSeason20242025!$B$3:$B$1315, "&lt;=" &amp; $A72, DataRegularSeason20242025!$D$3:$D$1315, Z$1)+SUMIFS(DataRegularSeason20242025!$AB$3:$AB$1315,DataRegularSeason20242025!$B$3:$B$1315, "&lt;=" &amp; $A72, DataRegularSeason20242025!$E$3:$E$1315, Z$1)</f>
        <v>12</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14</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13</v>
      </c>
      <c r="AE72" s="2">
        <f>SUMIFS(DataRegularSeason20242025!$AA$3:$AA$1315,DataRegularSeason20242025!$B$3:$B$1315, "&lt;=" &amp; $A72, DataRegularSeason20242025!$D$3:$D$1315, AE$1)+SUMIFS(DataRegularSeason20242025!$AB$3:$AB$1315,DataRegularSeason20242025!$B$3:$B$1315, "&lt;=" &amp; $A72, DataRegularSeason20242025!$E$3:$E$1315, AE$1)</f>
        <v>17</v>
      </c>
      <c r="AF72" s="2">
        <f>SUMIFS(DataRegularSeason20242025!$AA$3:$AA$1315,DataRegularSeason20242025!$B$3:$B$1315, "&lt;=" &amp; $A72, DataRegularSeason20242025!$D$3:$D$1315, AF$1)+SUMIFS(DataRegularSeason20242025!$AB$3:$AB$1315,DataRegularSeason20242025!$B$3:$B$1315, "&lt;=" &amp; $A72, DataRegularSeason20242025!$E$3:$E$1315, AF$1)</f>
        <v>22</v>
      </c>
      <c r="AG72" s="2">
        <f>SUMIFS(DataRegularSeason20242025!$AA$3:$AA$1315,DataRegularSeason20242025!$B$3:$B$1315, "&lt;=" &amp; $A72, DataRegularSeason20242025!$D$3:$D$1315, AG$1)+SUMIFS(DataRegularSeason20242025!$AB$3:$AB$1315,DataRegularSeason20242025!$B$3:$B$1315, "&lt;=" &amp; $A72, DataRegularSeason20242025!$E$3:$E$1315, AG$1)</f>
        <v>16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16</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13</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11</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15</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16</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10</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11</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8</v>
      </c>
      <c r="Z73" s="2">
        <f>SUMIFS(DataRegularSeason20242025!$AA$3:$AA$1315,DataRegularSeason20242025!$B$3:$B$1315, "&lt;=" &amp; $A73, DataRegularSeason20242025!$D$3:$D$1315, Z$1)+SUMIFS(DataRegularSeason20242025!$AB$3:$AB$1315,DataRegularSeason20242025!$B$3:$B$1315, "&lt;=" &amp; $A73, DataRegularSeason20242025!$E$3:$E$1315, Z$1)</f>
        <v>12</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14</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13</v>
      </c>
      <c r="AE73" s="2">
        <f>SUMIFS(DataRegularSeason20242025!$AA$3:$AA$1315,DataRegularSeason20242025!$B$3:$B$1315, "&lt;=" &amp; $A73, DataRegularSeason20242025!$D$3:$D$1315, AE$1)+SUMIFS(DataRegularSeason20242025!$AB$3:$AB$1315,DataRegularSeason20242025!$B$3:$B$1315, "&lt;=" &amp; $A73, DataRegularSeason20242025!$E$3:$E$1315, AE$1)</f>
        <v>17</v>
      </c>
      <c r="AF73" s="2">
        <f>SUMIFS(DataRegularSeason20242025!$AA$3:$AA$1315,DataRegularSeason20242025!$B$3:$B$1315, "&lt;=" &amp; $A73, DataRegularSeason20242025!$D$3:$D$1315, AF$1)+SUMIFS(DataRegularSeason20242025!$AB$3:$AB$1315,DataRegularSeason20242025!$B$3:$B$1315, "&lt;=" &amp; $A73, DataRegularSeason20242025!$E$3:$E$1315, AF$1)</f>
        <v>22</v>
      </c>
      <c r="AG73" s="2">
        <f>SUMIFS(DataRegularSeason20242025!$AA$3:$AA$1315,DataRegularSeason20242025!$B$3:$B$1315, "&lt;=" &amp; $A73, DataRegularSeason20242025!$D$3:$D$1315, AG$1)+SUMIFS(DataRegularSeason20242025!$AB$3:$AB$1315,DataRegularSeason20242025!$B$3:$B$1315, "&lt;=" &amp; $A73, DataRegularSeason20242025!$E$3:$E$1315, AG$1)</f>
        <v>16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16</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13</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11</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15</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16</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10</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11</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8</v>
      </c>
      <c r="Z74" s="2">
        <f>SUMIFS(DataRegularSeason20242025!$AA$3:$AA$1315,DataRegularSeason20242025!$B$3:$B$1315, "&lt;=" &amp; $A74, DataRegularSeason20242025!$D$3:$D$1315, Z$1)+SUMIFS(DataRegularSeason20242025!$AB$3:$AB$1315,DataRegularSeason20242025!$B$3:$B$1315, "&lt;=" &amp; $A74, DataRegularSeason20242025!$E$3:$E$1315, Z$1)</f>
        <v>12</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14</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13</v>
      </c>
      <c r="AE74" s="2">
        <f>SUMIFS(DataRegularSeason20242025!$AA$3:$AA$1315,DataRegularSeason20242025!$B$3:$B$1315, "&lt;=" &amp; $A74, DataRegularSeason20242025!$D$3:$D$1315, AE$1)+SUMIFS(DataRegularSeason20242025!$AB$3:$AB$1315,DataRegularSeason20242025!$B$3:$B$1315, "&lt;=" &amp; $A74, DataRegularSeason20242025!$E$3:$E$1315, AE$1)</f>
        <v>17</v>
      </c>
      <c r="AF74" s="2">
        <f>SUMIFS(DataRegularSeason20242025!$AA$3:$AA$1315,DataRegularSeason20242025!$B$3:$B$1315, "&lt;=" &amp; $A74, DataRegularSeason20242025!$D$3:$D$1315, AF$1)+SUMIFS(DataRegularSeason20242025!$AB$3:$AB$1315,DataRegularSeason20242025!$B$3:$B$1315, "&lt;=" &amp; $A74, DataRegularSeason20242025!$E$3:$E$1315, AF$1)</f>
        <v>22</v>
      </c>
      <c r="AG74" s="2">
        <f>SUMIFS(DataRegularSeason20242025!$AA$3:$AA$1315,DataRegularSeason20242025!$B$3:$B$1315, "&lt;=" &amp; $A74, DataRegularSeason20242025!$D$3:$D$1315, AG$1)+SUMIFS(DataRegularSeason20242025!$AB$3:$AB$1315,DataRegularSeason20242025!$B$3:$B$1315, "&lt;=" &amp; $A74, DataRegularSeason20242025!$E$3:$E$1315, AG$1)</f>
        <v>16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16</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13</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11</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15</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16</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10</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11</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8</v>
      </c>
      <c r="Z75" s="2">
        <f>SUMIFS(DataRegularSeason20242025!$AA$3:$AA$1315,DataRegularSeason20242025!$B$3:$B$1315, "&lt;=" &amp; $A75, DataRegularSeason20242025!$D$3:$D$1315, Z$1)+SUMIFS(DataRegularSeason20242025!$AB$3:$AB$1315,DataRegularSeason20242025!$B$3:$B$1315, "&lt;=" &amp; $A75, DataRegularSeason20242025!$E$3:$E$1315, Z$1)</f>
        <v>12</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14</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13</v>
      </c>
      <c r="AE75" s="2">
        <f>SUMIFS(DataRegularSeason20242025!$AA$3:$AA$1315,DataRegularSeason20242025!$B$3:$B$1315, "&lt;=" &amp; $A75, DataRegularSeason20242025!$D$3:$D$1315, AE$1)+SUMIFS(DataRegularSeason20242025!$AB$3:$AB$1315,DataRegularSeason20242025!$B$3:$B$1315, "&lt;=" &amp; $A75, DataRegularSeason20242025!$E$3:$E$1315, AE$1)</f>
        <v>17</v>
      </c>
      <c r="AF75" s="2">
        <f>SUMIFS(DataRegularSeason20242025!$AA$3:$AA$1315,DataRegularSeason20242025!$B$3:$B$1315, "&lt;=" &amp; $A75, DataRegularSeason20242025!$D$3:$D$1315, AF$1)+SUMIFS(DataRegularSeason20242025!$AB$3:$AB$1315,DataRegularSeason20242025!$B$3:$B$1315, "&lt;=" &amp; $A75, DataRegularSeason20242025!$E$3:$E$1315, AF$1)</f>
        <v>22</v>
      </c>
      <c r="AG75" s="2">
        <f>SUMIFS(DataRegularSeason20242025!$AA$3:$AA$1315,DataRegularSeason20242025!$B$3:$B$1315, "&lt;=" &amp; $A75, DataRegularSeason20242025!$D$3:$D$1315, AG$1)+SUMIFS(DataRegularSeason20242025!$AB$3:$AB$1315,DataRegularSeason20242025!$B$3:$B$1315, "&lt;=" &amp; $A75, DataRegularSeason20242025!$E$3:$E$1315, AG$1)</f>
        <v>16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16</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13</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11</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15</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16</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10</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11</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8</v>
      </c>
      <c r="Z76" s="2">
        <f>SUMIFS(DataRegularSeason20242025!$AA$3:$AA$1315,DataRegularSeason20242025!$B$3:$B$1315, "&lt;=" &amp; $A76, DataRegularSeason20242025!$D$3:$D$1315, Z$1)+SUMIFS(DataRegularSeason20242025!$AB$3:$AB$1315,DataRegularSeason20242025!$B$3:$B$1315, "&lt;=" &amp; $A76, DataRegularSeason20242025!$E$3:$E$1315, Z$1)</f>
        <v>12</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14</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13</v>
      </c>
      <c r="AE76" s="2">
        <f>SUMIFS(DataRegularSeason20242025!$AA$3:$AA$1315,DataRegularSeason20242025!$B$3:$B$1315, "&lt;=" &amp; $A76, DataRegularSeason20242025!$D$3:$D$1315, AE$1)+SUMIFS(DataRegularSeason20242025!$AB$3:$AB$1315,DataRegularSeason20242025!$B$3:$B$1315, "&lt;=" &amp; $A76, DataRegularSeason20242025!$E$3:$E$1315, AE$1)</f>
        <v>17</v>
      </c>
      <c r="AF76" s="2">
        <f>SUMIFS(DataRegularSeason20242025!$AA$3:$AA$1315,DataRegularSeason20242025!$B$3:$B$1315, "&lt;=" &amp; $A76, DataRegularSeason20242025!$D$3:$D$1315, AF$1)+SUMIFS(DataRegularSeason20242025!$AB$3:$AB$1315,DataRegularSeason20242025!$B$3:$B$1315, "&lt;=" &amp; $A76, DataRegularSeason20242025!$E$3:$E$1315, AF$1)</f>
        <v>22</v>
      </c>
      <c r="AG76" s="2">
        <f>SUMIFS(DataRegularSeason20242025!$AA$3:$AA$1315,DataRegularSeason20242025!$B$3:$B$1315, "&lt;=" &amp; $A76, DataRegularSeason20242025!$D$3:$D$1315, AG$1)+SUMIFS(DataRegularSeason20242025!$AB$3:$AB$1315,DataRegularSeason20242025!$B$3:$B$1315, "&lt;=" &amp; $A76, DataRegularSeason20242025!$E$3:$E$1315, AG$1)</f>
        <v>16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16</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13</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11</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15</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16</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10</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11</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8</v>
      </c>
      <c r="Z77" s="2">
        <f>SUMIFS(DataRegularSeason20242025!$AA$3:$AA$1315,DataRegularSeason20242025!$B$3:$B$1315, "&lt;=" &amp; $A77, DataRegularSeason20242025!$D$3:$D$1315, Z$1)+SUMIFS(DataRegularSeason20242025!$AB$3:$AB$1315,DataRegularSeason20242025!$B$3:$B$1315, "&lt;=" &amp; $A77, DataRegularSeason20242025!$E$3:$E$1315, Z$1)</f>
        <v>12</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14</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13</v>
      </c>
      <c r="AE77" s="2">
        <f>SUMIFS(DataRegularSeason20242025!$AA$3:$AA$1315,DataRegularSeason20242025!$B$3:$B$1315, "&lt;=" &amp; $A77, DataRegularSeason20242025!$D$3:$D$1315, AE$1)+SUMIFS(DataRegularSeason20242025!$AB$3:$AB$1315,DataRegularSeason20242025!$B$3:$B$1315, "&lt;=" &amp; $A77, DataRegularSeason20242025!$E$3:$E$1315, AE$1)</f>
        <v>17</v>
      </c>
      <c r="AF77" s="2">
        <f>SUMIFS(DataRegularSeason20242025!$AA$3:$AA$1315,DataRegularSeason20242025!$B$3:$B$1315, "&lt;=" &amp; $A77, DataRegularSeason20242025!$D$3:$D$1315, AF$1)+SUMIFS(DataRegularSeason20242025!$AB$3:$AB$1315,DataRegularSeason20242025!$B$3:$B$1315, "&lt;=" &amp; $A77, DataRegularSeason20242025!$E$3:$E$1315, AF$1)</f>
        <v>22</v>
      </c>
      <c r="AG77" s="2">
        <f>SUMIFS(DataRegularSeason20242025!$AA$3:$AA$1315,DataRegularSeason20242025!$B$3:$B$1315, "&lt;=" &amp; $A77, DataRegularSeason20242025!$D$3:$D$1315, AG$1)+SUMIFS(DataRegularSeason20242025!$AB$3:$AB$1315,DataRegularSeason20242025!$B$3:$B$1315, "&lt;=" &amp; $A77, DataRegularSeason20242025!$E$3:$E$1315, AG$1)</f>
        <v>16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16</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13</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11</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15</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16</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10</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11</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8</v>
      </c>
      <c r="Z78" s="2">
        <f>SUMIFS(DataRegularSeason20242025!$AA$3:$AA$1315,DataRegularSeason20242025!$B$3:$B$1315, "&lt;=" &amp; $A78, DataRegularSeason20242025!$D$3:$D$1315, Z$1)+SUMIFS(DataRegularSeason20242025!$AB$3:$AB$1315,DataRegularSeason20242025!$B$3:$B$1315, "&lt;=" &amp; $A78, DataRegularSeason20242025!$E$3:$E$1315, Z$1)</f>
        <v>12</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14</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13</v>
      </c>
      <c r="AE78" s="2">
        <f>SUMIFS(DataRegularSeason20242025!$AA$3:$AA$1315,DataRegularSeason20242025!$B$3:$B$1315, "&lt;=" &amp; $A78, DataRegularSeason20242025!$D$3:$D$1315, AE$1)+SUMIFS(DataRegularSeason20242025!$AB$3:$AB$1315,DataRegularSeason20242025!$B$3:$B$1315, "&lt;=" &amp; $A78, DataRegularSeason20242025!$E$3:$E$1315, AE$1)</f>
        <v>17</v>
      </c>
      <c r="AF78" s="2">
        <f>SUMIFS(DataRegularSeason20242025!$AA$3:$AA$1315,DataRegularSeason20242025!$B$3:$B$1315, "&lt;=" &amp; $A78, DataRegularSeason20242025!$D$3:$D$1315, AF$1)+SUMIFS(DataRegularSeason20242025!$AB$3:$AB$1315,DataRegularSeason20242025!$B$3:$B$1315, "&lt;=" &amp; $A78, DataRegularSeason20242025!$E$3:$E$1315, AF$1)</f>
        <v>22</v>
      </c>
      <c r="AG78" s="2">
        <f>SUMIFS(DataRegularSeason20242025!$AA$3:$AA$1315,DataRegularSeason20242025!$B$3:$B$1315, "&lt;=" &amp; $A78, DataRegularSeason20242025!$D$3:$D$1315, AG$1)+SUMIFS(DataRegularSeason20242025!$AB$3:$AB$1315,DataRegularSeason20242025!$B$3:$B$1315, "&lt;=" &amp; $A78, DataRegularSeason20242025!$E$3:$E$1315, AG$1)</f>
        <v>16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16</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13</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11</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15</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16</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10</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11</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8</v>
      </c>
      <c r="Z79" s="2">
        <f>SUMIFS(DataRegularSeason20242025!$AA$3:$AA$1315,DataRegularSeason20242025!$B$3:$B$1315, "&lt;=" &amp; $A79, DataRegularSeason20242025!$D$3:$D$1315, Z$1)+SUMIFS(DataRegularSeason20242025!$AB$3:$AB$1315,DataRegularSeason20242025!$B$3:$B$1315, "&lt;=" &amp; $A79, DataRegularSeason20242025!$E$3:$E$1315, Z$1)</f>
        <v>12</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14</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13</v>
      </c>
      <c r="AE79" s="2">
        <f>SUMIFS(DataRegularSeason20242025!$AA$3:$AA$1315,DataRegularSeason20242025!$B$3:$B$1315, "&lt;=" &amp; $A79, DataRegularSeason20242025!$D$3:$D$1315, AE$1)+SUMIFS(DataRegularSeason20242025!$AB$3:$AB$1315,DataRegularSeason20242025!$B$3:$B$1315, "&lt;=" &amp; $A79, DataRegularSeason20242025!$E$3:$E$1315, AE$1)</f>
        <v>17</v>
      </c>
      <c r="AF79" s="2">
        <f>SUMIFS(DataRegularSeason20242025!$AA$3:$AA$1315,DataRegularSeason20242025!$B$3:$B$1315, "&lt;=" &amp; $A79, DataRegularSeason20242025!$D$3:$D$1315, AF$1)+SUMIFS(DataRegularSeason20242025!$AB$3:$AB$1315,DataRegularSeason20242025!$B$3:$B$1315, "&lt;=" &amp; $A79, DataRegularSeason20242025!$E$3:$E$1315, AF$1)</f>
        <v>22</v>
      </c>
      <c r="AG79" s="2">
        <f>SUMIFS(DataRegularSeason20242025!$AA$3:$AA$1315,DataRegularSeason20242025!$B$3:$B$1315, "&lt;=" &amp; $A79, DataRegularSeason20242025!$D$3:$D$1315, AG$1)+SUMIFS(DataRegularSeason20242025!$AB$3:$AB$1315,DataRegularSeason20242025!$B$3:$B$1315, "&lt;=" &amp; $A79, DataRegularSeason20242025!$E$3:$E$1315, AG$1)</f>
        <v>16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16</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13</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11</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15</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16</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10</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11</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8</v>
      </c>
      <c r="Z80" s="2">
        <f>SUMIFS(DataRegularSeason20242025!$AA$3:$AA$1315,DataRegularSeason20242025!$B$3:$B$1315, "&lt;=" &amp; $A80, DataRegularSeason20242025!$D$3:$D$1315, Z$1)+SUMIFS(DataRegularSeason20242025!$AB$3:$AB$1315,DataRegularSeason20242025!$B$3:$B$1315, "&lt;=" &amp; $A80, DataRegularSeason20242025!$E$3:$E$1315, Z$1)</f>
        <v>12</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14</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13</v>
      </c>
      <c r="AE80" s="2">
        <f>SUMIFS(DataRegularSeason20242025!$AA$3:$AA$1315,DataRegularSeason20242025!$B$3:$B$1315, "&lt;=" &amp; $A80, DataRegularSeason20242025!$D$3:$D$1315, AE$1)+SUMIFS(DataRegularSeason20242025!$AB$3:$AB$1315,DataRegularSeason20242025!$B$3:$B$1315, "&lt;=" &amp; $A80, DataRegularSeason20242025!$E$3:$E$1315, AE$1)</f>
        <v>17</v>
      </c>
      <c r="AF80" s="2">
        <f>SUMIFS(DataRegularSeason20242025!$AA$3:$AA$1315,DataRegularSeason20242025!$B$3:$B$1315, "&lt;=" &amp; $A80, DataRegularSeason20242025!$D$3:$D$1315, AF$1)+SUMIFS(DataRegularSeason20242025!$AB$3:$AB$1315,DataRegularSeason20242025!$B$3:$B$1315, "&lt;=" &amp; $A80, DataRegularSeason20242025!$E$3:$E$1315, AF$1)</f>
        <v>22</v>
      </c>
      <c r="AG80" s="2">
        <f>SUMIFS(DataRegularSeason20242025!$AA$3:$AA$1315,DataRegularSeason20242025!$B$3:$B$1315, "&lt;=" &amp; $A80, DataRegularSeason20242025!$D$3:$D$1315, AG$1)+SUMIFS(DataRegularSeason20242025!$AB$3:$AB$1315,DataRegularSeason20242025!$B$3:$B$1315, "&lt;=" &amp; $A80, DataRegularSeason20242025!$E$3:$E$1315, AG$1)</f>
        <v>16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16</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13</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11</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15</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16</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10</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11</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8</v>
      </c>
      <c r="Z81" s="2">
        <f>SUMIFS(DataRegularSeason20242025!$AA$3:$AA$1315,DataRegularSeason20242025!$B$3:$B$1315, "&lt;=" &amp; $A81, DataRegularSeason20242025!$D$3:$D$1315, Z$1)+SUMIFS(DataRegularSeason20242025!$AB$3:$AB$1315,DataRegularSeason20242025!$B$3:$B$1315, "&lt;=" &amp; $A81, DataRegularSeason20242025!$E$3:$E$1315, Z$1)</f>
        <v>12</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14</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13</v>
      </c>
      <c r="AE81" s="2">
        <f>SUMIFS(DataRegularSeason20242025!$AA$3:$AA$1315,DataRegularSeason20242025!$B$3:$B$1315, "&lt;=" &amp; $A81, DataRegularSeason20242025!$D$3:$D$1315, AE$1)+SUMIFS(DataRegularSeason20242025!$AB$3:$AB$1315,DataRegularSeason20242025!$B$3:$B$1315, "&lt;=" &amp; $A81, DataRegularSeason20242025!$E$3:$E$1315, AE$1)</f>
        <v>17</v>
      </c>
      <c r="AF81" s="2">
        <f>SUMIFS(DataRegularSeason20242025!$AA$3:$AA$1315,DataRegularSeason20242025!$B$3:$B$1315, "&lt;=" &amp; $A81, DataRegularSeason20242025!$D$3:$D$1315, AF$1)+SUMIFS(DataRegularSeason20242025!$AB$3:$AB$1315,DataRegularSeason20242025!$B$3:$B$1315, "&lt;=" &amp; $A81, DataRegularSeason20242025!$E$3:$E$1315, AF$1)</f>
        <v>22</v>
      </c>
      <c r="AG81" s="2">
        <f>SUMIFS(DataRegularSeason20242025!$AA$3:$AA$1315,DataRegularSeason20242025!$B$3:$B$1315, "&lt;=" &amp; $A81, DataRegularSeason20242025!$D$3:$D$1315, AG$1)+SUMIFS(DataRegularSeason20242025!$AB$3:$AB$1315,DataRegularSeason20242025!$B$3:$B$1315, "&lt;=" &amp; $A81, DataRegularSeason20242025!$E$3:$E$1315, AG$1)</f>
        <v>16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16</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13</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11</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15</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16</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10</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11</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8</v>
      </c>
      <c r="Z82" s="2">
        <f>SUMIFS(DataRegularSeason20242025!$AA$3:$AA$1315,DataRegularSeason20242025!$B$3:$B$1315, "&lt;=" &amp; $A82, DataRegularSeason20242025!$D$3:$D$1315, Z$1)+SUMIFS(DataRegularSeason20242025!$AB$3:$AB$1315,DataRegularSeason20242025!$B$3:$B$1315, "&lt;=" &amp; $A82, DataRegularSeason20242025!$E$3:$E$1315, Z$1)</f>
        <v>12</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14</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13</v>
      </c>
      <c r="AE82" s="2">
        <f>SUMIFS(DataRegularSeason20242025!$AA$3:$AA$1315,DataRegularSeason20242025!$B$3:$B$1315, "&lt;=" &amp; $A82, DataRegularSeason20242025!$D$3:$D$1315, AE$1)+SUMIFS(DataRegularSeason20242025!$AB$3:$AB$1315,DataRegularSeason20242025!$B$3:$B$1315, "&lt;=" &amp; $A82, DataRegularSeason20242025!$E$3:$E$1315, AE$1)</f>
        <v>17</v>
      </c>
      <c r="AF82" s="2">
        <f>SUMIFS(DataRegularSeason20242025!$AA$3:$AA$1315,DataRegularSeason20242025!$B$3:$B$1315, "&lt;=" &amp; $A82, DataRegularSeason20242025!$D$3:$D$1315, AF$1)+SUMIFS(DataRegularSeason20242025!$AB$3:$AB$1315,DataRegularSeason20242025!$B$3:$B$1315, "&lt;=" &amp; $A82, DataRegularSeason20242025!$E$3:$E$1315, AF$1)</f>
        <v>22</v>
      </c>
      <c r="AG82" s="2">
        <f>SUMIFS(DataRegularSeason20242025!$AA$3:$AA$1315,DataRegularSeason20242025!$B$3:$B$1315, "&lt;=" &amp; $A82, DataRegularSeason20242025!$D$3:$D$1315, AG$1)+SUMIFS(DataRegularSeason20242025!$AB$3:$AB$1315,DataRegularSeason20242025!$B$3:$B$1315, "&lt;=" &amp; $A82, DataRegularSeason20242025!$E$3:$E$1315, AG$1)</f>
        <v>16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16</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13</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11</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15</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16</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10</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11</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8</v>
      </c>
      <c r="Z83" s="2">
        <f>SUMIFS(DataRegularSeason20242025!$AA$3:$AA$1315,DataRegularSeason20242025!$B$3:$B$1315, "&lt;=" &amp; $A83, DataRegularSeason20242025!$D$3:$D$1315, Z$1)+SUMIFS(DataRegularSeason20242025!$AB$3:$AB$1315,DataRegularSeason20242025!$B$3:$B$1315, "&lt;=" &amp; $A83, DataRegularSeason20242025!$E$3:$E$1315, Z$1)</f>
        <v>12</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14</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13</v>
      </c>
      <c r="AE83" s="2">
        <f>SUMIFS(DataRegularSeason20242025!$AA$3:$AA$1315,DataRegularSeason20242025!$B$3:$B$1315, "&lt;=" &amp; $A83, DataRegularSeason20242025!$D$3:$D$1315, AE$1)+SUMIFS(DataRegularSeason20242025!$AB$3:$AB$1315,DataRegularSeason20242025!$B$3:$B$1315, "&lt;=" &amp; $A83, DataRegularSeason20242025!$E$3:$E$1315, AE$1)</f>
        <v>17</v>
      </c>
      <c r="AF83" s="2">
        <f>SUMIFS(DataRegularSeason20242025!$AA$3:$AA$1315,DataRegularSeason20242025!$B$3:$B$1315, "&lt;=" &amp; $A83, DataRegularSeason20242025!$D$3:$D$1315, AF$1)+SUMIFS(DataRegularSeason20242025!$AB$3:$AB$1315,DataRegularSeason20242025!$B$3:$B$1315, "&lt;=" &amp; $A83, DataRegularSeason20242025!$E$3:$E$1315, AF$1)</f>
        <v>22</v>
      </c>
      <c r="AG83" s="2">
        <f>SUMIFS(DataRegularSeason20242025!$AA$3:$AA$1315,DataRegularSeason20242025!$B$3:$B$1315, "&lt;=" &amp; $A83, DataRegularSeason20242025!$D$3:$D$1315, AG$1)+SUMIFS(DataRegularSeason20242025!$AB$3:$AB$1315,DataRegularSeason20242025!$B$3:$B$1315, "&lt;=" &amp; $A83, DataRegularSeason20242025!$E$3:$E$1315, AG$1)</f>
        <v>16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16</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13</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11</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15</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16</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10</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11</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8</v>
      </c>
      <c r="Z84" s="2">
        <f>SUMIFS(DataRegularSeason20242025!$AA$3:$AA$1315,DataRegularSeason20242025!$B$3:$B$1315, "&lt;=" &amp; $A84, DataRegularSeason20242025!$D$3:$D$1315, Z$1)+SUMIFS(DataRegularSeason20242025!$AB$3:$AB$1315,DataRegularSeason20242025!$B$3:$B$1315, "&lt;=" &amp; $A84, DataRegularSeason20242025!$E$3:$E$1315, Z$1)</f>
        <v>12</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14</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13</v>
      </c>
      <c r="AE84" s="2">
        <f>SUMIFS(DataRegularSeason20242025!$AA$3:$AA$1315,DataRegularSeason20242025!$B$3:$B$1315, "&lt;=" &amp; $A84, DataRegularSeason20242025!$D$3:$D$1315, AE$1)+SUMIFS(DataRegularSeason20242025!$AB$3:$AB$1315,DataRegularSeason20242025!$B$3:$B$1315, "&lt;=" &amp; $A84, DataRegularSeason20242025!$E$3:$E$1315, AE$1)</f>
        <v>17</v>
      </c>
      <c r="AF84" s="2">
        <f>SUMIFS(DataRegularSeason20242025!$AA$3:$AA$1315,DataRegularSeason20242025!$B$3:$B$1315, "&lt;=" &amp; $A84, DataRegularSeason20242025!$D$3:$D$1315, AF$1)+SUMIFS(DataRegularSeason20242025!$AB$3:$AB$1315,DataRegularSeason20242025!$B$3:$B$1315, "&lt;=" &amp; $A84, DataRegularSeason20242025!$E$3:$E$1315, AF$1)</f>
        <v>22</v>
      </c>
      <c r="AG84" s="2">
        <f>SUMIFS(DataRegularSeason20242025!$AA$3:$AA$1315,DataRegularSeason20242025!$B$3:$B$1315, "&lt;=" &amp; $A84, DataRegularSeason20242025!$D$3:$D$1315, AG$1)+SUMIFS(DataRegularSeason20242025!$AB$3:$AB$1315,DataRegularSeason20242025!$B$3:$B$1315, "&lt;=" &amp; $A84, DataRegularSeason20242025!$E$3:$E$1315, AG$1)</f>
        <v>16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16</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13</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11</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15</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16</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10</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11</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8</v>
      </c>
      <c r="Z85" s="2">
        <f>SUMIFS(DataRegularSeason20242025!$AA$3:$AA$1315,DataRegularSeason20242025!$B$3:$B$1315, "&lt;=" &amp; $A85, DataRegularSeason20242025!$D$3:$D$1315, Z$1)+SUMIFS(DataRegularSeason20242025!$AB$3:$AB$1315,DataRegularSeason20242025!$B$3:$B$1315, "&lt;=" &amp; $A85, DataRegularSeason20242025!$E$3:$E$1315, Z$1)</f>
        <v>12</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14</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13</v>
      </c>
      <c r="AE85" s="2">
        <f>SUMIFS(DataRegularSeason20242025!$AA$3:$AA$1315,DataRegularSeason20242025!$B$3:$B$1315, "&lt;=" &amp; $A85, DataRegularSeason20242025!$D$3:$D$1315, AE$1)+SUMIFS(DataRegularSeason20242025!$AB$3:$AB$1315,DataRegularSeason20242025!$B$3:$B$1315, "&lt;=" &amp; $A85, DataRegularSeason20242025!$E$3:$E$1315, AE$1)</f>
        <v>17</v>
      </c>
      <c r="AF85" s="2">
        <f>SUMIFS(DataRegularSeason20242025!$AA$3:$AA$1315,DataRegularSeason20242025!$B$3:$B$1315, "&lt;=" &amp; $A85, DataRegularSeason20242025!$D$3:$D$1315, AF$1)+SUMIFS(DataRegularSeason20242025!$AB$3:$AB$1315,DataRegularSeason20242025!$B$3:$B$1315, "&lt;=" &amp; $A85, DataRegularSeason20242025!$E$3:$E$1315, AF$1)</f>
        <v>22</v>
      </c>
      <c r="AG85" s="2">
        <f>SUMIFS(DataRegularSeason20242025!$AA$3:$AA$1315,DataRegularSeason20242025!$B$3:$B$1315, "&lt;=" &amp; $A85, DataRegularSeason20242025!$D$3:$D$1315, AG$1)+SUMIFS(DataRegularSeason20242025!$AB$3:$AB$1315,DataRegularSeason20242025!$B$3:$B$1315, "&lt;=" &amp; $A85, DataRegularSeason20242025!$E$3:$E$1315, AG$1)</f>
        <v>16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16</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13</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11</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15</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16</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10</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11</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8</v>
      </c>
      <c r="Z86" s="2">
        <f>SUMIFS(DataRegularSeason20242025!$AA$3:$AA$1315,DataRegularSeason20242025!$B$3:$B$1315, "&lt;=" &amp; $A86, DataRegularSeason20242025!$D$3:$D$1315, Z$1)+SUMIFS(DataRegularSeason20242025!$AB$3:$AB$1315,DataRegularSeason20242025!$B$3:$B$1315, "&lt;=" &amp; $A86, DataRegularSeason20242025!$E$3:$E$1315, Z$1)</f>
        <v>12</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14</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13</v>
      </c>
      <c r="AE86" s="2">
        <f>SUMIFS(DataRegularSeason20242025!$AA$3:$AA$1315,DataRegularSeason20242025!$B$3:$B$1315, "&lt;=" &amp; $A86, DataRegularSeason20242025!$D$3:$D$1315, AE$1)+SUMIFS(DataRegularSeason20242025!$AB$3:$AB$1315,DataRegularSeason20242025!$B$3:$B$1315, "&lt;=" &amp; $A86, DataRegularSeason20242025!$E$3:$E$1315, AE$1)</f>
        <v>17</v>
      </c>
      <c r="AF86" s="2">
        <f>SUMIFS(DataRegularSeason20242025!$AA$3:$AA$1315,DataRegularSeason20242025!$B$3:$B$1315, "&lt;=" &amp; $A86, DataRegularSeason20242025!$D$3:$D$1315, AF$1)+SUMIFS(DataRegularSeason20242025!$AB$3:$AB$1315,DataRegularSeason20242025!$B$3:$B$1315, "&lt;=" &amp; $A86, DataRegularSeason20242025!$E$3:$E$1315, AF$1)</f>
        <v>22</v>
      </c>
      <c r="AG86" s="2">
        <f>SUMIFS(DataRegularSeason20242025!$AA$3:$AA$1315,DataRegularSeason20242025!$B$3:$B$1315, "&lt;=" &amp; $A86, DataRegularSeason20242025!$D$3:$D$1315, AG$1)+SUMIFS(DataRegularSeason20242025!$AB$3:$AB$1315,DataRegularSeason20242025!$B$3:$B$1315, "&lt;=" &amp; $A86, DataRegularSeason20242025!$E$3:$E$1315, AG$1)</f>
        <v>16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16</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13</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11</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15</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16</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10</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11</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8</v>
      </c>
      <c r="Z87" s="2">
        <f>SUMIFS(DataRegularSeason20242025!$AA$3:$AA$1315,DataRegularSeason20242025!$B$3:$B$1315, "&lt;=" &amp; $A87, DataRegularSeason20242025!$D$3:$D$1315, Z$1)+SUMIFS(DataRegularSeason20242025!$AB$3:$AB$1315,DataRegularSeason20242025!$B$3:$B$1315, "&lt;=" &amp; $A87, DataRegularSeason20242025!$E$3:$E$1315, Z$1)</f>
        <v>12</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14</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13</v>
      </c>
      <c r="AE87" s="2">
        <f>SUMIFS(DataRegularSeason20242025!$AA$3:$AA$1315,DataRegularSeason20242025!$B$3:$B$1315, "&lt;=" &amp; $A87, DataRegularSeason20242025!$D$3:$D$1315, AE$1)+SUMIFS(DataRegularSeason20242025!$AB$3:$AB$1315,DataRegularSeason20242025!$B$3:$B$1315, "&lt;=" &amp; $A87, DataRegularSeason20242025!$E$3:$E$1315, AE$1)</f>
        <v>17</v>
      </c>
      <c r="AF87" s="2">
        <f>SUMIFS(DataRegularSeason20242025!$AA$3:$AA$1315,DataRegularSeason20242025!$B$3:$B$1315, "&lt;=" &amp; $A87, DataRegularSeason20242025!$D$3:$D$1315, AF$1)+SUMIFS(DataRegularSeason20242025!$AB$3:$AB$1315,DataRegularSeason20242025!$B$3:$B$1315, "&lt;=" &amp; $A87, DataRegularSeason20242025!$E$3:$E$1315, AF$1)</f>
        <v>22</v>
      </c>
      <c r="AG87" s="2">
        <f>SUMIFS(DataRegularSeason20242025!$AA$3:$AA$1315,DataRegularSeason20242025!$B$3:$B$1315, "&lt;=" &amp; $A87, DataRegularSeason20242025!$D$3:$D$1315, AG$1)+SUMIFS(DataRegularSeason20242025!$AB$3:$AB$1315,DataRegularSeason20242025!$B$3:$B$1315, "&lt;=" &amp; $A87, DataRegularSeason20242025!$E$3:$E$1315, AG$1)</f>
        <v>16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16</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13</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11</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15</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16</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10</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11</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8</v>
      </c>
      <c r="Z88" s="2">
        <f>SUMIFS(DataRegularSeason20242025!$AA$3:$AA$1315,DataRegularSeason20242025!$B$3:$B$1315, "&lt;=" &amp; $A88, DataRegularSeason20242025!$D$3:$D$1315, Z$1)+SUMIFS(DataRegularSeason20242025!$AB$3:$AB$1315,DataRegularSeason20242025!$B$3:$B$1315, "&lt;=" &amp; $A88, DataRegularSeason20242025!$E$3:$E$1315, Z$1)</f>
        <v>12</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14</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13</v>
      </c>
      <c r="AE88" s="2">
        <f>SUMIFS(DataRegularSeason20242025!$AA$3:$AA$1315,DataRegularSeason20242025!$B$3:$B$1315, "&lt;=" &amp; $A88, DataRegularSeason20242025!$D$3:$D$1315, AE$1)+SUMIFS(DataRegularSeason20242025!$AB$3:$AB$1315,DataRegularSeason20242025!$B$3:$B$1315, "&lt;=" &amp; $A88, DataRegularSeason20242025!$E$3:$E$1315, AE$1)</f>
        <v>17</v>
      </c>
      <c r="AF88" s="2">
        <f>SUMIFS(DataRegularSeason20242025!$AA$3:$AA$1315,DataRegularSeason20242025!$B$3:$B$1315, "&lt;=" &amp; $A88, DataRegularSeason20242025!$D$3:$D$1315, AF$1)+SUMIFS(DataRegularSeason20242025!$AB$3:$AB$1315,DataRegularSeason20242025!$B$3:$B$1315, "&lt;=" &amp; $A88, DataRegularSeason20242025!$E$3:$E$1315, AF$1)</f>
        <v>22</v>
      </c>
      <c r="AG88" s="2">
        <f>SUMIFS(DataRegularSeason20242025!$AA$3:$AA$1315,DataRegularSeason20242025!$B$3:$B$1315, "&lt;=" &amp; $A88, DataRegularSeason20242025!$D$3:$D$1315, AG$1)+SUMIFS(DataRegularSeason20242025!$AB$3:$AB$1315,DataRegularSeason20242025!$B$3:$B$1315, "&lt;=" &amp; $A88, DataRegularSeason20242025!$E$3:$E$1315, AG$1)</f>
        <v>16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16</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13</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11</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15</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16</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10</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11</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8</v>
      </c>
      <c r="Z89" s="2">
        <f>SUMIFS(DataRegularSeason20242025!$AA$3:$AA$1315,DataRegularSeason20242025!$B$3:$B$1315, "&lt;=" &amp; $A89, DataRegularSeason20242025!$D$3:$D$1315, Z$1)+SUMIFS(DataRegularSeason20242025!$AB$3:$AB$1315,DataRegularSeason20242025!$B$3:$B$1315, "&lt;=" &amp; $A89, DataRegularSeason20242025!$E$3:$E$1315, Z$1)</f>
        <v>12</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14</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13</v>
      </c>
      <c r="AE89" s="2">
        <f>SUMIFS(DataRegularSeason20242025!$AA$3:$AA$1315,DataRegularSeason20242025!$B$3:$B$1315, "&lt;=" &amp; $A89, DataRegularSeason20242025!$D$3:$D$1315, AE$1)+SUMIFS(DataRegularSeason20242025!$AB$3:$AB$1315,DataRegularSeason20242025!$B$3:$B$1315, "&lt;=" &amp; $A89, DataRegularSeason20242025!$E$3:$E$1315, AE$1)</f>
        <v>17</v>
      </c>
      <c r="AF89" s="2">
        <f>SUMIFS(DataRegularSeason20242025!$AA$3:$AA$1315,DataRegularSeason20242025!$B$3:$B$1315, "&lt;=" &amp; $A89, DataRegularSeason20242025!$D$3:$D$1315, AF$1)+SUMIFS(DataRegularSeason20242025!$AB$3:$AB$1315,DataRegularSeason20242025!$B$3:$B$1315, "&lt;=" &amp; $A89, DataRegularSeason20242025!$E$3:$E$1315, AF$1)</f>
        <v>22</v>
      </c>
      <c r="AG89" s="2">
        <f>SUMIFS(DataRegularSeason20242025!$AA$3:$AA$1315,DataRegularSeason20242025!$B$3:$B$1315, "&lt;=" &amp; $A89, DataRegularSeason20242025!$D$3:$D$1315, AG$1)+SUMIFS(DataRegularSeason20242025!$AB$3:$AB$1315,DataRegularSeason20242025!$B$3:$B$1315, "&lt;=" &amp; $A89, DataRegularSeason20242025!$E$3:$E$1315, AG$1)</f>
        <v>16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16</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13</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11</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15</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16</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10</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11</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8</v>
      </c>
      <c r="Z90" s="2">
        <f>SUMIFS(DataRegularSeason20242025!$AA$3:$AA$1315,DataRegularSeason20242025!$B$3:$B$1315, "&lt;=" &amp; $A90, DataRegularSeason20242025!$D$3:$D$1315, Z$1)+SUMIFS(DataRegularSeason20242025!$AB$3:$AB$1315,DataRegularSeason20242025!$B$3:$B$1315, "&lt;=" &amp; $A90, DataRegularSeason20242025!$E$3:$E$1315, Z$1)</f>
        <v>12</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14</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13</v>
      </c>
      <c r="AE90" s="2">
        <f>SUMIFS(DataRegularSeason20242025!$AA$3:$AA$1315,DataRegularSeason20242025!$B$3:$B$1315, "&lt;=" &amp; $A90, DataRegularSeason20242025!$D$3:$D$1315, AE$1)+SUMIFS(DataRegularSeason20242025!$AB$3:$AB$1315,DataRegularSeason20242025!$B$3:$B$1315, "&lt;=" &amp; $A90, DataRegularSeason20242025!$E$3:$E$1315, AE$1)</f>
        <v>17</v>
      </c>
      <c r="AF90" s="2">
        <f>SUMIFS(DataRegularSeason20242025!$AA$3:$AA$1315,DataRegularSeason20242025!$B$3:$B$1315, "&lt;=" &amp; $A90, DataRegularSeason20242025!$D$3:$D$1315, AF$1)+SUMIFS(DataRegularSeason20242025!$AB$3:$AB$1315,DataRegularSeason20242025!$B$3:$B$1315, "&lt;=" &amp; $A90, DataRegularSeason20242025!$E$3:$E$1315, AF$1)</f>
        <v>22</v>
      </c>
      <c r="AG90" s="2">
        <f>SUMIFS(DataRegularSeason20242025!$AA$3:$AA$1315,DataRegularSeason20242025!$B$3:$B$1315, "&lt;=" &amp; $A90, DataRegularSeason20242025!$D$3:$D$1315, AG$1)+SUMIFS(DataRegularSeason20242025!$AB$3:$AB$1315,DataRegularSeason20242025!$B$3:$B$1315, "&lt;=" &amp; $A90, DataRegularSeason20242025!$E$3:$E$1315, AG$1)</f>
        <v>16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16</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13</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11</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15</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16</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10</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11</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8</v>
      </c>
      <c r="Z91" s="2">
        <f>SUMIFS(DataRegularSeason20242025!$AA$3:$AA$1315,DataRegularSeason20242025!$B$3:$B$1315, "&lt;=" &amp; $A91, DataRegularSeason20242025!$D$3:$D$1315, Z$1)+SUMIFS(DataRegularSeason20242025!$AB$3:$AB$1315,DataRegularSeason20242025!$B$3:$B$1315, "&lt;=" &amp; $A91, DataRegularSeason20242025!$E$3:$E$1315, Z$1)</f>
        <v>12</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14</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13</v>
      </c>
      <c r="AE91" s="2">
        <f>SUMIFS(DataRegularSeason20242025!$AA$3:$AA$1315,DataRegularSeason20242025!$B$3:$B$1315, "&lt;=" &amp; $A91, DataRegularSeason20242025!$D$3:$D$1315, AE$1)+SUMIFS(DataRegularSeason20242025!$AB$3:$AB$1315,DataRegularSeason20242025!$B$3:$B$1315, "&lt;=" &amp; $A91, DataRegularSeason20242025!$E$3:$E$1315, AE$1)</f>
        <v>17</v>
      </c>
      <c r="AF91" s="2">
        <f>SUMIFS(DataRegularSeason20242025!$AA$3:$AA$1315,DataRegularSeason20242025!$B$3:$B$1315, "&lt;=" &amp; $A91, DataRegularSeason20242025!$D$3:$D$1315, AF$1)+SUMIFS(DataRegularSeason20242025!$AB$3:$AB$1315,DataRegularSeason20242025!$B$3:$B$1315, "&lt;=" &amp; $A91, DataRegularSeason20242025!$E$3:$E$1315, AF$1)</f>
        <v>22</v>
      </c>
      <c r="AG91" s="2">
        <f>SUMIFS(DataRegularSeason20242025!$AA$3:$AA$1315,DataRegularSeason20242025!$B$3:$B$1315, "&lt;=" &amp; $A91, DataRegularSeason20242025!$D$3:$D$1315, AG$1)+SUMIFS(DataRegularSeason20242025!$AB$3:$AB$1315,DataRegularSeason20242025!$B$3:$B$1315, "&lt;=" &amp; $A91, DataRegularSeason20242025!$E$3:$E$1315, AG$1)</f>
        <v>16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16</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13</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11</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15</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16</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10</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11</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8</v>
      </c>
      <c r="Z92" s="2">
        <f>SUMIFS(DataRegularSeason20242025!$AA$3:$AA$1315,DataRegularSeason20242025!$B$3:$B$1315, "&lt;=" &amp; $A92, DataRegularSeason20242025!$D$3:$D$1315, Z$1)+SUMIFS(DataRegularSeason20242025!$AB$3:$AB$1315,DataRegularSeason20242025!$B$3:$B$1315, "&lt;=" &amp; $A92, DataRegularSeason20242025!$E$3:$E$1315, Z$1)</f>
        <v>12</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14</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13</v>
      </c>
      <c r="AE92" s="2">
        <f>SUMIFS(DataRegularSeason20242025!$AA$3:$AA$1315,DataRegularSeason20242025!$B$3:$B$1315, "&lt;=" &amp; $A92, DataRegularSeason20242025!$D$3:$D$1315, AE$1)+SUMIFS(DataRegularSeason20242025!$AB$3:$AB$1315,DataRegularSeason20242025!$B$3:$B$1315, "&lt;=" &amp; $A92, DataRegularSeason20242025!$E$3:$E$1315, AE$1)</f>
        <v>17</v>
      </c>
      <c r="AF92" s="2">
        <f>SUMIFS(DataRegularSeason20242025!$AA$3:$AA$1315,DataRegularSeason20242025!$B$3:$B$1315, "&lt;=" &amp; $A92, DataRegularSeason20242025!$D$3:$D$1315, AF$1)+SUMIFS(DataRegularSeason20242025!$AB$3:$AB$1315,DataRegularSeason20242025!$B$3:$B$1315, "&lt;=" &amp; $A92, DataRegularSeason20242025!$E$3:$E$1315, AF$1)</f>
        <v>22</v>
      </c>
      <c r="AG92" s="2">
        <f>SUMIFS(DataRegularSeason20242025!$AA$3:$AA$1315,DataRegularSeason20242025!$B$3:$B$1315, "&lt;=" &amp; $A92, DataRegularSeason20242025!$D$3:$D$1315, AG$1)+SUMIFS(DataRegularSeason20242025!$AB$3:$AB$1315,DataRegularSeason20242025!$B$3:$B$1315, "&lt;=" &amp; $A92, DataRegularSeason20242025!$E$3:$E$1315, AG$1)</f>
        <v>16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16</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13</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11</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15</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16</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10</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11</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8</v>
      </c>
      <c r="Z93" s="2">
        <f>SUMIFS(DataRegularSeason20242025!$AA$3:$AA$1315,DataRegularSeason20242025!$B$3:$B$1315, "&lt;=" &amp; $A93, DataRegularSeason20242025!$D$3:$D$1315, Z$1)+SUMIFS(DataRegularSeason20242025!$AB$3:$AB$1315,DataRegularSeason20242025!$B$3:$B$1315, "&lt;=" &amp; $A93, DataRegularSeason20242025!$E$3:$E$1315, Z$1)</f>
        <v>12</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14</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13</v>
      </c>
      <c r="AE93" s="2">
        <f>SUMIFS(DataRegularSeason20242025!$AA$3:$AA$1315,DataRegularSeason20242025!$B$3:$B$1315, "&lt;=" &amp; $A93, DataRegularSeason20242025!$D$3:$D$1315, AE$1)+SUMIFS(DataRegularSeason20242025!$AB$3:$AB$1315,DataRegularSeason20242025!$B$3:$B$1315, "&lt;=" &amp; $A93, DataRegularSeason20242025!$E$3:$E$1315, AE$1)</f>
        <v>17</v>
      </c>
      <c r="AF93" s="2">
        <f>SUMIFS(DataRegularSeason20242025!$AA$3:$AA$1315,DataRegularSeason20242025!$B$3:$B$1315, "&lt;=" &amp; $A93, DataRegularSeason20242025!$D$3:$D$1315, AF$1)+SUMIFS(DataRegularSeason20242025!$AB$3:$AB$1315,DataRegularSeason20242025!$B$3:$B$1315, "&lt;=" &amp; $A93, DataRegularSeason20242025!$E$3:$E$1315, AF$1)</f>
        <v>22</v>
      </c>
      <c r="AG93" s="2">
        <f>SUMIFS(DataRegularSeason20242025!$AA$3:$AA$1315,DataRegularSeason20242025!$B$3:$B$1315, "&lt;=" &amp; $A93, DataRegularSeason20242025!$D$3:$D$1315, AG$1)+SUMIFS(DataRegularSeason20242025!$AB$3:$AB$1315,DataRegularSeason20242025!$B$3:$B$1315, "&lt;=" &amp; $A93, DataRegularSeason20242025!$E$3:$E$1315, AG$1)</f>
        <v>16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16</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13</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11</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15</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16</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10</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11</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8</v>
      </c>
      <c r="Z94" s="2">
        <f>SUMIFS(DataRegularSeason20242025!$AA$3:$AA$1315,DataRegularSeason20242025!$B$3:$B$1315, "&lt;=" &amp; $A94, DataRegularSeason20242025!$D$3:$D$1315, Z$1)+SUMIFS(DataRegularSeason20242025!$AB$3:$AB$1315,DataRegularSeason20242025!$B$3:$B$1315, "&lt;=" &amp; $A94, DataRegularSeason20242025!$E$3:$E$1315, Z$1)</f>
        <v>12</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14</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13</v>
      </c>
      <c r="AE94" s="2">
        <f>SUMIFS(DataRegularSeason20242025!$AA$3:$AA$1315,DataRegularSeason20242025!$B$3:$B$1315, "&lt;=" &amp; $A94, DataRegularSeason20242025!$D$3:$D$1315, AE$1)+SUMIFS(DataRegularSeason20242025!$AB$3:$AB$1315,DataRegularSeason20242025!$B$3:$B$1315, "&lt;=" &amp; $A94, DataRegularSeason20242025!$E$3:$E$1315, AE$1)</f>
        <v>17</v>
      </c>
      <c r="AF94" s="2">
        <f>SUMIFS(DataRegularSeason20242025!$AA$3:$AA$1315,DataRegularSeason20242025!$B$3:$B$1315, "&lt;=" &amp; $A94, DataRegularSeason20242025!$D$3:$D$1315, AF$1)+SUMIFS(DataRegularSeason20242025!$AB$3:$AB$1315,DataRegularSeason20242025!$B$3:$B$1315, "&lt;=" &amp; $A94, DataRegularSeason20242025!$E$3:$E$1315, AF$1)</f>
        <v>22</v>
      </c>
      <c r="AG94" s="2">
        <f>SUMIFS(DataRegularSeason20242025!$AA$3:$AA$1315,DataRegularSeason20242025!$B$3:$B$1315, "&lt;=" &amp; $A94, DataRegularSeason20242025!$D$3:$D$1315, AG$1)+SUMIFS(DataRegularSeason20242025!$AB$3:$AB$1315,DataRegularSeason20242025!$B$3:$B$1315, "&lt;=" &amp; $A94, DataRegularSeason20242025!$E$3:$E$1315, AG$1)</f>
        <v>16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16</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13</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11</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15</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16</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10</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11</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8</v>
      </c>
      <c r="Z95" s="2">
        <f>SUMIFS(DataRegularSeason20242025!$AA$3:$AA$1315,DataRegularSeason20242025!$B$3:$B$1315, "&lt;=" &amp; $A95, DataRegularSeason20242025!$D$3:$D$1315, Z$1)+SUMIFS(DataRegularSeason20242025!$AB$3:$AB$1315,DataRegularSeason20242025!$B$3:$B$1315, "&lt;=" &amp; $A95, DataRegularSeason20242025!$E$3:$E$1315, Z$1)</f>
        <v>12</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14</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13</v>
      </c>
      <c r="AE95" s="2">
        <f>SUMIFS(DataRegularSeason20242025!$AA$3:$AA$1315,DataRegularSeason20242025!$B$3:$B$1315, "&lt;=" &amp; $A95, DataRegularSeason20242025!$D$3:$D$1315, AE$1)+SUMIFS(DataRegularSeason20242025!$AB$3:$AB$1315,DataRegularSeason20242025!$B$3:$B$1315, "&lt;=" &amp; $A95, DataRegularSeason20242025!$E$3:$E$1315, AE$1)</f>
        <v>17</v>
      </c>
      <c r="AF95" s="2">
        <f>SUMIFS(DataRegularSeason20242025!$AA$3:$AA$1315,DataRegularSeason20242025!$B$3:$B$1315, "&lt;=" &amp; $A95, DataRegularSeason20242025!$D$3:$D$1315, AF$1)+SUMIFS(DataRegularSeason20242025!$AB$3:$AB$1315,DataRegularSeason20242025!$B$3:$B$1315, "&lt;=" &amp; $A95, DataRegularSeason20242025!$E$3:$E$1315, AF$1)</f>
        <v>22</v>
      </c>
      <c r="AG95" s="2">
        <f>SUMIFS(DataRegularSeason20242025!$AA$3:$AA$1315,DataRegularSeason20242025!$B$3:$B$1315, "&lt;=" &amp; $A95, DataRegularSeason20242025!$D$3:$D$1315, AG$1)+SUMIFS(DataRegularSeason20242025!$AB$3:$AB$1315,DataRegularSeason20242025!$B$3:$B$1315, "&lt;=" &amp; $A95, DataRegularSeason20242025!$E$3:$E$1315, AG$1)</f>
        <v>16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16</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13</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11</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15</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16</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10</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11</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8</v>
      </c>
      <c r="Z96" s="2">
        <f>SUMIFS(DataRegularSeason20242025!$AA$3:$AA$1315,DataRegularSeason20242025!$B$3:$B$1315, "&lt;=" &amp; $A96, DataRegularSeason20242025!$D$3:$D$1315, Z$1)+SUMIFS(DataRegularSeason20242025!$AB$3:$AB$1315,DataRegularSeason20242025!$B$3:$B$1315, "&lt;=" &amp; $A96, DataRegularSeason20242025!$E$3:$E$1315, Z$1)</f>
        <v>12</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14</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13</v>
      </c>
      <c r="AE96" s="2">
        <f>SUMIFS(DataRegularSeason20242025!$AA$3:$AA$1315,DataRegularSeason20242025!$B$3:$B$1315, "&lt;=" &amp; $A96, DataRegularSeason20242025!$D$3:$D$1315, AE$1)+SUMIFS(DataRegularSeason20242025!$AB$3:$AB$1315,DataRegularSeason20242025!$B$3:$B$1315, "&lt;=" &amp; $A96, DataRegularSeason20242025!$E$3:$E$1315, AE$1)</f>
        <v>17</v>
      </c>
      <c r="AF96" s="2">
        <f>SUMIFS(DataRegularSeason20242025!$AA$3:$AA$1315,DataRegularSeason20242025!$B$3:$B$1315, "&lt;=" &amp; $A96, DataRegularSeason20242025!$D$3:$D$1315, AF$1)+SUMIFS(DataRegularSeason20242025!$AB$3:$AB$1315,DataRegularSeason20242025!$B$3:$B$1315, "&lt;=" &amp; $A96, DataRegularSeason20242025!$E$3:$E$1315, AF$1)</f>
        <v>22</v>
      </c>
      <c r="AG96" s="2">
        <f>SUMIFS(DataRegularSeason20242025!$AA$3:$AA$1315,DataRegularSeason20242025!$B$3:$B$1315, "&lt;=" &amp; $A96, DataRegularSeason20242025!$D$3:$D$1315, AG$1)+SUMIFS(DataRegularSeason20242025!$AB$3:$AB$1315,DataRegularSeason20242025!$B$3:$B$1315, "&lt;=" &amp; $A96, DataRegularSeason20242025!$E$3:$E$1315, AG$1)</f>
        <v>16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16</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13</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11</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15</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16</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10</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11</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8</v>
      </c>
      <c r="Z97" s="2">
        <f>SUMIFS(DataRegularSeason20242025!$AA$3:$AA$1315,DataRegularSeason20242025!$B$3:$B$1315, "&lt;=" &amp; $A97, DataRegularSeason20242025!$D$3:$D$1315, Z$1)+SUMIFS(DataRegularSeason20242025!$AB$3:$AB$1315,DataRegularSeason20242025!$B$3:$B$1315, "&lt;=" &amp; $A97, DataRegularSeason20242025!$E$3:$E$1315, Z$1)</f>
        <v>12</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14</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13</v>
      </c>
      <c r="AE97" s="2">
        <f>SUMIFS(DataRegularSeason20242025!$AA$3:$AA$1315,DataRegularSeason20242025!$B$3:$B$1315, "&lt;=" &amp; $A97, DataRegularSeason20242025!$D$3:$D$1315, AE$1)+SUMIFS(DataRegularSeason20242025!$AB$3:$AB$1315,DataRegularSeason20242025!$B$3:$B$1315, "&lt;=" &amp; $A97, DataRegularSeason20242025!$E$3:$E$1315, AE$1)</f>
        <v>17</v>
      </c>
      <c r="AF97" s="2">
        <f>SUMIFS(DataRegularSeason20242025!$AA$3:$AA$1315,DataRegularSeason20242025!$B$3:$B$1315, "&lt;=" &amp; $A97, DataRegularSeason20242025!$D$3:$D$1315, AF$1)+SUMIFS(DataRegularSeason20242025!$AB$3:$AB$1315,DataRegularSeason20242025!$B$3:$B$1315, "&lt;=" &amp; $A97, DataRegularSeason20242025!$E$3:$E$1315, AF$1)</f>
        <v>22</v>
      </c>
      <c r="AG97" s="2">
        <f>SUMIFS(DataRegularSeason20242025!$AA$3:$AA$1315,DataRegularSeason20242025!$B$3:$B$1315, "&lt;=" &amp; $A97, DataRegularSeason20242025!$D$3:$D$1315, AG$1)+SUMIFS(DataRegularSeason20242025!$AB$3:$AB$1315,DataRegularSeason20242025!$B$3:$B$1315, "&lt;=" &amp; $A97, DataRegularSeason20242025!$E$3:$E$1315, AG$1)</f>
        <v>16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16</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13</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11</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15</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16</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10</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11</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8</v>
      </c>
      <c r="Z98" s="2">
        <f>SUMIFS(DataRegularSeason20242025!$AA$3:$AA$1315,DataRegularSeason20242025!$B$3:$B$1315, "&lt;=" &amp; $A98, DataRegularSeason20242025!$D$3:$D$1315, Z$1)+SUMIFS(DataRegularSeason20242025!$AB$3:$AB$1315,DataRegularSeason20242025!$B$3:$B$1315, "&lt;=" &amp; $A98, DataRegularSeason20242025!$E$3:$E$1315, Z$1)</f>
        <v>12</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14</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13</v>
      </c>
      <c r="AE98" s="2">
        <f>SUMIFS(DataRegularSeason20242025!$AA$3:$AA$1315,DataRegularSeason20242025!$B$3:$B$1315, "&lt;=" &amp; $A98, DataRegularSeason20242025!$D$3:$D$1315, AE$1)+SUMIFS(DataRegularSeason20242025!$AB$3:$AB$1315,DataRegularSeason20242025!$B$3:$B$1315, "&lt;=" &amp; $A98, DataRegularSeason20242025!$E$3:$E$1315, AE$1)</f>
        <v>17</v>
      </c>
      <c r="AF98" s="2">
        <f>SUMIFS(DataRegularSeason20242025!$AA$3:$AA$1315,DataRegularSeason20242025!$B$3:$B$1315, "&lt;=" &amp; $A98, DataRegularSeason20242025!$D$3:$D$1315, AF$1)+SUMIFS(DataRegularSeason20242025!$AB$3:$AB$1315,DataRegularSeason20242025!$B$3:$B$1315, "&lt;=" &amp; $A98, DataRegularSeason20242025!$E$3:$E$1315, AF$1)</f>
        <v>22</v>
      </c>
      <c r="AG98" s="2">
        <f>SUMIFS(DataRegularSeason20242025!$AA$3:$AA$1315,DataRegularSeason20242025!$B$3:$B$1315, "&lt;=" &amp; $A98, DataRegularSeason20242025!$D$3:$D$1315, AG$1)+SUMIFS(DataRegularSeason20242025!$AB$3:$AB$1315,DataRegularSeason20242025!$B$3:$B$1315, "&lt;=" &amp; $A98, DataRegularSeason20242025!$E$3:$E$1315, AG$1)</f>
        <v>16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16</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13</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11</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15</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16</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10</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11</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8</v>
      </c>
      <c r="Z99" s="2">
        <f>SUMIFS(DataRegularSeason20242025!$AA$3:$AA$1315,DataRegularSeason20242025!$B$3:$B$1315, "&lt;=" &amp; $A99, DataRegularSeason20242025!$D$3:$D$1315, Z$1)+SUMIFS(DataRegularSeason20242025!$AB$3:$AB$1315,DataRegularSeason20242025!$B$3:$B$1315, "&lt;=" &amp; $A99, DataRegularSeason20242025!$E$3:$E$1315, Z$1)</f>
        <v>12</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14</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13</v>
      </c>
      <c r="AE99" s="2">
        <f>SUMIFS(DataRegularSeason20242025!$AA$3:$AA$1315,DataRegularSeason20242025!$B$3:$B$1315, "&lt;=" &amp; $A99, DataRegularSeason20242025!$D$3:$D$1315, AE$1)+SUMIFS(DataRegularSeason20242025!$AB$3:$AB$1315,DataRegularSeason20242025!$B$3:$B$1315, "&lt;=" &amp; $A99, DataRegularSeason20242025!$E$3:$E$1315, AE$1)</f>
        <v>17</v>
      </c>
      <c r="AF99" s="2">
        <f>SUMIFS(DataRegularSeason20242025!$AA$3:$AA$1315,DataRegularSeason20242025!$B$3:$B$1315, "&lt;=" &amp; $A99, DataRegularSeason20242025!$D$3:$D$1315, AF$1)+SUMIFS(DataRegularSeason20242025!$AB$3:$AB$1315,DataRegularSeason20242025!$B$3:$B$1315, "&lt;=" &amp; $A99, DataRegularSeason20242025!$E$3:$E$1315, AF$1)</f>
        <v>22</v>
      </c>
      <c r="AG99" s="2">
        <f>SUMIFS(DataRegularSeason20242025!$AA$3:$AA$1315,DataRegularSeason20242025!$B$3:$B$1315, "&lt;=" &amp; $A99, DataRegularSeason20242025!$D$3:$D$1315, AG$1)+SUMIFS(DataRegularSeason20242025!$AB$3:$AB$1315,DataRegularSeason20242025!$B$3:$B$1315, "&lt;=" &amp; $A99, DataRegularSeason20242025!$E$3:$E$1315, AG$1)</f>
        <v>16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16</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13</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11</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15</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16</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10</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11</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8</v>
      </c>
      <c r="Z100" s="2">
        <f>SUMIFS(DataRegularSeason20242025!$AA$3:$AA$1315,DataRegularSeason20242025!$B$3:$B$1315, "&lt;=" &amp; $A100, DataRegularSeason20242025!$D$3:$D$1315, Z$1)+SUMIFS(DataRegularSeason20242025!$AB$3:$AB$1315,DataRegularSeason20242025!$B$3:$B$1315, "&lt;=" &amp; $A100, DataRegularSeason20242025!$E$3:$E$1315, Z$1)</f>
        <v>12</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14</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13</v>
      </c>
      <c r="AE100" s="2">
        <f>SUMIFS(DataRegularSeason20242025!$AA$3:$AA$1315,DataRegularSeason20242025!$B$3:$B$1315, "&lt;=" &amp; $A100, DataRegularSeason20242025!$D$3:$D$1315, AE$1)+SUMIFS(DataRegularSeason20242025!$AB$3:$AB$1315,DataRegularSeason20242025!$B$3:$B$1315, "&lt;=" &amp; $A100, DataRegularSeason20242025!$E$3:$E$1315, AE$1)</f>
        <v>17</v>
      </c>
      <c r="AF100" s="2">
        <f>SUMIFS(DataRegularSeason20242025!$AA$3:$AA$1315,DataRegularSeason20242025!$B$3:$B$1315, "&lt;=" &amp; $A100, DataRegularSeason20242025!$D$3:$D$1315, AF$1)+SUMIFS(DataRegularSeason20242025!$AB$3:$AB$1315,DataRegularSeason20242025!$B$3:$B$1315, "&lt;=" &amp; $A100, DataRegularSeason20242025!$E$3:$E$1315, AF$1)</f>
        <v>22</v>
      </c>
      <c r="AG100" s="2">
        <f>SUMIFS(DataRegularSeason20242025!$AA$3:$AA$1315,DataRegularSeason20242025!$B$3:$B$1315, "&lt;=" &amp; $A100, DataRegularSeason20242025!$D$3:$D$1315, AG$1)+SUMIFS(DataRegularSeason20242025!$AB$3:$AB$1315,DataRegularSeason20242025!$B$3:$B$1315, "&lt;=" &amp; $A100, DataRegularSeason20242025!$E$3:$E$1315, AG$1)</f>
        <v>16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16</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13</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11</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15</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16</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10</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11</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8</v>
      </c>
      <c r="Z101" s="2">
        <f>SUMIFS(DataRegularSeason20242025!$AA$3:$AA$1315,DataRegularSeason20242025!$B$3:$B$1315, "&lt;=" &amp; $A101, DataRegularSeason20242025!$D$3:$D$1315, Z$1)+SUMIFS(DataRegularSeason20242025!$AB$3:$AB$1315,DataRegularSeason20242025!$B$3:$B$1315, "&lt;=" &amp; $A101, DataRegularSeason20242025!$E$3:$E$1315, Z$1)</f>
        <v>12</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14</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13</v>
      </c>
      <c r="AE101" s="2">
        <f>SUMIFS(DataRegularSeason20242025!$AA$3:$AA$1315,DataRegularSeason20242025!$B$3:$B$1315, "&lt;=" &amp; $A101, DataRegularSeason20242025!$D$3:$D$1315, AE$1)+SUMIFS(DataRegularSeason20242025!$AB$3:$AB$1315,DataRegularSeason20242025!$B$3:$B$1315, "&lt;=" &amp; $A101, DataRegularSeason20242025!$E$3:$E$1315, AE$1)</f>
        <v>17</v>
      </c>
      <c r="AF101" s="2">
        <f>SUMIFS(DataRegularSeason20242025!$AA$3:$AA$1315,DataRegularSeason20242025!$B$3:$B$1315, "&lt;=" &amp; $A101, DataRegularSeason20242025!$D$3:$D$1315, AF$1)+SUMIFS(DataRegularSeason20242025!$AB$3:$AB$1315,DataRegularSeason20242025!$B$3:$B$1315, "&lt;=" &amp; $A101, DataRegularSeason20242025!$E$3:$E$1315, AF$1)</f>
        <v>22</v>
      </c>
      <c r="AG101" s="2">
        <f>SUMIFS(DataRegularSeason20242025!$AA$3:$AA$1315,DataRegularSeason20242025!$B$3:$B$1315, "&lt;=" &amp; $A101, DataRegularSeason20242025!$D$3:$D$1315, AG$1)+SUMIFS(DataRegularSeason20242025!$AB$3:$AB$1315,DataRegularSeason20242025!$B$3:$B$1315, "&lt;=" &amp; $A101, DataRegularSeason20242025!$E$3:$E$1315, AG$1)</f>
        <v>16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16</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13</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11</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15</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16</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10</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11</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8</v>
      </c>
      <c r="Z102" s="2">
        <f>SUMIFS(DataRegularSeason20242025!$AA$3:$AA$1315,DataRegularSeason20242025!$B$3:$B$1315, "&lt;=" &amp; $A102, DataRegularSeason20242025!$D$3:$D$1315, Z$1)+SUMIFS(DataRegularSeason20242025!$AB$3:$AB$1315,DataRegularSeason20242025!$B$3:$B$1315, "&lt;=" &amp; $A102, DataRegularSeason20242025!$E$3:$E$1315, Z$1)</f>
        <v>12</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14</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13</v>
      </c>
      <c r="AE102" s="2">
        <f>SUMIFS(DataRegularSeason20242025!$AA$3:$AA$1315,DataRegularSeason20242025!$B$3:$B$1315, "&lt;=" &amp; $A102, DataRegularSeason20242025!$D$3:$D$1315, AE$1)+SUMIFS(DataRegularSeason20242025!$AB$3:$AB$1315,DataRegularSeason20242025!$B$3:$B$1315, "&lt;=" &amp; $A102, DataRegularSeason20242025!$E$3:$E$1315, AE$1)</f>
        <v>17</v>
      </c>
      <c r="AF102" s="2">
        <f>SUMIFS(DataRegularSeason20242025!$AA$3:$AA$1315,DataRegularSeason20242025!$B$3:$B$1315, "&lt;=" &amp; $A102, DataRegularSeason20242025!$D$3:$D$1315, AF$1)+SUMIFS(DataRegularSeason20242025!$AB$3:$AB$1315,DataRegularSeason20242025!$B$3:$B$1315, "&lt;=" &amp; $A102, DataRegularSeason20242025!$E$3:$E$1315, AF$1)</f>
        <v>22</v>
      </c>
      <c r="AG102" s="2">
        <f>SUMIFS(DataRegularSeason20242025!$AA$3:$AA$1315,DataRegularSeason20242025!$B$3:$B$1315, "&lt;=" &amp; $A102, DataRegularSeason20242025!$D$3:$D$1315, AG$1)+SUMIFS(DataRegularSeason20242025!$AB$3:$AB$1315,DataRegularSeason20242025!$B$3:$B$1315, "&lt;=" &amp; $A102, DataRegularSeason20242025!$E$3:$E$1315, AG$1)</f>
        <v>16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16</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13</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11</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15</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16</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10</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11</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8</v>
      </c>
      <c r="Z103" s="2">
        <f>SUMIFS(DataRegularSeason20242025!$AA$3:$AA$1315,DataRegularSeason20242025!$B$3:$B$1315, "&lt;=" &amp; $A103, DataRegularSeason20242025!$D$3:$D$1315, Z$1)+SUMIFS(DataRegularSeason20242025!$AB$3:$AB$1315,DataRegularSeason20242025!$B$3:$B$1315, "&lt;=" &amp; $A103, DataRegularSeason20242025!$E$3:$E$1315, Z$1)</f>
        <v>12</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14</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13</v>
      </c>
      <c r="AE103" s="2">
        <f>SUMIFS(DataRegularSeason20242025!$AA$3:$AA$1315,DataRegularSeason20242025!$B$3:$B$1315, "&lt;=" &amp; $A103, DataRegularSeason20242025!$D$3:$D$1315, AE$1)+SUMIFS(DataRegularSeason20242025!$AB$3:$AB$1315,DataRegularSeason20242025!$B$3:$B$1315, "&lt;=" &amp; $A103, DataRegularSeason20242025!$E$3:$E$1315, AE$1)</f>
        <v>17</v>
      </c>
      <c r="AF103" s="2">
        <f>SUMIFS(DataRegularSeason20242025!$AA$3:$AA$1315,DataRegularSeason20242025!$B$3:$B$1315, "&lt;=" &amp; $A103, DataRegularSeason20242025!$D$3:$D$1315, AF$1)+SUMIFS(DataRegularSeason20242025!$AB$3:$AB$1315,DataRegularSeason20242025!$B$3:$B$1315, "&lt;=" &amp; $A103, DataRegularSeason20242025!$E$3:$E$1315, AF$1)</f>
        <v>22</v>
      </c>
      <c r="AG103" s="2">
        <f>SUMIFS(DataRegularSeason20242025!$AA$3:$AA$1315,DataRegularSeason20242025!$B$3:$B$1315, "&lt;=" &amp; $A103, DataRegularSeason20242025!$D$3:$D$1315, AG$1)+SUMIFS(DataRegularSeason20242025!$AB$3:$AB$1315,DataRegularSeason20242025!$B$3:$B$1315, "&lt;=" &amp; $A103, DataRegularSeason20242025!$E$3:$E$1315, AG$1)</f>
        <v>16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16</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13</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11</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15</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16</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10</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11</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8</v>
      </c>
      <c r="Z104" s="2">
        <f>SUMIFS(DataRegularSeason20242025!$AA$3:$AA$1315,DataRegularSeason20242025!$B$3:$B$1315, "&lt;=" &amp; $A104, DataRegularSeason20242025!$D$3:$D$1315, Z$1)+SUMIFS(DataRegularSeason20242025!$AB$3:$AB$1315,DataRegularSeason20242025!$B$3:$B$1315, "&lt;=" &amp; $A104, DataRegularSeason20242025!$E$3:$E$1315, Z$1)</f>
        <v>12</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14</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13</v>
      </c>
      <c r="AE104" s="2">
        <f>SUMIFS(DataRegularSeason20242025!$AA$3:$AA$1315,DataRegularSeason20242025!$B$3:$B$1315, "&lt;=" &amp; $A104, DataRegularSeason20242025!$D$3:$D$1315, AE$1)+SUMIFS(DataRegularSeason20242025!$AB$3:$AB$1315,DataRegularSeason20242025!$B$3:$B$1315, "&lt;=" &amp; $A104, DataRegularSeason20242025!$E$3:$E$1315, AE$1)</f>
        <v>17</v>
      </c>
      <c r="AF104" s="2">
        <f>SUMIFS(DataRegularSeason20242025!$AA$3:$AA$1315,DataRegularSeason20242025!$B$3:$B$1315, "&lt;=" &amp; $A104, DataRegularSeason20242025!$D$3:$D$1315, AF$1)+SUMIFS(DataRegularSeason20242025!$AB$3:$AB$1315,DataRegularSeason20242025!$B$3:$B$1315, "&lt;=" &amp; $A104, DataRegularSeason20242025!$E$3:$E$1315, AF$1)</f>
        <v>22</v>
      </c>
      <c r="AG104" s="2">
        <f>SUMIFS(DataRegularSeason20242025!$AA$3:$AA$1315,DataRegularSeason20242025!$B$3:$B$1315, "&lt;=" &amp; $A104, DataRegularSeason20242025!$D$3:$D$1315, AG$1)+SUMIFS(DataRegularSeason20242025!$AB$3:$AB$1315,DataRegularSeason20242025!$B$3:$B$1315, "&lt;=" &amp; $A104, DataRegularSeason20242025!$E$3:$E$1315, AG$1)</f>
        <v>16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16</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13</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11</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15</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16</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10</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11</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8</v>
      </c>
      <c r="Z105" s="2">
        <f>SUMIFS(DataRegularSeason20242025!$AA$3:$AA$1315,DataRegularSeason20242025!$B$3:$B$1315, "&lt;=" &amp; $A105, DataRegularSeason20242025!$D$3:$D$1315, Z$1)+SUMIFS(DataRegularSeason20242025!$AB$3:$AB$1315,DataRegularSeason20242025!$B$3:$B$1315, "&lt;=" &amp; $A105, DataRegularSeason20242025!$E$3:$E$1315, Z$1)</f>
        <v>12</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14</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13</v>
      </c>
      <c r="AE105" s="2">
        <f>SUMIFS(DataRegularSeason20242025!$AA$3:$AA$1315,DataRegularSeason20242025!$B$3:$B$1315, "&lt;=" &amp; $A105, DataRegularSeason20242025!$D$3:$D$1315, AE$1)+SUMIFS(DataRegularSeason20242025!$AB$3:$AB$1315,DataRegularSeason20242025!$B$3:$B$1315, "&lt;=" &amp; $A105, DataRegularSeason20242025!$E$3:$E$1315, AE$1)</f>
        <v>17</v>
      </c>
      <c r="AF105" s="2">
        <f>SUMIFS(DataRegularSeason20242025!$AA$3:$AA$1315,DataRegularSeason20242025!$B$3:$B$1315, "&lt;=" &amp; $A105, DataRegularSeason20242025!$D$3:$D$1315, AF$1)+SUMIFS(DataRegularSeason20242025!$AB$3:$AB$1315,DataRegularSeason20242025!$B$3:$B$1315, "&lt;=" &amp; $A105, DataRegularSeason20242025!$E$3:$E$1315, AF$1)</f>
        <v>22</v>
      </c>
      <c r="AG105" s="2">
        <f>SUMIFS(DataRegularSeason20242025!$AA$3:$AA$1315,DataRegularSeason20242025!$B$3:$B$1315, "&lt;=" &amp; $A105, DataRegularSeason20242025!$D$3:$D$1315, AG$1)+SUMIFS(DataRegularSeason20242025!$AB$3:$AB$1315,DataRegularSeason20242025!$B$3:$B$1315, "&lt;=" &amp; $A105, DataRegularSeason20242025!$E$3:$E$1315, AG$1)</f>
        <v>16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16</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13</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11</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15</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16</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10</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11</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8</v>
      </c>
      <c r="Z106" s="2">
        <f>SUMIFS(DataRegularSeason20242025!$AA$3:$AA$1315,DataRegularSeason20242025!$B$3:$B$1315, "&lt;=" &amp; $A106, DataRegularSeason20242025!$D$3:$D$1315, Z$1)+SUMIFS(DataRegularSeason20242025!$AB$3:$AB$1315,DataRegularSeason20242025!$B$3:$B$1315, "&lt;=" &amp; $A106, DataRegularSeason20242025!$E$3:$E$1315, Z$1)</f>
        <v>12</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14</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13</v>
      </c>
      <c r="AE106" s="2">
        <f>SUMIFS(DataRegularSeason20242025!$AA$3:$AA$1315,DataRegularSeason20242025!$B$3:$B$1315, "&lt;=" &amp; $A106, DataRegularSeason20242025!$D$3:$D$1315, AE$1)+SUMIFS(DataRegularSeason20242025!$AB$3:$AB$1315,DataRegularSeason20242025!$B$3:$B$1315, "&lt;=" &amp; $A106, DataRegularSeason20242025!$E$3:$E$1315, AE$1)</f>
        <v>17</v>
      </c>
      <c r="AF106" s="2">
        <f>SUMIFS(DataRegularSeason20242025!$AA$3:$AA$1315,DataRegularSeason20242025!$B$3:$B$1315, "&lt;=" &amp; $A106, DataRegularSeason20242025!$D$3:$D$1315, AF$1)+SUMIFS(DataRegularSeason20242025!$AB$3:$AB$1315,DataRegularSeason20242025!$B$3:$B$1315, "&lt;=" &amp; $A106, DataRegularSeason20242025!$E$3:$E$1315, AF$1)</f>
        <v>22</v>
      </c>
      <c r="AG106" s="2">
        <f>SUMIFS(DataRegularSeason20242025!$AA$3:$AA$1315,DataRegularSeason20242025!$B$3:$B$1315, "&lt;=" &amp; $A106, DataRegularSeason20242025!$D$3:$D$1315, AG$1)+SUMIFS(DataRegularSeason20242025!$AB$3:$AB$1315,DataRegularSeason20242025!$B$3:$B$1315, "&lt;=" &amp; $A106, DataRegularSeason20242025!$E$3:$E$1315, AG$1)</f>
        <v>16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16</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13</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11</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15</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16</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10</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11</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8</v>
      </c>
      <c r="Z107" s="2">
        <f>SUMIFS(DataRegularSeason20242025!$AA$3:$AA$1315,DataRegularSeason20242025!$B$3:$B$1315, "&lt;=" &amp; $A107, DataRegularSeason20242025!$D$3:$D$1315, Z$1)+SUMIFS(DataRegularSeason20242025!$AB$3:$AB$1315,DataRegularSeason20242025!$B$3:$B$1315, "&lt;=" &amp; $A107, DataRegularSeason20242025!$E$3:$E$1315, Z$1)</f>
        <v>12</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14</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13</v>
      </c>
      <c r="AE107" s="2">
        <f>SUMIFS(DataRegularSeason20242025!$AA$3:$AA$1315,DataRegularSeason20242025!$B$3:$B$1315, "&lt;=" &amp; $A107, DataRegularSeason20242025!$D$3:$D$1315, AE$1)+SUMIFS(DataRegularSeason20242025!$AB$3:$AB$1315,DataRegularSeason20242025!$B$3:$B$1315, "&lt;=" &amp; $A107, DataRegularSeason20242025!$E$3:$E$1315, AE$1)</f>
        <v>17</v>
      </c>
      <c r="AF107" s="2">
        <f>SUMIFS(DataRegularSeason20242025!$AA$3:$AA$1315,DataRegularSeason20242025!$B$3:$B$1315, "&lt;=" &amp; $A107, DataRegularSeason20242025!$D$3:$D$1315, AF$1)+SUMIFS(DataRegularSeason20242025!$AB$3:$AB$1315,DataRegularSeason20242025!$B$3:$B$1315, "&lt;=" &amp; $A107, DataRegularSeason20242025!$E$3:$E$1315, AF$1)</f>
        <v>22</v>
      </c>
      <c r="AG107" s="2">
        <f>SUMIFS(DataRegularSeason20242025!$AA$3:$AA$1315,DataRegularSeason20242025!$B$3:$B$1315, "&lt;=" &amp; $A107, DataRegularSeason20242025!$D$3:$D$1315, AG$1)+SUMIFS(DataRegularSeason20242025!$AB$3:$AB$1315,DataRegularSeason20242025!$B$3:$B$1315, "&lt;=" &amp; $A107, DataRegularSeason20242025!$E$3:$E$1315, AG$1)</f>
        <v>16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16</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13</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11</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15</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16</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10</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11</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8</v>
      </c>
      <c r="Z108" s="2">
        <f>SUMIFS(DataRegularSeason20242025!$AA$3:$AA$1315,DataRegularSeason20242025!$B$3:$B$1315, "&lt;=" &amp; $A108, DataRegularSeason20242025!$D$3:$D$1315, Z$1)+SUMIFS(DataRegularSeason20242025!$AB$3:$AB$1315,DataRegularSeason20242025!$B$3:$B$1315, "&lt;=" &amp; $A108, DataRegularSeason20242025!$E$3:$E$1315, Z$1)</f>
        <v>12</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14</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13</v>
      </c>
      <c r="AE108" s="2">
        <f>SUMIFS(DataRegularSeason20242025!$AA$3:$AA$1315,DataRegularSeason20242025!$B$3:$B$1315, "&lt;=" &amp; $A108, DataRegularSeason20242025!$D$3:$D$1315, AE$1)+SUMIFS(DataRegularSeason20242025!$AB$3:$AB$1315,DataRegularSeason20242025!$B$3:$B$1315, "&lt;=" &amp; $A108, DataRegularSeason20242025!$E$3:$E$1315, AE$1)</f>
        <v>17</v>
      </c>
      <c r="AF108" s="2">
        <f>SUMIFS(DataRegularSeason20242025!$AA$3:$AA$1315,DataRegularSeason20242025!$B$3:$B$1315, "&lt;=" &amp; $A108, DataRegularSeason20242025!$D$3:$D$1315, AF$1)+SUMIFS(DataRegularSeason20242025!$AB$3:$AB$1315,DataRegularSeason20242025!$B$3:$B$1315, "&lt;=" &amp; $A108, DataRegularSeason20242025!$E$3:$E$1315, AF$1)</f>
        <v>22</v>
      </c>
      <c r="AG108" s="2">
        <f>SUMIFS(DataRegularSeason20242025!$AA$3:$AA$1315,DataRegularSeason20242025!$B$3:$B$1315, "&lt;=" &amp; $A108, DataRegularSeason20242025!$D$3:$D$1315, AG$1)+SUMIFS(DataRegularSeason20242025!$AB$3:$AB$1315,DataRegularSeason20242025!$B$3:$B$1315, "&lt;=" &amp; $A108, DataRegularSeason20242025!$E$3:$E$1315, AG$1)</f>
        <v>16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16</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13</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11</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15</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16</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10</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11</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8</v>
      </c>
      <c r="Z109" s="2">
        <f>SUMIFS(DataRegularSeason20242025!$AA$3:$AA$1315,DataRegularSeason20242025!$B$3:$B$1315, "&lt;=" &amp; $A109, DataRegularSeason20242025!$D$3:$D$1315, Z$1)+SUMIFS(DataRegularSeason20242025!$AB$3:$AB$1315,DataRegularSeason20242025!$B$3:$B$1315, "&lt;=" &amp; $A109, DataRegularSeason20242025!$E$3:$E$1315, Z$1)</f>
        <v>12</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14</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13</v>
      </c>
      <c r="AE109" s="2">
        <f>SUMIFS(DataRegularSeason20242025!$AA$3:$AA$1315,DataRegularSeason20242025!$B$3:$B$1315, "&lt;=" &amp; $A109, DataRegularSeason20242025!$D$3:$D$1315, AE$1)+SUMIFS(DataRegularSeason20242025!$AB$3:$AB$1315,DataRegularSeason20242025!$B$3:$B$1315, "&lt;=" &amp; $A109, DataRegularSeason20242025!$E$3:$E$1315, AE$1)</f>
        <v>17</v>
      </c>
      <c r="AF109" s="2">
        <f>SUMIFS(DataRegularSeason20242025!$AA$3:$AA$1315,DataRegularSeason20242025!$B$3:$B$1315, "&lt;=" &amp; $A109, DataRegularSeason20242025!$D$3:$D$1315, AF$1)+SUMIFS(DataRegularSeason20242025!$AB$3:$AB$1315,DataRegularSeason20242025!$B$3:$B$1315, "&lt;=" &amp; $A109, DataRegularSeason20242025!$E$3:$E$1315, AF$1)</f>
        <v>22</v>
      </c>
      <c r="AG109" s="2">
        <f>SUMIFS(DataRegularSeason20242025!$AA$3:$AA$1315,DataRegularSeason20242025!$B$3:$B$1315, "&lt;=" &amp; $A109, DataRegularSeason20242025!$D$3:$D$1315, AG$1)+SUMIFS(DataRegularSeason20242025!$AB$3:$AB$1315,DataRegularSeason20242025!$B$3:$B$1315, "&lt;=" &amp; $A109, DataRegularSeason20242025!$E$3:$E$1315, AG$1)</f>
        <v>16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16</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13</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11</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15</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16</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10</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11</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8</v>
      </c>
      <c r="Z110" s="2">
        <f>SUMIFS(DataRegularSeason20242025!$AA$3:$AA$1315,DataRegularSeason20242025!$B$3:$B$1315, "&lt;=" &amp; $A110, DataRegularSeason20242025!$D$3:$D$1315, Z$1)+SUMIFS(DataRegularSeason20242025!$AB$3:$AB$1315,DataRegularSeason20242025!$B$3:$B$1315, "&lt;=" &amp; $A110, DataRegularSeason20242025!$E$3:$E$1315, Z$1)</f>
        <v>12</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14</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13</v>
      </c>
      <c r="AE110" s="2">
        <f>SUMIFS(DataRegularSeason20242025!$AA$3:$AA$1315,DataRegularSeason20242025!$B$3:$B$1315, "&lt;=" &amp; $A110, DataRegularSeason20242025!$D$3:$D$1315, AE$1)+SUMIFS(DataRegularSeason20242025!$AB$3:$AB$1315,DataRegularSeason20242025!$B$3:$B$1315, "&lt;=" &amp; $A110, DataRegularSeason20242025!$E$3:$E$1315, AE$1)</f>
        <v>17</v>
      </c>
      <c r="AF110" s="2">
        <f>SUMIFS(DataRegularSeason20242025!$AA$3:$AA$1315,DataRegularSeason20242025!$B$3:$B$1315, "&lt;=" &amp; $A110, DataRegularSeason20242025!$D$3:$D$1315, AF$1)+SUMIFS(DataRegularSeason20242025!$AB$3:$AB$1315,DataRegularSeason20242025!$B$3:$B$1315, "&lt;=" &amp; $A110, DataRegularSeason20242025!$E$3:$E$1315, AF$1)</f>
        <v>22</v>
      </c>
      <c r="AG110" s="2">
        <f>SUMIFS(DataRegularSeason20242025!$AA$3:$AA$1315,DataRegularSeason20242025!$B$3:$B$1315, "&lt;=" &amp; $A110, DataRegularSeason20242025!$D$3:$D$1315, AG$1)+SUMIFS(DataRegularSeason20242025!$AB$3:$AB$1315,DataRegularSeason20242025!$B$3:$B$1315, "&lt;=" &amp; $A110, DataRegularSeason20242025!$E$3:$E$1315, AG$1)</f>
        <v>16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16</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13</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11</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15</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16</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10</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11</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8</v>
      </c>
      <c r="Z111" s="2">
        <f>SUMIFS(DataRegularSeason20242025!$AA$3:$AA$1315,DataRegularSeason20242025!$B$3:$B$1315, "&lt;=" &amp; $A111, DataRegularSeason20242025!$D$3:$D$1315, Z$1)+SUMIFS(DataRegularSeason20242025!$AB$3:$AB$1315,DataRegularSeason20242025!$B$3:$B$1315, "&lt;=" &amp; $A111, DataRegularSeason20242025!$E$3:$E$1315, Z$1)</f>
        <v>12</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14</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13</v>
      </c>
      <c r="AE111" s="2">
        <f>SUMIFS(DataRegularSeason20242025!$AA$3:$AA$1315,DataRegularSeason20242025!$B$3:$B$1315, "&lt;=" &amp; $A111, DataRegularSeason20242025!$D$3:$D$1315, AE$1)+SUMIFS(DataRegularSeason20242025!$AB$3:$AB$1315,DataRegularSeason20242025!$B$3:$B$1315, "&lt;=" &amp; $A111, DataRegularSeason20242025!$E$3:$E$1315, AE$1)</f>
        <v>17</v>
      </c>
      <c r="AF111" s="2">
        <f>SUMIFS(DataRegularSeason20242025!$AA$3:$AA$1315,DataRegularSeason20242025!$B$3:$B$1315, "&lt;=" &amp; $A111, DataRegularSeason20242025!$D$3:$D$1315, AF$1)+SUMIFS(DataRegularSeason20242025!$AB$3:$AB$1315,DataRegularSeason20242025!$B$3:$B$1315, "&lt;=" &amp; $A111, DataRegularSeason20242025!$E$3:$E$1315, AF$1)</f>
        <v>22</v>
      </c>
      <c r="AG111" s="2">
        <f>SUMIFS(DataRegularSeason20242025!$AA$3:$AA$1315,DataRegularSeason20242025!$B$3:$B$1315, "&lt;=" &amp; $A111, DataRegularSeason20242025!$D$3:$D$1315, AG$1)+SUMIFS(DataRegularSeason20242025!$AB$3:$AB$1315,DataRegularSeason20242025!$B$3:$B$1315, "&lt;=" &amp; $A111, DataRegularSeason20242025!$E$3:$E$1315, AG$1)</f>
        <v>16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16</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13</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11</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15</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16</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10</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11</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8</v>
      </c>
      <c r="Z112" s="2">
        <f>SUMIFS(DataRegularSeason20242025!$AA$3:$AA$1315,DataRegularSeason20242025!$B$3:$B$1315, "&lt;=" &amp; $A112, DataRegularSeason20242025!$D$3:$D$1315, Z$1)+SUMIFS(DataRegularSeason20242025!$AB$3:$AB$1315,DataRegularSeason20242025!$B$3:$B$1315, "&lt;=" &amp; $A112, DataRegularSeason20242025!$E$3:$E$1315, Z$1)</f>
        <v>12</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14</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13</v>
      </c>
      <c r="AE112" s="2">
        <f>SUMIFS(DataRegularSeason20242025!$AA$3:$AA$1315,DataRegularSeason20242025!$B$3:$B$1315, "&lt;=" &amp; $A112, DataRegularSeason20242025!$D$3:$D$1315, AE$1)+SUMIFS(DataRegularSeason20242025!$AB$3:$AB$1315,DataRegularSeason20242025!$B$3:$B$1315, "&lt;=" &amp; $A112, DataRegularSeason20242025!$E$3:$E$1315, AE$1)</f>
        <v>17</v>
      </c>
      <c r="AF112" s="2">
        <f>SUMIFS(DataRegularSeason20242025!$AA$3:$AA$1315,DataRegularSeason20242025!$B$3:$B$1315, "&lt;=" &amp; $A112, DataRegularSeason20242025!$D$3:$D$1315, AF$1)+SUMIFS(DataRegularSeason20242025!$AB$3:$AB$1315,DataRegularSeason20242025!$B$3:$B$1315, "&lt;=" &amp; $A112, DataRegularSeason20242025!$E$3:$E$1315, AF$1)</f>
        <v>22</v>
      </c>
      <c r="AG112" s="2">
        <f>SUMIFS(DataRegularSeason20242025!$AA$3:$AA$1315,DataRegularSeason20242025!$B$3:$B$1315, "&lt;=" &amp; $A112, DataRegularSeason20242025!$D$3:$D$1315, AG$1)+SUMIFS(DataRegularSeason20242025!$AB$3:$AB$1315,DataRegularSeason20242025!$B$3:$B$1315, "&lt;=" &amp; $A112, DataRegularSeason20242025!$E$3:$E$1315, AG$1)</f>
        <v>16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16</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13</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11</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15</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16</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10</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11</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8</v>
      </c>
      <c r="Z113" s="2">
        <f>SUMIFS(DataRegularSeason20242025!$AA$3:$AA$1315,DataRegularSeason20242025!$B$3:$B$1315, "&lt;=" &amp; $A113, DataRegularSeason20242025!$D$3:$D$1315, Z$1)+SUMIFS(DataRegularSeason20242025!$AB$3:$AB$1315,DataRegularSeason20242025!$B$3:$B$1315, "&lt;=" &amp; $A113, DataRegularSeason20242025!$E$3:$E$1315, Z$1)</f>
        <v>12</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14</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13</v>
      </c>
      <c r="AE113" s="2">
        <f>SUMIFS(DataRegularSeason20242025!$AA$3:$AA$1315,DataRegularSeason20242025!$B$3:$B$1315, "&lt;=" &amp; $A113, DataRegularSeason20242025!$D$3:$D$1315, AE$1)+SUMIFS(DataRegularSeason20242025!$AB$3:$AB$1315,DataRegularSeason20242025!$B$3:$B$1315, "&lt;=" &amp; $A113, DataRegularSeason20242025!$E$3:$E$1315, AE$1)</f>
        <v>17</v>
      </c>
      <c r="AF113" s="2">
        <f>SUMIFS(DataRegularSeason20242025!$AA$3:$AA$1315,DataRegularSeason20242025!$B$3:$B$1315, "&lt;=" &amp; $A113, DataRegularSeason20242025!$D$3:$D$1315, AF$1)+SUMIFS(DataRegularSeason20242025!$AB$3:$AB$1315,DataRegularSeason20242025!$B$3:$B$1315, "&lt;=" &amp; $A113, DataRegularSeason20242025!$E$3:$E$1315, AF$1)</f>
        <v>22</v>
      </c>
      <c r="AG113" s="2">
        <f>SUMIFS(DataRegularSeason20242025!$AA$3:$AA$1315,DataRegularSeason20242025!$B$3:$B$1315, "&lt;=" &amp; $A113, DataRegularSeason20242025!$D$3:$D$1315, AG$1)+SUMIFS(DataRegularSeason20242025!$AB$3:$AB$1315,DataRegularSeason20242025!$B$3:$B$1315, "&lt;=" &amp; $A113, DataRegularSeason20242025!$E$3:$E$1315, AG$1)</f>
        <v>16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16</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13</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11</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15</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16</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10</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11</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8</v>
      </c>
      <c r="Z114" s="2">
        <f>SUMIFS(DataRegularSeason20242025!$AA$3:$AA$1315,DataRegularSeason20242025!$B$3:$B$1315, "&lt;=" &amp; $A114, DataRegularSeason20242025!$D$3:$D$1315, Z$1)+SUMIFS(DataRegularSeason20242025!$AB$3:$AB$1315,DataRegularSeason20242025!$B$3:$B$1315, "&lt;=" &amp; $A114, DataRegularSeason20242025!$E$3:$E$1315, Z$1)</f>
        <v>12</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14</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13</v>
      </c>
      <c r="AE114" s="2">
        <f>SUMIFS(DataRegularSeason20242025!$AA$3:$AA$1315,DataRegularSeason20242025!$B$3:$B$1315, "&lt;=" &amp; $A114, DataRegularSeason20242025!$D$3:$D$1315, AE$1)+SUMIFS(DataRegularSeason20242025!$AB$3:$AB$1315,DataRegularSeason20242025!$B$3:$B$1315, "&lt;=" &amp; $A114, DataRegularSeason20242025!$E$3:$E$1315, AE$1)</f>
        <v>17</v>
      </c>
      <c r="AF114" s="2">
        <f>SUMIFS(DataRegularSeason20242025!$AA$3:$AA$1315,DataRegularSeason20242025!$B$3:$B$1315, "&lt;=" &amp; $A114, DataRegularSeason20242025!$D$3:$D$1315, AF$1)+SUMIFS(DataRegularSeason20242025!$AB$3:$AB$1315,DataRegularSeason20242025!$B$3:$B$1315, "&lt;=" &amp; $A114, DataRegularSeason20242025!$E$3:$E$1315, AF$1)</f>
        <v>22</v>
      </c>
      <c r="AG114" s="2">
        <f>SUMIFS(DataRegularSeason20242025!$AA$3:$AA$1315,DataRegularSeason20242025!$B$3:$B$1315, "&lt;=" &amp; $A114, DataRegularSeason20242025!$D$3:$D$1315, AG$1)+SUMIFS(DataRegularSeason20242025!$AB$3:$AB$1315,DataRegularSeason20242025!$B$3:$B$1315, "&lt;=" &amp; $A114, DataRegularSeason20242025!$E$3:$E$1315, AG$1)</f>
        <v>16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16</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13</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11</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15</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16</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10</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11</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8</v>
      </c>
      <c r="Z115" s="2">
        <f>SUMIFS(DataRegularSeason20242025!$AA$3:$AA$1315,DataRegularSeason20242025!$B$3:$B$1315, "&lt;=" &amp; $A115, DataRegularSeason20242025!$D$3:$D$1315, Z$1)+SUMIFS(DataRegularSeason20242025!$AB$3:$AB$1315,DataRegularSeason20242025!$B$3:$B$1315, "&lt;=" &amp; $A115, DataRegularSeason20242025!$E$3:$E$1315, Z$1)</f>
        <v>12</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14</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13</v>
      </c>
      <c r="AE115" s="2">
        <f>SUMIFS(DataRegularSeason20242025!$AA$3:$AA$1315,DataRegularSeason20242025!$B$3:$B$1315, "&lt;=" &amp; $A115, DataRegularSeason20242025!$D$3:$D$1315, AE$1)+SUMIFS(DataRegularSeason20242025!$AB$3:$AB$1315,DataRegularSeason20242025!$B$3:$B$1315, "&lt;=" &amp; $A115, DataRegularSeason20242025!$E$3:$E$1315, AE$1)</f>
        <v>17</v>
      </c>
      <c r="AF115" s="2">
        <f>SUMIFS(DataRegularSeason20242025!$AA$3:$AA$1315,DataRegularSeason20242025!$B$3:$B$1315, "&lt;=" &amp; $A115, DataRegularSeason20242025!$D$3:$D$1315, AF$1)+SUMIFS(DataRegularSeason20242025!$AB$3:$AB$1315,DataRegularSeason20242025!$B$3:$B$1315, "&lt;=" &amp; $A115, DataRegularSeason20242025!$E$3:$E$1315, AF$1)</f>
        <v>22</v>
      </c>
      <c r="AG115" s="2">
        <f>SUMIFS(DataRegularSeason20242025!$AA$3:$AA$1315,DataRegularSeason20242025!$B$3:$B$1315, "&lt;=" &amp; $A115, DataRegularSeason20242025!$D$3:$D$1315, AG$1)+SUMIFS(DataRegularSeason20242025!$AB$3:$AB$1315,DataRegularSeason20242025!$B$3:$B$1315, "&lt;=" &amp; $A115, DataRegularSeason20242025!$E$3:$E$1315, AG$1)</f>
        <v>16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16</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13</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11</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15</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16</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10</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11</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8</v>
      </c>
      <c r="Z116" s="2">
        <f>SUMIFS(DataRegularSeason20242025!$AA$3:$AA$1315,DataRegularSeason20242025!$B$3:$B$1315, "&lt;=" &amp; $A116, DataRegularSeason20242025!$D$3:$D$1315, Z$1)+SUMIFS(DataRegularSeason20242025!$AB$3:$AB$1315,DataRegularSeason20242025!$B$3:$B$1315, "&lt;=" &amp; $A116, DataRegularSeason20242025!$E$3:$E$1315, Z$1)</f>
        <v>12</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14</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13</v>
      </c>
      <c r="AE116" s="2">
        <f>SUMIFS(DataRegularSeason20242025!$AA$3:$AA$1315,DataRegularSeason20242025!$B$3:$B$1315, "&lt;=" &amp; $A116, DataRegularSeason20242025!$D$3:$D$1315, AE$1)+SUMIFS(DataRegularSeason20242025!$AB$3:$AB$1315,DataRegularSeason20242025!$B$3:$B$1315, "&lt;=" &amp; $A116, DataRegularSeason20242025!$E$3:$E$1315, AE$1)</f>
        <v>17</v>
      </c>
      <c r="AF116" s="2">
        <f>SUMIFS(DataRegularSeason20242025!$AA$3:$AA$1315,DataRegularSeason20242025!$B$3:$B$1315, "&lt;=" &amp; $A116, DataRegularSeason20242025!$D$3:$D$1315, AF$1)+SUMIFS(DataRegularSeason20242025!$AB$3:$AB$1315,DataRegularSeason20242025!$B$3:$B$1315, "&lt;=" &amp; $A116, DataRegularSeason20242025!$E$3:$E$1315, AF$1)</f>
        <v>22</v>
      </c>
      <c r="AG116" s="2">
        <f>SUMIFS(DataRegularSeason20242025!$AA$3:$AA$1315,DataRegularSeason20242025!$B$3:$B$1315, "&lt;=" &amp; $A116, DataRegularSeason20242025!$D$3:$D$1315, AG$1)+SUMIFS(DataRegularSeason20242025!$AB$3:$AB$1315,DataRegularSeason20242025!$B$3:$B$1315, "&lt;=" &amp; $A116, DataRegularSeason20242025!$E$3:$E$1315, AG$1)</f>
        <v>16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16</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13</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11</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15</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16</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10</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11</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8</v>
      </c>
      <c r="Z117" s="2">
        <f>SUMIFS(DataRegularSeason20242025!$AA$3:$AA$1315,DataRegularSeason20242025!$B$3:$B$1315, "&lt;=" &amp; $A117, DataRegularSeason20242025!$D$3:$D$1315, Z$1)+SUMIFS(DataRegularSeason20242025!$AB$3:$AB$1315,DataRegularSeason20242025!$B$3:$B$1315, "&lt;=" &amp; $A117, DataRegularSeason20242025!$E$3:$E$1315, Z$1)</f>
        <v>12</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14</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13</v>
      </c>
      <c r="AE117" s="2">
        <f>SUMIFS(DataRegularSeason20242025!$AA$3:$AA$1315,DataRegularSeason20242025!$B$3:$B$1315, "&lt;=" &amp; $A117, DataRegularSeason20242025!$D$3:$D$1315, AE$1)+SUMIFS(DataRegularSeason20242025!$AB$3:$AB$1315,DataRegularSeason20242025!$B$3:$B$1315, "&lt;=" &amp; $A117, DataRegularSeason20242025!$E$3:$E$1315, AE$1)</f>
        <v>17</v>
      </c>
      <c r="AF117" s="2">
        <f>SUMIFS(DataRegularSeason20242025!$AA$3:$AA$1315,DataRegularSeason20242025!$B$3:$B$1315, "&lt;=" &amp; $A117, DataRegularSeason20242025!$D$3:$D$1315, AF$1)+SUMIFS(DataRegularSeason20242025!$AB$3:$AB$1315,DataRegularSeason20242025!$B$3:$B$1315, "&lt;=" &amp; $A117, DataRegularSeason20242025!$E$3:$E$1315, AF$1)</f>
        <v>22</v>
      </c>
      <c r="AG117" s="2">
        <f>SUMIFS(DataRegularSeason20242025!$AA$3:$AA$1315,DataRegularSeason20242025!$B$3:$B$1315, "&lt;=" &amp; $A117, DataRegularSeason20242025!$D$3:$D$1315, AG$1)+SUMIFS(DataRegularSeason20242025!$AB$3:$AB$1315,DataRegularSeason20242025!$B$3:$B$1315, "&lt;=" &amp; $A117, DataRegularSeason20242025!$E$3:$E$1315, AG$1)</f>
        <v>16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16</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13</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11</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15</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16</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10</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11</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8</v>
      </c>
      <c r="Z118" s="2">
        <f>SUMIFS(DataRegularSeason20242025!$AA$3:$AA$1315,DataRegularSeason20242025!$B$3:$B$1315, "&lt;=" &amp; $A118, DataRegularSeason20242025!$D$3:$D$1315, Z$1)+SUMIFS(DataRegularSeason20242025!$AB$3:$AB$1315,DataRegularSeason20242025!$B$3:$B$1315, "&lt;=" &amp; $A118, DataRegularSeason20242025!$E$3:$E$1315, Z$1)</f>
        <v>12</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14</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13</v>
      </c>
      <c r="AE118" s="2">
        <f>SUMIFS(DataRegularSeason20242025!$AA$3:$AA$1315,DataRegularSeason20242025!$B$3:$B$1315, "&lt;=" &amp; $A118, DataRegularSeason20242025!$D$3:$D$1315, AE$1)+SUMIFS(DataRegularSeason20242025!$AB$3:$AB$1315,DataRegularSeason20242025!$B$3:$B$1315, "&lt;=" &amp; $A118, DataRegularSeason20242025!$E$3:$E$1315, AE$1)</f>
        <v>17</v>
      </c>
      <c r="AF118" s="2">
        <f>SUMIFS(DataRegularSeason20242025!$AA$3:$AA$1315,DataRegularSeason20242025!$B$3:$B$1315, "&lt;=" &amp; $A118, DataRegularSeason20242025!$D$3:$D$1315, AF$1)+SUMIFS(DataRegularSeason20242025!$AB$3:$AB$1315,DataRegularSeason20242025!$B$3:$B$1315, "&lt;=" &amp; $A118, DataRegularSeason20242025!$E$3:$E$1315, AF$1)</f>
        <v>22</v>
      </c>
      <c r="AG118" s="2">
        <f>SUMIFS(DataRegularSeason20242025!$AA$3:$AA$1315,DataRegularSeason20242025!$B$3:$B$1315, "&lt;=" &amp; $A118, DataRegularSeason20242025!$D$3:$D$1315, AG$1)+SUMIFS(DataRegularSeason20242025!$AB$3:$AB$1315,DataRegularSeason20242025!$B$3:$B$1315, "&lt;=" &amp; $A118, DataRegularSeason20242025!$E$3:$E$1315, AG$1)</f>
        <v>16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16</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13</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11</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15</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16</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10</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11</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8</v>
      </c>
      <c r="Z119" s="2">
        <f>SUMIFS(DataRegularSeason20242025!$AA$3:$AA$1315,DataRegularSeason20242025!$B$3:$B$1315, "&lt;=" &amp; $A119, DataRegularSeason20242025!$D$3:$D$1315, Z$1)+SUMIFS(DataRegularSeason20242025!$AB$3:$AB$1315,DataRegularSeason20242025!$B$3:$B$1315, "&lt;=" &amp; $A119, DataRegularSeason20242025!$E$3:$E$1315, Z$1)</f>
        <v>12</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14</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13</v>
      </c>
      <c r="AE119" s="2">
        <f>SUMIFS(DataRegularSeason20242025!$AA$3:$AA$1315,DataRegularSeason20242025!$B$3:$B$1315, "&lt;=" &amp; $A119, DataRegularSeason20242025!$D$3:$D$1315, AE$1)+SUMIFS(DataRegularSeason20242025!$AB$3:$AB$1315,DataRegularSeason20242025!$B$3:$B$1315, "&lt;=" &amp; $A119, DataRegularSeason20242025!$E$3:$E$1315, AE$1)</f>
        <v>17</v>
      </c>
      <c r="AF119" s="2">
        <f>SUMIFS(DataRegularSeason20242025!$AA$3:$AA$1315,DataRegularSeason20242025!$B$3:$B$1315, "&lt;=" &amp; $A119, DataRegularSeason20242025!$D$3:$D$1315, AF$1)+SUMIFS(DataRegularSeason20242025!$AB$3:$AB$1315,DataRegularSeason20242025!$B$3:$B$1315, "&lt;=" &amp; $A119, DataRegularSeason20242025!$E$3:$E$1315, AF$1)</f>
        <v>22</v>
      </c>
      <c r="AG119" s="2">
        <f>SUMIFS(DataRegularSeason20242025!$AA$3:$AA$1315,DataRegularSeason20242025!$B$3:$B$1315, "&lt;=" &amp; $A119, DataRegularSeason20242025!$D$3:$D$1315, AG$1)+SUMIFS(DataRegularSeason20242025!$AB$3:$AB$1315,DataRegularSeason20242025!$B$3:$B$1315, "&lt;=" &amp; $A119, DataRegularSeason20242025!$E$3:$E$1315, AG$1)</f>
        <v>16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16</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13</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11</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15</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16</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10</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11</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8</v>
      </c>
      <c r="Z120" s="2">
        <f>SUMIFS(DataRegularSeason20242025!$AA$3:$AA$1315,DataRegularSeason20242025!$B$3:$B$1315, "&lt;=" &amp; $A120, DataRegularSeason20242025!$D$3:$D$1315, Z$1)+SUMIFS(DataRegularSeason20242025!$AB$3:$AB$1315,DataRegularSeason20242025!$B$3:$B$1315, "&lt;=" &amp; $A120, DataRegularSeason20242025!$E$3:$E$1315, Z$1)</f>
        <v>12</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14</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13</v>
      </c>
      <c r="AE120" s="2">
        <f>SUMIFS(DataRegularSeason20242025!$AA$3:$AA$1315,DataRegularSeason20242025!$B$3:$B$1315, "&lt;=" &amp; $A120, DataRegularSeason20242025!$D$3:$D$1315, AE$1)+SUMIFS(DataRegularSeason20242025!$AB$3:$AB$1315,DataRegularSeason20242025!$B$3:$B$1315, "&lt;=" &amp; $A120, DataRegularSeason20242025!$E$3:$E$1315, AE$1)</f>
        <v>17</v>
      </c>
      <c r="AF120" s="2">
        <f>SUMIFS(DataRegularSeason20242025!$AA$3:$AA$1315,DataRegularSeason20242025!$B$3:$B$1315, "&lt;=" &amp; $A120, DataRegularSeason20242025!$D$3:$D$1315, AF$1)+SUMIFS(DataRegularSeason20242025!$AB$3:$AB$1315,DataRegularSeason20242025!$B$3:$B$1315, "&lt;=" &amp; $A120, DataRegularSeason20242025!$E$3:$E$1315, AF$1)</f>
        <v>22</v>
      </c>
      <c r="AG120" s="2">
        <f>SUMIFS(DataRegularSeason20242025!$AA$3:$AA$1315,DataRegularSeason20242025!$B$3:$B$1315, "&lt;=" &amp; $A120, DataRegularSeason20242025!$D$3:$D$1315, AG$1)+SUMIFS(DataRegularSeason20242025!$AB$3:$AB$1315,DataRegularSeason20242025!$B$3:$B$1315, "&lt;=" &amp; $A120, DataRegularSeason20242025!$E$3:$E$1315, AG$1)</f>
        <v>16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16</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13</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11</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15</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16</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10</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11</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8</v>
      </c>
      <c r="Z121" s="2">
        <f>SUMIFS(DataRegularSeason20242025!$AA$3:$AA$1315,DataRegularSeason20242025!$B$3:$B$1315, "&lt;=" &amp; $A121, DataRegularSeason20242025!$D$3:$D$1315, Z$1)+SUMIFS(DataRegularSeason20242025!$AB$3:$AB$1315,DataRegularSeason20242025!$B$3:$B$1315, "&lt;=" &amp; $A121, DataRegularSeason20242025!$E$3:$E$1315, Z$1)</f>
        <v>12</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14</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13</v>
      </c>
      <c r="AE121" s="2">
        <f>SUMIFS(DataRegularSeason20242025!$AA$3:$AA$1315,DataRegularSeason20242025!$B$3:$B$1315, "&lt;=" &amp; $A121, DataRegularSeason20242025!$D$3:$D$1315, AE$1)+SUMIFS(DataRegularSeason20242025!$AB$3:$AB$1315,DataRegularSeason20242025!$B$3:$B$1315, "&lt;=" &amp; $A121, DataRegularSeason20242025!$E$3:$E$1315, AE$1)</f>
        <v>17</v>
      </c>
      <c r="AF121" s="2">
        <f>SUMIFS(DataRegularSeason20242025!$AA$3:$AA$1315,DataRegularSeason20242025!$B$3:$B$1315, "&lt;=" &amp; $A121, DataRegularSeason20242025!$D$3:$D$1315, AF$1)+SUMIFS(DataRegularSeason20242025!$AB$3:$AB$1315,DataRegularSeason20242025!$B$3:$B$1315, "&lt;=" &amp; $A121, DataRegularSeason20242025!$E$3:$E$1315, AF$1)</f>
        <v>22</v>
      </c>
      <c r="AG121" s="2">
        <f>SUMIFS(DataRegularSeason20242025!$AA$3:$AA$1315,DataRegularSeason20242025!$B$3:$B$1315, "&lt;=" &amp; $A121, DataRegularSeason20242025!$D$3:$D$1315, AG$1)+SUMIFS(DataRegularSeason20242025!$AB$3:$AB$1315,DataRegularSeason20242025!$B$3:$B$1315, "&lt;=" &amp; $A121, DataRegularSeason20242025!$E$3:$E$1315, AG$1)</f>
        <v>16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16</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13</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11</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15</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16</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10</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11</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8</v>
      </c>
      <c r="Z122" s="2">
        <f>SUMIFS(DataRegularSeason20242025!$AA$3:$AA$1315,DataRegularSeason20242025!$B$3:$B$1315, "&lt;=" &amp; $A122, DataRegularSeason20242025!$D$3:$D$1315, Z$1)+SUMIFS(DataRegularSeason20242025!$AB$3:$AB$1315,DataRegularSeason20242025!$B$3:$B$1315, "&lt;=" &amp; $A122, DataRegularSeason20242025!$E$3:$E$1315, Z$1)</f>
        <v>12</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14</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13</v>
      </c>
      <c r="AE122" s="2">
        <f>SUMIFS(DataRegularSeason20242025!$AA$3:$AA$1315,DataRegularSeason20242025!$B$3:$B$1315, "&lt;=" &amp; $A122, DataRegularSeason20242025!$D$3:$D$1315, AE$1)+SUMIFS(DataRegularSeason20242025!$AB$3:$AB$1315,DataRegularSeason20242025!$B$3:$B$1315, "&lt;=" &amp; $A122, DataRegularSeason20242025!$E$3:$E$1315, AE$1)</f>
        <v>17</v>
      </c>
      <c r="AF122" s="2">
        <f>SUMIFS(DataRegularSeason20242025!$AA$3:$AA$1315,DataRegularSeason20242025!$B$3:$B$1315, "&lt;=" &amp; $A122, DataRegularSeason20242025!$D$3:$D$1315, AF$1)+SUMIFS(DataRegularSeason20242025!$AB$3:$AB$1315,DataRegularSeason20242025!$B$3:$B$1315, "&lt;=" &amp; $A122, DataRegularSeason20242025!$E$3:$E$1315, AF$1)</f>
        <v>22</v>
      </c>
      <c r="AG122" s="2">
        <f>SUMIFS(DataRegularSeason20242025!$AA$3:$AA$1315,DataRegularSeason20242025!$B$3:$B$1315, "&lt;=" &amp; $A122, DataRegularSeason20242025!$D$3:$D$1315, AG$1)+SUMIFS(DataRegularSeason20242025!$AB$3:$AB$1315,DataRegularSeason20242025!$B$3:$B$1315, "&lt;=" &amp; $A122, DataRegularSeason20242025!$E$3:$E$1315, AG$1)</f>
        <v>16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16</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13</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11</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15</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16</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10</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11</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8</v>
      </c>
      <c r="Z123" s="2">
        <f>SUMIFS(DataRegularSeason20242025!$AA$3:$AA$1315,DataRegularSeason20242025!$B$3:$B$1315, "&lt;=" &amp; $A123, DataRegularSeason20242025!$D$3:$D$1315, Z$1)+SUMIFS(DataRegularSeason20242025!$AB$3:$AB$1315,DataRegularSeason20242025!$B$3:$B$1315, "&lt;=" &amp; $A123, DataRegularSeason20242025!$E$3:$E$1315, Z$1)</f>
        <v>12</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14</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13</v>
      </c>
      <c r="AE123" s="2">
        <f>SUMIFS(DataRegularSeason20242025!$AA$3:$AA$1315,DataRegularSeason20242025!$B$3:$B$1315, "&lt;=" &amp; $A123, DataRegularSeason20242025!$D$3:$D$1315, AE$1)+SUMIFS(DataRegularSeason20242025!$AB$3:$AB$1315,DataRegularSeason20242025!$B$3:$B$1315, "&lt;=" &amp; $A123, DataRegularSeason20242025!$E$3:$E$1315, AE$1)</f>
        <v>17</v>
      </c>
      <c r="AF123" s="2">
        <f>SUMIFS(DataRegularSeason20242025!$AA$3:$AA$1315,DataRegularSeason20242025!$B$3:$B$1315, "&lt;=" &amp; $A123, DataRegularSeason20242025!$D$3:$D$1315, AF$1)+SUMIFS(DataRegularSeason20242025!$AB$3:$AB$1315,DataRegularSeason20242025!$B$3:$B$1315, "&lt;=" &amp; $A123, DataRegularSeason20242025!$E$3:$E$1315, AF$1)</f>
        <v>22</v>
      </c>
      <c r="AG123" s="2">
        <f>SUMIFS(DataRegularSeason20242025!$AA$3:$AA$1315,DataRegularSeason20242025!$B$3:$B$1315, "&lt;=" &amp; $A123, DataRegularSeason20242025!$D$3:$D$1315, AG$1)+SUMIFS(DataRegularSeason20242025!$AB$3:$AB$1315,DataRegularSeason20242025!$B$3:$B$1315, "&lt;=" &amp; $A123, DataRegularSeason20242025!$E$3:$E$1315, AG$1)</f>
        <v>16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16</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13</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11</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15</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16</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10</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11</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8</v>
      </c>
      <c r="Z124" s="2">
        <f>SUMIFS(DataRegularSeason20242025!$AA$3:$AA$1315,DataRegularSeason20242025!$B$3:$B$1315, "&lt;=" &amp; $A124, DataRegularSeason20242025!$D$3:$D$1315, Z$1)+SUMIFS(DataRegularSeason20242025!$AB$3:$AB$1315,DataRegularSeason20242025!$B$3:$B$1315, "&lt;=" &amp; $A124, DataRegularSeason20242025!$E$3:$E$1315, Z$1)</f>
        <v>12</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14</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13</v>
      </c>
      <c r="AE124" s="2">
        <f>SUMIFS(DataRegularSeason20242025!$AA$3:$AA$1315,DataRegularSeason20242025!$B$3:$B$1315, "&lt;=" &amp; $A124, DataRegularSeason20242025!$D$3:$D$1315, AE$1)+SUMIFS(DataRegularSeason20242025!$AB$3:$AB$1315,DataRegularSeason20242025!$B$3:$B$1315, "&lt;=" &amp; $A124, DataRegularSeason20242025!$E$3:$E$1315, AE$1)</f>
        <v>17</v>
      </c>
      <c r="AF124" s="2">
        <f>SUMIFS(DataRegularSeason20242025!$AA$3:$AA$1315,DataRegularSeason20242025!$B$3:$B$1315, "&lt;=" &amp; $A124, DataRegularSeason20242025!$D$3:$D$1315, AF$1)+SUMIFS(DataRegularSeason20242025!$AB$3:$AB$1315,DataRegularSeason20242025!$B$3:$B$1315, "&lt;=" &amp; $A124, DataRegularSeason20242025!$E$3:$E$1315, AF$1)</f>
        <v>22</v>
      </c>
      <c r="AG124" s="2">
        <f>SUMIFS(DataRegularSeason20242025!$AA$3:$AA$1315,DataRegularSeason20242025!$B$3:$B$1315, "&lt;=" &amp; $A124, DataRegularSeason20242025!$D$3:$D$1315, AG$1)+SUMIFS(DataRegularSeason20242025!$AB$3:$AB$1315,DataRegularSeason20242025!$B$3:$B$1315, "&lt;=" &amp; $A124, DataRegularSeason20242025!$E$3:$E$1315, AG$1)</f>
        <v>16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16</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13</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11</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15</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16</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10</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11</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8</v>
      </c>
      <c r="Z125" s="2">
        <f>SUMIFS(DataRegularSeason20242025!$AA$3:$AA$1315,DataRegularSeason20242025!$B$3:$B$1315, "&lt;=" &amp; $A125, DataRegularSeason20242025!$D$3:$D$1315, Z$1)+SUMIFS(DataRegularSeason20242025!$AB$3:$AB$1315,DataRegularSeason20242025!$B$3:$B$1315, "&lt;=" &amp; $A125, DataRegularSeason20242025!$E$3:$E$1315, Z$1)</f>
        <v>12</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14</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13</v>
      </c>
      <c r="AE125" s="2">
        <f>SUMIFS(DataRegularSeason20242025!$AA$3:$AA$1315,DataRegularSeason20242025!$B$3:$B$1315, "&lt;=" &amp; $A125, DataRegularSeason20242025!$D$3:$D$1315, AE$1)+SUMIFS(DataRegularSeason20242025!$AB$3:$AB$1315,DataRegularSeason20242025!$B$3:$B$1315, "&lt;=" &amp; $A125, DataRegularSeason20242025!$E$3:$E$1315, AE$1)</f>
        <v>17</v>
      </c>
      <c r="AF125" s="2">
        <f>SUMIFS(DataRegularSeason20242025!$AA$3:$AA$1315,DataRegularSeason20242025!$B$3:$B$1315, "&lt;=" &amp; $A125, DataRegularSeason20242025!$D$3:$D$1315, AF$1)+SUMIFS(DataRegularSeason20242025!$AB$3:$AB$1315,DataRegularSeason20242025!$B$3:$B$1315, "&lt;=" &amp; $A125, DataRegularSeason20242025!$E$3:$E$1315, AF$1)</f>
        <v>22</v>
      </c>
      <c r="AG125" s="2">
        <f>SUMIFS(DataRegularSeason20242025!$AA$3:$AA$1315,DataRegularSeason20242025!$B$3:$B$1315, "&lt;=" &amp; $A125, DataRegularSeason20242025!$D$3:$D$1315, AG$1)+SUMIFS(DataRegularSeason20242025!$AB$3:$AB$1315,DataRegularSeason20242025!$B$3:$B$1315, "&lt;=" &amp; $A125, DataRegularSeason20242025!$E$3:$E$1315, AG$1)</f>
        <v>16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16</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13</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11</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15</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16</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10</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11</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8</v>
      </c>
      <c r="Z126" s="2">
        <f>SUMIFS(DataRegularSeason20242025!$AA$3:$AA$1315,DataRegularSeason20242025!$B$3:$B$1315, "&lt;=" &amp; $A126, DataRegularSeason20242025!$D$3:$D$1315, Z$1)+SUMIFS(DataRegularSeason20242025!$AB$3:$AB$1315,DataRegularSeason20242025!$B$3:$B$1315, "&lt;=" &amp; $A126, DataRegularSeason20242025!$E$3:$E$1315, Z$1)</f>
        <v>12</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14</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13</v>
      </c>
      <c r="AE126" s="2">
        <f>SUMIFS(DataRegularSeason20242025!$AA$3:$AA$1315,DataRegularSeason20242025!$B$3:$B$1315, "&lt;=" &amp; $A126, DataRegularSeason20242025!$D$3:$D$1315, AE$1)+SUMIFS(DataRegularSeason20242025!$AB$3:$AB$1315,DataRegularSeason20242025!$B$3:$B$1315, "&lt;=" &amp; $A126, DataRegularSeason20242025!$E$3:$E$1315, AE$1)</f>
        <v>17</v>
      </c>
      <c r="AF126" s="2">
        <f>SUMIFS(DataRegularSeason20242025!$AA$3:$AA$1315,DataRegularSeason20242025!$B$3:$B$1315, "&lt;=" &amp; $A126, DataRegularSeason20242025!$D$3:$D$1315, AF$1)+SUMIFS(DataRegularSeason20242025!$AB$3:$AB$1315,DataRegularSeason20242025!$B$3:$B$1315, "&lt;=" &amp; $A126, DataRegularSeason20242025!$E$3:$E$1315, AF$1)</f>
        <v>22</v>
      </c>
      <c r="AG126" s="2">
        <f>SUMIFS(DataRegularSeason20242025!$AA$3:$AA$1315,DataRegularSeason20242025!$B$3:$B$1315, "&lt;=" &amp; $A126, DataRegularSeason20242025!$D$3:$D$1315, AG$1)+SUMIFS(DataRegularSeason20242025!$AB$3:$AB$1315,DataRegularSeason20242025!$B$3:$B$1315, "&lt;=" &amp; $A126, DataRegularSeason20242025!$E$3:$E$1315, AG$1)</f>
        <v>16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16</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13</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11</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15</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16</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10</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11</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8</v>
      </c>
      <c r="Z127" s="2">
        <f>SUMIFS(DataRegularSeason20242025!$AA$3:$AA$1315,DataRegularSeason20242025!$B$3:$B$1315, "&lt;=" &amp; $A127, DataRegularSeason20242025!$D$3:$D$1315, Z$1)+SUMIFS(DataRegularSeason20242025!$AB$3:$AB$1315,DataRegularSeason20242025!$B$3:$B$1315, "&lt;=" &amp; $A127, DataRegularSeason20242025!$E$3:$E$1315, Z$1)</f>
        <v>12</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14</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13</v>
      </c>
      <c r="AE127" s="2">
        <f>SUMIFS(DataRegularSeason20242025!$AA$3:$AA$1315,DataRegularSeason20242025!$B$3:$B$1315, "&lt;=" &amp; $A127, DataRegularSeason20242025!$D$3:$D$1315, AE$1)+SUMIFS(DataRegularSeason20242025!$AB$3:$AB$1315,DataRegularSeason20242025!$B$3:$B$1315, "&lt;=" &amp; $A127, DataRegularSeason20242025!$E$3:$E$1315, AE$1)</f>
        <v>17</v>
      </c>
      <c r="AF127" s="2">
        <f>SUMIFS(DataRegularSeason20242025!$AA$3:$AA$1315,DataRegularSeason20242025!$B$3:$B$1315, "&lt;=" &amp; $A127, DataRegularSeason20242025!$D$3:$D$1315, AF$1)+SUMIFS(DataRegularSeason20242025!$AB$3:$AB$1315,DataRegularSeason20242025!$B$3:$B$1315, "&lt;=" &amp; $A127, DataRegularSeason20242025!$E$3:$E$1315, AF$1)</f>
        <v>22</v>
      </c>
      <c r="AG127" s="2">
        <f>SUMIFS(DataRegularSeason20242025!$AA$3:$AA$1315,DataRegularSeason20242025!$B$3:$B$1315, "&lt;=" &amp; $A127, DataRegularSeason20242025!$D$3:$D$1315, AG$1)+SUMIFS(DataRegularSeason20242025!$AB$3:$AB$1315,DataRegularSeason20242025!$B$3:$B$1315, "&lt;=" &amp; $A127, DataRegularSeason20242025!$E$3:$E$1315, AG$1)</f>
        <v>16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16</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13</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11</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15</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16</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10</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11</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8</v>
      </c>
      <c r="Z128" s="2">
        <f>SUMIFS(DataRegularSeason20242025!$AA$3:$AA$1315,DataRegularSeason20242025!$B$3:$B$1315, "&lt;=" &amp; $A128, DataRegularSeason20242025!$D$3:$D$1315, Z$1)+SUMIFS(DataRegularSeason20242025!$AB$3:$AB$1315,DataRegularSeason20242025!$B$3:$B$1315, "&lt;=" &amp; $A128, DataRegularSeason20242025!$E$3:$E$1315, Z$1)</f>
        <v>12</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14</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13</v>
      </c>
      <c r="AE128" s="2">
        <f>SUMIFS(DataRegularSeason20242025!$AA$3:$AA$1315,DataRegularSeason20242025!$B$3:$B$1315, "&lt;=" &amp; $A128, DataRegularSeason20242025!$D$3:$D$1315, AE$1)+SUMIFS(DataRegularSeason20242025!$AB$3:$AB$1315,DataRegularSeason20242025!$B$3:$B$1315, "&lt;=" &amp; $A128, DataRegularSeason20242025!$E$3:$E$1315, AE$1)</f>
        <v>17</v>
      </c>
      <c r="AF128" s="2">
        <f>SUMIFS(DataRegularSeason20242025!$AA$3:$AA$1315,DataRegularSeason20242025!$B$3:$B$1315, "&lt;=" &amp; $A128, DataRegularSeason20242025!$D$3:$D$1315, AF$1)+SUMIFS(DataRegularSeason20242025!$AB$3:$AB$1315,DataRegularSeason20242025!$B$3:$B$1315, "&lt;=" &amp; $A128, DataRegularSeason20242025!$E$3:$E$1315, AF$1)</f>
        <v>22</v>
      </c>
      <c r="AG128" s="2">
        <f>SUMIFS(DataRegularSeason20242025!$AA$3:$AA$1315,DataRegularSeason20242025!$B$3:$B$1315, "&lt;=" &amp; $A128, DataRegularSeason20242025!$D$3:$D$1315, AG$1)+SUMIFS(DataRegularSeason20242025!$AB$3:$AB$1315,DataRegularSeason20242025!$B$3:$B$1315, "&lt;=" &amp; $A128, DataRegularSeason20242025!$E$3:$E$1315, AG$1)</f>
        <v>16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16</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13</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11</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15</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16</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10</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11</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8</v>
      </c>
      <c r="Z129" s="2">
        <f>SUMIFS(DataRegularSeason20242025!$AA$3:$AA$1315,DataRegularSeason20242025!$B$3:$B$1315, "&lt;=" &amp; $A129, DataRegularSeason20242025!$D$3:$D$1315, Z$1)+SUMIFS(DataRegularSeason20242025!$AB$3:$AB$1315,DataRegularSeason20242025!$B$3:$B$1315, "&lt;=" &amp; $A129, DataRegularSeason20242025!$E$3:$E$1315, Z$1)</f>
        <v>12</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14</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13</v>
      </c>
      <c r="AE129" s="2">
        <f>SUMIFS(DataRegularSeason20242025!$AA$3:$AA$1315,DataRegularSeason20242025!$B$3:$B$1315, "&lt;=" &amp; $A129, DataRegularSeason20242025!$D$3:$D$1315, AE$1)+SUMIFS(DataRegularSeason20242025!$AB$3:$AB$1315,DataRegularSeason20242025!$B$3:$B$1315, "&lt;=" &amp; $A129, DataRegularSeason20242025!$E$3:$E$1315, AE$1)</f>
        <v>17</v>
      </c>
      <c r="AF129" s="2">
        <f>SUMIFS(DataRegularSeason20242025!$AA$3:$AA$1315,DataRegularSeason20242025!$B$3:$B$1315, "&lt;=" &amp; $A129, DataRegularSeason20242025!$D$3:$D$1315, AF$1)+SUMIFS(DataRegularSeason20242025!$AB$3:$AB$1315,DataRegularSeason20242025!$B$3:$B$1315, "&lt;=" &amp; $A129, DataRegularSeason20242025!$E$3:$E$1315, AF$1)</f>
        <v>22</v>
      </c>
      <c r="AG129" s="2">
        <f>SUMIFS(DataRegularSeason20242025!$AA$3:$AA$1315,DataRegularSeason20242025!$B$3:$B$1315, "&lt;=" &amp; $A129, DataRegularSeason20242025!$D$3:$D$1315, AG$1)+SUMIFS(DataRegularSeason20242025!$AB$3:$AB$1315,DataRegularSeason20242025!$B$3:$B$1315, "&lt;=" &amp; $A129, DataRegularSeason20242025!$E$3:$E$1315, AG$1)</f>
        <v>16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16</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13</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11</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15</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16</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10</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11</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8</v>
      </c>
      <c r="Z130" s="2">
        <f>SUMIFS(DataRegularSeason20242025!$AA$3:$AA$1315,DataRegularSeason20242025!$B$3:$B$1315, "&lt;=" &amp; $A130, DataRegularSeason20242025!$D$3:$D$1315, Z$1)+SUMIFS(DataRegularSeason20242025!$AB$3:$AB$1315,DataRegularSeason20242025!$B$3:$B$1315, "&lt;=" &amp; $A130, DataRegularSeason20242025!$E$3:$E$1315, Z$1)</f>
        <v>12</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14</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13</v>
      </c>
      <c r="AE130" s="2">
        <f>SUMIFS(DataRegularSeason20242025!$AA$3:$AA$1315,DataRegularSeason20242025!$B$3:$B$1315, "&lt;=" &amp; $A130, DataRegularSeason20242025!$D$3:$D$1315, AE$1)+SUMIFS(DataRegularSeason20242025!$AB$3:$AB$1315,DataRegularSeason20242025!$B$3:$B$1315, "&lt;=" &amp; $A130, DataRegularSeason20242025!$E$3:$E$1315, AE$1)</f>
        <v>17</v>
      </c>
      <c r="AF130" s="2">
        <f>SUMIFS(DataRegularSeason20242025!$AA$3:$AA$1315,DataRegularSeason20242025!$B$3:$B$1315, "&lt;=" &amp; $A130, DataRegularSeason20242025!$D$3:$D$1315, AF$1)+SUMIFS(DataRegularSeason20242025!$AB$3:$AB$1315,DataRegularSeason20242025!$B$3:$B$1315, "&lt;=" &amp; $A130, DataRegularSeason20242025!$E$3:$E$1315, AF$1)</f>
        <v>22</v>
      </c>
      <c r="AG130" s="2">
        <f>SUMIFS(DataRegularSeason20242025!$AA$3:$AA$1315,DataRegularSeason20242025!$B$3:$B$1315, "&lt;=" &amp; $A130, DataRegularSeason20242025!$D$3:$D$1315, AG$1)+SUMIFS(DataRegularSeason20242025!$AB$3:$AB$1315,DataRegularSeason20242025!$B$3:$B$1315, "&lt;=" &amp; $A130, DataRegularSeason20242025!$E$3:$E$1315, AG$1)</f>
        <v>16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16</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13</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11</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15</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16</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10</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11</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8</v>
      </c>
      <c r="Z131" s="2">
        <f>SUMIFS(DataRegularSeason20242025!$AA$3:$AA$1315,DataRegularSeason20242025!$B$3:$B$1315, "&lt;=" &amp; $A131, DataRegularSeason20242025!$D$3:$D$1315, Z$1)+SUMIFS(DataRegularSeason20242025!$AB$3:$AB$1315,DataRegularSeason20242025!$B$3:$B$1315, "&lt;=" &amp; $A131, DataRegularSeason20242025!$E$3:$E$1315, Z$1)</f>
        <v>12</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14</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13</v>
      </c>
      <c r="AE131" s="2">
        <f>SUMIFS(DataRegularSeason20242025!$AA$3:$AA$1315,DataRegularSeason20242025!$B$3:$B$1315, "&lt;=" &amp; $A131, DataRegularSeason20242025!$D$3:$D$1315, AE$1)+SUMIFS(DataRegularSeason20242025!$AB$3:$AB$1315,DataRegularSeason20242025!$B$3:$B$1315, "&lt;=" &amp; $A131, DataRegularSeason20242025!$E$3:$E$1315, AE$1)</f>
        <v>17</v>
      </c>
      <c r="AF131" s="2">
        <f>SUMIFS(DataRegularSeason20242025!$AA$3:$AA$1315,DataRegularSeason20242025!$B$3:$B$1315, "&lt;=" &amp; $A131, DataRegularSeason20242025!$D$3:$D$1315, AF$1)+SUMIFS(DataRegularSeason20242025!$AB$3:$AB$1315,DataRegularSeason20242025!$B$3:$B$1315, "&lt;=" &amp; $A131, DataRegularSeason20242025!$E$3:$E$1315, AF$1)</f>
        <v>22</v>
      </c>
      <c r="AG131" s="2">
        <f>SUMIFS(DataRegularSeason20242025!$AA$3:$AA$1315,DataRegularSeason20242025!$B$3:$B$1315, "&lt;=" &amp; $A131, DataRegularSeason20242025!$D$3:$D$1315, AG$1)+SUMIFS(DataRegularSeason20242025!$AB$3:$AB$1315,DataRegularSeason20242025!$B$3:$B$1315, "&lt;=" &amp; $A131, DataRegularSeason20242025!$E$3:$E$1315, AG$1)</f>
        <v>16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16</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13</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11</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15</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16</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10</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11</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8</v>
      </c>
      <c r="Z132" s="2">
        <f>SUMIFS(DataRegularSeason20242025!$AA$3:$AA$1315,DataRegularSeason20242025!$B$3:$B$1315, "&lt;=" &amp; $A132, DataRegularSeason20242025!$D$3:$D$1315, Z$1)+SUMIFS(DataRegularSeason20242025!$AB$3:$AB$1315,DataRegularSeason20242025!$B$3:$B$1315, "&lt;=" &amp; $A132, DataRegularSeason20242025!$E$3:$E$1315, Z$1)</f>
        <v>12</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14</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13</v>
      </c>
      <c r="AE132" s="2">
        <f>SUMIFS(DataRegularSeason20242025!$AA$3:$AA$1315,DataRegularSeason20242025!$B$3:$B$1315, "&lt;=" &amp; $A132, DataRegularSeason20242025!$D$3:$D$1315, AE$1)+SUMIFS(DataRegularSeason20242025!$AB$3:$AB$1315,DataRegularSeason20242025!$B$3:$B$1315, "&lt;=" &amp; $A132, DataRegularSeason20242025!$E$3:$E$1315, AE$1)</f>
        <v>17</v>
      </c>
      <c r="AF132" s="2">
        <f>SUMIFS(DataRegularSeason20242025!$AA$3:$AA$1315,DataRegularSeason20242025!$B$3:$B$1315, "&lt;=" &amp; $A132, DataRegularSeason20242025!$D$3:$D$1315, AF$1)+SUMIFS(DataRegularSeason20242025!$AB$3:$AB$1315,DataRegularSeason20242025!$B$3:$B$1315, "&lt;=" &amp; $A132, DataRegularSeason20242025!$E$3:$E$1315, AF$1)</f>
        <v>22</v>
      </c>
      <c r="AG132" s="2">
        <f>SUMIFS(DataRegularSeason20242025!$AA$3:$AA$1315,DataRegularSeason20242025!$B$3:$B$1315, "&lt;=" &amp; $A132, DataRegularSeason20242025!$D$3:$D$1315, AG$1)+SUMIFS(DataRegularSeason20242025!$AB$3:$AB$1315,DataRegularSeason20242025!$B$3:$B$1315, "&lt;=" &amp; $A132, DataRegularSeason20242025!$E$3:$E$1315, AG$1)</f>
        <v>16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16</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13</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11</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15</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16</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10</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11</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8</v>
      </c>
      <c r="Z133" s="2">
        <f>SUMIFS(DataRegularSeason20242025!$AA$3:$AA$1315,DataRegularSeason20242025!$B$3:$B$1315, "&lt;=" &amp; $A133, DataRegularSeason20242025!$D$3:$D$1315, Z$1)+SUMIFS(DataRegularSeason20242025!$AB$3:$AB$1315,DataRegularSeason20242025!$B$3:$B$1315, "&lt;=" &amp; $A133, DataRegularSeason20242025!$E$3:$E$1315, Z$1)</f>
        <v>12</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14</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13</v>
      </c>
      <c r="AE133" s="2">
        <f>SUMIFS(DataRegularSeason20242025!$AA$3:$AA$1315,DataRegularSeason20242025!$B$3:$B$1315, "&lt;=" &amp; $A133, DataRegularSeason20242025!$D$3:$D$1315, AE$1)+SUMIFS(DataRegularSeason20242025!$AB$3:$AB$1315,DataRegularSeason20242025!$B$3:$B$1315, "&lt;=" &amp; $A133, DataRegularSeason20242025!$E$3:$E$1315, AE$1)</f>
        <v>17</v>
      </c>
      <c r="AF133" s="2">
        <f>SUMIFS(DataRegularSeason20242025!$AA$3:$AA$1315,DataRegularSeason20242025!$B$3:$B$1315, "&lt;=" &amp; $A133, DataRegularSeason20242025!$D$3:$D$1315, AF$1)+SUMIFS(DataRegularSeason20242025!$AB$3:$AB$1315,DataRegularSeason20242025!$B$3:$B$1315, "&lt;=" &amp; $A133, DataRegularSeason20242025!$E$3:$E$1315, AF$1)</f>
        <v>22</v>
      </c>
      <c r="AG133" s="2">
        <f>SUMIFS(DataRegularSeason20242025!$AA$3:$AA$1315,DataRegularSeason20242025!$B$3:$B$1315, "&lt;=" &amp; $A133, DataRegularSeason20242025!$D$3:$D$1315, AG$1)+SUMIFS(DataRegularSeason20242025!$AB$3:$AB$1315,DataRegularSeason20242025!$B$3:$B$1315, "&lt;=" &amp; $A133, DataRegularSeason20242025!$E$3:$E$1315, AG$1)</f>
        <v>16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16</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13</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11</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15</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16</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10</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11</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8</v>
      </c>
      <c r="Z134" s="2">
        <f>SUMIFS(DataRegularSeason20242025!$AA$3:$AA$1315,DataRegularSeason20242025!$B$3:$B$1315, "&lt;=" &amp; $A134, DataRegularSeason20242025!$D$3:$D$1315, Z$1)+SUMIFS(DataRegularSeason20242025!$AB$3:$AB$1315,DataRegularSeason20242025!$B$3:$B$1315, "&lt;=" &amp; $A134, DataRegularSeason20242025!$E$3:$E$1315, Z$1)</f>
        <v>12</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14</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13</v>
      </c>
      <c r="AE134" s="2">
        <f>SUMIFS(DataRegularSeason20242025!$AA$3:$AA$1315,DataRegularSeason20242025!$B$3:$B$1315, "&lt;=" &amp; $A134, DataRegularSeason20242025!$D$3:$D$1315, AE$1)+SUMIFS(DataRegularSeason20242025!$AB$3:$AB$1315,DataRegularSeason20242025!$B$3:$B$1315, "&lt;=" &amp; $A134, DataRegularSeason20242025!$E$3:$E$1315, AE$1)</f>
        <v>17</v>
      </c>
      <c r="AF134" s="2">
        <f>SUMIFS(DataRegularSeason20242025!$AA$3:$AA$1315,DataRegularSeason20242025!$B$3:$B$1315, "&lt;=" &amp; $A134, DataRegularSeason20242025!$D$3:$D$1315, AF$1)+SUMIFS(DataRegularSeason20242025!$AB$3:$AB$1315,DataRegularSeason20242025!$B$3:$B$1315, "&lt;=" &amp; $A134, DataRegularSeason20242025!$E$3:$E$1315, AF$1)</f>
        <v>22</v>
      </c>
      <c r="AG134" s="2">
        <f>SUMIFS(DataRegularSeason20242025!$AA$3:$AA$1315,DataRegularSeason20242025!$B$3:$B$1315, "&lt;=" &amp; $A134, DataRegularSeason20242025!$D$3:$D$1315, AG$1)+SUMIFS(DataRegularSeason20242025!$AB$3:$AB$1315,DataRegularSeason20242025!$B$3:$B$1315, "&lt;=" &amp; $A134, DataRegularSeason20242025!$E$3:$E$1315, AG$1)</f>
        <v>16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16</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13</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11</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15</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16</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10</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11</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8</v>
      </c>
      <c r="Z135" s="2">
        <f>SUMIFS(DataRegularSeason20242025!$AA$3:$AA$1315,DataRegularSeason20242025!$B$3:$B$1315, "&lt;=" &amp; $A135, DataRegularSeason20242025!$D$3:$D$1315, Z$1)+SUMIFS(DataRegularSeason20242025!$AB$3:$AB$1315,DataRegularSeason20242025!$B$3:$B$1315, "&lt;=" &amp; $A135, DataRegularSeason20242025!$E$3:$E$1315, Z$1)</f>
        <v>12</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14</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13</v>
      </c>
      <c r="AE135" s="2">
        <f>SUMIFS(DataRegularSeason20242025!$AA$3:$AA$1315,DataRegularSeason20242025!$B$3:$B$1315, "&lt;=" &amp; $A135, DataRegularSeason20242025!$D$3:$D$1315, AE$1)+SUMIFS(DataRegularSeason20242025!$AB$3:$AB$1315,DataRegularSeason20242025!$B$3:$B$1315, "&lt;=" &amp; $A135, DataRegularSeason20242025!$E$3:$E$1315, AE$1)</f>
        <v>17</v>
      </c>
      <c r="AF135" s="2">
        <f>SUMIFS(DataRegularSeason20242025!$AA$3:$AA$1315,DataRegularSeason20242025!$B$3:$B$1315, "&lt;=" &amp; $A135, DataRegularSeason20242025!$D$3:$D$1315, AF$1)+SUMIFS(DataRegularSeason20242025!$AB$3:$AB$1315,DataRegularSeason20242025!$B$3:$B$1315, "&lt;=" &amp; $A135, DataRegularSeason20242025!$E$3:$E$1315, AF$1)</f>
        <v>22</v>
      </c>
      <c r="AG135" s="2">
        <f>SUMIFS(DataRegularSeason20242025!$AA$3:$AA$1315,DataRegularSeason20242025!$B$3:$B$1315, "&lt;=" &amp; $A135, DataRegularSeason20242025!$D$3:$D$1315, AG$1)+SUMIFS(DataRegularSeason20242025!$AB$3:$AB$1315,DataRegularSeason20242025!$B$3:$B$1315, "&lt;=" &amp; $A135, DataRegularSeason20242025!$E$3:$E$1315, AG$1)</f>
        <v>16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16</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13</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11</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15</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16</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10</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11</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8</v>
      </c>
      <c r="Z136" s="2">
        <f>SUMIFS(DataRegularSeason20242025!$AA$3:$AA$1315,DataRegularSeason20242025!$B$3:$B$1315, "&lt;=" &amp; $A136, DataRegularSeason20242025!$D$3:$D$1315, Z$1)+SUMIFS(DataRegularSeason20242025!$AB$3:$AB$1315,DataRegularSeason20242025!$B$3:$B$1315, "&lt;=" &amp; $A136, DataRegularSeason20242025!$E$3:$E$1315, Z$1)</f>
        <v>12</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14</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13</v>
      </c>
      <c r="AE136" s="2">
        <f>SUMIFS(DataRegularSeason20242025!$AA$3:$AA$1315,DataRegularSeason20242025!$B$3:$B$1315, "&lt;=" &amp; $A136, DataRegularSeason20242025!$D$3:$D$1315, AE$1)+SUMIFS(DataRegularSeason20242025!$AB$3:$AB$1315,DataRegularSeason20242025!$B$3:$B$1315, "&lt;=" &amp; $A136, DataRegularSeason20242025!$E$3:$E$1315, AE$1)</f>
        <v>17</v>
      </c>
      <c r="AF136" s="2">
        <f>SUMIFS(DataRegularSeason20242025!$AA$3:$AA$1315,DataRegularSeason20242025!$B$3:$B$1315, "&lt;=" &amp; $A136, DataRegularSeason20242025!$D$3:$D$1315, AF$1)+SUMIFS(DataRegularSeason20242025!$AB$3:$AB$1315,DataRegularSeason20242025!$B$3:$B$1315, "&lt;=" &amp; $A136, DataRegularSeason20242025!$E$3:$E$1315, AF$1)</f>
        <v>22</v>
      </c>
      <c r="AG136" s="2">
        <f>SUMIFS(DataRegularSeason20242025!$AA$3:$AA$1315,DataRegularSeason20242025!$B$3:$B$1315, "&lt;=" &amp; $A136, DataRegularSeason20242025!$D$3:$D$1315, AG$1)+SUMIFS(DataRegularSeason20242025!$AB$3:$AB$1315,DataRegularSeason20242025!$B$3:$B$1315, "&lt;=" &amp; $A136, DataRegularSeason20242025!$E$3:$E$1315, AG$1)</f>
        <v>16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16</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13</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11</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15</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16</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10</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11</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8</v>
      </c>
      <c r="Z137" s="2">
        <f>SUMIFS(DataRegularSeason20242025!$AA$3:$AA$1315,DataRegularSeason20242025!$B$3:$B$1315, "&lt;=" &amp; $A137, DataRegularSeason20242025!$D$3:$D$1315, Z$1)+SUMIFS(DataRegularSeason20242025!$AB$3:$AB$1315,DataRegularSeason20242025!$B$3:$B$1315, "&lt;=" &amp; $A137, DataRegularSeason20242025!$E$3:$E$1315, Z$1)</f>
        <v>12</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14</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13</v>
      </c>
      <c r="AE137" s="2">
        <f>SUMIFS(DataRegularSeason20242025!$AA$3:$AA$1315,DataRegularSeason20242025!$B$3:$B$1315, "&lt;=" &amp; $A137, DataRegularSeason20242025!$D$3:$D$1315, AE$1)+SUMIFS(DataRegularSeason20242025!$AB$3:$AB$1315,DataRegularSeason20242025!$B$3:$B$1315, "&lt;=" &amp; $A137, DataRegularSeason20242025!$E$3:$E$1315, AE$1)</f>
        <v>17</v>
      </c>
      <c r="AF137" s="2">
        <f>SUMIFS(DataRegularSeason20242025!$AA$3:$AA$1315,DataRegularSeason20242025!$B$3:$B$1315, "&lt;=" &amp; $A137, DataRegularSeason20242025!$D$3:$D$1315, AF$1)+SUMIFS(DataRegularSeason20242025!$AB$3:$AB$1315,DataRegularSeason20242025!$B$3:$B$1315, "&lt;=" &amp; $A137, DataRegularSeason20242025!$E$3:$E$1315, AF$1)</f>
        <v>22</v>
      </c>
      <c r="AG137" s="2">
        <f>SUMIFS(DataRegularSeason20242025!$AA$3:$AA$1315,DataRegularSeason20242025!$B$3:$B$1315, "&lt;=" &amp; $A137, DataRegularSeason20242025!$D$3:$D$1315, AG$1)+SUMIFS(DataRegularSeason20242025!$AB$3:$AB$1315,DataRegularSeason20242025!$B$3:$B$1315, "&lt;=" &amp; $A137, DataRegularSeason20242025!$E$3:$E$1315, AG$1)</f>
        <v>16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16</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13</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11</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15</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16</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10</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11</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8</v>
      </c>
      <c r="Z138" s="2">
        <f>SUMIFS(DataRegularSeason20242025!$AA$3:$AA$1315,DataRegularSeason20242025!$B$3:$B$1315, "&lt;=" &amp; $A138, DataRegularSeason20242025!$D$3:$D$1315, Z$1)+SUMIFS(DataRegularSeason20242025!$AB$3:$AB$1315,DataRegularSeason20242025!$B$3:$B$1315, "&lt;=" &amp; $A138, DataRegularSeason20242025!$E$3:$E$1315, Z$1)</f>
        <v>12</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14</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13</v>
      </c>
      <c r="AE138" s="2">
        <f>SUMIFS(DataRegularSeason20242025!$AA$3:$AA$1315,DataRegularSeason20242025!$B$3:$B$1315, "&lt;=" &amp; $A138, DataRegularSeason20242025!$D$3:$D$1315, AE$1)+SUMIFS(DataRegularSeason20242025!$AB$3:$AB$1315,DataRegularSeason20242025!$B$3:$B$1315, "&lt;=" &amp; $A138, DataRegularSeason20242025!$E$3:$E$1315, AE$1)</f>
        <v>17</v>
      </c>
      <c r="AF138" s="2">
        <f>SUMIFS(DataRegularSeason20242025!$AA$3:$AA$1315,DataRegularSeason20242025!$B$3:$B$1315, "&lt;=" &amp; $A138, DataRegularSeason20242025!$D$3:$D$1315, AF$1)+SUMIFS(DataRegularSeason20242025!$AB$3:$AB$1315,DataRegularSeason20242025!$B$3:$B$1315, "&lt;=" &amp; $A138, DataRegularSeason20242025!$E$3:$E$1315, AF$1)</f>
        <v>22</v>
      </c>
      <c r="AG138" s="2">
        <f>SUMIFS(DataRegularSeason20242025!$AA$3:$AA$1315,DataRegularSeason20242025!$B$3:$B$1315, "&lt;=" &amp; $A138, DataRegularSeason20242025!$D$3:$D$1315, AG$1)+SUMIFS(DataRegularSeason20242025!$AB$3:$AB$1315,DataRegularSeason20242025!$B$3:$B$1315, "&lt;=" &amp; $A138, DataRegularSeason20242025!$E$3:$E$1315, AG$1)</f>
        <v>16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16</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13</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11</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15</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16</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10</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11</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8</v>
      </c>
      <c r="Z139" s="2">
        <f>SUMIFS(DataRegularSeason20242025!$AA$3:$AA$1315,DataRegularSeason20242025!$B$3:$B$1315, "&lt;=" &amp; $A139, DataRegularSeason20242025!$D$3:$D$1315, Z$1)+SUMIFS(DataRegularSeason20242025!$AB$3:$AB$1315,DataRegularSeason20242025!$B$3:$B$1315, "&lt;=" &amp; $A139, DataRegularSeason20242025!$E$3:$E$1315, Z$1)</f>
        <v>12</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14</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13</v>
      </c>
      <c r="AE139" s="2">
        <f>SUMIFS(DataRegularSeason20242025!$AA$3:$AA$1315,DataRegularSeason20242025!$B$3:$B$1315, "&lt;=" &amp; $A139, DataRegularSeason20242025!$D$3:$D$1315, AE$1)+SUMIFS(DataRegularSeason20242025!$AB$3:$AB$1315,DataRegularSeason20242025!$B$3:$B$1315, "&lt;=" &amp; $A139, DataRegularSeason20242025!$E$3:$E$1315, AE$1)</f>
        <v>17</v>
      </c>
      <c r="AF139" s="2">
        <f>SUMIFS(DataRegularSeason20242025!$AA$3:$AA$1315,DataRegularSeason20242025!$B$3:$B$1315, "&lt;=" &amp; $A139, DataRegularSeason20242025!$D$3:$D$1315, AF$1)+SUMIFS(DataRegularSeason20242025!$AB$3:$AB$1315,DataRegularSeason20242025!$B$3:$B$1315, "&lt;=" &amp; $A139, DataRegularSeason20242025!$E$3:$E$1315, AF$1)</f>
        <v>22</v>
      </c>
      <c r="AG139" s="2">
        <f>SUMIFS(DataRegularSeason20242025!$AA$3:$AA$1315,DataRegularSeason20242025!$B$3:$B$1315, "&lt;=" &amp; $A139, DataRegularSeason20242025!$D$3:$D$1315, AG$1)+SUMIFS(DataRegularSeason20242025!$AB$3:$AB$1315,DataRegularSeason20242025!$B$3:$B$1315, "&lt;=" &amp; $A139, DataRegularSeason20242025!$E$3:$E$1315, AG$1)</f>
        <v>16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16</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13</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11</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15</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16</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10</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11</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8</v>
      </c>
      <c r="Z140" s="2">
        <f>SUMIFS(DataRegularSeason20242025!$AA$3:$AA$1315,DataRegularSeason20242025!$B$3:$B$1315, "&lt;=" &amp; $A140, DataRegularSeason20242025!$D$3:$D$1315, Z$1)+SUMIFS(DataRegularSeason20242025!$AB$3:$AB$1315,DataRegularSeason20242025!$B$3:$B$1315, "&lt;=" &amp; $A140, DataRegularSeason20242025!$E$3:$E$1315, Z$1)</f>
        <v>12</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14</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13</v>
      </c>
      <c r="AE140" s="2">
        <f>SUMIFS(DataRegularSeason20242025!$AA$3:$AA$1315,DataRegularSeason20242025!$B$3:$B$1315, "&lt;=" &amp; $A140, DataRegularSeason20242025!$D$3:$D$1315, AE$1)+SUMIFS(DataRegularSeason20242025!$AB$3:$AB$1315,DataRegularSeason20242025!$B$3:$B$1315, "&lt;=" &amp; $A140, DataRegularSeason20242025!$E$3:$E$1315, AE$1)</f>
        <v>17</v>
      </c>
      <c r="AF140" s="2">
        <f>SUMIFS(DataRegularSeason20242025!$AA$3:$AA$1315,DataRegularSeason20242025!$B$3:$B$1315, "&lt;=" &amp; $A140, DataRegularSeason20242025!$D$3:$D$1315, AF$1)+SUMIFS(DataRegularSeason20242025!$AB$3:$AB$1315,DataRegularSeason20242025!$B$3:$B$1315, "&lt;=" &amp; $A140, DataRegularSeason20242025!$E$3:$E$1315, AF$1)</f>
        <v>22</v>
      </c>
      <c r="AG140" s="2">
        <f>SUMIFS(DataRegularSeason20242025!$AA$3:$AA$1315,DataRegularSeason20242025!$B$3:$B$1315, "&lt;=" &amp; $A140, DataRegularSeason20242025!$D$3:$D$1315, AG$1)+SUMIFS(DataRegularSeason20242025!$AB$3:$AB$1315,DataRegularSeason20242025!$B$3:$B$1315, "&lt;=" &amp; $A140, DataRegularSeason20242025!$E$3:$E$1315, AG$1)</f>
        <v>16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16</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13</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11</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15</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16</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10</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11</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8</v>
      </c>
      <c r="Z141" s="2">
        <f>SUMIFS(DataRegularSeason20242025!$AA$3:$AA$1315,DataRegularSeason20242025!$B$3:$B$1315, "&lt;=" &amp; $A141, DataRegularSeason20242025!$D$3:$D$1315, Z$1)+SUMIFS(DataRegularSeason20242025!$AB$3:$AB$1315,DataRegularSeason20242025!$B$3:$B$1315, "&lt;=" &amp; $A141, DataRegularSeason20242025!$E$3:$E$1315, Z$1)</f>
        <v>12</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14</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13</v>
      </c>
      <c r="AE141" s="2">
        <f>SUMIFS(DataRegularSeason20242025!$AA$3:$AA$1315,DataRegularSeason20242025!$B$3:$B$1315, "&lt;=" &amp; $A141, DataRegularSeason20242025!$D$3:$D$1315, AE$1)+SUMIFS(DataRegularSeason20242025!$AB$3:$AB$1315,DataRegularSeason20242025!$B$3:$B$1315, "&lt;=" &amp; $A141, DataRegularSeason20242025!$E$3:$E$1315, AE$1)</f>
        <v>17</v>
      </c>
      <c r="AF141" s="2">
        <f>SUMIFS(DataRegularSeason20242025!$AA$3:$AA$1315,DataRegularSeason20242025!$B$3:$B$1315, "&lt;=" &amp; $A141, DataRegularSeason20242025!$D$3:$D$1315, AF$1)+SUMIFS(DataRegularSeason20242025!$AB$3:$AB$1315,DataRegularSeason20242025!$B$3:$B$1315, "&lt;=" &amp; $A141, DataRegularSeason20242025!$E$3:$E$1315, AF$1)</f>
        <v>22</v>
      </c>
      <c r="AG141" s="2">
        <f>SUMIFS(DataRegularSeason20242025!$AA$3:$AA$1315,DataRegularSeason20242025!$B$3:$B$1315, "&lt;=" &amp; $A141, DataRegularSeason20242025!$D$3:$D$1315, AG$1)+SUMIFS(DataRegularSeason20242025!$AB$3:$AB$1315,DataRegularSeason20242025!$B$3:$B$1315, "&lt;=" &amp; $A141, DataRegularSeason20242025!$E$3:$E$1315, AG$1)</f>
        <v>16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16</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13</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11</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15</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16</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10</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11</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8</v>
      </c>
      <c r="Z142" s="2">
        <f>SUMIFS(DataRegularSeason20242025!$AA$3:$AA$1315,DataRegularSeason20242025!$B$3:$B$1315, "&lt;=" &amp; $A142, DataRegularSeason20242025!$D$3:$D$1315, Z$1)+SUMIFS(DataRegularSeason20242025!$AB$3:$AB$1315,DataRegularSeason20242025!$B$3:$B$1315, "&lt;=" &amp; $A142, DataRegularSeason20242025!$E$3:$E$1315, Z$1)</f>
        <v>12</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14</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13</v>
      </c>
      <c r="AE142" s="2">
        <f>SUMIFS(DataRegularSeason20242025!$AA$3:$AA$1315,DataRegularSeason20242025!$B$3:$B$1315, "&lt;=" &amp; $A142, DataRegularSeason20242025!$D$3:$D$1315, AE$1)+SUMIFS(DataRegularSeason20242025!$AB$3:$AB$1315,DataRegularSeason20242025!$B$3:$B$1315, "&lt;=" &amp; $A142, DataRegularSeason20242025!$E$3:$E$1315, AE$1)</f>
        <v>17</v>
      </c>
      <c r="AF142" s="2">
        <f>SUMIFS(DataRegularSeason20242025!$AA$3:$AA$1315,DataRegularSeason20242025!$B$3:$B$1315, "&lt;=" &amp; $A142, DataRegularSeason20242025!$D$3:$D$1315, AF$1)+SUMIFS(DataRegularSeason20242025!$AB$3:$AB$1315,DataRegularSeason20242025!$B$3:$B$1315, "&lt;=" &amp; $A142, DataRegularSeason20242025!$E$3:$E$1315, AF$1)</f>
        <v>22</v>
      </c>
      <c r="AG142" s="2">
        <f>SUMIFS(DataRegularSeason20242025!$AA$3:$AA$1315,DataRegularSeason20242025!$B$3:$B$1315, "&lt;=" &amp; $A142, DataRegularSeason20242025!$D$3:$D$1315, AG$1)+SUMIFS(DataRegularSeason20242025!$AB$3:$AB$1315,DataRegularSeason20242025!$B$3:$B$1315, "&lt;=" &amp; $A142, DataRegularSeason20242025!$E$3:$E$1315, AG$1)</f>
        <v>16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16</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13</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11</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15</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16</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10</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11</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8</v>
      </c>
      <c r="Z143" s="2">
        <f>SUMIFS(DataRegularSeason20242025!$AA$3:$AA$1315,DataRegularSeason20242025!$B$3:$B$1315, "&lt;=" &amp; $A143, DataRegularSeason20242025!$D$3:$D$1315, Z$1)+SUMIFS(DataRegularSeason20242025!$AB$3:$AB$1315,DataRegularSeason20242025!$B$3:$B$1315, "&lt;=" &amp; $A143, DataRegularSeason20242025!$E$3:$E$1315, Z$1)</f>
        <v>12</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14</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13</v>
      </c>
      <c r="AE143" s="2">
        <f>SUMIFS(DataRegularSeason20242025!$AA$3:$AA$1315,DataRegularSeason20242025!$B$3:$B$1315, "&lt;=" &amp; $A143, DataRegularSeason20242025!$D$3:$D$1315, AE$1)+SUMIFS(DataRegularSeason20242025!$AB$3:$AB$1315,DataRegularSeason20242025!$B$3:$B$1315, "&lt;=" &amp; $A143, DataRegularSeason20242025!$E$3:$E$1315, AE$1)</f>
        <v>17</v>
      </c>
      <c r="AF143" s="2">
        <f>SUMIFS(DataRegularSeason20242025!$AA$3:$AA$1315,DataRegularSeason20242025!$B$3:$B$1315, "&lt;=" &amp; $A143, DataRegularSeason20242025!$D$3:$D$1315, AF$1)+SUMIFS(DataRegularSeason20242025!$AB$3:$AB$1315,DataRegularSeason20242025!$B$3:$B$1315, "&lt;=" &amp; $A143, DataRegularSeason20242025!$E$3:$E$1315, AF$1)</f>
        <v>22</v>
      </c>
      <c r="AG143" s="2">
        <f>SUMIFS(DataRegularSeason20242025!$AA$3:$AA$1315,DataRegularSeason20242025!$B$3:$B$1315, "&lt;=" &amp; $A143, DataRegularSeason20242025!$D$3:$D$1315, AG$1)+SUMIFS(DataRegularSeason20242025!$AB$3:$AB$1315,DataRegularSeason20242025!$B$3:$B$1315, "&lt;=" &amp; $A143, DataRegularSeason20242025!$E$3:$E$1315, AG$1)</f>
        <v>16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16</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13</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11</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15</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16</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10</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11</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8</v>
      </c>
      <c r="Z144" s="2">
        <f>SUMIFS(DataRegularSeason20242025!$AA$3:$AA$1315,DataRegularSeason20242025!$B$3:$B$1315, "&lt;=" &amp; $A144, DataRegularSeason20242025!$D$3:$D$1315, Z$1)+SUMIFS(DataRegularSeason20242025!$AB$3:$AB$1315,DataRegularSeason20242025!$B$3:$B$1315, "&lt;=" &amp; $A144, DataRegularSeason20242025!$E$3:$E$1315, Z$1)</f>
        <v>12</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14</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13</v>
      </c>
      <c r="AE144" s="2">
        <f>SUMIFS(DataRegularSeason20242025!$AA$3:$AA$1315,DataRegularSeason20242025!$B$3:$B$1315, "&lt;=" &amp; $A144, DataRegularSeason20242025!$D$3:$D$1315, AE$1)+SUMIFS(DataRegularSeason20242025!$AB$3:$AB$1315,DataRegularSeason20242025!$B$3:$B$1315, "&lt;=" &amp; $A144, DataRegularSeason20242025!$E$3:$E$1315, AE$1)</f>
        <v>17</v>
      </c>
      <c r="AF144" s="2">
        <f>SUMIFS(DataRegularSeason20242025!$AA$3:$AA$1315,DataRegularSeason20242025!$B$3:$B$1315, "&lt;=" &amp; $A144, DataRegularSeason20242025!$D$3:$D$1315, AF$1)+SUMIFS(DataRegularSeason20242025!$AB$3:$AB$1315,DataRegularSeason20242025!$B$3:$B$1315, "&lt;=" &amp; $A144, DataRegularSeason20242025!$E$3:$E$1315, AF$1)</f>
        <v>22</v>
      </c>
      <c r="AG144" s="2">
        <f>SUMIFS(DataRegularSeason20242025!$AA$3:$AA$1315,DataRegularSeason20242025!$B$3:$B$1315, "&lt;=" &amp; $A144, DataRegularSeason20242025!$D$3:$D$1315, AG$1)+SUMIFS(DataRegularSeason20242025!$AB$3:$AB$1315,DataRegularSeason20242025!$B$3:$B$1315, "&lt;=" &amp; $A144, DataRegularSeason20242025!$E$3:$E$1315, AG$1)</f>
        <v>16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16</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13</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11</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15</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16</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10</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11</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8</v>
      </c>
      <c r="Z145" s="2">
        <f>SUMIFS(DataRegularSeason20242025!$AA$3:$AA$1315,DataRegularSeason20242025!$B$3:$B$1315, "&lt;=" &amp; $A145, DataRegularSeason20242025!$D$3:$D$1315, Z$1)+SUMIFS(DataRegularSeason20242025!$AB$3:$AB$1315,DataRegularSeason20242025!$B$3:$B$1315, "&lt;=" &amp; $A145, DataRegularSeason20242025!$E$3:$E$1315, Z$1)</f>
        <v>12</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14</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13</v>
      </c>
      <c r="AE145" s="2">
        <f>SUMIFS(DataRegularSeason20242025!$AA$3:$AA$1315,DataRegularSeason20242025!$B$3:$B$1315, "&lt;=" &amp; $A145, DataRegularSeason20242025!$D$3:$D$1315, AE$1)+SUMIFS(DataRegularSeason20242025!$AB$3:$AB$1315,DataRegularSeason20242025!$B$3:$B$1315, "&lt;=" &amp; $A145, DataRegularSeason20242025!$E$3:$E$1315, AE$1)</f>
        <v>17</v>
      </c>
      <c r="AF145" s="2">
        <f>SUMIFS(DataRegularSeason20242025!$AA$3:$AA$1315,DataRegularSeason20242025!$B$3:$B$1315, "&lt;=" &amp; $A145, DataRegularSeason20242025!$D$3:$D$1315, AF$1)+SUMIFS(DataRegularSeason20242025!$AB$3:$AB$1315,DataRegularSeason20242025!$B$3:$B$1315, "&lt;=" &amp; $A145, DataRegularSeason20242025!$E$3:$E$1315, AF$1)</f>
        <v>22</v>
      </c>
      <c r="AG145" s="2">
        <f>SUMIFS(DataRegularSeason20242025!$AA$3:$AA$1315,DataRegularSeason20242025!$B$3:$B$1315, "&lt;=" &amp; $A145, DataRegularSeason20242025!$D$3:$D$1315, AG$1)+SUMIFS(DataRegularSeason20242025!$AB$3:$AB$1315,DataRegularSeason20242025!$B$3:$B$1315, "&lt;=" &amp; $A145, DataRegularSeason20242025!$E$3:$E$1315, AG$1)</f>
        <v>16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16</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13</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11</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15</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16</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10</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11</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8</v>
      </c>
      <c r="Z146" s="2">
        <f>SUMIFS(DataRegularSeason20242025!$AA$3:$AA$1315,DataRegularSeason20242025!$B$3:$B$1315, "&lt;=" &amp; $A146, DataRegularSeason20242025!$D$3:$D$1315, Z$1)+SUMIFS(DataRegularSeason20242025!$AB$3:$AB$1315,DataRegularSeason20242025!$B$3:$B$1315, "&lt;=" &amp; $A146, DataRegularSeason20242025!$E$3:$E$1315, Z$1)</f>
        <v>12</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14</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13</v>
      </c>
      <c r="AE146" s="2">
        <f>SUMIFS(DataRegularSeason20242025!$AA$3:$AA$1315,DataRegularSeason20242025!$B$3:$B$1315, "&lt;=" &amp; $A146, DataRegularSeason20242025!$D$3:$D$1315, AE$1)+SUMIFS(DataRegularSeason20242025!$AB$3:$AB$1315,DataRegularSeason20242025!$B$3:$B$1315, "&lt;=" &amp; $A146, DataRegularSeason20242025!$E$3:$E$1315, AE$1)</f>
        <v>17</v>
      </c>
      <c r="AF146" s="2">
        <f>SUMIFS(DataRegularSeason20242025!$AA$3:$AA$1315,DataRegularSeason20242025!$B$3:$B$1315, "&lt;=" &amp; $A146, DataRegularSeason20242025!$D$3:$D$1315, AF$1)+SUMIFS(DataRegularSeason20242025!$AB$3:$AB$1315,DataRegularSeason20242025!$B$3:$B$1315, "&lt;=" &amp; $A146, DataRegularSeason20242025!$E$3:$E$1315, AF$1)</f>
        <v>22</v>
      </c>
      <c r="AG146" s="2">
        <f>SUMIFS(DataRegularSeason20242025!$AA$3:$AA$1315,DataRegularSeason20242025!$B$3:$B$1315, "&lt;=" &amp; $A146, DataRegularSeason20242025!$D$3:$D$1315, AG$1)+SUMIFS(DataRegularSeason20242025!$AB$3:$AB$1315,DataRegularSeason20242025!$B$3:$B$1315, "&lt;=" &amp; $A146, DataRegularSeason20242025!$E$3:$E$1315, AG$1)</f>
        <v>16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16</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13</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11</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15</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16</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10</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11</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8</v>
      </c>
      <c r="Z147" s="2">
        <f>SUMIFS(DataRegularSeason20242025!$AA$3:$AA$1315,DataRegularSeason20242025!$B$3:$B$1315, "&lt;=" &amp; $A147, DataRegularSeason20242025!$D$3:$D$1315, Z$1)+SUMIFS(DataRegularSeason20242025!$AB$3:$AB$1315,DataRegularSeason20242025!$B$3:$B$1315, "&lt;=" &amp; $A147, DataRegularSeason20242025!$E$3:$E$1315, Z$1)</f>
        <v>12</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14</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13</v>
      </c>
      <c r="AE147" s="2">
        <f>SUMIFS(DataRegularSeason20242025!$AA$3:$AA$1315,DataRegularSeason20242025!$B$3:$B$1315, "&lt;=" &amp; $A147, DataRegularSeason20242025!$D$3:$D$1315, AE$1)+SUMIFS(DataRegularSeason20242025!$AB$3:$AB$1315,DataRegularSeason20242025!$B$3:$B$1315, "&lt;=" &amp; $A147, DataRegularSeason20242025!$E$3:$E$1315, AE$1)</f>
        <v>17</v>
      </c>
      <c r="AF147" s="2">
        <f>SUMIFS(DataRegularSeason20242025!$AA$3:$AA$1315,DataRegularSeason20242025!$B$3:$B$1315, "&lt;=" &amp; $A147, DataRegularSeason20242025!$D$3:$D$1315, AF$1)+SUMIFS(DataRegularSeason20242025!$AB$3:$AB$1315,DataRegularSeason20242025!$B$3:$B$1315, "&lt;=" &amp; $A147, DataRegularSeason20242025!$E$3:$E$1315, AF$1)</f>
        <v>22</v>
      </c>
      <c r="AG147" s="2">
        <f>SUMIFS(DataRegularSeason20242025!$AA$3:$AA$1315,DataRegularSeason20242025!$B$3:$B$1315, "&lt;=" &amp; $A147, DataRegularSeason20242025!$D$3:$D$1315, AG$1)+SUMIFS(DataRegularSeason20242025!$AB$3:$AB$1315,DataRegularSeason20242025!$B$3:$B$1315, "&lt;=" &amp; $A147, DataRegularSeason20242025!$E$3:$E$1315, AG$1)</f>
        <v>16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16</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13</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11</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15</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16</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10</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11</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8</v>
      </c>
      <c r="Z148" s="2">
        <f>SUMIFS(DataRegularSeason20242025!$AA$3:$AA$1315,DataRegularSeason20242025!$B$3:$B$1315, "&lt;=" &amp; $A148, DataRegularSeason20242025!$D$3:$D$1315, Z$1)+SUMIFS(DataRegularSeason20242025!$AB$3:$AB$1315,DataRegularSeason20242025!$B$3:$B$1315, "&lt;=" &amp; $A148, DataRegularSeason20242025!$E$3:$E$1315, Z$1)</f>
        <v>12</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14</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13</v>
      </c>
      <c r="AE148" s="2">
        <f>SUMIFS(DataRegularSeason20242025!$AA$3:$AA$1315,DataRegularSeason20242025!$B$3:$B$1315, "&lt;=" &amp; $A148, DataRegularSeason20242025!$D$3:$D$1315, AE$1)+SUMIFS(DataRegularSeason20242025!$AB$3:$AB$1315,DataRegularSeason20242025!$B$3:$B$1315, "&lt;=" &amp; $A148, DataRegularSeason20242025!$E$3:$E$1315, AE$1)</f>
        <v>17</v>
      </c>
      <c r="AF148" s="2">
        <f>SUMIFS(DataRegularSeason20242025!$AA$3:$AA$1315,DataRegularSeason20242025!$B$3:$B$1315, "&lt;=" &amp; $A148, DataRegularSeason20242025!$D$3:$D$1315, AF$1)+SUMIFS(DataRegularSeason20242025!$AB$3:$AB$1315,DataRegularSeason20242025!$B$3:$B$1315, "&lt;=" &amp; $A148, DataRegularSeason20242025!$E$3:$E$1315, AF$1)</f>
        <v>22</v>
      </c>
      <c r="AG148" s="2">
        <f>SUMIFS(DataRegularSeason20242025!$AA$3:$AA$1315,DataRegularSeason20242025!$B$3:$B$1315, "&lt;=" &amp; $A148, DataRegularSeason20242025!$D$3:$D$1315, AG$1)+SUMIFS(DataRegularSeason20242025!$AB$3:$AB$1315,DataRegularSeason20242025!$B$3:$B$1315, "&lt;=" &amp; $A148, DataRegularSeason20242025!$E$3:$E$1315, AG$1)</f>
        <v>16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16</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13</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11</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15</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16</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10</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11</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8</v>
      </c>
      <c r="Z149" s="2">
        <f>SUMIFS(DataRegularSeason20242025!$AA$3:$AA$1315,DataRegularSeason20242025!$B$3:$B$1315, "&lt;=" &amp; $A149, DataRegularSeason20242025!$D$3:$D$1315, Z$1)+SUMIFS(DataRegularSeason20242025!$AB$3:$AB$1315,DataRegularSeason20242025!$B$3:$B$1315, "&lt;=" &amp; $A149, DataRegularSeason20242025!$E$3:$E$1315, Z$1)</f>
        <v>12</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14</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13</v>
      </c>
      <c r="AE149" s="2">
        <f>SUMIFS(DataRegularSeason20242025!$AA$3:$AA$1315,DataRegularSeason20242025!$B$3:$B$1315, "&lt;=" &amp; $A149, DataRegularSeason20242025!$D$3:$D$1315, AE$1)+SUMIFS(DataRegularSeason20242025!$AB$3:$AB$1315,DataRegularSeason20242025!$B$3:$B$1315, "&lt;=" &amp; $A149, DataRegularSeason20242025!$E$3:$E$1315, AE$1)</f>
        <v>17</v>
      </c>
      <c r="AF149" s="2">
        <f>SUMIFS(DataRegularSeason20242025!$AA$3:$AA$1315,DataRegularSeason20242025!$B$3:$B$1315, "&lt;=" &amp; $A149, DataRegularSeason20242025!$D$3:$D$1315, AF$1)+SUMIFS(DataRegularSeason20242025!$AB$3:$AB$1315,DataRegularSeason20242025!$B$3:$B$1315, "&lt;=" &amp; $A149, DataRegularSeason20242025!$E$3:$E$1315, AF$1)</f>
        <v>22</v>
      </c>
      <c r="AG149" s="2">
        <f>SUMIFS(DataRegularSeason20242025!$AA$3:$AA$1315,DataRegularSeason20242025!$B$3:$B$1315, "&lt;=" &amp; $A149, DataRegularSeason20242025!$D$3:$D$1315, AG$1)+SUMIFS(DataRegularSeason20242025!$AB$3:$AB$1315,DataRegularSeason20242025!$B$3:$B$1315, "&lt;=" &amp; $A149, DataRegularSeason20242025!$E$3:$E$1315, AG$1)</f>
        <v>16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16</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13</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11</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15</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16</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10</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11</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8</v>
      </c>
      <c r="Z150" s="2">
        <f>SUMIFS(DataRegularSeason20242025!$AA$3:$AA$1315,DataRegularSeason20242025!$B$3:$B$1315, "&lt;=" &amp; $A150, DataRegularSeason20242025!$D$3:$D$1315, Z$1)+SUMIFS(DataRegularSeason20242025!$AB$3:$AB$1315,DataRegularSeason20242025!$B$3:$B$1315, "&lt;=" &amp; $A150, DataRegularSeason20242025!$E$3:$E$1315, Z$1)</f>
        <v>12</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14</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13</v>
      </c>
      <c r="AE150" s="2">
        <f>SUMIFS(DataRegularSeason20242025!$AA$3:$AA$1315,DataRegularSeason20242025!$B$3:$B$1315, "&lt;=" &amp; $A150, DataRegularSeason20242025!$D$3:$D$1315, AE$1)+SUMIFS(DataRegularSeason20242025!$AB$3:$AB$1315,DataRegularSeason20242025!$B$3:$B$1315, "&lt;=" &amp; $A150, DataRegularSeason20242025!$E$3:$E$1315, AE$1)</f>
        <v>17</v>
      </c>
      <c r="AF150" s="2">
        <f>SUMIFS(DataRegularSeason20242025!$AA$3:$AA$1315,DataRegularSeason20242025!$B$3:$B$1315, "&lt;=" &amp; $A150, DataRegularSeason20242025!$D$3:$D$1315, AF$1)+SUMIFS(DataRegularSeason20242025!$AB$3:$AB$1315,DataRegularSeason20242025!$B$3:$B$1315, "&lt;=" &amp; $A150, DataRegularSeason20242025!$E$3:$E$1315, AF$1)</f>
        <v>22</v>
      </c>
      <c r="AG150" s="2">
        <f>SUMIFS(DataRegularSeason20242025!$AA$3:$AA$1315,DataRegularSeason20242025!$B$3:$B$1315, "&lt;=" &amp; $A150, DataRegularSeason20242025!$D$3:$D$1315, AG$1)+SUMIFS(DataRegularSeason20242025!$AB$3:$AB$1315,DataRegularSeason20242025!$B$3:$B$1315, "&lt;=" &amp; $A150, DataRegularSeason20242025!$E$3:$E$1315, AG$1)</f>
        <v>16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16</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13</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11</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15</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16</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10</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11</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8</v>
      </c>
      <c r="Z151" s="2">
        <f>SUMIFS(DataRegularSeason20242025!$AA$3:$AA$1315,DataRegularSeason20242025!$B$3:$B$1315, "&lt;=" &amp; $A151, DataRegularSeason20242025!$D$3:$D$1315, Z$1)+SUMIFS(DataRegularSeason20242025!$AB$3:$AB$1315,DataRegularSeason20242025!$B$3:$B$1315, "&lt;=" &amp; $A151, DataRegularSeason20242025!$E$3:$E$1315, Z$1)</f>
        <v>12</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14</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13</v>
      </c>
      <c r="AE151" s="2">
        <f>SUMIFS(DataRegularSeason20242025!$AA$3:$AA$1315,DataRegularSeason20242025!$B$3:$B$1315, "&lt;=" &amp; $A151, DataRegularSeason20242025!$D$3:$D$1315, AE$1)+SUMIFS(DataRegularSeason20242025!$AB$3:$AB$1315,DataRegularSeason20242025!$B$3:$B$1315, "&lt;=" &amp; $A151, DataRegularSeason20242025!$E$3:$E$1315, AE$1)</f>
        <v>17</v>
      </c>
      <c r="AF151" s="2">
        <f>SUMIFS(DataRegularSeason20242025!$AA$3:$AA$1315,DataRegularSeason20242025!$B$3:$B$1315, "&lt;=" &amp; $A151, DataRegularSeason20242025!$D$3:$D$1315, AF$1)+SUMIFS(DataRegularSeason20242025!$AB$3:$AB$1315,DataRegularSeason20242025!$B$3:$B$1315, "&lt;=" &amp; $A151, DataRegularSeason20242025!$E$3:$E$1315, AF$1)</f>
        <v>22</v>
      </c>
      <c r="AG151" s="2">
        <f>SUMIFS(DataRegularSeason20242025!$AA$3:$AA$1315,DataRegularSeason20242025!$B$3:$B$1315, "&lt;=" &amp; $A151, DataRegularSeason20242025!$D$3:$D$1315, AG$1)+SUMIFS(DataRegularSeason20242025!$AB$3:$AB$1315,DataRegularSeason20242025!$B$3:$B$1315, "&lt;=" &amp; $A151, DataRegularSeason20242025!$E$3:$E$1315, AG$1)</f>
        <v>16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16</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13</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11</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15</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16</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10</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11</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8</v>
      </c>
      <c r="Z152" s="2">
        <f>SUMIFS(DataRegularSeason20242025!$AA$3:$AA$1315,DataRegularSeason20242025!$B$3:$B$1315, "&lt;=" &amp; $A152, DataRegularSeason20242025!$D$3:$D$1315, Z$1)+SUMIFS(DataRegularSeason20242025!$AB$3:$AB$1315,DataRegularSeason20242025!$B$3:$B$1315, "&lt;=" &amp; $A152, DataRegularSeason20242025!$E$3:$E$1315, Z$1)</f>
        <v>12</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14</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13</v>
      </c>
      <c r="AE152" s="2">
        <f>SUMIFS(DataRegularSeason20242025!$AA$3:$AA$1315,DataRegularSeason20242025!$B$3:$B$1315, "&lt;=" &amp; $A152, DataRegularSeason20242025!$D$3:$D$1315, AE$1)+SUMIFS(DataRegularSeason20242025!$AB$3:$AB$1315,DataRegularSeason20242025!$B$3:$B$1315, "&lt;=" &amp; $A152, DataRegularSeason20242025!$E$3:$E$1315, AE$1)</f>
        <v>17</v>
      </c>
      <c r="AF152" s="2">
        <f>SUMIFS(DataRegularSeason20242025!$AA$3:$AA$1315,DataRegularSeason20242025!$B$3:$B$1315, "&lt;=" &amp; $A152, DataRegularSeason20242025!$D$3:$D$1315, AF$1)+SUMIFS(DataRegularSeason20242025!$AB$3:$AB$1315,DataRegularSeason20242025!$B$3:$B$1315, "&lt;=" &amp; $A152, DataRegularSeason20242025!$E$3:$E$1315, AF$1)</f>
        <v>22</v>
      </c>
      <c r="AG152" s="2">
        <f>SUMIFS(DataRegularSeason20242025!$AA$3:$AA$1315,DataRegularSeason20242025!$B$3:$B$1315, "&lt;=" &amp; $A152, DataRegularSeason20242025!$D$3:$D$1315, AG$1)+SUMIFS(DataRegularSeason20242025!$AB$3:$AB$1315,DataRegularSeason20242025!$B$3:$B$1315, "&lt;=" &amp; $A152, DataRegularSeason20242025!$E$3:$E$1315, AG$1)</f>
        <v>16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16</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13</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11</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15</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16</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10</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11</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8</v>
      </c>
      <c r="Z153" s="2">
        <f>SUMIFS(DataRegularSeason20242025!$AA$3:$AA$1315,DataRegularSeason20242025!$B$3:$B$1315, "&lt;=" &amp; $A153, DataRegularSeason20242025!$D$3:$D$1315, Z$1)+SUMIFS(DataRegularSeason20242025!$AB$3:$AB$1315,DataRegularSeason20242025!$B$3:$B$1315, "&lt;=" &amp; $A153, DataRegularSeason20242025!$E$3:$E$1315, Z$1)</f>
        <v>12</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14</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13</v>
      </c>
      <c r="AE153" s="2">
        <f>SUMIFS(DataRegularSeason20242025!$AA$3:$AA$1315,DataRegularSeason20242025!$B$3:$B$1315, "&lt;=" &amp; $A153, DataRegularSeason20242025!$D$3:$D$1315, AE$1)+SUMIFS(DataRegularSeason20242025!$AB$3:$AB$1315,DataRegularSeason20242025!$B$3:$B$1315, "&lt;=" &amp; $A153, DataRegularSeason20242025!$E$3:$E$1315, AE$1)</f>
        <v>17</v>
      </c>
      <c r="AF153" s="2">
        <f>SUMIFS(DataRegularSeason20242025!$AA$3:$AA$1315,DataRegularSeason20242025!$B$3:$B$1315, "&lt;=" &amp; $A153, DataRegularSeason20242025!$D$3:$D$1315, AF$1)+SUMIFS(DataRegularSeason20242025!$AB$3:$AB$1315,DataRegularSeason20242025!$B$3:$B$1315, "&lt;=" &amp; $A153, DataRegularSeason20242025!$E$3:$E$1315, AF$1)</f>
        <v>22</v>
      </c>
      <c r="AG153" s="2">
        <f>SUMIFS(DataRegularSeason20242025!$AA$3:$AA$1315,DataRegularSeason20242025!$B$3:$B$1315, "&lt;=" &amp; $A153, DataRegularSeason20242025!$D$3:$D$1315, AG$1)+SUMIFS(DataRegularSeason20242025!$AB$3:$AB$1315,DataRegularSeason20242025!$B$3:$B$1315, "&lt;=" &amp; $A153, DataRegularSeason20242025!$E$3:$E$1315, AG$1)</f>
        <v>16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16</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13</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11</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15</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16</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10</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11</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8</v>
      </c>
      <c r="Z154" s="2">
        <f>SUMIFS(DataRegularSeason20242025!$AA$3:$AA$1315,DataRegularSeason20242025!$B$3:$B$1315, "&lt;=" &amp; $A154, DataRegularSeason20242025!$D$3:$D$1315, Z$1)+SUMIFS(DataRegularSeason20242025!$AB$3:$AB$1315,DataRegularSeason20242025!$B$3:$B$1315, "&lt;=" &amp; $A154, DataRegularSeason20242025!$E$3:$E$1315, Z$1)</f>
        <v>12</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14</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13</v>
      </c>
      <c r="AE154" s="2">
        <f>SUMIFS(DataRegularSeason20242025!$AA$3:$AA$1315,DataRegularSeason20242025!$B$3:$B$1315, "&lt;=" &amp; $A154, DataRegularSeason20242025!$D$3:$D$1315, AE$1)+SUMIFS(DataRegularSeason20242025!$AB$3:$AB$1315,DataRegularSeason20242025!$B$3:$B$1315, "&lt;=" &amp; $A154, DataRegularSeason20242025!$E$3:$E$1315, AE$1)</f>
        <v>17</v>
      </c>
      <c r="AF154" s="2">
        <f>SUMIFS(DataRegularSeason20242025!$AA$3:$AA$1315,DataRegularSeason20242025!$B$3:$B$1315, "&lt;=" &amp; $A154, DataRegularSeason20242025!$D$3:$D$1315, AF$1)+SUMIFS(DataRegularSeason20242025!$AB$3:$AB$1315,DataRegularSeason20242025!$B$3:$B$1315, "&lt;=" &amp; $A154, DataRegularSeason20242025!$E$3:$E$1315, AF$1)</f>
        <v>22</v>
      </c>
      <c r="AG154" s="2">
        <f>SUMIFS(DataRegularSeason20242025!$AA$3:$AA$1315,DataRegularSeason20242025!$B$3:$B$1315, "&lt;=" &amp; $A154, DataRegularSeason20242025!$D$3:$D$1315, AG$1)+SUMIFS(DataRegularSeason20242025!$AB$3:$AB$1315,DataRegularSeason20242025!$B$3:$B$1315, "&lt;=" &amp; $A154, DataRegularSeason20242025!$E$3:$E$1315, AG$1)</f>
        <v>16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16</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13</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11</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15</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16</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10</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11</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8</v>
      </c>
      <c r="Z155" s="2">
        <f>SUMIFS(DataRegularSeason20242025!$AA$3:$AA$1315,DataRegularSeason20242025!$B$3:$B$1315, "&lt;=" &amp; $A155, DataRegularSeason20242025!$D$3:$D$1315, Z$1)+SUMIFS(DataRegularSeason20242025!$AB$3:$AB$1315,DataRegularSeason20242025!$B$3:$B$1315, "&lt;=" &amp; $A155, DataRegularSeason20242025!$E$3:$E$1315, Z$1)</f>
        <v>12</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14</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13</v>
      </c>
      <c r="AE155" s="2">
        <f>SUMIFS(DataRegularSeason20242025!$AA$3:$AA$1315,DataRegularSeason20242025!$B$3:$B$1315, "&lt;=" &amp; $A155, DataRegularSeason20242025!$D$3:$D$1315, AE$1)+SUMIFS(DataRegularSeason20242025!$AB$3:$AB$1315,DataRegularSeason20242025!$B$3:$B$1315, "&lt;=" &amp; $A155, DataRegularSeason20242025!$E$3:$E$1315, AE$1)</f>
        <v>17</v>
      </c>
      <c r="AF155" s="2">
        <f>SUMIFS(DataRegularSeason20242025!$AA$3:$AA$1315,DataRegularSeason20242025!$B$3:$B$1315, "&lt;=" &amp; $A155, DataRegularSeason20242025!$D$3:$D$1315, AF$1)+SUMIFS(DataRegularSeason20242025!$AB$3:$AB$1315,DataRegularSeason20242025!$B$3:$B$1315, "&lt;=" &amp; $A155, DataRegularSeason20242025!$E$3:$E$1315, AF$1)</f>
        <v>22</v>
      </c>
      <c r="AG155" s="2">
        <f>SUMIFS(DataRegularSeason20242025!$AA$3:$AA$1315,DataRegularSeason20242025!$B$3:$B$1315, "&lt;=" &amp; $A155, DataRegularSeason20242025!$D$3:$D$1315, AG$1)+SUMIFS(DataRegularSeason20242025!$AB$3:$AB$1315,DataRegularSeason20242025!$B$3:$B$1315, "&lt;=" &amp; $A155, DataRegularSeason20242025!$E$3:$E$1315, AG$1)</f>
        <v>16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16</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13</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11</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15</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16</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10</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11</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8</v>
      </c>
      <c r="Z156" s="2">
        <f>SUMIFS(DataRegularSeason20242025!$AA$3:$AA$1315,DataRegularSeason20242025!$B$3:$B$1315, "&lt;=" &amp; $A156, DataRegularSeason20242025!$D$3:$D$1315, Z$1)+SUMIFS(DataRegularSeason20242025!$AB$3:$AB$1315,DataRegularSeason20242025!$B$3:$B$1315, "&lt;=" &amp; $A156, DataRegularSeason20242025!$E$3:$E$1315, Z$1)</f>
        <v>12</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14</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13</v>
      </c>
      <c r="AE156" s="2">
        <f>SUMIFS(DataRegularSeason20242025!$AA$3:$AA$1315,DataRegularSeason20242025!$B$3:$B$1315, "&lt;=" &amp; $A156, DataRegularSeason20242025!$D$3:$D$1315, AE$1)+SUMIFS(DataRegularSeason20242025!$AB$3:$AB$1315,DataRegularSeason20242025!$B$3:$B$1315, "&lt;=" &amp; $A156, DataRegularSeason20242025!$E$3:$E$1315, AE$1)</f>
        <v>17</v>
      </c>
      <c r="AF156" s="2">
        <f>SUMIFS(DataRegularSeason20242025!$AA$3:$AA$1315,DataRegularSeason20242025!$B$3:$B$1315, "&lt;=" &amp; $A156, DataRegularSeason20242025!$D$3:$D$1315, AF$1)+SUMIFS(DataRegularSeason20242025!$AB$3:$AB$1315,DataRegularSeason20242025!$B$3:$B$1315, "&lt;=" &amp; $A156, DataRegularSeason20242025!$E$3:$E$1315, AF$1)</f>
        <v>22</v>
      </c>
      <c r="AG156" s="2">
        <f>SUMIFS(DataRegularSeason20242025!$AA$3:$AA$1315,DataRegularSeason20242025!$B$3:$B$1315, "&lt;=" &amp; $A156, DataRegularSeason20242025!$D$3:$D$1315, AG$1)+SUMIFS(DataRegularSeason20242025!$AB$3:$AB$1315,DataRegularSeason20242025!$B$3:$B$1315, "&lt;=" &amp; $A156, DataRegularSeason20242025!$E$3:$E$1315, AG$1)</f>
        <v>16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16</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13</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11</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15</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16</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10</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11</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8</v>
      </c>
      <c r="Z157" s="2">
        <f>SUMIFS(DataRegularSeason20242025!$AA$3:$AA$1315,DataRegularSeason20242025!$B$3:$B$1315, "&lt;=" &amp; $A157, DataRegularSeason20242025!$D$3:$D$1315, Z$1)+SUMIFS(DataRegularSeason20242025!$AB$3:$AB$1315,DataRegularSeason20242025!$B$3:$B$1315, "&lt;=" &amp; $A157, DataRegularSeason20242025!$E$3:$E$1315, Z$1)</f>
        <v>12</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14</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13</v>
      </c>
      <c r="AE157" s="2">
        <f>SUMIFS(DataRegularSeason20242025!$AA$3:$AA$1315,DataRegularSeason20242025!$B$3:$B$1315, "&lt;=" &amp; $A157, DataRegularSeason20242025!$D$3:$D$1315, AE$1)+SUMIFS(DataRegularSeason20242025!$AB$3:$AB$1315,DataRegularSeason20242025!$B$3:$B$1315, "&lt;=" &amp; $A157, DataRegularSeason20242025!$E$3:$E$1315, AE$1)</f>
        <v>17</v>
      </c>
      <c r="AF157" s="2">
        <f>SUMIFS(DataRegularSeason20242025!$AA$3:$AA$1315,DataRegularSeason20242025!$B$3:$B$1315, "&lt;=" &amp; $A157, DataRegularSeason20242025!$D$3:$D$1315, AF$1)+SUMIFS(DataRegularSeason20242025!$AB$3:$AB$1315,DataRegularSeason20242025!$B$3:$B$1315, "&lt;=" &amp; $A157, DataRegularSeason20242025!$E$3:$E$1315, AF$1)</f>
        <v>22</v>
      </c>
      <c r="AG157" s="2">
        <f>SUMIFS(DataRegularSeason20242025!$AA$3:$AA$1315,DataRegularSeason20242025!$B$3:$B$1315, "&lt;=" &amp; $A157, DataRegularSeason20242025!$D$3:$D$1315, AG$1)+SUMIFS(DataRegularSeason20242025!$AB$3:$AB$1315,DataRegularSeason20242025!$B$3:$B$1315, "&lt;=" &amp; $A157, DataRegularSeason20242025!$E$3:$E$1315, AG$1)</f>
        <v>16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16</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13</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11</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15</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16</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10</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11</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8</v>
      </c>
      <c r="Z158" s="2">
        <f>SUMIFS(DataRegularSeason20242025!$AA$3:$AA$1315,DataRegularSeason20242025!$B$3:$B$1315, "&lt;=" &amp; $A158, DataRegularSeason20242025!$D$3:$D$1315, Z$1)+SUMIFS(DataRegularSeason20242025!$AB$3:$AB$1315,DataRegularSeason20242025!$B$3:$B$1315, "&lt;=" &amp; $A158, DataRegularSeason20242025!$E$3:$E$1315, Z$1)</f>
        <v>12</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14</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13</v>
      </c>
      <c r="AE158" s="2">
        <f>SUMIFS(DataRegularSeason20242025!$AA$3:$AA$1315,DataRegularSeason20242025!$B$3:$B$1315, "&lt;=" &amp; $A158, DataRegularSeason20242025!$D$3:$D$1315, AE$1)+SUMIFS(DataRegularSeason20242025!$AB$3:$AB$1315,DataRegularSeason20242025!$B$3:$B$1315, "&lt;=" &amp; $A158, DataRegularSeason20242025!$E$3:$E$1315, AE$1)</f>
        <v>17</v>
      </c>
      <c r="AF158" s="2">
        <f>SUMIFS(DataRegularSeason20242025!$AA$3:$AA$1315,DataRegularSeason20242025!$B$3:$B$1315, "&lt;=" &amp; $A158, DataRegularSeason20242025!$D$3:$D$1315, AF$1)+SUMIFS(DataRegularSeason20242025!$AB$3:$AB$1315,DataRegularSeason20242025!$B$3:$B$1315, "&lt;=" &amp; $A158, DataRegularSeason20242025!$E$3:$E$1315, AF$1)</f>
        <v>22</v>
      </c>
      <c r="AG158" s="2">
        <f>SUMIFS(DataRegularSeason20242025!$AA$3:$AA$1315,DataRegularSeason20242025!$B$3:$B$1315, "&lt;=" &amp; $A158, DataRegularSeason20242025!$D$3:$D$1315, AG$1)+SUMIFS(DataRegularSeason20242025!$AB$3:$AB$1315,DataRegularSeason20242025!$B$3:$B$1315, "&lt;=" &amp; $A158, DataRegularSeason20242025!$E$3:$E$1315, AG$1)</f>
        <v>16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16</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13</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11</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15</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16</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10</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11</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8</v>
      </c>
      <c r="Z159" s="2">
        <f>SUMIFS(DataRegularSeason20242025!$AA$3:$AA$1315,DataRegularSeason20242025!$B$3:$B$1315, "&lt;=" &amp; $A159, DataRegularSeason20242025!$D$3:$D$1315, Z$1)+SUMIFS(DataRegularSeason20242025!$AB$3:$AB$1315,DataRegularSeason20242025!$B$3:$B$1315, "&lt;=" &amp; $A159, DataRegularSeason20242025!$E$3:$E$1315, Z$1)</f>
        <v>12</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14</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13</v>
      </c>
      <c r="AE159" s="2">
        <f>SUMIFS(DataRegularSeason20242025!$AA$3:$AA$1315,DataRegularSeason20242025!$B$3:$B$1315, "&lt;=" &amp; $A159, DataRegularSeason20242025!$D$3:$D$1315, AE$1)+SUMIFS(DataRegularSeason20242025!$AB$3:$AB$1315,DataRegularSeason20242025!$B$3:$B$1315, "&lt;=" &amp; $A159, DataRegularSeason20242025!$E$3:$E$1315, AE$1)</f>
        <v>17</v>
      </c>
      <c r="AF159" s="2">
        <f>SUMIFS(DataRegularSeason20242025!$AA$3:$AA$1315,DataRegularSeason20242025!$B$3:$B$1315, "&lt;=" &amp; $A159, DataRegularSeason20242025!$D$3:$D$1315, AF$1)+SUMIFS(DataRegularSeason20242025!$AB$3:$AB$1315,DataRegularSeason20242025!$B$3:$B$1315, "&lt;=" &amp; $A159, DataRegularSeason20242025!$E$3:$E$1315, AF$1)</f>
        <v>22</v>
      </c>
      <c r="AG159" s="2">
        <f>SUMIFS(DataRegularSeason20242025!$AA$3:$AA$1315,DataRegularSeason20242025!$B$3:$B$1315, "&lt;=" &amp; $A159, DataRegularSeason20242025!$D$3:$D$1315, AG$1)+SUMIFS(DataRegularSeason20242025!$AB$3:$AB$1315,DataRegularSeason20242025!$B$3:$B$1315, "&lt;=" &amp; $A159, DataRegularSeason20242025!$E$3:$E$1315, AG$1)</f>
        <v>16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16</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13</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11</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15</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16</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10</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11</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8</v>
      </c>
      <c r="Z160" s="2">
        <f>SUMIFS(DataRegularSeason20242025!$AA$3:$AA$1315,DataRegularSeason20242025!$B$3:$B$1315, "&lt;=" &amp; $A160, DataRegularSeason20242025!$D$3:$D$1315, Z$1)+SUMIFS(DataRegularSeason20242025!$AB$3:$AB$1315,DataRegularSeason20242025!$B$3:$B$1315, "&lt;=" &amp; $A160, DataRegularSeason20242025!$E$3:$E$1315, Z$1)</f>
        <v>12</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14</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13</v>
      </c>
      <c r="AE160" s="2">
        <f>SUMIFS(DataRegularSeason20242025!$AA$3:$AA$1315,DataRegularSeason20242025!$B$3:$B$1315, "&lt;=" &amp; $A160, DataRegularSeason20242025!$D$3:$D$1315, AE$1)+SUMIFS(DataRegularSeason20242025!$AB$3:$AB$1315,DataRegularSeason20242025!$B$3:$B$1315, "&lt;=" &amp; $A160, DataRegularSeason20242025!$E$3:$E$1315, AE$1)</f>
        <v>17</v>
      </c>
      <c r="AF160" s="2">
        <f>SUMIFS(DataRegularSeason20242025!$AA$3:$AA$1315,DataRegularSeason20242025!$B$3:$B$1315, "&lt;=" &amp; $A160, DataRegularSeason20242025!$D$3:$D$1315, AF$1)+SUMIFS(DataRegularSeason20242025!$AB$3:$AB$1315,DataRegularSeason20242025!$B$3:$B$1315, "&lt;=" &amp; $A160, DataRegularSeason20242025!$E$3:$E$1315, AF$1)</f>
        <v>22</v>
      </c>
      <c r="AG160" s="2">
        <f>SUMIFS(DataRegularSeason20242025!$AA$3:$AA$1315,DataRegularSeason20242025!$B$3:$B$1315, "&lt;=" &amp; $A160, DataRegularSeason20242025!$D$3:$D$1315, AG$1)+SUMIFS(DataRegularSeason20242025!$AB$3:$AB$1315,DataRegularSeason20242025!$B$3:$B$1315, "&lt;=" &amp; $A160, DataRegularSeason20242025!$E$3:$E$1315, AG$1)</f>
        <v>16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16</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13</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11</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15</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16</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10</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11</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8</v>
      </c>
      <c r="Z161" s="2">
        <f>SUMIFS(DataRegularSeason20242025!$AA$3:$AA$1315,DataRegularSeason20242025!$B$3:$B$1315, "&lt;=" &amp; $A161, DataRegularSeason20242025!$D$3:$D$1315, Z$1)+SUMIFS(DataRegularSeason20242025!$AB$3:$AB$1315,DataRegularSeason20242025!$B$3:$B$1315, "&lt;=" &amp; $A161, DataRegularSeason20242025!$E$3:$E$1315, Z$1)</f>
        <v>12</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14</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13</v>
      </c>
      <c r="AE161" s="2">
        <f>SUMIFS(DataRegularSeason20242025!$AA$3:$AA$1315,DataRegularSeason20242025!$B$3:$B$1315, "&lt;=" &amp; $A161, DataRegularSeason20242025!$D$3:$D$1315, AE$1)+SUMIFS(DataRegularSeason20242025!$AB$3:$AB$1315,DataRegularSeason20242025!$B$3:$B$1315, "&lt;=" &amp; $A161, DataRegularSeason20242025!$E$3:$E$1315, AE$1)</f>
        <v>17</v>
      </c>
      <c r="AF161" s="2">
        <f>SUMIFS(DataRegularSeason20242025!$AA$3:$AA$1315,DataRegularSeason20242025!$B$3:$B$1315, "&lt;=" &amp; $A161, DataRegularSeason20242025!$D$3:$D$1315, AF$1)+SUMIFS(DataRegularSeason20242025!$AB$3:$AB$1315,DataRegularSeason20242025!$B$3:$B$1315, "&lt;=" &amp; $A161, DataRegularSeason20242025!$E$3:$E$1315, AF$1)</f>
        <v>22</v>
      </c>
      <c r="AG161" s="2">
        <f>SUMIFS(DataRegularSeason20242025!$AA$3:$AA$1315,DataRegularSeason20242025!$B$3:$B$1315, "&lt;=" &amp; $A161, DataRegularSeason20242025!$D$3:$D$1315, AG$1)+SUMIFS(DataRegularSeason20242025!$AB$3:$AB$1315,DataRegularSeason20242025!$B$3:$B$1315, "&lt;=" &amp; $A161, DataRegularSeason20242025!$E$3:$E$1315, AG$1)</f>
        <v>16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16</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13</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11</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15</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16</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10</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11</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8</v>
      </c>
      <c r="Z162" s="2">
        <f>SUMIFS(DataRegularSeason20242025!$AA$3:$AA$1315,DataRegularSeason20242025!$B$3:$B$1315, "&lt;=" &amp; $A162, DataRegularSeason20242025!$D$3:$D$1315, Z$1)+SUMIFS(DataRegularSeason20242025!$AB$3:$AB$1315,DataRegularSeason20242025!$B$3:$B$1315, "&lt;=" &amp; $A162, DataRegularSeason20242025!$E$3:$E$1315, Z$1)</f>
        <v>12</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14</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13</v>
      </c>
      <c r="AE162" s="2">
        <f>SUMIFS(DataRegularSeason20242025!$AA$3:$AA$1315,DataRegularSeason20242025!$B$3:$B$1315, "&lt;=" &amp; $A162, DataRegularSeason20242025!$D$3:$D$1315, AE$1)+SUMIFS(DataRegularSeason20242025!$AB$3:$AB$1315,DataRegularSeason20242025!$B$3:$B$1315, "&lt;=" &amp; $A162, DataRegularSeason20242025!$E$3:$E$1315, AE$1)</f>
        <v>17</v>
      </c>
      <c r="AF162" s="2">
        <f>SUMIFS(DataRegularSeason20242025!$AA$3:$AA$1315,DataRegularSeason20242025!$B$3:$B$1315, "&lt;=" &amp; $A162, DataRegularSeason20242025!$D$3:$D$1315, AF$1)+SUMIFS(DataRegularSeason20242025!$AB$3:$AB$1315,DataRegularSeason20242025!$B$3:$B$1315, "&lt;=" &amp; $A162, DataRegularSeason20242025!$E$3:$E$1315, AF$1)</f>
        <v>22</v>
      </c>
      <c r="AG162" s="2">
        <f>SUMIFS(DataRegularSeason20242025!$AA$3:$AA$1315,DataRegularSeason20242025!$B$3:$B$1315, "&lt;=" &amp; $A162, DataRegularSeason20242025!$D$3:$D$1315, AG$1)+SUMIFS(DataRegularSeason20242025!$AB$3:$AB$1315,DataRegularSeason20242025!$B$3:$B$1315, "&lt;=" &amp; $A162, DataRegularSeason20242025!$E$3:$E$1315, AG$1)</f>
        <v>16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16</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13</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11</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15</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16</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10</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11</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8</v>
      </c>
      <c r="Z163" s="2">
        <f>SUMIFS(DataRegularSeason20242025!$AA$3:$AA$1315,DataRegularSeason20242025!$B$3:$B$1315, "&lt;=" &amp; $A163, DataRegularSeason20242025!$D$3:$D$1315, Z$1)+SUMIFS(DataRegularSeason20242025!$AB$3:$AB$1315,DataRegularSeason20242025!$B$3:$B$1315, "&lt;=" &amp; $A163, DataRegularSeason20242025!$E$3:$E$1315, Z$1)</f>
        <v>12</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14</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13</v>
      </c>
      <c r="AE163" s="2">
        <f>SUMIFS(DataRegularSeason20242025!$AA$3:$AA$1315,DataRegularSeason20242025!$B$3:$B$1315, "&lt;=" &amp; $A163, DataRegularSeason20242025!$D$3:$D$1315, AE$1)+SUMIFS(DataRegularSeason20242025!$AB$3:$AB$1315,DataRegularSeason20242025!$B$3:$B$1315, "&lt;=" &amp; $A163, DataRegularSeason20242025!$E$3:$E$1315, AE$1)</f>
        <v>17</v>
      </c>
      <c r="AF163" s="2">
        <f>SUMIFS(DataRegularSeason20242025!$AA$3:$AA$1315,DataRegularSeason20242025!$B$3:$B$1315, "&lt;=" &amp; $A163, DataRegularSeason20242025!$D$3:$D$1315, AF$1)+SUMIFS(DataRegularSeason20242025!$AB$3:$AB$1315,DataRegularSeason20242025!$B$3:$B$1315, "&lt;=" &amp; $A163, DataRegularSeason20242025!$E$3:$E$1315, AF$1)</f>
        <v>22</v>
      </c>
      <c r="AG163" s="2">
        <f>SUMIFS(DataRegularSeason20242025!$AA$3:$AA$1315,DataRegularSeason20242025!$B$3:$B$1315, "&lt;=" &amp; $A163, DataRegularSeason20242025!$D$3:$D$1315, AG$1)+SUMIFS(DataRegularSeason20242025!$AB$3:$AB$1315,DataRegularSeason20242025!$B$3:$B$1315, "&lt;=" &amp; $A163, DataRegularSeason20242025!$E$3:$E$1315, AG$1)</f>
        <v>16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16</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13</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11</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15</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16</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10</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11</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8</v>
      </c>
      <c r="Z164" s="2">
        <f>SUMIFS(DataRegularSeason20242025!$AA$3:$AA$1315,DataRegularSeason20242025!$B$3:$B$1315, "&lt;=" &amp; $A164, DataRegularSeason20242025!$D$3:$D$1315, Z$1)+SUMIFS(DataRegularSeason20242025!$AB$3:$AB$1315,DataRegularSeason20242025!$B$3:$B$1315, "&lt;=" &amp; $A164, DataRegularSeason20242025!$E$3:$E$1315, Z$1)</f>
        <v>12</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14</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13</v>
      </c>
      <c r="AE164" s="2">
        <f>SUMIFS(DataRegularSeason20242025!$AA$3:$AA$1315,DataRegularSeason20242025!$B$3:$B$1315, "&lt;=" &amp; $A164, DataRegularSeason20242025!$D$3:$D$1315, AE$1)+SUMIFS(DataRegularSeason20242025!$AB$3:$AB$1315,DataRegularSeason20242025!$B$3:$B$1315, "&lt;=" &amp; $A164, DataRegularSeason20242025!$E$3:$E$1315, AE$1)</f>
        <v>17</v>
      </c>
      <c r="AF164" s="2">
        <f>SUMIFS(DataRegularSeason20242025!$AA$3:$AA$1315,DataRegularSeason20242025!$B$3:$B$1315, "&lt;=" &amp; $A164, DataRegularSeason20242025!$D$3:$D$1315, AF$1)+SUMIFS(DataRegularSeason20242025!$AB$3:$AB$1315,DataRegularSeason20242025!$B$3:$B$1315, "&lt;=" &amp; $A164, DataRegularSeason20242025!$E$3:$E$1315, AF$1)</f>
        <v>22</v>
      </c>
      <c r="AG164" s="2">
        <f>SUMIFS(DataRegularSeason20242025!$AA$3:$AA$1315,DataRegularSeason20242025!$B$3:$B$1315, "&lt;=" &amp; $A164, DataRegularSeason20242025!$D$3:$D$1315, AG$1)+SUMIFS(DataRegularSeason20242025!$AB$3:$AB$1315,DataRegularSeason20242025!$B$3:$B$1315, "&lt;=" &amp; $A164, DataRegularSeason20242025!$E$3:$E$1315, AG$1)</f>
        <v>16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16</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13</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11</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15</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16</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10</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11</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8</v>
      </c>
      <c r="Z165" s="2">
        <f>SUMIFS(DataRegularSeason20242025!$AA$3:$AA$1315,DataRegularSeason20242025!$B$3:$B$1315, "&lt;=" &amp; $A165, DataRegularSeason20242025!$D$3:$D$1315, Z$1)+SUMIFS(DataRegularSeason20242025!$AB$3:$AB$1315,DataRegularSeason20242025!$B$3:$B$1315, "&lt;=" &amp; $A165, DataRegularSeason20242025!$E$3:$E$1315, Z$1)</f>
        <v>12</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14</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13</v>
      </c>
      <c r="AE165" s="2">
        <f>SUMIFS(DataRegularSeason20242025!$AA$3:$AA$1315,DataRegularSeason20242025!$B$3:$B$1315, "&lt;=" &amp; $A165, DataRegularSeason20242025!$D$3:$D$1315, AE$1)+SUMIFS(DataRegularSeason20242025!$AB$3:$AB$1315,DataRegularSeason20242025!$B$3:$B$1315, "&lt;=" &amp; $A165, DataRegularSeason20242025!$E$3:$E$1315, AE$1)</f>
        <v>17</v>
      </c>
      <c r="AF165" s="2">
        <f>SUMIFS(DataRegularSeason20242025!$AA$3:$AA$1315,DataRegularSeason20242025!$B$3:$B$1315, "&lt;=" &amp; $A165, DataRegularSeason20242025!$D$3:$D$1315, AF$1)+SUMIFS(DataRegularSeason20242025!$AB$3:$AB$1315,DataRegularSeason20242025!$B$3:$B$1315, "&lt;=" &amp; $A165, DataRegularSeason20242025!$E$3:$E$1315, AF$1)</f>
        <v>22</v>
      </c>
      <c r="AG165" s="2">
        <f>SUMIFS(DataRegularSeason20242025!$AA$3:$AA$1315,DataRegularSeason20242025!$B$3:$B$1315, "&lt;=" &amp; $A165, DataRegularSeason20242025!$D$3:$D$1315, AG$1)+SUMIFS(DataRegularSeason20242025!$AB$3:$AB$1315,DataRegularSeason20242025!$B$3:$B$1315, "&lt;=" &amp; $A165, DataRegularSeason20242025!$E$3:$E$1315, AG$1)</f>
        <v>16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16</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13</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11</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15</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16</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10</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11</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8</v>
      </c>
      <c r="Z166" s="2">
        <f>SUMIFS(DataRegularSeason20242025!$AA$3:$AA$1315,DataRegularSeason20242025!$B$3:$B$1315, "&lt;=" &amp; $A166, DataRegularSeason20242025!$D$3:$D$1315, Z$1)+SUMIFS(DataRegularSeason20242025!$AB$3:$AB$1315,DataRegularSeason20242025!$B$3:$B$1315, "&lt;=" &amp; $A166, DataRegularSeason20242025!$E$3:$E$1315, Z$1)</f>
        <v>12</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14</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13</v>
      </c>
      <c r="AE166" s="2">
        <f>SUMIFS(DataRegularSeason20242025!$AA$3:$AA$1315,DataRegularSeason20242025!$B$3:$B$1315, "&lt;=" &amp; $A166, DataRegularSeason20242025!$D$3:$D$1315, AE$1)+SUMIFS(DataRegularSeason20242025!$AB$3:$AB$1315,DataRegularSeason20242025!$B$3:$B$1315, "&lt;=" &amp; $A166, DataRegularSeason20242025!$E$3:$E$1315, AE$1)</f>
        <v>17</v>
      </c>
      <c r="AF166" s="2">
        <f>SUMIFS(DataRegularSeason20242025!$AA$3:$AA$1315,DataRegularSeason20242025!$B$3:$B$1315, "&lt;=" &amp; $A166, DataRegularSeason20242025!$D$3:$D$1315, AF$1)+SUMIFS(DataRegularSeason20242025!$AB$3:$AB$1315,DataRegularSeason20242025!$B$3:$B$1315, "&lt;=" &amp; $A166, DataRegularSeason20242025!$E$3:$E$1315, AF$1)</f>
        <v>22</v>
      </c>
      <c r="AG166" s="2">
        <f>SUMIFS(DataRegularSeason20242025!$AA$3:$AA$1315,DataRegularSeason20242025!$B$3:$B$1315, "&lt;=" &amp; $A166, DataRegularSeason20242025!$D$3:$D$1315, AG$1)+SUMIFS(DataRegularSeason20242025!$AB$3:$AB$1315,DataRegularSeason20242025!$B$3:$B$1315, "&lt;=" &amp; $A166, DataRegularSeason20242025!$E$3:$E$1315, AG$1)</f>
        <v>16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16</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13</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11</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15</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16</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10</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11</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8</v>
      </c>
      <c r="Z167" s="2">
        <f>SUMIFS(DataRegularSeason20242025!$AA$3:$AA$1315,DataRegularSeason20242025!$B$3:$B$1315, "&lt;=" &amp; $A167, DataRegularSeason20242025!$D$3:$D$1315, Z$1)+SUMIFS(DataRegularSeason20242025!$AB$3:$AB$1315,DataRegularSeason20242025!$B$3:$B$1315, "&lt;=" &amp; $A167, DataRegularSeason20242025!$E$3:$E$1315, Z$1)</f>
        <v>12</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14</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13</v>
      </c>
      <c r="AE167" s="2">
        <f>SUMIFS(DataRegularSeason20242025!$AA$3:$AA$1315,DataRegularSeason20242025!$B$3:$B$1315, "&lt;=" &amp; $A167, DataRegularSeason20242025!$D$3:$D$1315, AE$1)+SUMIFS(DataRegularSeason20242025!$AB$3:$AB$1315,DataRegularSeason20242025!$B$3:$B$1315, "&lt;=" &amp; $A167, DataRegularSeason20242025!$E$3:$E$1315, AE$1)</f>
        <v>17</v>
      </c>
      <c r="AF167" s="2">
        <f>SUMIFS(DataRegularSeason20242025!$AA$3:$AA$1315,DataRegularSeason20242025!$B$3:$B$1315, "&lt;=" &amp; $A167, DataRegularSeason20242025!$D$3:$D$1315, AF$1)+SUMIFS(DataRegularSeason20242025!$AB$3:$AB$1315,DataRegularSeason20242025!$B$3:$B$1315, "&lt;=" &amp; $A167, DataRegularSeason20242025!$E$3:$E$1315, AF$1)</f>
        <v>22</v>
      </c>
      <c r="AG167" s="2">
        <f>SUMIFS(DataRegularSeason20242025!$AA$3:$AA$1315,DataRegularSeason20242025!$B$3:$B$1315, "&lt;=" &amp; $A167, DataRegularSeason20242025!$D$3:$D$1315, AG$1)+SUMIFS(DataRegularSeason20242025!$AB$3:$AB$1315,DataRegularSeason20242025!$B$3:$B$1315, "&lt;=" &amp; $A167, DataRegularSeason20242025!$E$3:$E$1315, AG$1)</f>
        <v>16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16</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13</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11</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15</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16</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10</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11</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8</v>
      </c>
      <c r="Z168" s="2">
        <f>SUMIFS(DataRegularSeason20242025!$AA$3:$AA$1315,DataRegularSeason20242025!$B$3:$B$1315, "&lt;=" &amp; $A168, DataRegularSeason20242025!$D$3:$D$1315, Z$1)+SUMIFS(DataRegularSeason20242025!$AB$3:$AB$1315,DataRegularSeason20242025!$B$3:$B$1315, "&lt;=" &amp; $A168, DataRegularSeason20242025!$E$3:$E$1315, Z$1)</f>
        <v>12</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14</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13</v>
      </c>
      <c r="AE168" s="2">
        <f>SUMIFS(DataRegularSeason20242025!$AA$3:$AA$1315,DataRegularSeason20242025!$B$3:$B$1315, "&lt;=" &amp; $A168, DataRegularSeason20242025!$D$3:$D$1315, AE$1)+SUMIFS(DataRegularSeason20242025!$AB$3:$AB$1315,DataRegularSeason20242025!$B$3:$B$1315, "&lt;=" &amp; $A168, DataRegularSeason20242025!$E$3:$E$1315, AE$1)</f>
        <v>17</v>
      </c>
      <c r="AF168" s="2">
        <f>SUMIFS(DataRegularSeason20242025!$AA$3:$AA$1315,DataRegularSeason20242025!$B$3:$B$1315, "&lt;=" &amp; $A168, DataRegularSeason20242025!$D$3:$D$1315, AF$1)+SUMIFS(DataRegularSeason20242025!$AB$3:$AB$1315,DataRegularSeason20242025!$B$3:$B$1315, "&lt;=" &amp; $A168, DataRegularSeason20242025!$E$3:$E$1315, AF$1)</f>
        <v>22</v>
      </c>
      <c r="AG168" s="2">
        <f>SUMIFS(DataRegularSeason20242025!$AA$3:$AA$1315,DataRegularSeason20242025!$B$3:$B$1315, "&lt;=" &amp; $A168, DataRegularSeason20242025!$D$3:$D$1315, AG$1)+SUMIFS(DataRegularSeason20242025!$AB$3:$AB$1315,DataRegularSeason20242025!$B$3:$B$1315, "&lt;=" &amp; $A168, DataRegularSeason20242025!$E$3:$E$1315, AG$1)</f>
        <v>16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16</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13</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11</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15</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16</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10</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11</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8</v>
      </c>
      <c r="Z169" s="2">
        <f>SUMIFS(DataRegularSeason20242025!$AA$3:$AA$1315,DataRegularSeason20242025!$B$3:$B$1315, "&lt;=" &amp; $A169, DataRegularSeason20242025!$D$3:$D$1315, Z$1)+SUMIFS(DataRegularSeason20242025!$AB$3:$AB$1315,DataRegularSeason20242025!$B$3:$B$1315, "&lt;=" &amp; $A169, DataRegularSeason20242025!$E$3:$E$1315, Z$1)</f>
        <v>12</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14</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13</v>
      </c>
      <c r="AE169" s="2">
        <f>SUMIFS(DataRegularSeason20242025!$AA$3:$AA$1315,DataRegularSeason20242025!$B$3:$B$1315, "&lt;=" &amp; $A169, DataRegularSeason20242025!$D$3:$D$1315, AE$1)+SUMIFS(DataRegularSeason20242025!$AB$3:$AB$1315,DataRegularSeason20242025!$B$3:$B$1315, "&lt;=" &amp; $A169, DataRegularSeason20242025!$E$3:$E$1315, AE$1)</f>
        <v>17</v>
      </c>
      <c r="AF169" s="2">
        <f>SUMIFS(DataRegularSeason20242025!$AA$3:$AA$1315,DataRegularSeason20242025!$B$3:$B$1315, "&lt;=" &amp; $A169, DataRegularSeason20242025!$D$3:$D$1315, AF$1)+SUMIFS(DataRegularSeason20242025!$AB$3:$AB$1315,DataRegularSeason20242025!$B$3:$B$1315, "&lt;=" &amp; $A169, DataRegularSeason20242025!$E$3:$E$1315, AF$1)</f>
        <v>22</v>
      </c>
      <c r="AG169" s="2">
        <f>SUMIFS(DataRegularSeason20242025!$AA$3:$AA$1315,DataRegularSeason20242025!$B$3:$B$1315, "&lt;=" &amp; $A169, DataRegularSeason20242025!$D$3:$D$1315, AG$1)+SUMIFS(DataRegularSeason20242025!$AB$3:$AB$1315,DataRegularSeason20242025!$B$3:$B$1315, "&lt;=" &amp; $A169, DataRegularSeason20242025!$E$3:$E$1315, AG$1)</f>
        <v>16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16</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13</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11</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15</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16</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10</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11</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8</v>
      </c>
      <c r="Z170" s="2">
        <f>SUMIFS(DataRegularSeason20242025!$AA$3:$AA$1315,DataRegularSeason20242025!$B$3:$B$1315, "&lt;=" &amp; $A170, DataRegularSeason20242025!$D$3:$D$1315, Z$1)+SUMIFS(DataRegularSeason20242025!$AB$3:$AB$1315,DataRegularSeason20242025!$B$3:$B$1315, "&lt;=" &amp; $A170, DataRegularSeason20242025!$E$3:$E$1315, Z$1)</f>
        <v>12</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14</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13</v>
      </c>
      <c r="AE170" s="2">
        <f>SUMIFS(DataRegularSeason20242025!$AA$3:$AA$1315,DataRegularSeason20242025!$B$3:$B$1315, "&lt;=" &amp; $A170, DataRegularSeason20242025!$D$3:$D$1315, AE$1)+SUMIFS(DataRegularSeason20242025!$AB$3:$AB$1315,DataRegularSeason20242025!$B$3:$B$1315, "&lt;=" &amp; $A170, DataRegularSeason20242025!$E$3:$E$1315, AE$1)</f>
        <v>17</v>
      </c>
      <c r="AF170" s="2">
        <f>SUMIFS(DataRegularSeason20242025!$AA$3:$AA$1315,DataRegularSeason20242025!$B$3:$B$1315, "&lt;=" &amp; $A170, DataRegularSeason20242025!$D$3:$D$1315, AF$1)+SUMIFS(DataRegularSeason20242025!$AB$3:$AB$1315,DataRegularSeason20242025!$B$3:$B$1315, "&lt;=" &amp; $A170, DataRegularSeason20242025!$E$3:$E$1315, AF$1)</f>
        <v>22</v>
      </c>
      <c r="AG170" s="2">
        <f>SUMIFS(DataRegularSeason20242025!$AA$3:$AA$1315,DataRegularSeason20242025!$B$3:$B$1315, "&lt;=" &amp; $A170, DataRegularSeason20242025!$D$3:$D$1315, AG$1)+SUMIFS(DataRegularSeason20242025!$AB$3:$AB$1315,DataRegularSeason20242025!$B$3:$B$1315, "&lt;=" &amp; $A170, DataRegularSeason20242025!$E$3:$E$1315, AG$1)</f>
        <v>16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16</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13</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11</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15</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16</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10</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11</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8</v>
      </c>
      <c r="Z171" s="2">
        <f>SUMIFS(DataRegularSeason20242025!$AA$3:$AA$1315,DataRegularSeason20242025!$B$3:$B$1315, "&lt;=" &amp; $A171, DataRegularSeason20242025!$D$3:$D$1315, Z$1)+SUMIFS(DataRegularSeason20242025!$AB$3:$AB$1315,DataRegularSeason20242025!$B$3:$B$1315, "&lt;=" &amp; $A171, DataRegularSeason20242025!$E$3:$E$1315, Z$1)</f>
        <v>12</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14</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13</v>
      </c>
      <c r="AE171" s="2">
        <f>SUMIFS(DataRegularSeason20242025!$AA$3:$AA$1315,DataRegularSeason20242025!$B$3:$B$1315, "&lt;=" &amp; $A171, DataRegularSeason20242025!$D$3:$D$1315, AE$1)+SUMIFS(DataRegularSeason20242025!$AB$3:$AB$1315,DataRegularSeason20242025!$B$3:$B$1315, "&lt;=" &amp; $A171, DataRegularSeason20242025!$E$3:$E$1315, AE$1)</f>
        <v>17</v>
      </c>
      <c r="AF171" s="2">
        <f>SUMIFS(DataRegularSeason20242025!$AA$3:$AA$1315,DataRegularSeason20242025!$B$3:$B$1315, "&lt;=" &amp; $A171, DataRegularSeason20242025!$D$3:$D$1315, AF$1)+SUMIFS(DataRegularSeason20242025!$AB$3:$AB$1315,DataRegularSeason20242025!$B$3:$B$1315, "&lt;=" &amp; $A171, DataRegularSeason20242025!$E$3:$E$1315, AF$1)</f>
        <v>22</v>
      </c>
      <c r="AG171" s="2">
        <f>SUMIFS(DataRegularSeason20242025!$AA$3:$AA$1315,DataRegularSeason20242025!$B$3:$B$1315, "&lt;=" &amp; $A171, DataRegularSeason20242025!$D$3:$D$1315, AG$1)+SUMIFS(DataRegularSeason20242025!$AB$3:$AB$1315,DataRegularSeason20242025!$B$3:$B$1315, "&lt;=" &amp; $A171, DataRegularSeason20242025!$E$3:$E$1315, AG$1)</f>
        <v>16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16</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13</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11</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15</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16</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10</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11</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8</v>
      </c>
      <c r="Z172" s="2">
        <f>SUMIFS(DataRegularSeason20242025!$AA$3:$AA$1315,DataRegularSeason20242025!$B$3:$B$1315, "&lt;=" &amp; $A172, DataRegularSeason20242025!$D$3:$D$1315, Z$1)+SUMIFS(DataRegularSeason20242025!$AB$3:$AB$1315,DataRegularSeason20242025!$B$3:$B$1315, "&lt;=" &amp; $A172, DataRegularSeason20242025!$E$3:$E$1315, Z$1)</f>
        <v>12</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14</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13</v>
      </c>
      <c r="AE172" s="2">
        <f>SUMIFS(DataRegularSeason20242025!$AA$3:$AA$1315,DataRegularSeason20242025!$B$3:$B$1315, "&lt;=" &amp; $A172, DataRegularSeason20242025!$D$3:$D$1315, AE$1)+SUMIFS(DataRegularSeason20242025!$AB$3:$AB$1315,DataRegularSeason20242025!$B$3:$B$1315, "&lt;=" &amp; $A172, DataRegularSeason20242025!$E$3:$E$1315, AE$1)</f>
        <v>17</v>
      </c>
      <c r="AF172" s="2">
        <f>SUMIFS(DataRegularSeason20242025!$AA$3:$AA$1315,DataRegularSeason20242025!$B$3:$B$1315, "&lt;=" &amp; $A172, DataRegularSeason20242025!$D$3:$D$1315, AF$1)+SUMIFS(DataRegularSeason20242025!$AB$3:$AB$1315,DataRegularSeason20242025!$B$3:$B$1315, "&lt;=" &amp; $A172, DataRegularSeason20242025!$E$3:$E$1315, AF$1)</f>
        <v>22</v>
      </c>
      <c r="AG172" s="2">
        <f>SUMIFS(DataRegularSeason20242025!$AA$3:$AA$1315,DataRegularSeason20242025!$B$3:$B$1315, "&lt;=" &amp; $A172, DataRegularSeason20242025!$D$3:$D$1315, AG$1)+SUMIFS(DataRegularSeason20242025!$AB$3:$AB$1315,DataRegularSeason20242025!$B$3:$B$1315, "&lt;=" &amp; $A172, DataRegularSeason20242025!$E$3:$E$1315, AG$1)</f>
        <v>16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16</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13</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11</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15</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16</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10</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11</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8</v>
      </c>
      <c r="Z173" s="2">
        <f>SUMIFS(DataRegularSeason20242025!$AA$3:$AA$1315,DataRegularSeason20242025!$B$3:$B$1315, "&lt;=" &amp; $A173, DataRegularSeason20242025!$D$3:$D$1315, Z$1)+SUMIFS(DataRegularSeason20242025!$AB$3:$AB$1315,DataRegularSeason20242025!$B$3:$B$1315, "&lt;=" &amp; $A173, DataRegularSeason20242025!$E$3:$E$1315, Z$1)</f>
        <v>12</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14</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13</v>
      </c>
      <c r="AE173" s="2">
        <f>SUMIFS(DataRegularSeason20242025!$AA$3:$AA$1315,DataRegularSeason20242025!$B$3:$B$1315, "&lt;=" &amp; $A173, DataRegularSeason20242025!$D$3:$D$1315, AE$1)+SUMIFS(DataRegularSeason20242025!$AB$3:$AB$1315,DataRegularSeason20242025!$B$3:$B$1315, "&lt;=" &amp; $A173, DataRegularSeason20242025!$E$3:$E$1315, AE$1)</f>
        <v>17</v>
      </c>
      <c r="AF173" s="2">
        <f>SUMIFS(DataRegularSeason20242025!$AA$3:$AA$1315,DataRegularSeason20242025!$B$3:$B$1315, "&lt;=" &amp; $A173, DataRegularSeason20242025!$D$3:$D$1315, AF$1)+SUMIFS(DataRegularSeason20242025!$AB$3:$AB$1315,DataRegularSeason20242025!$B$3:$B$1315, "&lt;=" &amp; $A173, DataRegularSeason20242025!$E$3:$E$1315, AF$1)</f>
        <v>22</v>
      </c>
      <c r="AG173" s="2">
        <f>SUMIFS(DataRegularSeason20242025!$AA$3:$AA$1315,DataRegularSeason20242025!$B$3:$B$1315, "&lt;=" &amp; $A173, DataRegularSeason20242025!$D$3:$D$1315, AG$1)+SUMIFS(DataRegularSeason20242025!$AB$3:$AB$1315,DataRegularSeason20242025!$B$3:$B$1315, "&lt;=" &amp; $A173, DataRegularSeason20242025!$E$3:$E$1315, AG$1)</f>
        <v>16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16</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13</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11</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15</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16</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10</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11</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8</v>
      </c>
      <c r="Z174" s="2">
        <f>SUMIFS(DataRegularSeason20242025!$AA$3:$AA$1315,DataRegularSeason20242025!$B$3:$B$1315, "&lt;=" &amp; $A174, DataRegularSeason20242025!$D$3:$D$1315, Z$1)+SUMIFS(DataRegularSeason20242025!$AB$3:$AB$1315,DataRegularSeason20242025!$B$3:$B$1315, "&lt;=" &amp; $A174, DataRegularSeason20242025!$E$3:$E$1315, Z$1)</f>
        <v>12</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14</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13</v>
      </c>
      <c r="AE174" s="2">
        <f>SUMIFS(DataRegularSeason20242025!$AA$3:$AA$1315,DataRegularSeason20242025!$B$3:$B$1315, "&lt;=" &amp; $A174, DataRegularSeason20242025!$D$3:$D$1315, AE$1)+SUMIFS(DataRegularSeason20242025!$AB$3:$AB$1315,DataRegularSeason20242025!$B$3:$B$1315, "&lt;=" &amp; $A174, DataRegularSeason20242025!$E$3:$E$1315, AE$1)</f>
        <v>17</v>
      </c>
      <c r="AF174" s="2">
        <f>SUMIFS(DataRegularSeason20242025!$AA$3:$AA$1315,DataRegularSeason20242025!$B$3:$B$1315, "&lt;=" &amp; $A174, DataRegularSeason20242025!$D$3:$D$1315, AF$1)+SUMIFS(DataRegularSeason20242025!$AB$3:$AB$1315,DataRegularSeason20242025!$B$3:$B$1315, "&lt;=" &amp; $A174, DataRegularSeason20242025!$E$3:$E$1315, AF$1)</f>
        <v>22</v>
      </c>
      <c r="AG174" s="2">
        <f>SUMIFS(DataRegularSeason20242025!$AA$3:$AA$1315,DataRegularSeason20242025!$B$3:$B$1315, "&lt;=" &amp; $A174, DataRegularSeason20242025!$D$3:$D$1315, AG$1)+SUMIFS(DataRegularSeason20242025!$AB$3:$AB$1315,DataRegularSeason20242025!$B$3:$B$1315, "&lt;=" &amp; $A174, DataRegularSeason20242025!$E$3:$E$1315, AG$1)</f>
        <v>16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16</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13</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11</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15</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16</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10</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11</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8</v>
      </c>
      <c r="Z175" s="2">
        <f>SUMIFS(DataRegularSeason20242025!$AA$3:$AA$1315,DataRegularSeason20242025!$B$3:$B$1315, "&lt;=" &amp; $A175, DataRegularSeason20242025!$D$3:$D$1315, Z$1)+SUMIFS(DataRegularSeason20242025!$AB$3:$AB$1315,DataRegularSeason20242025!$B$3:$B$1315, "&lt;=" &amp; $A175, DataRegularSeason20242025!$E$3:$E$1315, Z$1)</f>
        <v>12</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14</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13</v>
      </c>
      <c r="AE175" s="2">
        <f>SUMIFS(DataRegularSeason20242025!$AA$3:$AA$1315,DataRegularSeason20242025!$B$3:$B$1315, "&lt;=" &amp; $A175, DataRegularSeason20242025!$D$3:$D$1315, AE$1)+SUMIFS(DataRegularSeason20242025!$AB$3:$AB$1315,DataRegularSeason20242025!$B$3:$B$1315, "&lt;=" &amp; $A175, DataRegularSeason20242025!$E$3:$E$1315, AE$1)</f>
        <v>17</v>
      </c>
      <c r="AF175" s="2">
        <f>SUMIFS(DataRegularSeason20242025!$AA$3:$AA$1315,DataRegularSeason20242025!$B$3:$B$1315, "&lt;=" &amp; $A175, DataRegularSeason20242025!$D$3:$D$1315, AF$1)+SUMIFS(DataRegularSeason20242025!$AB$3:$AB$1315,DataRegularSeason20242025!$B$3:$B$1315, "&lt;=" &amp; $A175, DataRegularSeason20242025!$E$3:$E$1315, AF$1)</f>
        <v>22</v>
      </c>
      <c r="AG175" s="2">
        <f>SUMIFS(DataRegularSeason20242025!$AA$3:$AA$1315,DataRegularSeason20242025!$B$3:$B$1315, "&lt;=" &amp; $A175, DataRegularSeason20242025!$D$3:$D$1315, AG$1)+SUMIFS(DataRegularSeason20242025!$AB$3:$AB$1315,DataRegularSeason20242025!$B$3:$B$1315, "&lt;=" &amp; $A175, DataRegularSeason20242025!$E$3:$E$1315, AG$1)</f>
        <v>16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16</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13</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11</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15</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16</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10</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11</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8</v>
      </c>
      <c r="Z176" s="2">
        <f>SUMIFS(DataRegularSeason20242025!$AA$3:$AA$1315,DataRegularSeason20242025!$B$3:$B$1315, "&lt;=" &amp; $A176, DataRegularSeason20242025!$D$3:$D$1315, Z$1)+SUMIFS(DataRegularSeason20242025!$AB$3:$AB$1315,DataRegularSeason20242025!$B$3:$B$1315, "&lt;=" &amp; $A176, DataRegularSeason20242025!$E$3:$E$1315, Z$1)</f>
        <v>12</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14</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13</v>
      </c>
      <c r="AE176" s="2">
        <f>SUMIFS(DataRegularSeason20242025!$AA$3:$AA$1315,DataRegularSeason20242025!$B$3:$B$1315, "&lt;=" &amp; $A176, DataRegularSeason20242025!$D$3:$D$1315, AE$1)+SUMIFS(DataRegularSeason20242025!$AB$3:$AB$1315,DataRegularSeason20242025!$B$3:$B$1315, "&lt;=" &amp; $A176, DataRegularSeason20242025!$E$3:$E$1315, AE$1)</f>
        <v>17</v>
      </c>
      <c r="AF176" s="2">
        <f>SUMIFS(DataRegularSeason20242025!$AA$3:$AA$1315,DataRegularSeason20242025!$B$3:$B$1315, "&lt;=" &amp; $A176, DataRegularSeason20242025!$D$3:$D$1315, AF$1)+SUMIFS(DataRegularSeason20242025!$AB$3:$AB$1315,DataRegularSeason20242025!$B$3:$B$1315, "&lt;=" &amp; $A176, DataRegularSeason20242025!$E$3:$E$1315, AF$1)</f>
        <v>22</v>
      </c>
      <c r="AG176" s="2">
        <f>SUMIFS(DataRegularSeason20242025!$AA$3:$AA$1315,DataRegularSeason20242025!$B$3:$B$1315, "&lt;=" &amp; $A176, DataRegularSeason20242025!$D$3:$D$1315, AG$1)+SUMIFS(DataRegularSeason20242025!$AB$3:$AB$1315,DataRegularSeason20242025!$B$3:$B$1315, "&lt;=" &amp; $A176, DataRegularSeason20242025!$E$3:$E$1315, AG$1)</f>
        <v>16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16</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13</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11</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15</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16</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10</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11</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8</v>
      </c>
      <c r="Z177" s="2">
        <f>SUMIFS(DataRegularSeason20242025!$AA$3:$AA$1315,DataRegularSeason20242025!$B$3:$B$1315, "&lt;=" &amp; $A177, DataRegularSeason20242025!$D$3:$D$1315, Z$1)+SUMIFS(DataRegularSeason20242025!$AB$3:$AB$1315,DataRegularSeason20242025!$B$3:$B$1315, "&lt;=" &amp; $A177, DataRegularSeason20242025!$E$3:$E$1315, Z$1)</f>
        <v>12</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14</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13</v>
      </c>
      <c r="AE177" s="2">
        <f>SUMIFS(DataRegularSeason20242025!$AA$3:$AA$1315,DataRegularSeason20242025!$B$3:$B$1315, "&lt;=" &amp; $A177, DataRegularSeason20242025!$D$3:$D$1315, AE$1)+SUMIFS(DataRegularSeason20242025!$AB$3:$AB$1315,DataRegularSeason20242025!$B$3:$B$1315, "&lt;=" &amp; $A177, DataRegularSeason20242025!$E$3:$E$1315, AE$1)</f>
        <v>17</v>
      </c>
      <c r="AF177" s="2">
        <f>SUMIFS(DataRegularSeason20242025!$AA$3:$AA$1315,DataRegularSeason20242025!$B$3:$B$1315, "&lt;=" &amp; $A177, DataRegularSeason20242025!$D$3:$D$1315, AF$1)+SUMIFS(DataRegularSeason20242025!$AB$3:$AB$1315,DataRegularSeason20242025!$B$3:$B$1315, "&lt;=" &amp; $A177, DataRegularSeason20242025!$E$3:$E$1315, AF$1)</f>
        <v>22</v>
      </c>
      <c r="AG177" s="2">
        <f>SUMIFS(DataRegularSeason20242025!$AA$3:$AA$1315,DataRegularSeason20242025!$B$3:$B$1315, "&lt;=" &amp; $A177, DataRegularSeason20242025!$D$3:$D$1315, AG$1)+SUMIFS(DataRegularSeason20242025!$AB$3:$AB$1315,DataRegularSeason20242025!$B$3:$B$1315, "&lt;=" &amp; $A177, DataRegularSeason20242025!$E$3:$E$1315, AG$1)</f>
        <v>16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16</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13</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11</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15</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16</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10</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11</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8</v>
      </c>
      <c r="Z178" s="2">
        <f>SUMIFS(DataRegularSeason20242025!$AA$3:$AA$1315,DataRegularSeason20242025!$B$3:$B$1315, "&lt;=" &amp; $A178, DataRegularSeason20242025!$D$3:$D$1315, Z$1)+SUMIFS(DataRegularSeason20242025!$AB$3:$AB$1315,DataRegularSeason20242025!$B$3:$B$1315, "&lt;=" &amp; $A178, DataRegularSeason20242025!$E$3:$E$1315, Z$1)</f>
        <v>12</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14</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13</v>
      </c>
      <c r="AE178" s="2">
        <f>SUMIFS(DataRegularSeason20242025!$AA$3:$AA$1315,DataRegularSeason20242025!$B$3:$B$1315, "&lt;=" &amp; $A178, DataRegularSeason20242025!$D$3:$D$1315, AE$1)+SUMIFS(DataRegularSeason20242025!$AB$3:$AB$1315,DataRegularSeason20242025!$B$3:$B$1315, "&lt;=" &amp; $A178, DataRegularSeason20242025!$E$3:$E$1315, AE$1)</f>
        <v>17</v>
      </c>
      <c r="AF178" s="2">
        <f>SUMIFS(DataRegularSeason20242025!$AA$3:$AA$1315,DataRegularSeason20242025!$B$3:$B$1315, "&lt;=" &amp; $A178, DataRegularSeason20242025!$D$3:$D$1315, AF$1)+SUMIFS(DataRegularSeason20242025!$AB$3:$AB$1315,DataRegularSeason20242025!$B$3:$B$1315, "&lt;=" &amp; $A178, DataRegularSeason20242025!$E$3:$E$1315, AF$1)</f>
        <v>22</v>
      </c>
      <c r="AG178" s="2">
        <f>SUMIFS(DataRegularSeason20242025!$AA$3:$AA$1315,DataRegularSeason20242025!$B$3:$B$1315, "&lt;=" &amp; $A178, DataRegularSeason20242025!$D$3:$D$1315, AG$1)+SUMIFS(DataRegularSeason20242025!$AB$3:$AB$1315,DataRegularSeason20242025!$B$3:$B$1315, "&lt;=" &amp; $A178, DataRegularSeason20242025!$E$3:$E$1315, AG$1)</f>
        <v>16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16</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13</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11</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15</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16</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10</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11</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8</v>
      </c>
      <c r="Z179" s="2">
        <f>SUMIFS(DataRegularSeason20242025!$AA$3:$AA$1315,DataRegularSeason20242025!$B$3:$B$1315, "&lt;=" &amp; $A179, DataRegularSeason20242025!$D$3:$D$1315, Z$1)+SUMIFS(DataRegularSeason20242025!$AB$3:$AB$1315,DataRegularSeason20242025!$B$3:$B$1315, "&lt;=" &amp; $A179, DataRegularSeason20242025!$E$3:$E$1315, Z$1)</f>
        <v>12</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14</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13</v>
      </c>
      <c r="AE179" s="2">
        <f>SUMIFS(DataRegularSeason20242025!$AA$3:$AA$1315,DataRegularSeason20242025!$B$3:$B$1315, "&lt;=" &amp; $A179, DataRegularSeason20242025!$D$3:$D$1315, AE$1)+SUMIFS(DataRegularSeason20242025!$AB$3:$AB$1315,DataRegularSeason20242025!$B$3:$B$1315, "&lt;=" &amp; $A179, DataRegularSeason20242025!$E$3:$E$1315, AE$1)</f>
        <v>17</v>
      </c>
      <c r="AF179" s="2">
        <f>SUMIFS(DataRegularSeason20242025!$AA$3:$AA$1315,DataRegularSeason20242025!$B$3:$B$1315, "&lt;=" &amp; $A179, DataRegularSeason20242025!$D$3:$D$1315, AF$1)+SUMIFS(DataRegularSeason20242025!$AB$3:$AB$1315,DataRegularSeason20242025!$B$3:$B$1315, "&lt;=" &amp; $A179, DataRegularSeason20242025!$E$3:$E$1315, AF$1)</f>
        <v>22</v>
      </c>
      <c r="AG179" s="2">
        <f>SUMIFS(DataRegularSeason20242025!$AA$3:$AA$1315,DataRegularSeason20242025!$B$3:$B$1315, "&lt;=" &amp; $A179, DataRegularSeason20242025!$D$3:$D$1315, AG$1)+SUMIFS(DataRegularSeason20242025!$AB$3:$AB$1315,DataRegularSeason20242025!$B$3:$B$1315, "&lt;=" &amp; $A179, DataRegularSeason20242025!$E$3:$E$1315, AG$1)</f>
        <v>16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16</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13</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11</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15</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16</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10</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11</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8</v>
      </c>
      <c r="Z180" s="2">
        <f>SUMIFS(DataRegularSeason20242025!$AA$3:$AA$1315,DataRegularSeason20242025!$B$3:$B$1315, "&lt;=" &amp; $A180, DataRegularSeason20242025!$D$3:$D$1315, Z$1)+SUMIFS(DataRegularSeason20242025!$AB$3:$AB$1315,DataRegularSeason20242025!$B$3:$B$1315, "&lt;=" &amp; $A180, DataRegularSeason20242025!$E$3:$E$1315, Z$1)</f>
        <v>12</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14</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13</v>
      </c>
      <c r="AE180" s="2">
        <f>SUMIFS(DataRegularSeason20242025!$AA$3:$AA$1315,DataRegularSeason20242025!$B$3:$B$1315, "&lt;=" &amp; $A180, DataRegularSeason20242025!$D$3:$D$1315, AE$1)+SUMIFS(DataRegularSeason20242025!$AB$3:$AB$1315,DataRegularSeason20242025!$B$3:$B$1315, "&lt;=" &amp; $A180, DataRegularSeason20242025!$E$3:$E$1315, AE$1)</f>
        <v>17</v>
      </c>
      <c r="AF180" s="2">
        <f>SUMIFS(DataRegularSeason20242025!$AA$3:$AA$1315,DataRegularSeason20242025!$B$3:$B$1315, "&lt;=" &amp; $A180, DataRegularSeason20242025!$D$3:$D$1315, AF$1)+SUMIFS(DataRegularSeason20242025!$AB$3:$AB$1315,DataRegularSeason20242025!$B$3:$B$1315, "&lt;=" &amp; $A180, DataRegularSeason20242025!$E$3:$E$1315, AF$1)</f>
        <v>22</v>
      </c>
      <c r="AG180" s="2">
        <f>SUMIFS(DataRegularSeason20242025!$AA$3:$AA$1315,DataRegularSeason20242025!$B$3:$B$1315, "&lt;=" &amp; $A180, DataRegularSeason20242025!$D$3:$D$1315, AG$1)+SUMIFS(DataRegularSeason20242025!$AB$3:$AB$1315,DataRegularSeason20242025!$B$3:$B$1315, "&lt;=" &amp; $A180, DataRegularSeason20242025!$E$3:$E$1315, AG$1)</f>
        <v>16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16</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13</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11</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15</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16</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10</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11</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8</v>
      </c>
      <c r="Z181" s="2">
        <f>SUMIFS(DataRegularSeason20242025!$AA$3:$AA$1315,DataRegularSeason20242025!$B$3:$B$1315, "&lt;=" &amp; $A181, DataRegularSeason20242025!$D$3:$D$1315, Z$1)+SUMIFS(DataRegularSeason20242025!$AB$3:$AB$1315,DataRegularSeason20242025!$B$3:$B$1315, "&lt;=" &amp; $A181, DataRegularSeason20242025!$E$3:$E$1315, Z$1)</f>
        <v>12</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14</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13</v>
      </c>
      <c r="AE181" s="2">
        <f>SUMIFS(DataRegularSeason20242025!$AA$3:$AA$1315,DataRegularSeason20242025!$B$3:$B$1315, "&lt;=" &amp; $A181, DataRegularSeason20242025!$D$3:$D$1315, AE$1)+SUMIFS(DataRegularSeason20242025!$AB$3:$AB$1315,DataRegularSeason20242025!$B$3:$B$1315, "&lt;=" &amp; $A181, DataRegularSeason20242025!$E$3:$E$1315, AE$1)</f>
        <v>17</v>
      </c>
      <c r="AF181" s="2">
        <f>SUMIFS(DataRegularSeason20242025!$AA$3:$AA$1315,DataRegularSeason20242025!$B$3:$B$1315, "&lt;=" &amp; $A181, DataRegularSeason20242025!$D$3:$D$1315, AF$1)+SUMIFS(DataRegularSeason20242025!$AB$3:$AB$1315,DataRegularSeason20242025!$B$3:$B$1315, "&lt;=" &amp; $A181, DataRegularSeason20242025!$E$3:$E$1315, AF$1)</f>
        <v>22</v>
      </c>
      <c r="AG181" s="2">
        <f>SUMIFS(DataRegularSeason20242025!$AA$3:$AA$1315,DataRegularSeason20242025!$B$3:$B$1315, "&lt;=" &amp; $A181, DataRegularSeason20242025!$D$3:$D$1315, AG$1)+SUMIFS(DataRegularSeason20242025!$AB$3:$AB$1315,DataRegularSeason20242025!$B$3:$B$1315, "&lt;=" &amp; $A181, DataRegularSeason20242025!$E$3:$E$1315, AG$1)</f>
        <v>16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16</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13</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11</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15</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16</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10</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11</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8</v>
      </c>
      <c r="Z182" s="2">
        <f>SUMIFS(DataRegularSeason20242025!$AA$3:$AA$1315,DataRegularSeason20242025!$B$3:$B$1315, "&lt;=" &amp; $A182, DataRegularSeason20242025!$D$3:$D$1315, Z$1)+SUMIFS(DataRegularSeason20242025!$AB$3:$AB$1315,DataRegularSeason20242025!$B$3:$B$1315, "&lt;=" &amp; $A182, DataRegularSeason20242025!$E$3:$E$1315, Z$1)</f>
        <v>12</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14</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13</v>
      </c>
      <c r="AE182" s="2">
        <f>SUMIFS(DataRegularSeason20242025!$AA$3:$AA$1315,DataRegularSeason20242025!$B$3:$B$1315, "&lt;=" &amp; $A182, DataRegularSeason20242025!$D$3:$D$1315, AE$1)+SUMIFS(DataRegularSeason20242025!$AB$3:$AB$1315,DataRegularSeason20242025!$B$3:$B$1315, "&lt;=" &amp; $A182, DataRegularSeason20242025!$E$3:$E$1315, AE$1)</f>
        <v>17</v>
      </c>
      <c r="AF182" s="2">
        <f>SUMIFS(DataRegularSeason20242025!$AA$3:$AA$1315,DataRegularSeason20242025!$B$3:$B$1315, "&lt;=" &amp; $A182, DataRegularSeason20242025!$D$3:$D$1315, AF$1)+SUMIFS(DataRegularSeason20242025!$AB$3:$AB$1315,DataRegularSeason20242025!$B$3:$B$1315, "&lt;=" &amp; $A182, DataRegularSeason20242025!$E$3:$E$1315, AF$1)</f>
        <v>22</v>
      </c>
      <c r="AG182" s="2">
        <f>SUMIFS(DataRegularSeason20242025!$AA$3:$AA$1315,DataRegularSeason20242025!$B$3:$B$1315, "&lt;=" &amp; $A182, DataRegularSeason20242025!$D$3:$D$1315, AG$1)+SUMIFS(DataRegularSeason20242025!$AB$3:$AB$1315,DataRegularSeason20242025!$B$3:$B$1315, "&lt;=" &amp; $A182, DataRegularSeason20242025!$E$3:$E$1315, AG$1)</f>
        <v>16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16</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13</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11</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15</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16</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10</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11</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8</v>
      </c>
      <c r="Z183" s="2">
        <f>SUMIFS(DataRegularSeason20242025!$AA$3:$AA$1315,DataRegularSeason20242025!$B$3:$B$1315, "&lt;=" &amp; $A183, DataRegularSeason20242025!$D$3:$D$1315, Z$1)+SUMIFS(DataRegularSeason20242025!$AB$3:$AB$1315,DataRegularSeason20242025!$B$3:$B$1315, "&lt;=" &amp; $A183, DataRegularSeason20242025!$E$3:$E$1315, Z$1)</f>
        <v>12</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14</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13</v>
      </c>
      <c r="AE183" s="2">
        <f>SUMIFS(DataRegularSeason20242025!$AA$3:$AA$1315,DataRegularSeason20242025!$B$3:$B$1315, "&lt;=" &amp; $A183, DataRegularSeason20242025!$D$3:$D$1315, AE$1)+SUMIFS(DataRegularSeason20242025!$AB$3:$AB$1315,DataRegularSeason20242025!$B$3:$B$1315, "&lt;=" &amp; $A183, DataRegularSeason20242025!$E$3:$E$1315, AE$1)</f>
        <v>17</v>
      </c>
      <c r="AF183" s="2">
        <f>SUMIFS(DataRegularSeason20242025!$AA$3:$AA$1315,DataRegularSeason20242025!$B$3:$B$1315, "&lt;=" &amp; $A183, DataRegularSeason20242025!$D$3:$D$1315, AF$1)+SUMIFS(DataRegularSeason20242025!$AB$3:$AB$1315,DataRegularSeason20242025!$B$3:$B$1315, "&lt;=" &amp; $A183, DataRegularSeason20242025!$E$3:$E$1315, AF$1)</f>
        <v>22</v>
      </c>
      <c r="AG183" s="2">
        <f>SUMIFS(DataRegularSeason20242025!$AA$3:$AA$1315,DataRegularSeason20242025!$B$3:$B$1315, "&lt;=" &amp; $A183, DataRegularSeason20242025!$D$3:$D$1315, AG$1)+SUMIFS(DataRegularSeason20242025!$AB$3:$AB$1315,DataRegularSeason20242025!$B$3:$B$1315, "&lt;=" &amp; $A183, DataRegularSeason20242025!$E$3:$E$1315, AG$1)</f>
        <v>16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16</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13</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11</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15</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16</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10</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11</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8</v>
      </c>
      <c r="Z184" s="2">
        <f>SUMIFS(DataRegularSeason20242025!$AA$3:$AA$1315,DataRegularSeason20242025!$B$3:$B$1315, "&lt;=" &amp; $A184, DataRegularSeason20242025!$D$3:$D$1315, Z$1)+SUMIFS(DataRegularSeason20242025!$AB$3:$AB$1315,DataRegularSeason20242025!$B$3:$B$1315, "&lt;=" &amp; $A184, DataRegularSeason20242025!$E$3:$E$1315, Z$1)</f>
        <v>12</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14</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13</v>
      </c>
      <c r="AE184" s="2">
        <f>SUMIFS(DataRegularSeason20242025!$AA$3:$AA$1315,DataRegularSeason20242025!$B$3:$B$1315, "&lt;=" &amp; $A184, DataRegularSeason20242025!$D$3:$D$1315, AE$1)+SUMIFS(DataRegularSeason20242025!$AB$3:$AB$1315,DataRegularSeason20242025!$B$3:$B$1315, "&lt;=" &amp; $A184, DataRegularSeason20242025!$E$3:$E$1315, AE$1)</f>
        <v>17</v>
      </c>
      <c r="AF184" s="2">
        <f>SUMIFS(DataRegularSeason20242025!$AA$3:$AA$1315,DataRegularSeason20242025!$B$3:$B$1315, "&lt;=" &amp; $A184, DataRegularSeason20242025!$D$3:$D$1315, AF$1)+SUMIFS(DataRegularSeason20242025!$AB$3:$AB$1315,DataRegularSeason20242025!$B$3:$B$1315, "&lt;=" &amp; $A184, DataRegularSeason20242025!$E$3:$E$1315, AF$1)</f>
        <v>22</v>
      </c>
      <c r="AG184" s="2">
        <f>SUMIFS(DataRegularSeason20242025!$AA$3:$AA$1315,DataRegularSeason20242025!$B$3:$B$1315, "&lt;=" &amp; $A184, DataRegularSeason20242025!$D$3:$D$1315, AG$1)+SUMIFS(DataRegularSeason20242025!$AB$3:$AB$1315,DataRegularSeason20242025!$B$3:$B$1315, "&lt;=" &amp; $A184, DataRegularSeason20242025!$E$3:$E$1315, AG$1)</f>
        <v>16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16</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13</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11</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15</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16</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10</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11</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8</v>
      </c>
      <c r="Z185" s="2">
        <f>SUMIFS(DataRegularSeason20242025!$AA$3:$AA$1315,DataRegularSeason20242025!$B$3:$B$1315, "&lt;=" &amp; $A185, DataRegularSeason20242025!$D$3:$D$1315, Z$1)+SUMIFS(DataRegularSeason20242025!$AB$3:$AB$1315,DataRegularSeason20242025!$B$3:$B$1315, "&lt;=" &amp; $A185, DataRegularSeason20242025!$E$3:$E$1315, Z$1)</f>
        <v>12</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14</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13</v>
      </c>
      <c r="AE185" s="2">
        <f>SUMIFS(DataRegularSeason20242025!$AA$3:$AA$1315,DataRegularSeason20242025!$B$3:$B$1315, "&lt;=" &amp; $A185, DataRegularSeason20242025!$D$3:$D$1315, AE$1)+SUMIFS(DataRegularSeason20242025!$AB$3:$AB$1315,DataRegularSeason20242025!$B$3:$B$1315, "&lt;=" &amp; $A185, DataRegularSeason20242025!$E$3:$E$1315, AE$1)</f>
        <v>17</v>
      </c>
      <c r="AF185" s="2">
        <f>SUMIFS(DataRegularSeason20242025!$AA$3:$AA$1315,DataRegularSeason20242025!$B$3:$B$1315, "&lt;=" &amp; $A185, DataRegularSeason20242025!$D$3:$D$1315, AF$1)+SUMIFS(DataRegularSeason20242025!$AB$3:$AB$1315,DataRegularSeason20242025!$B$3:$B$1315, "&lt;=" &amp; $A185, DataRegularSeason20242025!$E$3:$E$1315, AF$1)</f>
        <v>22</v>
      </c>
      <c r="AG185" s="2">
        <f>SUMIFS(DataRegularSeason20242025!$AA$3:$AA$1315,DataRegularSeason20242025!$B$3:$B$1315, "&lt;=" &amp; $A185, DataRegularSeason20242025!$D$3:$D$1315, AG$1)+SUMIFS(DataRegularSeason20242025!$AB$3:$AB$1315,DataRegularSeason20242025!$B$3:$B$1315, "&lt;=" &amp; $A185, DataRegularSeason20242025!$E$3:$E$1315, AG$1)</f>
        <v>16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16</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13</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11</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15</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16</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10</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11</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8</v>
      </c>
      <c r="Z186" s="2">
        <f>SUMIFS(DataRegularSeason20242025!$AA$3:$AA$1315,DataRegularSeason20242025!$B$3:$B$1315, "&lt;=" &amp; $A186, DataRegularSeason20242025!$D$3:$D$1315, Z$1)+SUMIFS(DataRegularSeason20242025!$AB$3:$AB$1315,DataRegularSeason20242025!$B$3:$B$1315, "&lt;=" &amp; $A186, DataRegularSeason20242025!$E$3:$E$1315, Z$1)</f>
        <v>12</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14</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13</v>
      </c>
      <c r="AE186" s="2">
        <f>SUMIFS(DataRegularSeason20242025!$AA$3:$AA$1315,DataRegularSeason20242025!$B$3:$B$1315, "&lt;=" &amp; $A186, DataRegularSeason20242025!$D$3:$D$1315, AE$1)+SUMIFS(DataRegularSeason20242025!$AB$3:$AB$1315,DataRegularSeason20242025!$B$3:$B$1315, "&lt;=" &amp; $A186, DataRegularSeason20242025!$E$3:$E$1315, AE$1)</f>
        <v>17</v>
      </c>
      <c r="AF186" s="2">
        <f>SUMIFS(DataRegularSeason20242025!$AA$3:$AA$1315,DataRegularSeason20242025!$B$3:$B$1315, "&lt;=" &amp; $A186, DataRegularSeason20242025!$D$3:$D$1315, AF$1)+SUMIFS(DataRegularSeason20242025!$AB$3:$AB$1315,DataRegularSeason20242025!$B$3:$B$1315, "&lt;=" &amp; $A186, DataRegularSeason20242025!$E$3:$E$1315, AF$1)</f>
        <v>22</v>
      </c>
      <c r="AG186" s="2">
        <f>SUMIFS(DataRegularSeason20242025!$AA$3:$AA$1315,DataRegularSeason20242025!$B$3:$B$1315, "&lt;=" &amp; $A186, DataRegularSeason20242025!$D$3:$D$1315, AG$1)+SUMIFS(DataRegularSeason20242025!$AB$3:$AB$1315,DataRegularSeason20242025!$B$3:$B$1315, "&lt;=" &amp; $A186, DataRegularSeason20242025!$E$3:$E$1315, AG$1)</f>
        <v>16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16</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13</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11</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15</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16</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10</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11</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8</v>
      </c>
      <c r="Z187" s="2">
        <f>SUMIFS(DataRegularSeason20242025!$AA$3:$AA$1315,DataRegularSeason20242025!$B$3:$B$1315, "&lt;=" &amp; $A187, DataRegularSeason20242025!$D$3:$D$1315, Z$1)+SUMIFS(DataRegularSeason20242025!$AB$3:$AB$1315,DataRegularSeason20242025!$B$3:$B$1315, "&lt;=" &amp; $A187, DataRegularSeason20242025!$E$3:$E$1315, Z$1)</f>
        <v>12</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14</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13</v>
      </c>
      <c r="AE187" s="2">
        <f>SUMIFS(DataRegularSeason20242025!$AA$3:$AA$1315,DataRegularSeason20242025!$B$3:$B$1315, "&lt;=" &amp; $A187, DataRegularSeason20242025!$D$3:$D$1315, AE$1)+SUMIFS(DataRegularSeason20242025!$AB$3:$AB$1315,DataRegularSeason20242025!$B$3:$B$1315, "&lt;=" &amp; $A187, DataRegularSeason20242025!$E$3:$E$1315, AE$1)</f>
        <v>17</v>
      </c>
      <c r="AF187" s="2">
        <f>SUMIFS(DataRegularSeason20242025!$AA$3:$AA$1315,DataRegularSeason20242025!$B$3:$B$1315, "&lt;=" &amp; $A187, DataRegularSeason20242025!$D$3:$D$1315, AF$1)+SUMIFS(DataRegularSeason20242025!$AB$3:$AB$1315,DataRegularSeason20242025!$B$3:$B$1315, "&lt;=" &amp; $A187, DataRegularSeason20242025!$E$3:$E$1315, AF$1)</f>
        <v>22</v>
      </c>
      <c r="AG187" s="2">
        <f>SUMIFS(DataRegularSeason20242025!$AA$3:$AA$1315,DataRegularSeason20242025!$B$3:$B$1315, "&lt;=" &amp; $A187, DataRegularSeason20242025!$D$3:$D$1315, AG$1)+SUMIFS(DataRegularSeason20242025!$AB$3:$AB$1315,DataRegularSeason20242025!$B$3:$B$1315, "&lt;=" &amp; $A187, DataRegularSeason20242025!$E$3:$E$1315, AG$1)</f>
        <v>16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16</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13</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11</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15</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16</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10</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11</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8</v>
      </c>
      <c r="Z188" s="2">
        <f>SUMIFS(DataRegularSeason20242025!$AA$3:$AA$1315,DataRegularSeason20242025!$B$3:$B$1315, "&lt;=" &amp; $A188, DataRegularSeason20242025!$D$3:$D$1315, Z$1)+SUMIFS(DataRegularSeason20242025!$AB$3:$AB$1315,DataRegularSeason20242025!$B$3:$B$1315, "&lt;=" &amp; $A188, DataRegularSeason20242025!$E$3:$E$1315, Z$1)</f>
        <v>12</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14</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13</v>
      </c>
      <c r="AE188" s="2">
        <f>SUMIFS(DataRegularSeason20242025!$AA$3:$AA$1315,DataRegularSeason20242025!$B$3:$B$1315, "&lt;=" &amp; $A188, DataRegularSeason20242025!$D$3:$D$1315, AE$1)+SUMIFS(DataRegularSeason20242025!$AB$3:$AB$1315,DataRegularSeason20242025!$B$3:$B$1315, "&lt;=" &amp; $A188, DataRegularSeason20242025!$E$3:$E$1315, AE$1)</f>
        <v>17</v>
      </c>
      <c r="AF188" s="2">
        <f>SUMIFS(DataRegularSeason20242025!$AA$3:$AA$1315,DataRegularSeason20242025!$B$3:$B$1315, "&lt;=" &amp; $A188, DataRegularSeason20242025!$D$3:$D$1315, AF$1)+SUMIFS(DataRegularSeason20242025!$AB$3:$AB$1315,DataRegularSeason20242025!$B$3:$B$1315, "&lt;=" &amp; $A188, DataRegularSeason20242025!$E$3:$E$1315, AF$1)</f>
        <v>22</v>
      </c>
      <c r="AG188" s="2">
        <f>SUMIFS(DataRegularSeason20242025!$AA$3:$AA$1315,DataRegularSeason20242025!$B$3:$B$1315, "&lt;=" &amp; $A188, DataRegularSeason20242025!$D$3:$D$1315, AG$1)+SUMIFS(DataRegularSeason20242025!$AB$3:$AB$1315,DataRegularSeason20242025!$B$3:$B$1315, "&lt;=" &amp; $A188, DataRegularSeason20242025!$E$3:$E$1315, AG$1)</f>
        <v>16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16</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13</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11</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15</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16</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10</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11</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8</v>
      </c>
      <c r="Z189" s="2">
        <f>SUMIFS(DataRegularSeason20242025!$AA$3:$AA$1315,DataRegularSeason20242025!$B$3:$B$1315, "&lt;=" &amp; $A189, DataRegularSeason20242025!$D$3:$D$1315, Z$1)+SUMIFS(DataRegularSeason20242025!$AB$3:$AB$1315,DataRegularSeason20242025!$B$3:$B$1315, "&lt;=" &amp; $A189, DataRegularSeason20242025!$E$3:$E$1315, Z$1)</f>
        <v>12</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14</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13</v>
      </c>
      <c r="AE189" s="2">
        <f>SUMIFS(DataRegularSeason20242025!$AA$3:$AA$1315,DataRegularSeason20242025!$B$3:$B$1315, "&lt;=" &amp; $A189, DataRegularSeason20242025!$D$3:$D$1315, AE$1)+SUMIFS(DataRegularSeason20242025!$AB$3:$AB$1315,DataRegularSeason20242025!$B$3:$B$1315, "&lt;=" &amp; $A189, DataRegularSeason20242025!$E$3:$E$1315, AE$1)</f>
        <v>17</v>
      </c>
      <c r="AF189" s="2">
        <f>SUMIFS(DataRegularSeason20242025!$AA$3:$AA$1315,DataRegularSeason20242025!$B$3:$B$1315, "&lt;=" &amp; $A189, DataRegularSeason20242025!$D$3:$D$1315, AF$1)+SUMIFS(DataRegularSeason20242025!$AB$3:$AB$1315,DataRegularSeason20242025!$B$3:$B$1315, "&lt;=" &amp; $A189, DataRegularSeason20242025!$E$3:$E$1315, AF$1)</f>
        <v>22</v>
      </c>
      <c r="AG189" s="2">
        <f>SUMIFS(DataRegularSeason20242025!$AA$3:$AA$1315,DataRegularSeason20242025!$B$3:$B$1315, "&lt;=" &amp; $A189, DataRegularSeason20242025!$D$3:$D$1315, AG$1)+SUMIFS(DataRegularSeason20242025!$AB$3:$AB$1315,DataRegularSeason20242025!$B$3:$B$1315, "&lt;=" &amp; $A189, DataRegularSeason20242025!$E$3:$E$1315, AG$1)</f>
        <v>16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16</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13</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11</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15</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16</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10</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11</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8</v>
      </c>
      <c r="Z190" s="2">
        <f>SUMIFS(DataRegularSeason20242025!$AA$3:$AA$1315,DataRegularSeason20242025!$B$3:$B$1315, "&lt;=" &amp; $A190, DataRegularSeason20242025!$D$3:$D$1315, Z$1)+SUMIFS(DataRegularSeason20242025!$AB$3:$AB$1315,DataRegularSeason20242025!$B$3:$B$1315, "&lt;=" &amp; $A190, DataRegularSeason20242025!$E$3:$E$1315, Z$1)</f>
        <v>12</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14</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13</v>
      </c>
      <c r="AE190" s="2">
        <f>SUMIFS(DataRegularSeason20242025!$AA$3:$AA$1315,DataRegularSeason20242025!$B$3:$B$1315, "&lt;=" &amp; $A190, DataRegularSeason20242025!$D$3:$D$1315, AE$1)+SUMIFS(DataRegularSeason20242025!$AB$3:$AB$1315,DataRegularSeason20242025!$B$3:$B$1315, "&lt;=" &amp; $A190, DataRegularSeason20242025!$E$3:$E$1315, AE$1)</f>
        <v>17</v>
      </c>
      <c r="AF190" s="2">
        <f>SUMIFS(DataRegularSeason20242025!$AA$3:$AA$1315,DataRegularSeason20242025!$B$3:$B$1315, "&lt;=" &amp; $A190, DataRegularSeason20242025!$D$3:$D$1315, AF$1)+SUMIFS(DataRegularSeason20242025!$AB$3:$AB$1315,DataRegularSeason20242025!$B$3:$B$1315, "&lt;=" &amp; $A190, DataRegularSeason20242025!$E$3:$E$1315, AF$1)</f>
        <v>22</v>
      </c>
      <c r="AG190" s="2">
        <f>SUMIFS(DataRegularSeason20242025!$AA$3:$AA$1315,DataRegularSeason20242025!$B$3:$B$1315, "&lt;=" &amp; $A190, DataRegularSeason20242025!$D$3:$D$1315, AG$1)+SUMIFS(DataRegularSeason20242025!$AB$3:$AB$1315,DataRegularSeason20242025!$B$3:$B$1315, "&lt;=" &amp; $A190, DataRegularSeason20242025!$E$3:$E$1315, AG$1)</f>
        <v>16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16</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13</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11</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15</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16</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10</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11</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8</v>
      </c>
      <c r="Z191" s="2">
        <f>SUMIFS(DataRegularSeason20242025!$AA$3:$AA$1315,DataRegularSeason20242025!$B$3:$B$1315, "&lt;=" &amp; $A191, DataRegularSeason20242025!$D$3:$D$1315, Z$1)+SUMIFS(DataRegularSeason20242025!$AB$3:$AB$1315,DataRegularSeason20242025!$B$3:$B$1315, "&lt;=" &amp; $A191, DataRegularSeason20242025!$E$3:$E$1315, Z$1)</f>
        <v>12</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14</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13</v>
      </c>
      <c r="AE191" s="2">
        <f>SUMIFS(DataRegularSeason20242025!$AA$3:$AA$1315,DataRegularSeason20242025!$B$3:$B$1315, "&lt;=" &amp; $A191, DataRegularSeason20242025!$D$3:$D$1315, AE$1)+SUMIFS(DataRegularSeason20242025!$AB$3:$AB$1315,DataRegularSeason20242025!$B$3:$B$1315, "&lt;=" &amp; $A191, DataRegularSeason20242025!$E$3:$E$1315, AE$1)</f>
        <v>17</v>
      </c>
      <c r="AF191" s="2">
        <f>SUMIFS(DataRegularSeason20242025!$AA$3:$AA$1315,DataRegularSeason20242025!$B$3:$B$1315, "&lt;=" &amp; $A191, DataRegularSeason20242025!$D$3:$D$1315, AF$1)+SUMIFS(DataRegularSeason20242025!$AB$3:$AB$1315,DataRegularSeason20242025!$B$3:$B$1315, "&lt;=" &amp; $A191, DataRegularSeason20242025!$E$3:$E$1315, AF$1)</f>
        <v>22</v>
      </c>
      <c r="AG191" s="2">
        <f>SUMIFS(DataRegularSeason20242025!$AA$3:$AA$1315,DataRegularSeason20242025!$B$3:$B$1315, "&lt;=" &amp; $A191, DataRegularSeason20242025!$D$3:$D$1315, AG$1)+SUMIFS(DataRegularSeason20242025!$AB$3:$AB$1315,DataRegularSeason20242025!$B$3:$B$1315, "&lt;=" &amp; $A191, DataRegularSeason20242025!$E$3:$E$1315, AG$1)</f>
        <v>16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16</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13</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11</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15</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16</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10</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11</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8</v>
      </c>
      <c r="Z192" s="2">
        <f>SUMIFS(DataRegularSeason20242025!$AA$3:$AA$1315,DataRegularSeason20242025!$B$3:$B$1315, "&lt;=" &amp; $A192, DataRegularSeason20242025!$D$3:$D$1315, Z$1)+SUMIFS(DataRegularSeason20242025!$AB$3:$AB$1315,DataRegularSeason20242025!$B$3:$B$1315, "&lt;=" &amp; $A192, DataRegularSeason20242025!$E$3:$E$1315, Z$1)</f>
        <v>12</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14</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13</v>
      </c>
      <c r="AE192" s="2">
        <f>SUMIFS(DataRegularSeason20242025!$AA$3:$AA$1315,DataRegularSeason20242025!$B$3:$B$1315, "&lt;=" &amp; $A192, DataRegularSeason20242025!$D$3:$D$1315, AE$1)+SUMIFS(DataRegularSeason20242025!$AB$3:$AB$1315,DataRegularSeason20242025!$B$3:$B$1315, "&lt;=" &amp; $A192, DataRegularSeason20242025!$E$3:$E$1315, AE$1)</f>
        <v>17</v>
      </c>
      <c r="AF192" s="2">
        <f>SUMIFS(DataRegularSeason20242025!$AA$3:$AA$1315,DataRegularSeason20242025!$B$3:$B$1315, "&lt;=" &amp; $A192, DataRegularSeason20242025!$D$3:$D$1315, AF$1)+SUMIFS(DataRegularSeason20242025!$AB$3:$AB$1315,DataRegularSeason20242025!$B$3:$B$1315, "&lt;=" &amp; $A192, DataRegularSeason20242025!$E$3:$E$1315, AF$1)</f>
        <v>22</v>
      </c>
      <c r="AG192" s="2">
        <f>SUMIFS(DataRegularSeason20242025!$AA$3:$AA$1315,DataRegularSeason20242025!$B$3:$B$1315, "&lt;=" &amp; $A192, DataRegularSeason20242025!$D$3:$D$1315, AG$1)+SUMIFS(DataRegularSeason20242025!$AB$3:$AB$1315,DataRegularSeason20242025!$B$3:$B$1315, "&lt;=" &amp; $A192, DataRegularSeason20242025!$E$3:$E$1315, AG$1)</f>
        <v>16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16</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13</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11</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15</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16</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10</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11</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8</v>
      </c>
      <c r="Z193" s="2">
        <f>SUMIFS(DataRegularSeason20242025!$AA$3:$AA$1315,DataRegularSeason20242025!$B$3:$B$1315, "&lt;=" &amp; $A193, DataRegularSeason20242025!$D$3:$D$1315, Z$1)+SUMIFS(DataRegularSeason20242025!$AB$3:$AB$1315,DataRegularSeason20242025!$B$3:$B$1315, "&lt;=" &amp; $A193, DataRegularSeason20242025!$E$3:$E$1315, Z$1)</f>
        <v>12</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14</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13</v>
      </c>
      <c r="AE193" s="2">
        <f>SUMIFS(DataRegularSeason20242025!$AA$3:$AA$1315,DataRegularSeason20242025!$B$3:$B$1315, "&lt;=" &amp; $A193, DataRegularSeason20242025!$D$3:$D$1315, AE$1)+SUMIFS(DataRegularSeason20242025!$AB$3:$AB$1315,DataRegularSeason20242025!$B$3:$B$1315, "&lt;=" &amp; $A193, DataRegularSeason20242025!$E$3:$E$1315, AE$1)</f>
        <v>17</v>
      </c>
      <c r="AF193" s="2">
        <f>SUMIFS(DataRegularSeason20242025!$AA$3:$AA$1315,DataRegularSeason20242025!$B$3:$B$1315, "&lt;=" &amp; $A193, DataRegularSeason20242025!$D$3:$D$1315, AF$1)+SUMIFS(DataRegularSeason20242025!$AB$3:$AB$1315,DataRegularSeason20242025!$B$3:$B$1315, "&lt;=" &amp; $A193, DataRegularSeason20242025!$E$3:$E$1315, AF$1)</f>
        <v>22</v>
      </c>
      <c r="AG193" s="2">
        <f>SUMIFS(DataRegularSeason20242025!$AA$3:$AA$1315,DataRegularSeason20242025!$B$3:$B$1315, "&lt;=" &amp; $A193, DataRegularSeason20242025!$D$3:$D$1315, AG$1)+SUMIFS(DataRegularSeason20242025!$AB$3:$AB$1315,DataRegularSeason20242025!$B$3:$B$1315, "&lt;=" &amp; $A193, DataRegularSeason20242025!$E$3:$E$1315, AG$1)</f>
        <v>16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16</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13</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11</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15</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16</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10</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11</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8</v>
      </c>
      <c r="Z194" s="2">
        <f>SUMIFS(DataRegularSeason20242025!$AA$3:$AA$1315,DataRegularSeason20242025!$B$3:$B$1315, "&lt;=" &amp; $A194, DataRegularSeason20242025!$D$3:$D$1315, Z$1)+SUMIFS(DataRegularSeason20242025!$AB$3:$AB$1315,DataRegularSeason20242025!$B$3:$B$1315, "&lt;=" &amp; $A194, DataRegularSeason20242025!$E$3:$E$1315, Z$1)</f>
        <v>12</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14</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13</v>
      </c>
      <c r="AE194" s="2">
        <f>SUMIFS(DataRegularSeason20242025!$AA$3:$AA$1315,DataRegularSeason20242025!$B$3:$B$1315, "&lt;=" &amp; $A194, DataRegularSeason20242025!$D$3:$D$1315, AE$1)+SUMIFS(DataRegularSeason20242025!$AB$3:$AB$1315,DataRegularSeason20242025!$B$3:$B$1315, "&lt;=" &amp; $A194, DataRegularSeason20242025!$E$3:$E$1315, AE$1)</f>
        <v>17</v>
      </c>
      <c r="AF194" s="2">
        <f>SUMIFS(DataRegularSeason20242025!$AA$3:$AA$1315,DataRegularSeason20242025!$B$3:$B$1315, "&lt;=" &amp; $A194, DataRegularSeason20242025!$D$3:$D$1315, AF$1)+SUMIFS(DataRegularSeason20242025!$AB$3:$AB$1315,DataRegularSeason20242025!$B$3:$B$1315, "&lt;=" &amp; $A194, DataRegularSeason20242025!$E$3:$E$1315, AF$1)</f>
        <v>22</v>
      </c>
      <c r="AG194" s="2">
        <f>SUMIFS(DataRegularSeason20242025!$AA$3:$AA$1315,DataRegularSeason20242025!$B$3:$B$1315, "&lt;=" &amp; $A194, DataRegularSeason20242025!$D$3:$D$1315, AG$1)+SUMIFS(DataRegularSeason20242025!$AB$3:$AB$1315,DataRegularSeason20242025!$B$3:$B$1315, "&lt;=" &amp; $A194, DataRegularSeason20242025!$E$3:$E$1315, AG$1)</f>
        <v>16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16</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13</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11</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15</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16</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10</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11</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8</v>
      </c>
      <c r="Z195" s="2">
        <f>SUMIFS(DataRegularSeason20242025!$AA$3:$AA$1315,DataRegularSeason20242025!$B$3:$B$1315, "&lt;=" &amp; $A195, DataRegularSeason20242025!$D$3:$D$1315, Z$1)+SUMIFS(DataRegularSeason20242025!$AB$3:$AB$1315,DataRegularSeason20242025!$B$3:$B$1315, "&lt;=" &amp; $A195, DataRegularSeason20242025!$E$3:$E$1315, Z$1)</f>
        <v>12</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14</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13</v>
      </c>
      <c r="AE195" s="2">
        <f>SUMIFS(DataRegularSeason20242025!$AA$3:$AA$1315,DataRegularSeason20242025!$B$3:$B$1315, "&lt;=" &amp; $A195, DataRegularSeason20242025!$D$3:$D$1315, AE$1)+SUMIFS(DataRegularSeason20242025!$AB$3:$AB$1315,DataRegularSeason20242025!$B$3:$B$1315, "&lt;=" &amp; $A195, DataRegularSeason20242025!$E$3:$E$1315, AE$1)</f>
        <v>17</v>
      </c>
      <c r="AF195" s="2">
        <f>SUMIFS(DataRegularSeason20242025!$AA$3:$AA$1315,DataRegularSeason20242025!$B$3:$B$1315, "&lt;=" &amp; $A195, DataRegularSeason20242025!$D$3:$D$1315, AF$1)+SUMIFS(DataRegularSeason20242025!$AB$3:$AB$1315,DataRegularSeason20242025!$B$3:$B$1315, "&lt;=" &amp; $A195, DataRegularSeason20242025!$E$3:$E$1315, AF$1)</f>
        <v>22</v>
      </c>
      <c r="AG195" s="2">
        <f>SUMIFS(DataRegularSeason20242025!$AA$3:$AA$1315,DataRegularSeason20242025!$B$3:$B$1315, "&lt;=" &amp; $A195, DataRegularSeason20242025!$D$3:$D$1315, AG$1)+SUMIFS(DataRegularSeason20242025!$AB$3:$AB$1315,DataRegularSeason20242025!$B$3:$B$1315, "&lt;=" &amp; $A195, DataRegularSeason20242025!$E$3:$E$1315, AG$1)</f>
        <v>16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16</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13</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11</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15</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16</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10</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11</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8</v>
      </c>
      <c r="Z196" s="2">
        <f>SUMIFS(DataRegularSeason20242025!$AA$3:$AA$1315,DataRegularSeason20242025!$B$3:$B$1315, "&lt;=" &amp; $A196, DataRegularSeason20242025!$D$3:$D$1315, Z$1)+SUMIFS(DataRegularSeason20242025!$AB$3:$AB$1315,DataRegularSeason20242025!$B$3:$B$1315, "&lt;=" &amp; $A196, DataRegularSeason20242025!$E$3:$E$1315, Z$1)</f>
        <v>12</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14</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13</v>
      </c>
      <c r="AE196" s="2">
        <f>SUMIFS(DataRegularSeason20242025!$AA$3:$AA$1315,DataRegularSeason20242025!$B$3:$B$1315, "&lt;=" &amp; $A196, DataRegularSeason20242025!$D$3:$D$1315, AE$1)+SUMIFS(DataRegularSeason20242025!$AB$3:$AB$1315,DataRegularSeason20242025!$B$3:$B$1315, "&lt;=" &amp; $A196, DataRegularSeason20242025!$E$3:$E$1315, AE$1)</f>
        <v>17</v>
      </c>
      <c r="AF196" s="2">
        <f>SUMIFS(DataRegularSeason20242025!$AA$3:$AA$1315,DataRegularSeason20242025!$B$3:$B$1315, "&lt;=" &amp; $A196, DataRegularSeason20242025!$D$3:$D$1315, AF$1)+SUMIFS(DataRegularSeason20242025!$AB$3:$AB$1315,DataRegularSeason20242025!$B$3:$B$1315, "&lt;=" &amp; $A196, DataRegularSeason20242025!$E$3:$E$1315, AF$1)</f>
        <v>22</v>
      </c>
      <c r="AG196" s="2">
        <f>SUMIFS(DataRegularSeason20242025!$AA$3:$AA$1315,DataRegularSeason20242025!$B$3:$B$1315, "&lt;=" &amp; $A196, DataRegularSeason20242025!$D$3:$D$1315, AG$1)+SUMIFS(DataRegularSeason20242025!$AB$3:$AB$1315,DataRegularSeason20242025!$B$3:$B$1315, "&lt;=" &amp; $A196, DataRegularSeason20242025!$E$3:$E$1315, AG$1)</f>
        <v>16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16</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13</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11</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15</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16</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10</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11</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8</v>
      </c>
      <c r="Z197" s="2">
        <f>SUMIFS(DataRegularSeason20242025!$AA$3:$AA$1315,DataRegularSeason20242025!$B$3:$B$1315, "&lt;=" &amp; $A197, DataRegularSeason20242025!$D$3:$D$1315, Z$1)+SUMIFS(DataRegularSeason20242025!$AB$3:$AB$1315,DataRegularSeason20242025!$B$3:$B$1315, "&lt;=" &amp; $A197, DataRegularSeason20242025!$E$3:$E$1315, Z$1)</f>
        <v>12</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14</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13</v>
      </c>
      <c r="AE197" s="2">
        <f>SUMIFS(DataRegularSeason20242025!$AA$3:$AA$1315,DataRegularSeason20242025!$B$3:$B$1315, "&lt;=" &amp; $A197, DataRegularSeason20242025!$D$3:$D$1315, AE$1)+SUMIFS(DataRegularSeason20242025!$AB$3:$AB$1315,DataRegularSeason20242025!$B$3:$B$1315, "&lt;=" &amp; $A197, DataRegularSeason20242025!$E$3:$E$1315, AE$1)</f>
        <v>17</v>
      </c>
      <c r="AF197" s="2">
        <f>SUMIFS(DataRegularSeason20242025!$AA$3:$AA$1315,DataRegularSeason20242025!$B$3:$B$1315, "&lt;=" &amp; $A197, DataRegularSeason20242025!$D$3:$D$1315, AF$1)+SUMIFS(DataRegularSeason20242025!$AB$3:$AB$1315,DataRegularSeason20242025!$B$3:$B$1315, "&lt;=" &amp; $A197, DataRegularSeason20242025!$E$3:$E$1315, AF$1)</f>
        <v>22</v>
      </c>
      <c r="AG197" s="2">
        <f>SUMIFS(DataRegularSeason20242025!$AA$3:$AA$1315,DataRegularSeason20242025!$B$3:$B$1315, "&lt;=" &amp; $A197, DataRegularSeason20242025!$D$3:$D$1315, AG$1)+SUMIFS(DataRegularSeason20242025!$AB$3:$AB$1315,DataRegularSeason20242025!$B$3:$B$1315, "&lt;=" &amp; $A197, DataRegularSeason20242025!$E$3:$E$1315, AG$1)</f>
        <v>16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16</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13</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11</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15</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16</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10</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11</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8</v>
      </c>
      <c r="Z198" s="2">
        <f>SUMIFS(DataRegularSeason20242025!$AA$3:$AA$1315,DataRegularSeason20242025!$B$3:$B$1315, "&lt;=" &amp; $A198, DataRegularSeason20242025!$D$3:$D$1315, Z$1)+SUMIFS(DataRegularSeason20242025!$AB$3:$AB$1315,DataRegularSeason20242025!$B$3:$B$1315, "&lt;=" &amp; $A198, DataRegularSeason20242025!$E$3:$E$1315, Z$1)</f>
        <v>12</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14</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13</v>
      </c>
      <c r="AE198" s="2">
        <f>SUMIFS(DataRegularSeason20242025!$AA$3:$AA$1315,DataRegularSeason20242025!$B$3:$B$1315, "&lt;=" &amp; $A198, DataRegularSeason20242025!$D$3:$D$1315, AE$1)+SUMIFS(DataRegularSeason20242025!$AB$3:$AB$1315,DataRegularSeason20242025!$B$3:$B$1315, "&lt;=" &amp; $A198, DataRegularSeason20242025!$E$3:$E$1315, AE$1)</f>
        <v>17</v>
      </c>
      <c r="AF198" s="2">
        <f>SUMIFS(DataRegularSeason20242025!$AA$3:$AA$1315,DataRegularSeason20242025!$B$3:$B$1315, "&lt;=" &amp; $A198, DataRegularSeason20242025!$D$3:$D$1315, AF$1)+SUMIFS(DataRegularSeason20242025!$AB$3:$AB$1315,DataRegularSeason20242025!$B$3:$B$1315, "&lt;=" &amp; $A198, DataRegularSeason20242025!$E$3:$E$1315, AF$1)</f>
        <v>22</v>
      </c>
      <c r="AG198" s="2">
        <f>SUMIFS(DataRegularSeason20242025!$AA$3:$AA$1315,DataRegularSeason20242025!$B$3:$B$1315, "&lt;=" &amp; $A198, DataRegularSeason20242025!$D$3:$D$1315, AG$1)+SUMIFS(DataRegularSeason20242025!$AB$3:$AB$1315,DataRegularSeason20242025!$B$3:$B$1315, "&lt;=" &amp; $A198, DataRegularSeason20242025!$E$3:$E$1315, AG$1)</f>
        <v>16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16</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13</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11</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15</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16</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10</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11</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8</v>
      </c>
      <c r="Z199" s="2">
        <f>SUMIFS(DataRegularSeason20242025!$AA$3:$AA$1315,DataRegularSeason20242025!$B$3:$B$1315, "&lt;=" &amp; $A199, DataRegularSeason20242025!$D$3:$D$1315, Z$1)+SUMIFS(DataRegularSeason20242025!$AB$3:$AB$1315,DataRegularSeason20242025!$B$3:$B$1315, "&lt;=" &amp; $A199, DataRegularSeason20242025!$E$3:$E$1315, Z$1)</f>
        <v>12</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14</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13</v>
      </c>
      <c r="AE199" s="2">
        <f>SUMIFS(DataRegularSeason20242025!$AA$3:$AA$1315,DataRegularSeason20242025!$B$3:$B$1315, "&lt;=" &amp; $A199, DataRegularSeason20242025!$D$3:$D$1315, AE$1)+SUMIFS(DataRegularSeason20242025!$AB$3:$AB$1315,DataRegularSeason20242025!$B$3:$B$1315, "&lt;=" &amp; $A199, DataRegularSeason20242025!$E$3:$E$1315, AE$1)</f>
        <v>17</v>
      </c>
      <c r="AF199" s="2">
        <f>SUMIFS(DataRegularSeason20242025!$AA$3:$AA$1315,DataRegularSeason20242025!$B$3:$B$1315, "&lt;=" &amp; $A199, DataRegularSeason20242025!$D$3:$D$1315, AF$1)+SUMIFS(DataRegularSeason20242025!$AB$3:$AB$1315,DataRegularSeason20242025!$B$3:$B$1315, "&lt;=" &amp; $A199, DataRegularSeason20242025!$E$3:$E$1315, AF$1)</f>
        <v>22</v>
      </c>
      <c r="AG199" s="2">
        <f>SUMIFS(DataRegularSeason20242025!$AA$3:$AA$1315,DataRegularSeason20242025!$B$3:$B$1315, "&lt;=" &amp; $A199, DataRegularSeason20242025!$D$3:$D$1315, AG$1)+SUMIFS(DataRegularSeason20242025!$AB$3:$AB$1315,DataRegularSeason20242025!$B$3:$B$1315, "&lt;=" &amp; $A199, DataRegularSeason20242025!$E$3:$E$1315, AG$1)</f>
        <v>16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16</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13</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11</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15</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16</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10</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11</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8</v>
      </c>
      <c r="Z200" s="2">
        <f>SUMIFS(DataRegularSeason20242025!$AA$3:$AA$1315,DataRegularSeason20242025!$B$3:$B$1315, "&lt;=" &amp; $A200, DataRegularSeason20242025!$D$3:$D$1315, Z$1)+SUMIFS(DataRegularSeason20242025!$AB$3:$AB$1315,DataRegularSeason20242025!$B$3:$B$1315, "&lt;=" &amp; $A200, DataRegularSeason20242025!$E$3:$E$1315, Z$1)</f>
        <v>12</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14</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13</v>
      </c>
      <c r="AE200" s="2">
        <f>SUMIFS(DataRegularSeason20242025!$AA$3:$AA$1315,DataRegularSeason20242025!$B$3:$B$1315, "&lt;=" &amp; $A200, DataRegularSeason20242025!$D$3:$D$1315, AE$1)+SUMIFS(DataRegularSeason20242025!$AB$3:$AB$1315,DataRegularSeason20242025!$B$3:$B$1315, "&lt;=" &amp; $A200, DataRegularSeason20242025!$E$3:$E$1315, AE$1)</f>
        <v>17</v>
      </c>
      <c r="AF200" s="2">
        <f>SUMIFS(DataRegularSeason20242025!$AA$3:$AA$1315,DataRegularSeason20242025!$B$3:$B$1315, "&lt;=" &amp; $A200, DataRegularSeason20242025!$D$3:$D$1315, AF$1)+SUMIFS(DataRegularSeason20242025!$AB$3:$AB$1315,DataRegularSeason20242025!$B$3:$B$1315, "&lt;=" &amp; $A200, DataRegularSeason20242025!$E$3:$E$1315, AF$1)</f>
        <v>22</v>
      </c>
      <c r="AG200" s="2">
        <f>SUMIFS(DataRegularSeason20242025!$AA$3:$AA$1315,DataRegularSeason20242025!$B$3:$B$1315, "&lt;=" &amp; $A200, DataRegularSeason20242025!$D$3:$D$1315, AG$1)+SUMIFS(DataRegularSeason20242025!$AB$3:$AB$1315,DataRegularSeason20242025!$B$3:$B$1315, "&lt;=" &amp; $A200, DataRegularSeason20242025!$E$3:$E$1315, AG$1)</f>
        <v>16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16</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13</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11</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15</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16</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10</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11</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8</v>
      </c>
      <c r="Z201" s="2">
        <f>SUMIFS(DataRegularSeason20242025!$AA$3:$AA$1315,DataRegularSeason20242025!$B$3:$B$1315, "&lt;=" &amp; $A201, DataRegularSeason20242025!$D$3:$D$1315, Z$1)+SUMIFS(DataRegularSeason20242025!$AB$3:$AB$1315,DataRegularSeason20242025!$B$3:$B$1315, "&lt;=" &amp; $A201, DataRegularSeason20242025!$E$3:$E$1315, Z$1)</f>
        <v>12</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14</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13</v>
      </c>
      <c r="AE201" s="2">
        <f>SUMIFS(DataRegularSeason20242025!$AA$3:$AA$1315,DataRegularSeason20242025!$B$3:$B$1315, "&lt;=" &amp; $A201, DataRegularSeason20242025!$D$3:$D$1315, AE$1)+SUMIFS(DataRegularSeason20242025!$AB$3:$AB$1315,DataRegularSeason20242025!$B$3:$B$1315, "&lt;=" &amp; $A201, DataRegularSeason20242025!$E$3:$E$1315, AE$1)</f>
        <v>17</v>
      </c>
      <c r="AF201" s="2">
        <f>SUMIFS(DataRegularSeason20242025!$AA$3:$AA$1315,DataRegularSeason20242025!$B$3:$B$1315, "&lt;=" &amp; $A201, DataRegularSeason20242025!$D$3:$D$1315, AF$1)+SUMIFS(DataRegularSeason20242025!$AB$3:$AB$1315,DataRegularSeason20242025!$B$3:$B$1315, "&lt;=" &amp; $A201, DataRegularSeason20242025!$E$3:$E$1315, AF$1)</f>
        <v>22</v>
      </c>
      <c r="AG201" s="2">
        <f>SUMIFS(DataRegularSeason20242025!$AA$3:$AA$1315,DataRegularSeason20242025!$B$3:$B$1315, "&lt;=" &amp; $A201, DataRegularSeason20242025!$D$3:$D$1315, AG$1)+SUMIFS(DataRegularSeason20242025!$AB$3:$AB$1315,DataRegularSeason20242025!$B$3:$B$1315, "&lt;=" &amp; $A201, DataRegularSeason20242025!$E$3:$E$1315, AG$1)</f>
        <v>16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I1" sqref="AI1:AI1048576"/>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43</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4</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6</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10</v>
      </c>
      <c r="AB3">
        <f>SUMIFS(DataRegularSeason20242025!$AA$3:$AA$1315,DataRegularSeason20242025!$B$3:$B$1315, "&lt;=" &amp; AB$1, DataRegularSeason20242025!$D$3:$D$1315, $A3)+SUMIFS(DataRegularSeason20242025!$AB$3:$AB$1315,DataRegularSeason20242025!$B$3:$B$1315, "&lt;=" &amp; AB$1, DataRegularSeason20242025!$E$3:$E$1315, $A3)</f>
        <v>10</v>
      </c>
      <c r="AC3">
        <f>SUMIFS(DataRegularSeason20242025!$AA$3:$AA$1315,DataRegularSeason20242025!$B$3:$B$1315, "&lt;=" &amp; AC$1, DataRegularSeason20242025!$D$3:$D$1315, $A3)+SUMIFS(DataRegularSeason20242025!$AB$3:$AB$1315,DataRegularSeason20242025!$B$3:$B$1315, "&lt;=" &amp; AC$1, DataRegularSeason20242025!$E$3:$E$1315, $A3)</f>
        <v>12</v>
      </c>
      <c r="AD3">
        <f>SUMIFS(DataRegularSeason20242025!$AA$3:$AA$1315,DataRegularSeason20242025!$B$3:$B$1315, "&lt;=" &amp; AD$1, DataRegularSeason20242025!$D$3:$D$1315, $A3)+SUMIFS(DataRegularSeason20242025!$AB$3:$AB$1315,DataRegularSeason20242025!$B$3:$B$1315, "&lt;=" &amp; AD$1, DataRegularSeason20242025!$E$3:$E$1315, $A3)</f>
        <v>12</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18</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11</v>
      </c>
      <c r="AD4">
        <f>SUMIFS(DataRegularSeason20242025!$AA$3:$AA$1315,DataRegularSeason20242025!$B$3:$B$1315, "&lt;=" &amp; AD$1, DataRegularSeason20242025!$D$3:$D$1315, $A4)+SUMIFS(DataRegularSeason20242025!$AB$3:$AB$1315,DataRegularSeason20242025!$B$3:$B$1315, "&lt;=" &amp; AD$1, DataRegularSeason20242025!$E$3:$E$1315, $A4)</f>
        <v>11</v>
      </c>
      <c r="AE4">
        <f>SUMIFS(DataRegularSeason20242025!$AA$3:$AA$1315,DataRegularSeason20242025!$B$3:$B$1315, "&lt;=" &amp; AE$1, DataRegularSeason20242025!$D$3:$D$1315, $A4)+SUMIFS(DataRegularSeason20242025!$AB$3:$AB$1315,DataRegularSeason20242025!$B$3:$B$1315, "&lt;=" &amp; AE$1, DataRegularSeason20242025!$E$3:$E$1315, $A4)</f>
        <v>11</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20</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2</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3</v>
      </c>
      <c r="N10">
        <f>SUMIFS(DataRegularSeason20242025!$AA$3:$AA$1315,DataRegularSeason20242025!$B$3:$B$1315, "&lt;=" &amp; N$1, DataRegularSeason20242025!$D$3:$D$1315, $A10)+SUMIFS(DataRegularSeason20242025!$AB$3:$AB$1315,DataRegularSeason20242025!$B$3:$B$1315, "&lt;=" &amp; N$1, DataRegularSeason20242025!$E$3:$E$1315, $A10)</f>
        <v>3</v>
      </c>
      <c r="O10">
        <f>SUMIFS(DataRegularSeason20242025!$AA$3:$AA$1315,DataRegularSeason20242025!$B$3:$B$1315, "&lt;=" &amp; O$1, DataRegularSeason20242025!$D$3:$D$1315, $A10)+SUMIFS(DataRegularSeason20242025!$AB$3:$AB$1315,DataRegularSeason20242025!$B$3:$B$1315, "&lt;=" &amp; O$1, DataRegularSeason20242025!$E$3:$E$1315, $A10)</f>
        <v>5</v>
      </c>
      <c r="P10">
        <f>SUMIFS(DataRegularSeason20242025!$AA$3:$AA$1315,DataRegularSeason20242025!$B$3:$B$1315, "&lt;=" &amp; P$1, DataRegularSeason20242025!$D$3:$D$1315, $A10)+SUMIFS(DataRegularSeason20242025!$AB$3:$AB$1315,DataRegularSeason20242025!$B$3:$B$1315, "&lt;=" &amp; P$1, DataRegularSeason20242025!$E$3:$E$1315, $A10)</f>
        <v>5</v>
      </c>
      <c r="Q10">
        <f>SUMIFS(DataRegularSeason20242025!$AA$3:$AA$1315,DataRegularSeason20242025!$B$3:$B$1315, "&lt;=" &amp; Q$1, DataRegularSeason20242025!$D$3:$D$1315, $A10)+SUMIFS(DataRegularSeason20242025!$AB$3:$AB$1315,DataRegularSeason20242025!$B$3:$B$1315, "&lt;=" &amp; Q$1, DataRegularSeason20242025!$E$3:$E$1315, $A10)</f>
        <v>5</v>
      </c>
      <c r="R10">
        <f>SUMIFS(DataRegularSeason20242025!$AA$3:$AA$1315,DataRegularSeason20242025!$B$3:$B$1315, "&lt;=" &amp; R$1, DataRegularSeason20242025!$D$3:$D$1315, $A10)+SUMIFS(DataRegularSeason20242025!$AB$3:$AB$1315,DataRegularSeason20242025!$B$3:$B$1315, "&lt;=" &amp; R$1, DataRegularSeason20242025!$E$3:$E$1315, $A10)</f>
        <v>7</v>
      </c>
      <c r="S10">
        <f>SUMIFS(DataRegularSeason20242025!$AA$3:$AA$1315,DataRegularSeason20242025!$B$3:$B$1315, "&lt;=" &amp; S$1, DataRegularSeason20242025!$D$3:$D$1315, $A10)+SUMIFS(DataRegularSeason20242025!$AB$3:$AB$1315,DataRegularSeason20242025!$B$3:$B$1315, "&lt;=" &amp; S$1, DataRegularSeason20242025!$E$3:$E$1315, $A10)</f>
        <v>7</v>
      </c>
      <c r="T10">
        <f>SUMIFS(DataRegularSeason20242025!$AA$3:$AA$1315,DataRegularSeason20242025!$B$3:$B$1315, "&lt;=" &amp; T$1, DataRegularSeason20242025!$D$3:$D$1315, $A10)+SUMIFS(DataRegularSeason20242025!$AB$3:$AB$1315,DataRegularSeason20242025!$B$3:$B$1315, "&lt;=" &amp; T$1, DataRegularSeason20242025!$E$3:$E$1315, $A10)</f>
        <v>9</v>
      </c>
      <c r="U10">
        <f>SUMIFS(DataRegularSeason20242025!$AA$3:$AA$1315,DataRegularSeason20242025!$B$3:$B$1315, "&lt;=" &amp; U$1, DataRegularSeason20242025!$D$3:$D$1315, $A10)+SUMIFS(DataRegularSeason20242025!$AB$3:$AB$1315,DataRegularSeason20242025!$B$3:$B$1315, "&lt;=" &amp; U$1, DataRegularSeason20242025!$E$3:$E$1315, $A10)</f>
        <v>9</v>
      </c>
      <c r="V10">
        <f>SUMIFS(DataRegularSeason20242025!$AA$3:$AA$1315,DataRegularSeason20242025!$B$3:$B$1315, "&lt;=" &amp; V$1, DataRegularSeason20242025!$D$3:$D$1315, $A10)+SUMIFS(DataRegularSeason20242025!$AB$3:$AB$1315,DataRegularSeason20242025!$B$3:$B$1315, "&lt;=" &amp; V$1, DataRegularSeason20242025!$E$3:$E$1315, $A10)</f>
        <v>9</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11</v>
      </c>
      <c r="AA10">
        <f>SUMIFS(DataRegularSeason20242025!$AA$3:$AA$1315,DataRegularSeason20242025!$B$3:$B$1315, "&lt;=" &amp; AA$1, DataRegularSeason20242025!$D$3:$D$1315, $A10)+SUMIFS(DataRegularSeason20242025!$AB$3:$AB$1315,DataRegularSeason20242025!$B$3:$B$1315, "&lt;=" &amp; AA$1, DataRegularSeason20242025!$E$3:$E$1315, $A10)</f>
        <v>13</v>
      </c>
      <c r="AB10">
        <f>SUMIFS(DataRegularSeason20242025!$AA$3:$AA$1315,DataRegularSeason20242025!$B$3:$B$1315, "&lt;=" &amp; AB$1, DataRegularSeason20242025!$D$3:$D$1315, $A10)+SUMIFS(DataRegularSeason20242025!$AB$3:$AB$1315,DataRegularSeason20242025!$B$3:$B$1315, "&lt;=" &amp; AB$1, DataRegularSeason20242025!$E$3:$E$1315, $A10)</f>
        <v>13</v>
      </c>
      <c r="AC10">
        <f>SUMIFS(DataRegularSeason20242025!$AA$3:$AA$1315,DataRegularSeason20242025!$B$3:$B$1315, "&lt;=" &amp; AC$1, DataRegularSeason20242025!$D$3:$D$1315, $A10)+SUMIFS(DataRegularSeason20242025!$AB$3:$AB$1315,DataRegularSeason20242025!$B$3:$B$1315, "&lt;=" &amp; AC$1, DataRegularSeason20242025!$E$3:$E$1315, $A10)</f>
        <v>13</v>
      </c>
      <c r="AD10">
        <f>SUMIFS(DataRegularSeason20242025!$AA$3:$AA$1315,DataRegularSeason20242025!$B$3:$B$1315, "&lt;=" &amp; AD$1, DataRegularSeason20242025!$D$3:$D$1315, $A10)+SUMIFS(DataRegularSeason20242025!$AB$3:$AB$1315,DataRegularSeason20242025!$B$3:$B$1315, "&lt;=" &amp; AD$1, DataRegularSeason20242025!$E$3:$E$1315, $A10)</f>
        <v>13</v>
      </c>
      <c r="AE10">
        <f>SUMIFS(DataRegularSeason20242025!$AA$3:$AA$1315,DataRegularSeason20242025!$B$3:$B$1315, "&lt;=" &amp; AE$1, DataRegularSeason20242025!$D$3:$D$1315, $A10)+SUMIFS(DataRegularSeason20242025!$AB$3:$AB$1315,DataRegularSeason20242025!$B$3:$B$1315, "&lt;=" &amp; AE$1, DataRegularSeason20242025!$E$3:$E$1315, $A10)</f>
        <v>13</v>
      </c>
      <c r="AF10">
        <f>SUMIFS(DataRegularSeason20242025!$AA$3:$AA$1315,DataRegularSeason20242025!$B$3:$B$1315, "&lt;=" &amp; AF$1, DataRegularSeason20242025!$D$3:$D$1315, $A10)+SUMIFS(DataRegularSeason20242025!$AB$3:$AB$1315,DataRegularSeason20242025!$B$3:$B$1315, "&lt;=" &amp; AF$1, DataRegularSeason20242025!$E$3:$E$1315, $A10)</f>
        <v>13</v>
      </c>
      <c r="AG10">
        <f>SUMIFS(DataRegularSeason20242025!$AA$3:$AA$1315,DataRegularSeason20242025!$B$3:$B$1315, "&lt;=" &amp; AG$1, DataRegularSeason20242025!$D$3:$D$1315, $A10)+SUMIFS(DataRegularSeason20242025!$AB$3:$AB$1315,DataRegularSeason20242025!$B$3:$B$1315, "&lt;=" &amp; AG$1, DataRegularSeason20242025!$E$3:$E$1315, $A10)</f>
        <v>15</v>
      </c>
      <c r="AH10">
        <f>SUMIFS(DataRegularSeason20242025!$AA$3:$AA$1315,DataRegularSeason20242025!$B$3:$B$1315, "&lt;=" &amp; AH$1, DataRegularSeason20242025!$D$3:$D$1315, $A10)+SUMIFS(DataRegularSeason20242025!$AB$3:$AB$1315,DataRegularSeason20242025!$B$3:$B$1315, "&lt;=" &amp; AH$1, DataRegularSeason20242025!$E$3:$E$1315, $A10)</f>
        <v>15</v>
      </c>
      <c r="AI10">
        <f>SUMIFS(DataRegularSeason20242025!$AA$3:$AA$1315,DataRegularSeason20242025!$B$3:$B$1315, "&lt;=" &amp; AI$1, DataRegularSeason20242025!$D$3:$D$1315, $A10)+SUMIFS(DataRegularSeason20242025!$AB$3:$AB$1315,DataRegularSeason20242025!$B$3:$B$1315, "&lt;=" &amp; AI$1, DataRegularSeason20242025!$E$3:$E$1315, $A10)</f>
        <v>17</v>
      </c>
      <c r="AJ10">
        <f>SUMIFS(DataRegularSeason20242025!$AA$3:$AA$1315,DataRegularSeason20242025!$B$3:$B$1315, "&lt;=" &amp; AJ$1, DataRegularSeason20242025!$D$3:$D$1315, $A10)+SUMIFS(DataRegularSeason20242025!$AB$3:$AB$1315,DataRegularSeason20242025!$B$3:$B$1315, "&lt;=" &amp; AJ$1, DataRegularSeason20242025!$E$3:$E$1315, $A10)</f>
        <v>17</v>
      </c>
      <c r="AK10">
        <f>SUMIFS(DataRegularSeason20242025!$AA$3:$AA$1315,DataRegularSeason20242025!$B$3:$B$1315, "&lt;=" &amp; AK$1, DataRegularSeason20242025!$D$3:$D$1315, $A10)+SUMIFS(DataRegularSeason20242025!$AB$3:$AB$1315,DataRegularSeason20242025!$B$3:$B$1315, "&lt;=" &amp; AK$1, DataRegularSeason20242025!$E$3:$E$1315, $A10)</f>
        <v>17</v>
      </c>
      <c r="AL10">
        <f>SUMIFS(DataRegularSeason20242025!$AA$3:$AA$1315,DataRegularSeason20242025!$B$3:$B$1315, "&lt;=" &amp; AL$1, DataRegularSeason20242025!$D$3:$D$1315, $A10)+SUMIFS(DataRegularSeason20242025!$AB$3:$AB$1315,DataRegularSeason20242025!$B$3:$B$1315, "&lt;=" &amp; AL$1, DataRegularSeason20242025!$E$3:$E$1315, $A10)</f>
        <v>17</v>
      </c>
      <c r="AM10">
        <f>SUMIFS(DataRegularSeason20242025!$AA$3:$AA$1315,DataRegularSeason20242025!$B$3:$B$1315, "&lt;=" &amp; AM$1, DataRegularSeason20242025!$D$3:$D$1315, $A10)+SUMIFS(DataRegularSeason20242025!$AB$3:$AB$1315,DataRegularSeason20242025!$B$3:$B$1315, "&lt;=" &amp; AM$1, DataRegularSeason20242025!$E$3:$E$1315, $A10)</f>
        <v>17</v>
      </c>
      <c r="AN10">
        <f>SUMIFS(DataRegularSeason20242025!$AA$3:$AA$1315,DataRegularSeason20242025!$B$3:$B$1315, "&lt;=" &amp; AN$1, DataRegularSeason20242025!$D$3:$D$1315, $A10)+SUMIFS(DataRegularSeason20242025!$AB$3:$AB$1315,DataRegularSeason20242025!$B$3:$B$1315, "&lt;=" &amp; AN$1, DataRegularSeason20242025!$E$3:$E$1315, $A10)</f>
        <v>17</v>
      </c>
      <c r="AO10">
        <f>SUMIFS(DataRegularSeason20242025!$AA$3:$AA$1315,DataRegularSeason20242025!$B$3:$B$1315, "&lt;=" &amp; AO$1, DataRegularSeason20242025!$D$3:$D$1315, $A10)+SUMIFS(DataRegularSeason20242025!$AB$3:$AB$1315,DataRegularSeason20242025!$B$3:$B$1315, "&lt;=" &amp; AO$1, DataRegularSeason20242025!$E$3:$E$1315, $A10)</f>
        <v>17</v>
      </c>
      <c r="AP10">
        <f>SUMIFS(DataRegularSeason20242025!$AA$3:$AA$1315,DataRegularSeason20242025!$B$3:$B$1315, "&lt;=" &amp; AP$1, DataRegularSeason20242025!$D$3:$D$1315, $A10)+SUMIFS(DataRegularSeason20242025!$AB$3:$AB$1315,DataRegularSeason20242025!$B$3:$B$1315, "&lt;=" &amp; AP$1, DataRegularSeason20242025!$E$3:$E$1315, $A10)</f>
        <v>17</v>
      </c>
      <c r="AQ10">
        <f>SUMIFS(DataRegularSeason20242025!$AA$3:$AA$1315,DataRegularSeason20242025!$B$3:$B$1315, "&lt;=" &amp; AQ$1, DataRegularSeason20242025!$D$3:$D$1315, $A10)+SUMIFS(DataRegularSeason20242025!$AB$3:$AB$1315,DataRegularSeason20242025!$B$3:$B$1315, "&lt;=" &amp; AQ$1, DataRegularSeason20242025!$E$3:$E$1315, $A10)</f>
        <v>17</v>
      </c>
      <c r="AR10">
        <f>SUMIFS(DataRegularSeason20242025!$AA$3:$AA$1315,DataRegularSeason20242025!$B$3:$B$1315, "&lt;=" &amp; AR$1, DataRegularSeason20242025!$D$3:$D$1315, $A10)+SUMIFS(DataRegularSeason20242025!$AB$3:$AB$1315,DataRegularSeason20242025!$B$3:$B$1315, "&lt;=" &amp; AR$1, DataRegularSeason20242025!$E$3:$E$1315, $A10)</f>
        <v>17</v>
      </c>
      <c r="AS10">
        <f>SUMIFS(DataRegularSeason20242025!$AA$3:$AA$1315,DataRegularSeason20242025!$B$3:$B$1315, "&lt;=" &amp; AS$1, DataRegularSeason20242025!$D$3:$D$1315, $A10)+SUMIFS(DataRegularSeason20242025!$AB$3:$AB$1315,DataRegularSeason20242025!$B$3:$B$1315, "&lt;=" &amp; AS$1, DataRegularSeason20242025!$E$3:$E$1315, $A10)</f>
        <v>17</v>
      </c>
      <c r="AT10">
        <f>SUMIFS(DataRegularSeason20242025!$AA$3:$AA$1315,DataRegularSeason20242025!$B$3:$B$1315, "&lt;=" &amp; AT$1, DataRegularSeason20242025!$D$3:$D$1315, $A10)+SUMIFS(DataRegularSeason20242025!$AB$3:$AB$1315,DataRegularSeason20242025!$B$3:$B$1315, "&lt;=" &amp; AT$1, DataRegularSeason20242025!$E$3:$E$1315, $A10)</f>
        <v>17</v>
      </c>
      <c r="AU10">
        <f>SUMIFS(DataRegularSeason20242025!$AA$3:$AA$1315,DataRegularSeason20242025!$B$3:$B$1315, "&lt;=" &amp; AU$1, DataRegularSeason20242025!$D$3:$D$1315, $A10)+SUMIFS(DataRegularSeason20242025!$AB$3:$AB$1315,DataRegularSeason20242025!$B$3:$B$1315, "&lt;=" &amp; AU$1, DataRegularSeason20242025!$E$3:$E$1315, $A10)</f>
        <v>17</v>
      </c>
      <c r="AV10">
        <f>SUMIFS(DataRegularSeason20242025!$AA$3:$AA$1315,DataRegularSeason20242025!$B$3:$B$1315, "&lt;=" &amp; AV$1, DataRegularSeason20242025!$D$3:$D$1315, $A10)+SUMIFS(DataRegularSeason20242025!$AB$3:$AB$1315,DataRegularSeason20242025!$B$3:$B$1315, "&lt;=" &amp; AV$1, DataRegularSeason20242025!$E$3:$E$1315, $A10)</f>
        <v>17</v>
      </c>
      <c r="AW10">
        <f>SUMIFS(DataRegularSeason20242025!$AA$3:$AA$1315,DataRegularSeason20242025!$B$3:$B$1315, "&lt;=" &amp; AW$1, DataRegularSeason20242025!$D$3:$D$1315, $A10)+SUMIFS(DataRegularSeason20242025!$AB$3:$AB$1315,DataRegularSeason20242025!$B$3:$B$1315, "&lt;=" &amp; AW$1, DataRegularSeason20242025!$E$3:$E$1315, $A10)</f>
        <v>17</v>
      </c>
      <c r="AX10">
        <f>SUMIFS(DataRegularSeason20242025!$AA$3:$AA$1315,DataRegularSeason20242025!$B$3:$B$1315, "&lt;=" &amp; AX$1, DataRegularSeason20242025!$D$3:$D$1315, $A10)+SUMIFS(DataRegularSeason20242025!$AB$3:$AB$1315,DataRegularSeason20242025!$B$3:$B$1315, "&lt;=" &amp; AX$1, DataRegularSeason20242025!$E$3:$E$1315, $A10)</f>
        <v>17</v>
      </c>
      <c r="AY10">
        <f>SUMIFS(DataRegularSeason20242025!$AA$3:$AA$1315,DataRegularSeason20242025!$B$3:$B$1315, "&lt;=" &amp; AY$1, DataRegularSeason20242025!$D$3:$D$1315, $A10)+SUMIFS(DataRegularSeason20242025!$AB$3:$AB$1315,DataRegularSeason20242025!$B$3:$B$1315, "&lt;=" &amp; AY$1, DataRegularSeason20242025!$E$3:$E$1315, $A10)</f>
        <v>17</v>
      </c>
      <c r="AZ10">
        <f>SUMIFS(DataRegularSeason20242025!$AA$3:$AA$1315,DataRegularSeason20242025!$B$3:$B$1315, "&lt;=" &amp; AZ$1, DataRegularSeason20242025!$D$3:$D$1315, $A10)+SUMIFS(DataRegularSeason20242025!$AB$3:$AB$1315,DataRegularSeason20242025!$B$3:$B$1315, "&lt;=" &amp; AZ$1, DataRegularSeason20242025!$E$3:$E$1315, $A10)</f>
        <v>17</v>
      </c>
      <c r="BA10">
        <f>SUMIFS(DataRegularSeason20242025!$AA$3:$AA$1315,DataRegularSeason20242025!$B$3:$B$1315, "&lt;=" &amp; BA$1, DataRegularSeason20242025!$D$3:$D$1315, $A10)+SUMIFS(DataRegularSeason20242025!$AB$3:$AB$1315,DataRegularSeason20242025!$B$3:$B$1315, "&lt;=" &amp; BA$1, DataRegularSeason20242025!$E$3:$E$1315, $A10)</f>
        <v>17</v>
      </c>
      <c r="BB10">
        <f>SUMIFS(DataRegularSeason20242025!$AA$3:$AA$1315,DataRegularSeason20242025!$B$3:$B$1315, "&lt;=" &amp; BB$1, DataRegularSeason20242025!$D$3:$D$1315, $A10)+SUMIFS(DataRegularSeason20242025!$AB$3:$AB$1315,DataRegularSeason20242025!$B$3:$B$1315, "&lt;=" &amp; BB$1, DataRegularSeason20242025!$E$3:$E$1315, $A10)</f>
        <v>17</v>
      </c>
      <c r="BC10">
        <f>SUMIFS(DataRegularSeason20242025!$AA$3:$AA$1315,DataRegularSeason20242025!$B$3:$B$1315, "&lt;=" &amp; BC$1, DataRegularSeason20242025!$D$3:$D$1315, $A10)+SUMIFS(DataRegularSeason20242025!$AB$3:$AB$1315,DataRegularSeason20242025!$B$3:$B$1315, "&lt;=" &amp; BC$1, DataRegularSeason20242025!$E$3:$E$1315, $A10)</f>
        <v>17</v>
      </c>
      <c r="BD10">
        <f>SUMIFS(DataRegularSeason20242025!$AA$3:$AA$1315,DataRegularSeason20242025!$B$3:$B$1315, "&lt;=" &amp; BD$1, DataRegularSeason20242025!$D$3:$D$1315, $A10)+SUMIFS(DataRegularSeason20242025!$AB$3:$AB$1315,DataRegularSeason20242025!$B$3:$B$1315, "&lt;=" &amp; BD$1, DataRegularSeason20242025!$E$3:$E$1315, $A10)</f>
        <v>17</v>
      </c>
      <c r="BE10">
        <f>SUMIFS(DataRegularSeason20242025!$AA$3:$AA$1315,DataRegularSeason20242025!$B$3:$B$1315, "&lt;=" &amp; BE$1, DataRegularSeason20242025!$D$3:$D$1315, $A10)+SUMIFS(DataRegularSeason20242025!$AB$3:$AB$1315,DataRegularSeason20242025!$B$3:$B$1315, "&lt;=" &amp; BE$1, DataRegularSeason20242025!$E$3:$E$1315, $A10)</f>
        <v>17</v>
      </c>
      <c r="BF10">
        <f>SUMIFS(DataRegularSeason20242025!$AA$3:$AA$1315,DataRegularSeason20242025!$B$3:$B$1315, "&lt;=" &amp; BF$1, DataRegularSeason20242025!$D$3:$D$1315, $A10)+SUMIFS(DataRegularSeason20242025!$AB$3:$AB$1315,DataRegularSeason20242025!$B$3:$B$1315, "&lt;=" &amp; BF$1, DataRegularSeason20242025!$E$3:$E$1315, $A10)</f>
        <v>17</v>
      </c>
      <c r="BG10">
        <f>SUMIFS(DataRegularSeason20242025!$AA$3:$AA$1315,DataRegularSeason20242025!$B$3:$B$1315, "&lt;=" &amp; BG$1, DataRegularSeason20242025!$D$3:$D$1315, $A10)+SUMIFS(DataRegularSeason20242025!$AB$3:$AB$1315,DataRegularSeason20242025!$B$3:$B$1315, "&lt;=" &amp; BG$1, DataRegularSeason20242025!$E$3:$E$1315, $A10)</f>
        <v>17</v>
      </c>
      <c r="BH10">
        <f>SUMIFS(DataRegularSeason20242025!$AA$3:$AA$1315,DataRegularSeason20242025!$B$3:$B$1315, "&lt;=" &amp; BH$1, DataRegularSeason20242025!$D$3:$D$1315, $A10)+SUMIFS(DataRegularSeason20242025!$AB$3:$AB$1315,DataRegularSeason20242025!$B$3:$B$1315, "&lt;=" &amp; BH$1, DataRegularSeason20242025!$E$3:$E$1315, $A10)</f>
        <v>17</v>
      </c>
      <c r="BI10">
        <f>SUMIFS(DataRegularSeason20242025!$AA$3:$AA$1315,DataRegularSeason20242025!$B$3:$B$1315, "&lt;=" &amp; BI$1, DataRegularSeason20242025!$D$3:$D$1315, $A10)+SUMIFS(DataRegularSeason20242025!$AB$3:$AB$1315,DataRegularSeason20242025!$B$3:$B$1315, "&lt;=" &amp; BI$1, DataRegularSeason20242025!$E$3:$E$1315, $A10)</f>
        <v>17</v>
      </c>
      <c r="BJ10">
        <f>SUMIFS(DataRegularSeason20242025!$AA$3:$AA$1315,DataRegularSeason20242025!$B$3:$B$1315, "&lt;=" &amp; BJ$1, DataRegularSeason20242025!$D$3:$D$1315, $A10)+SUMIFS(DataRegularSeason20242025!$AB$3:$AB$1315,DataRegularSeason20242025!$B$3:$B$1315, "&lt;=" &amp; BJ$1, DataRegularSeason20242025!$E$3:$E$1315, $A10)</f>
        <v>17</v>
      </c>
      <c r="BK10">
        <f>SUMIFS(DataRegularSeason20242025!$AA$3:$AA$1315,DataRegularSeason20242025!$B$3:$B$1315, "&lt;=" &amp; BK$1, DataRegularSeason20242025!$D$3:$D$1315, $A10)+SUMIFS(DataRegularSeason20242025!$AB$3:$AB$1315,DataRegularSeason20242025!$B$3:$B$1315, "&lt;=" &amp; BK$1, DataRegularSeason20242025!$E$3:$E$1315, $A10)</f>
        <v>17</v>
      </c>
      <c r="BL10">
        <f>SUMIFS(DataRegularSeason20242025!$AA$3:$AA$1315,DataRegularSeason20242025!$B$3:$B$1315, "&lt;=" &amp; BL$1, DataRegularSeason20242025!$D$3:$D$1315, $A10)+SUMIFS(DataRegularSeason20242025!$AB$3:$AB$1315,DataRegularSeason20242025!$B$3:$B$1315, "&lt;=" &amp; BL$1, DataRegularSeason20242025!$E$3:$E$1315, $A10)</f>
        <v>17</v>
      </c>
      <c r="BM10">
        <f>SUMIFS(DataRegularSeason20242025!$AA$3:$AA$1315,DataRegularSeason20242025!$B$3:$B$1315, "&lt;=" &amp; BM$1, DataRegularSeason20242025!$D$3:$D$1315, $A10)+SUMIFS(DataRegularSeason20242025!$AB$3:$AB$1315,DataRegularSeason20242025!$B$3:$B$1315, "&lt;=" &amp; BM$1, DataRegularSeason20242025!$E$3:$E$1315, $A10)</f>
        <v>17</v>
      </c>
      <c r="BN10">
        <f>SUMIFS(DataRegularSeason20242025!$AA$3:$AA$1315,DataRegularSeason20242025!$B$3:$B$1315, "&lt;=" &amp; BN$1, DataRegularSeason20242025!$D$3:$D$1315, $A10)+SUMIFS(DataRegularSeason20242025!$AB$3:$AB$1315,DataRegularSeason20242025!$B$3:$B$1315, "&lt;=" &amp; BN$1, DataRegularSeason20242025!$E$3:$E$1315, $A10)</f>
        <v>17</v>
      </c>
      <c r="BO10">
        <f>SUMIFS(DataRegularSeason20242025!$AA$3:$AA$1315,DataRegularSeason20242025!$B$3:$B$1315, "&lt;=" &amp; BO$1, DataRegularSeason20242025!$D$3:$D$1315, $A10)+SUMIFS(DataRegularSeason20242025!$AB$3:$AB$1315,DataRegularSeason20242025!$B$3:$B$1315, "&lt;=" &amp; BO$1, DataRegularSeason20242025!$E$3:$E$1315, $A10)</f>
        <v>17</v>
      </c>
      <c r="BP10">
        <f>SUMIFS(DataRegularSeason20242025!$AA$3:$AA$1315,DataRegularSeason20242025!$B$3:$B$1315, "&lt;=" &amp; BP$1, DataRegularSeason20242025!$D$3:$D$1315, $A10)+SUMIFS(DataRegularSeason20242025!$AB$3:$AB$1315,DataRegularSeason20242025!$B$3:$B$1315, "&lt;=" &amp; BP$1, DataRegularSeason20242025!$E$3:$E$1315, $A10)</f>
        <v>17</v>
      </c>
      <c r="BQ10">
        <f>SUMIFS(DataRegularSeason20242025!$AA$3:$AA$1315,DataRegularSeason20242025!$B$3:$B$1315, "&lt;=" &amp; BQ$1, DataRegularSeason20242025!$D$3:$D$1315, $A10)+SUMIFS(DataRegularSeason20242025!$AB$3:$AB$1315,DataRegularSeason20242025!$B$3:$B$1315, "&lt;=" &amp; BQ$1, DataRegularSeason20242025!$E$3:$E$1315, $A10)</f>
        <v>17</v>
      </c>
      <c r="BR10">
        <f>SUMIFS(DataRegularSeason20242025!$AA$3:$AA$1315,DataRegularSeason20242025!$B$3:$B$1315, "&lt;=" &amp; BR$1, DataRegularSeason20242025!$D$3:$D$1315, $A10)+SUMIFS(DataRegularSeason20242025!$AB$3:$AB$1315,DataRegularSeason20242025!$B$3:$B$1315, "&lt;=" &amp; BR$1, DataRegularSeason20242025!$E$3:$E$1315, $A10)</f>
        <v>17</v>
      </c>
      <c r="BS10">
        <f>SUMIFS(DataRegularSeason20242025!$AA$3:$AA$1315,DataRegularSeason20242025!$B$3:$B$1315, "&lt;=" &amp; BS$1, DataRegularSeason20242025!$D$3:$D$1315, $A10)+SUMIFS(DataRegularSeason20242025!$AB$3:$AB$1315,DataRegularSeason20242025!$B$3:$B$1315, "&lt;=" &amp; BS$1, DataRegularSeason20242025!$E$3:$E$1315, $A10)</f>
        <v>17</v>
      </c>
      <c r="BT10">
        <f>SUMIFS(DataRegularSeason20242025!$AA$3:$AA$1315,DataRegularSeason20242025!$B$3:$B$1315, "&lt;=" &amp; BT$1, DataRegularSeason20242025!$D$3:$D$1315, $A10)+SUMIFS(DataRegularSeason20242025!$AB$3:$AB$1315,DataRegularSeason20242025!$B$3:$B$1315, "&lt;=" &amp; BT$1, DataRegularSeason20242025!$E$3:$E$1315, $A10)</f>
        <v>17</v>
      </c>
      <c r="BU10">
        <f>SUMIFS(DataRegularSeason20242025!$AA$3:$AA$1315,DataRegularSeason20242025!$B$3:$B$1315, "&lt;=" &amp; BU$1, DataRegularSeason20242025!$D$3:$D$1315, $A10)+SUMIFS(DataRegularSeason20242025!$AB$3:$AB$1315,DataRegularSeason20242025!$B$3:$B$1315, "&lt;=" &amp; BU$1, DataRegularSeason20242025!$E$3:$E$1315, $A10)</f>
        <v>17</v>
      </c>
      <c r="BV10">
        <f>SUMIFS(DataRegularSeason20242025!$AA$3:$AA$1315,DataRegularSeason20242025!$B$3:$B$1315, "&lt;=" &amp; BV$1, DataRegularSeason20242025!$D$3:$D$1315, $A10)+SUMIFS(DataRegularSeason20242025!$AB$3:$AB$1315,DataRegularSeason20242025!$B$3:$B$1315, "&lt;=" &amp; BV$1, DataRegularSeason20242025!$E$3:$E$1315, $A10)</f>
        <v>17</v>
      </c>
      <c r="BW10">
        <f>SUMIFS(DataRegularSeason20242025!$AA$3:$AA$1315,DataRegularSeason20242025!$B$3:$B$1315, "&lt;=" &amp; BW$1, DataRegularSeason20242025!$D$3:$D$1315, $A10)+SUMIFS(DataRegularSeason20242025!$AB$3:$AB$1315,DataRegularSeason20242025!$B$3:$B$1315, "&lt;=" &amp; BW$1, DataRegularSeason20242025!$E$3:$E$1315, $A10)</f>
        <v>17</v>
      </c>
      <c r="BX10">
        <f>SUMIFS(DataRegularSeason20242025!$AA$3:$AA$1315,DataRegularSeason20242025!$B$3:$B$1315, "&lt;=" &amp; BX$1, DataRegularSeason20242025!$D$3:$D$1315, $A10)+SUMIFS(DataRegularSeason20242025!$AB$3:$AB$1315,DataRegularSeason20242025!$B$3:$B$1315, "&lt;=" &amp; BX$1, DataRegularSeason20242025!$E$3:$E$1315, $A10)</f>
        <v>17</v>
      </c>
      <c r="BY10">
        <f>SUMIFS(DataRegularSeason20242025!$AA$3:$AA$1315,DataRegularSeason20242025!$B$3:$B$1315, "&lt;=" &amp; BY$1, DataRegularSeason20242025!$D$3:$D$1315, $A10)+SUMIFS(DataRegularSeason20242025!$AB$3:$AB$1315,DataRegularSeason20242025!$B$3:$B$1315, "&lt;=" &amp; BY$1, DataRegularSeason20242025!$E$3:$E$1315, $A10)</f>
        <v>17</v>
      </c>
      <c r="BZ10">
        <f>SUMIFS(DataRegularSeason20242025!$AA$3:$AA$1315,DataRegularSeason20242025!$B$3:$B$1315, "&lt;=" &amp; BZ$1, DataRegularSeason20242025!$D$3:$D$1315, $A10)+SUMIFS(DataRegularSeason20242025!$AB$3:$AB$1315,DataRegularSeason20242025!$B$3:$B$1315, "&lt;=" &amp; BZ$1, DataRegularSeason20242025!$E$3:$E$1315, $A10)</f>
        <v>17</v>
      </c>
      <c r="CA10">
        <f>SUMIFS(DataRegularSeason20242025!$AA$3:$AA$1315,DataRegularSeason20242025!$B$3:$B$1315, "&lt;=" &amp; CA$1, DataRegularSeason20242025!$D$3:$D$1315, $A10)+SUMIFS(DataRegularSeason20242025!$AB$3:$AB$1315,DataRegularSeason20242025!$B$3:$B$1315, "&lt;=" &amp; CA$1, DataRegularSeason20242025!$E$3:$E$1315, $A10)</f>
        <v>17</v>
      </c>
      <c r="CB10">
        <f>SUMIFS(DataRegularSeason20242025!$AA$3:$AA$1315,DataRegularSeason20242025!$B$3:$B$1315, "&lt;=" &amp; CB$1, DataRegularSeason20242025!$D$3:$D$1315, $A10)+SUMIFS(DataRegularSeason20242025!$AB$3:$AB$1315,DataRegularSeason20242025!$B$3:$B$1315, "&lt;=" &amp; CB$1, DataRegularSeason20242025!$E$3:$E$1315, $A10)</f>
        <v>17</v>
      </c>
      <c r="CC10">
        <f>SUMIFS(DataRegularSeason20242025!$AA$3:$AA$1315,DataRegularSeason20242025!$B$3:$B$1315, "&lt;=" &amp; CC$1, DataRegularSeason20242025!$D$3:$D$1315, $A10)+SUMIFS(DataRegularSeason20242025!$AB$3:$AB$1315,DataRegularSeason20242025!$B$3:$B$1315, "&lt;=" &amp; CC$1, DataRegularSeason20242025!$E$3:$E$1315, $A10)</f>
        <v>17</v>
      </c>
      <c r="CD10">
        <f>SUMIFS(DataRegularSeason20242025!$AA$3:$AA$1315,DataRegularSeason20242025!$B$3:$B$1315, "&lt;=" &amp; CD$1, DataRegularSeason20242025!$D$3:$D$1315, $A10)+SUMIFS(DataRegularSeason20242025!$AB$3:$AB$1315,DataRegularSeason20242025!$B$3:$B$1315, "&lt;=" &amp; CD$1, DataRegularSeason20242025!$E$3:$E$1315, $A10)</f>
        <v>17</v>
      </c>
      <c r="CE10">
        <f>SUMIFS(DataRegularSeason20242025!$AA$3:$AA$1315,DataRegularSeason20242025!$B$3:$B$1315, "&lt;=" &amp; CE$1, DataRegularSeason20242025!$D$3:$D$1315, $A10)+SUMIFS(DataRegularSeason20242025!$AB$3:$AB$1315,DataRegularSeason20242025!$B$3:$B$1315, "&lt;=" &amp; CE$1, DataRegularSeason20242025!$E$3:$E$1315, $A10)</f>
        <v>17</v>
      </c>
      <c r="CF10">
        <f>SUMIFS(DataRegularSeason20242025!$AA$3:$AA$1315,DataRegularSeason20242025!$B$3:$B$1315, "&lt;=" &amp; CF$1, DataRegularSeason20242025!$D$3:$D$1315, $A10)+SUMIFS(DataRegularSeason20242025!$AB$3:$AB$1315,DataRegularSeason20242025!$B$3:$B$1315, "&lt;=" &amp; CF$1, DataRegularSeason20242025!$E$3:$E$1315, $A10)</f>
        <v>17</v>
      </c>
      <c r="CG10">
        <f>SUMIFS(DataRegularSeason20242025!$AA$3:$AA$1315,DataRegularSeason20242025!$B$3:$B$1315, "&lt;=" &amp; CG$1, DataRegularSeason20242025!$D$3:$D$1315, $A10)+SUMIFS(DataRegularSeason20242025!$AB$3:$AB$1315,DataRegularSeason20242025!$B$3:$B$1315, "&lt;=" &amp; CG$1, DataRegularSeason20242025!$E$3:$E$1315, $A10)</f>
        <v>17</v>
      </c>
      <c r="CH10">
        <f>SUMIFS(DataRegularSeason20242025!$AA$3:$AA$1315,DataRegularSeason20242025!$B$3:$B$1315, "&lt;=" &amp; CH$1, DataRegularSeason20242025!$D$3:$D$1315, $A10)+SUMIFS(DataRegularSeason20242025!$AB$3:$AB$1315,DataRegularSeason20242025!$B$3:$B$1315, "&lt;=" &amp; CH$1, DataRegularSeason20242025!$E$3:$E$1315, $A10)</f>
        <v>17</v>
      </c>
      <c r="CI10">
        <f>SUMIFS(DataRegularSeason20242025!$AA$3:$AA$1315,DataRegularSeason20242025!$B$3:$B$1315, "&lt;=" &amp; CI$1, DataRegularSeason20242025!$D$3:$D$1315, $A10)+SUMIFS(DataRegularSeason20242025!$AB$3:$AB$1315,DataRegularSeason20242025!$B$3:$B$1315, "&lt;=" &amp; CI$1, DataRegularSeason20242025!$E$3:$E$1315, $A10)</f>
        <v>17</v>
      </c>
      <c r="CJ10">
        <f>SUMIFS(DataRegularSeason20242025!$AA$3:$AA$1315,DataRegularSeason20242025!$B$3:$B$1315, "&lt;=" &amp; CJ$1, DataRegularSeason20242025!$D$3:$D$1315, $A10)+SUMIFS(DataRegularSeason20242025!$AB$3:$AB$1315,DataRegularSeason20242025!$B$3:$B$1315, "&lt;=" &amp; CJ$1, DataRegularSeason20242025!$E$3:$E$1315, $A10)</f>
        <v>17</v>
      </c>
      <c r="CK10">
        <f>SUMIFS(DataRegularSeason20242025!$AA$3:$AA$1315,DataRegularSeason20242025!$B$3:$B$1315, "&lt;=" &amp; CK$1, DataRegularSeason20242025!$D$3:$D$1315, $A10)+SUMIFS(DataRegularSeason20242025!$AB$3:$AB$1315,DataRegularSeason20242025!$B$3:$B$1315, "&lt;=" &amp; CK$1, DataRegularSeason20242025!$E$3:$E$1315, $A10)</f>
        <v>17</v>
      </c>
      <c r="CL10">
        <f>SUMIFS(DataRegularSeason20242025!$AA$3:$AA$1315,DataRegularSeason20242025!$B$3:$B$1315, "&lt;=" &amp; CL$1, DataRegularSeason20242025!$D$3:$D$1315, $A10)+SUMIFS(DataRegularSeason20242025!$AB$3:$AB$1315,DataRegularSeason20242025!$B$3:$B$1315, "&lt;=" &amp; CL$1, DataRegularSeason20242025!$E$3:$E$1315, $A10)</f>
        <v>17</v>
      </c>
      <c r="CM10">
        <f>SUMIFS(DataRegularSeason20242025!$AA$3:$AA$1315,DataRegularSeason20242025!$B$3:$B$1315, "&lt;=" &amp; CM$1, DataRegularSeason20242025!$D$3:$D$1315, $A10)+SUMIFS(DataRegularSeason20242025!$AB$3:$AB$1315,DataRegularSeason20242025!$B$3:$B$1315, "&lt;=" &amp; CM$1, DataRegularSeason20242025!$E$3:$E$1315, $A10)</f>
        <v>17</v>
      </c>
      <c r="CN10">
        <f>SUMIFS(DataRegularSeason20242025!$AA$3:$AA$1315,DataRegularSeason20242025!$B$3:$B$1315, "&lt;=" &amp; CN$1, DataRegularSeason20242025!$D$3:$D$1315, $A10)+SUMIFS(DataRegularSeason20242025!$AB$3:$AB$1315,DataRegularSeason20242025!$B$3:$B$1315, "&lt;=" &amp; CN$1, DataRegularSeason20242025!$E$3:$E$1315, $A10)</f>
        <v>17</v>
      </c>
      <c r="CO10">
        <f>SUMIFS(DataRegularSeason20242025!$AA$3:$AA$1315,DataRegularSeason20242025!$B$3:$B$1315, "&lt;=" &amp; CO$1, DataRegularSeason20242025!$D$3:$D$1315, $A10)+SUMIFS(DataRegularSeason20242025!$AB$3:$AB$1315,DataRegularSeason20242025!$B$3:$B$1315, "&lt;=" &amp; CO$1, DataRegularSeason20242025!$E$3:$E$1315, $A10)</f>
        <v>17</v>
      </c>
      <c r="CP10">
        <f>SUMIFS(DataRegularSeason20242025!$AA$3:$AA$1315,DataRegularSeason20242025!$B$3:$B$1315, "&lt;=" &amp; CP$1, DataRegularSeason20242025!$D$3:$D$1315, $A10)+SUMIFS(DataRegularSeason20242025!$AB$3:$AB$1315,DataRegularSeason20242025!$B$3:$B$1315, "&lt;=" &amp; CP$1, DataRegularSeason20242025!$E$3:$E$1315, $A10)</f>
        <v>17</v>
      </c>
      <c r="CQ10">
        <f>SUMIFS(DataRegularSeason20242025!$AA$3:$AA$1315,DataRegularSeason20242025!$B$3:$B$1315, "&lt;=" &amp; CQ$1, DataRegularSeason20242025!$D$3:$D$1315, $A10)+SUMIFS(DataRegularSeason20242025!$AB$3:$AB$1315,DataRegularSeason20242025!$B$3:$B$1315, "&lt;=" &amp; CQ$1, DataRegularSeason20242025!$E$3:$E$1315, $A10)</f>
        <v>17</v>
      </c>
      <c r="CR10">
        <f>SUMIFS(DataRegularSeason20242025!$AA$3:$AA$1315,DataRegularSeason20242025!$B$3:$B$1315, "&lt;=" &amp; CR$1, DataRegularSeason20242025!$D$3:$D$1315, $A10)+SUMIFS(DataRegularSeason20242025!$AB$3:$AB$1315,DataRegularSeason20242025!$B$3:$B$1315, "&lt;=" &amp; CR$1, DataRegularSeason20242025!$E$3:$E$1315, $A10)</f>
        <v>17</v>
      </c>
      <c r="CS10">
        <f>SUMIFS(DataRegularSeason20242025!$AA$3:$AA$1315,DataRegularSeason20242025!$B$3:$B$1315, "&lt;=" &amp; CS$1, DataRegularSeason20242025!$D$3:$D$1315, $A10)+SUMIFS(DataRegularSeason20242025!$AB$3:$AB$1315,DataRegularSeason20242025!$B$3:$B$1315, "&lt;=" &amp; CS$1, DataRegularSeason20242025!$E$3:$E$1315, $A10)</f>
        <v>17</v>
      </c>
      <c r="CT10">
        <f>SUMIFS(DataRegularSeason20242025!$AA$3:$AA$1315,DataRegularSeason20242025!$B$3:$B$1315, "&lt;=" &amp; CT$1, DataRegularSeason20242025!$D$3:$D$1315, $A10)+SUMIFS(DataRegularSeason20242025!$AB$3:$AB$1315,DataRegularSeason20242025!$B$3:$B$1315, "&lt;=" &amp; CT$1, DataRegularSeason20242025!$E$3:$E$1315, $A10)</f>
        <v>17</v>
      </c>
      <c r="CU10">
        <f>SUMIFS(DataRegularSeason20242025!$AA$3:$AA$1315,DataRegularSeason20242025!$B$3:$B$1315, "&lt;=" &amp; CU$1, DataRegularSeason20242025!$D$3:$D$1315, $A10)+SUMIFS(DataRegularSeason20242025!$AB$3:$AB$1315,DataRegularSeason20242025!$B$3:$B$1315, "&lt;=" &amp; CU$1, DataRegularSeason20242025!$E$3:$E$1315, $A10)</f>
        <v>17</v>
      </c>
      <c r="CV10">
        <f>SUMIFS(DataRegularSeason20242025!$AA$3:$AA$1315,DataRegularSeason20242025!$B$3:$B$1315, "&lt;=" &amp; CV$1, DataRegularSeason20242025!$D$3:$D$1315, $A10)+SUMIFS(DataRegularSeason20242025!$AB$3:$AB$1315,DataRegularSeason20242025!$B$3:$B$1315, "&lt;=" &amp; CV$1, DataRegularSeason20242025!$E$3:$E$1315, $A10)</f>
        <v>17</v>
      </c>
      <c r="CW10">
        <f>SUMIFS(DataRegularSeason20242025!$AA$3:$AA$1315,DataRegularSeason20242025!$B$3:$B$1315, "&lt;=" &amp; CW$1, DataRegularSeason20242025!$D$3:$D$1315, $A10)+SUMIFS(DataRegularSeason20242025!$AB$3:$AB$1315,DataRegularSeason20242025!$B$3:$B$1315, "&lt;=" &amp; CW$1, DataRegularSeason20242025!$E$3:$E$1315, $A10)</f>
        <v>17</v>
      </c>
      <c r="CX10">
        <f>SUMIFS(DataRegularSeason20242025!$AA$3:$AA$1315,DataRegularSeason20242025!$B$3:$B$1315, "&lt;=" &amp; CX$1, DataRegularSeason20242025!$D$3:$D$1315, $A10)+SUMIFS(DataRegularSeason20242025!$AB$3:$AB$1315,DataRegularSeason20242025!$B$3:$B$1315, "&lt;=" &amp; CX$1, DataRegularSeason20242025!$E$3:$E$1315, $A10)</f>
        <v>17</v>
      </c>
      <c r="CY10">
        <f>SUMIFS(DataRegularSeason20242025!$AA$3:$AA$1315,DataRegularSeason20242025!$B$3:$B$1315, "&lt;=" &amp; CY$1, DataRegularSeason20242025!$D$3:$D$1315, $A10)+SUMIFS(DataRegularSeason20242025!$AB$3:$AB$1315,DataRegularSeason20242025!$B$3:$B$1315, "&lt;=" &amp; CY$1, DataRegularSeason20242025!$E$3:$E$1315, $A10)</f>
        <v>17</v>
      </c>
      <c r="CZ10">
        <f>SUMIFS(DataRegularSeason20242025!$AA$3:$AA$1315,DataRegularSeason20242025!$B$3:$B$1315, "&lt;=" &amp; CZ$1, DataRegularSeason20242025!$D$3:$D$1315, $A10)+SUMIFS(DataRegularSeason20242025!$AB$3:$AB$1315,DataRegularSeason20242025!$B$3:$B$1315, "&lt;=" &amp; CZ$1, DataRegularSeason20242025!$E$3:$E$1315, $A10)</f>
        <v>17</v>
      </c>
      <c r="DA10">
        <f>SUMIFS(DataRegularSeason20242025!$AA$3:$AA$1315,DataRegularSeason20242025!$B$3:$B$1315, "&lt;=" &amp; DA$1, DataRegularSeason20242025!$D$3:$D$1315, $A10)+SUMIFS(DataRegularSeason20242025!$AB$3:$AB$1315,DataRegularSeason20242025!$B$3:$B$1315, "&lt;=" &amp; DA$1, DataRegularSeason20242025!$E$3:$E$1315, $A10)</f>
        <v>17</v>
      </c>
      <c r="DB10">
        <f>SUMIFS(DataRegularSeason20242025!$AA$3:$AA$1315,DataRegularSeason20242025!$B$3:$B$1315, "&lt;=" &amp; DB$1, DataRegularSeason20242025!$D$3:$D$1315, $A10)+SUMIFS(DataRegularSeason20242025!$AB$3:$AB$1315,DataRegularSeason20242025!$B$3:$B$1315, "&lt;=" &amp; DB$1, DataRegularSeason20242025!$E$3:$E$1315, $A10)</f>
        <v>17</v>
      </c>
      <c r="DC10">
        <f>SUMIFS(DataRegularSeason20242025!$AA$3:$AA$1315,DataRegularSeason20242025!$B$3:$B$1315, "&lt;=" &amp; DC$1, DataRegularSeason20242025!$D$3:$D$1315, $A10)+SUMIFS(DataRegularSeason20242025!$AB$3:$AB$1315,DataRegularSeason20242025!$B$3:$B$1315, "&lt;=" &amp; DC$1, DataRegularSeason20242025!$E$3:$E$1315, $A10)</f>
        <v>17</v>
      </c>
      <c r="DD10">
        <f>SUMIFS(DataRegularSeason20242025!$AA$3:$AA$1315,DataRegularSeason20242025!$B$3:$B$1315, "&lt;=" &amp; DD$1, DataRegularSeason20242025!$D$3:$D$1315, $A10)+SUMIFS(DataRegularSeason20242025!$AB$3:$AB$1315,DataRegularSeason20242025!$B$3:$B$1315, "&lt;=" &amp; DD$1, DataRegularSeason20242025!$E$3:$E$1315, $A10)</f>
        <v>17</v>
      </c>
      <c r="DE10">
        <f>SUMIFS(DataRegularSeason20242025!$AA$3:$AA$1315,DataRegularSeason20242025!$B$3:$B$1315, "&lt;=" &amp; DE$1, DataRegularSeason20242025!$D$3:$D$1315, $A10)+SUMIFS(DataRegularSeason20242025!$AB$3:$AB$1315,DataRegularSeason20242025!$B$3:$B$1315, "&lt;=" &amp; DE$1, DataRegularSeason20242025!$E$3:$E$1315, $A10)</f>
        <v>17</v>
      </c>
      <c r="DF10">
        <f>SUMIFS(DataRegularSeason20242025!$AA$3:$AA$1315,DataRegularSeason20242025!$B$3:$B$1315, "&lt;=" &amp; DF$1, DataRegularSeason20242025!$D$3:$D$1315, $A10)+SUMIFS(DataRegularSeason20242025!$AB$3:$AB$1315,DataRegularSeason20242025!$B$3:$B$1315, "&lt;=" &amp; DF$1, DataRegularSeason20242025!$E$3:$E$1315, $A10)</f>
        <v>17</v>
      </c>
      <c r="DG10">
        <f>SUMIFS(DataRegularSeason20242025!$AA$3:$AA$1315,DataRegularSeason20242025!$B$3:$B$1315, "&lt;=" &amp; DG$1, DataRegularSeason20242025!$D$3:$D$1315, $A10)+SUMIFS(DataRegularSeason20242025!$AB$3:$AB$1315,DataRegularSeason20242025!$B$3:$B$1315, "&lt;=" &amp; DG$1, DataRegularSeason20242025!$E$3:$E$1315, $A10)</f>
        <v>17</v>
      </c>
      <c r="DH10">
        <f>SUMIFS(DataRegularSeason20242025!$AA$3:$AA$1315,DataRegularSeason20242025!$B$3:$B$1315, "&lt;=" &amp; DH$1, DataRegularSeason20242025!$D$3:$D$1315, $A10)+SUMIFS(DataRegularSeason20242025!$AB$3:$AB$1315,DataRegularSeason20242025!$B$3:$B$1315, "&lt;=" &amp; DH$1, DataRegularSeason20242025!$E$3:$E$1315, $A10)</f>
        <v>17</v>
      </c>
      <c r="DI10">
        <f>SUMIFS(DataRegularSeason20242025!$AA$3:$AA$1315,DataRegularSeason20242025!$B$3:$B$1315, "&lt;=" &amp; DI$1, DataRegularSeason20242025!$D$3:$D$1315, $A10)+SUMIFS(DataRegularSeason20242025!$AB$3:$AB$1315,DataRegularSeason20242025!$B$3:$B$1315, "&lt;=" &amp; DI$1, DataRegularSeason20242025!$E$3:$E$1315, $A10)</f>
        <v>17</v>
      </c>
      <c r="DJ10">
        <f>SUMIFS(DataRegularSeason20242025!$AA$3:$AA$1315,DataRegularSeason20242025!$B$3:$B$1315, "&lt;=" &amp; DJ$1, DataRegularSeason20242025!$D$3:$D$1315, $A10)+SUMIFS(DataRegularSeason20242025!$AB$3:$AB$1315,DataRegularSeason20242025!$B$3:$B$1315, "&lt;=" &amp; DJ$1, DataRegularSeason20242025!$E$3:$E$1315, $A10)</f>
        <v>17</v>
      </c>
      <c r="DK10">
        <f>SUMIFS(DataRegularSeason20242025!$AA$3:$AA$1315,DataRegularSeason20242025!$B$3:$B$1315, "&lt;=" &amp; DK$1, DataRegularSeason20242025!$D$3:$D$1315, $A10)+SUMIFS(DataRegularSeason20242025!$AB$3:$AB$1315,DataRegularSeason20242025!$B$3:$B$1315, "&lt;=" &amp; DK$1, DataRegularSeason20242025!$E$3:$E$1315, $A10)</f>
        <v>17</v>
      </c>
      <c r="DL10">
        <f>SUMIFS(DataRegularSeason20242025!$AA$3:$AA$1315,DataRegularSeason20242025!$B$3:$B$1315, "&lt;=" &amp; DL$1, DataRegularSeason20242025!$D$3:$D$1315, $A10)+SUMIFS(DataRegularSeason20242025!$AB$3:$AB$1315,DataRegularSeason20242025!$B$3:$B$1315, "&lt;=" &amp; DL$1, DataRegularSeason20242025!$E$3:$E$1315, $A10)</f>
        <v>17</v>
      </c>
      <c r="DM10">
        <f>SUMIFS(DataRegularSeason20242025!$AA$3:$AA$1315,DataRegularSeason20242025!$B$3:$B$1315, "&lt;=" &amp; DM$1, DataRegularSeason20242025!$D$3:$D$1315, $A10)+SUMIFS(DataRegularSeason20242025!$AB$3:$AB$1315,DataRegularSeason20242025!$B$3:$B$1315, "&lt;=" &amp; DM$1, DataRegularSeason20242025!$E$3:$E$1315, $A10)</f>
        <v>17</v>
      </c>
      <c r="DN10">
        <f>SUMIFS(DataRegularSeason20242025!$AA$3:$AA$1315,DataRegularSeason20242025!$B$3:$B$1315, "&lt;=" &amp; DN$1, DataRegularSeason20242025!$D$3:$D$1315, $A10)+SUMIFS(DataRegularSeason20242025!$AB$3:$AB$1315,DataRegularSeason20242025!$B$3:$B$1315, "&lt;=" &amp; DN$1, DataRegularSeason20242025!$E$3:$E$1315, $A10)</f>
        <v>17</v>
      </c>
      <c r="DO10">
        <f>SUMIFS(DataRegularSeason20242025!$AA$3:$AA$1315,DataRegularSeason20242025!$B$3:$B$1315, "&lt;=" &amp; DO$1, DataRegularSeason20242025!$D$3:$D$1315, $A10)+SUMIFS(DataRegularSeason20242025!$AB$3:$AB$1315,DataRegularSeason20242025!$B$3:$B$1315, "&lt;=" &amp; DO$1, DataRegularSeason20242025!$E$3:$E$1315, $A10)</f>
        <v>17</v>
      </c>
      <c r="DP10">
        <f>SUMIFS(DataRegularSeason20242025!$AA$3:$AA$1315,DataRegularSeason20242025!$B$3:$B$1315, "&lt;=" &amp; DP$1, DataRegularSeason20242025!$D$3:$D$1315, $A10)+SUMIFS(DataRegularSeason20242025!$AB$3:$AB$1315,DataRegularSeason20242025!$B$3:$B$1315, "&lt;=" &amp; DP$1, DataRegularSeason20242025!$E$3:$E$1315, $A10)</f>
        <v>17</v>
      </c>
      <c r="DQ10">
        <f>SUMIFS(DataRegularSeason20242025!$AA$3:$AA$1315,DataRegularSeason20242025!$B$3:$B$1315, "&lt;=" &amp; DQ$1, DataRegularSeason20242025!$D$3:$D$1315, $A10)+SUMIFS(DataRegularSeason20242025!$AB$3:$AB$1315,DataRegularSeason20242025!$B$3:$B$1315, "&lt;=" &amp; DQ$1, DataRegularSeason20242025!$E$3:$E$1315, $A10)</f>
        <v>17</v>
      </c>
      <c r="DR10">
        <f>SUMIFS(DataRegularSeason20242025!$AA$3:$AA$1315,DataRegularSeason20242025!$B$3:$B$1315, "&lt;=" &amp; DR$1, DataRegularSeason20242025!$D$3:$D$1315, $A10)+SUMIFS(DataRegularSeason20242025!$AB$3:$AB$1315,DataRegularSeason20242025!$B$3:$B$1315, "&lt;=" &amp; DR$1, DataRegularSeason20242025!$E$3:$E$1315, $A10)</f>
        <v>17</v>
      </c>
      <c r="DS10">
        <f>SUMIFS(DataRegularSeason20242025!$AA$3:$AA$1315,DataRegularSeason20242025!$B$3:$B$1315, "&lt;=" &amp; DS$1, DataRegularSeason20242025!$D$3:$D$1315, $A10)+SUMIFS(DataRegularSeason20242025!$AB$3:$AB$1315,DataRegularSeason20242025!$B$3:$B$1315, "&lt;=" &amp; DS$1, DataRegularSeason20242025!$E$3:$E$1315, $A10)</f>
        <v>17</v>
      </c>
      <c r="DT10">
        <f>SUMIFS(DataRegularSeason20242025!$AA$3:$AA$1315,DataRegularSeason20242025!$B$3:$B$1315, "&lt;=" &amp; DT$1, DataRegularSeason20242025!$D$3:$D$1315, $A10)+SUMIFS(DataRegularSeason20242025!$AB$3:$AB$1315,DataRegularSeason20242025!$B$3:$B$1315, "&lt;=" &amp; DT$1, DataRegularSeason20242025!$E$3:$E$1315, $A10)</f>
        <v>17</v>
      </c>
      <c r="DU10">
        <f>SUMIFS(DataRegularSeason20242025!$AA$3:$AA$1315,DataRegularSeason20242025!$B$3:$B$1315, "&lt;=" &amp; DU$1, DataRegularSeason20242025!$D$3:$D$1315, $A10)+SUMIFS(DataRegularSeason20242025!$AB$3:$AB$1315,DataRegularSeason20242025!$B$3:$B$1315, "&lt;=" &amp; DU$1, DataRegularSeason20242025!$E$3:$E$1315, $A10)</f>
        <v>17</v>
      </c>
      <c r="DV10">
        <f>SUMIFS(DataRegularSeason20242025!$AA$3:$AA$1315,DataRegularSeason20242025!$B$3:$B$1315, "&lt;=" &amp; DV$1, DataRegularSeason20242025!$D$3:$D$1315, $A10)+SUMIFS(DataRegularSeason20242025!$AB$3:$AB$1315,DataRegularSeason20242025!$B$3:$B$1315, "&lt;=" &amp; DV$1, DataRegularSeason20242025!$E$3:$E$1315, $A10)</f>
        <v>17</v>
      </c>
      <c r="DW10">
        <f>SUMIFS(DataRegularSeason20242025!$AA$3:$AA$1315,DataRegularSeason20242025!$B$3:$B$1315, "&lt;=" &amp; DW$1, DataRegularSeason20242025!$D$3:$D$1315, $A10)+SUMIFS(DataRegularSeason20242025!$AB$3:$AB$1315,DataRegularSeason20242025!$B$3:$B$1315, "&lt;=" &amp; DW$1, DataRegularSeason20242025!$E$3:$E$1315, $A10)</f>
        <v>17</v>
      </c>
      <c r="DX10">
        <f>SUMIFS(DataRegularSeason20242025!$AA$3:$AA$1315,DataRegularSeason20242025!$B$3:$B$1315, "&lt;=" &amp; DX$1, DataRegularSeason20242025!$D$3:$D$1315, $A10)+SUMIFS(DataRegularSeason20242025!$AB$3:$AB$1315,DataRegularSeason20242025!$B$3:$B$1315, "&lt;=" &amp; DX$1, DataRegularSeason20242025!$E$3:$E$1315, $A10)</f>
        <v>17</v>
      </c>
      <c r="DY10">
        <f>SUMIFS(DataRegularSeason20242025!$AA$3:$AA$1315,DataRegularSeason20242025!$B$3:$B$1315, "&lt;=" &amp; DY$1, DataRegularSeason20242025!$D$3:$D$1315, $A10)+SUMIFS(DataRegularSeason20242025!$AB$3:$AB$1315,DataRegularSeason20242025!$B$3:$B$1315, "&lt;=" &amp; DY$1, DataRegularSeason20242025!$E$3:$E$1315, $A10)</f>
        <v>17</v>
      </c>
      <c r="DZ10">
        <f>SUMIFS(DataRegularSeason20242025!$AA$3:$AA$1315,DataRegularSeason20242025!$B$3:$B$1315, "&lt;=" &amp; DZ$1, DataRegularSeason20242025!$D$3:$D$1315, $A10)+SUMIFS(DataRegularSeason20242025!$AB$3:$AB$1315,DataRegularSeason20242025!$B$3:$B$1315, "&lt;=" &amp; DZ$1, DataRegularSeason20242025!$E$3:$E$1315, $A10)</f>
        <v>17</v>
      </c>
      <c r="EA10">
        <f>SUMIFS(DataRegularSeason20242025!$AA$3:$AA$1315,DataRegularSeason20242025!$B$3:$B$1315, "&lt;=" &amp; EA$1, DataRegularSeason20242025!$D$3:$D$1315, $A10)+SUMIFS(DataRegularSeason20242025!$AB$3:$AB$1315,DataRegularSeason20242025!$B$3:$B$1315, "&lt;=" &amp; EA$1, DataRegularSeason20242025!$E$3:$E$1315, $A10)</f>
        <v>17</v>
      </c>
      <c r="EB10">
        <f>SUMIFS(DataRegularSeason20242025!$AA$3:$AA$1315,DataRegularSeason20242025!$B$3:$B$1315, "&lt;=" &amp; EB$1, DataRegularSeason20242025!$D$3:$D$1315, $A10)+SUMIFS(DataRegularSeason20242025!$AB$3:$AB$1315,DataRegularSeason20242025!$B$3:$B$1315, "&lt;=" &amp; EB$1, DataRegularSeason20242025!$E$3:$E$1315, $A10)</f>
        <v>17</v>
      </c>
      <c r="EC10">
        <f>SUMIFS(DataRegularSeason20242025!$AA$3:$AA$1315,DataRegularSeason20242025!$B$3:$B$1315, "&lt;=" &amp; EC$1, DataRegularSeason20242025!$D$3:$D$1315, $A10)+SUMIFS(DataRegularSeason20242025!$AB$3:$AB$1315,DataRegularSeason20242025!$B$3:$B$1315, "&lt;=" &amp; EC$1, DataRegularSeason20242025!$E$3:$E$1315, $A10)</f>
        <v>17</v>
      </c>
      <c r="ED10">
        <f>SUMIFS(DataRegularSeason20242025!$AA$3:$AA$1315,DataRegularSeason20242025!$B$3:$B$1315, "&lt;=" &amp; ED$1, DataRegularSeason20242025!$D$3:$D$1315, $A10)+SUMIFS(DataRegularSeason20242025!$AB$3:$AB$1315,DataRegularSeason20242025!$B$3:$B$1315, "&lt;=" &amp; ED$1, DataRegularSeason20242025!$E$3:$E$1315, $A10)</f>
        <v>17</v>
      </c>
      <c r="EE10">
        <f>SUMIFS(DataRegularSeason20242025!$AA$3:$AA$1315,DataRegularSeason20242025!$B$3:$B$1315, "&lt;=" &amp; EE$1, DataRegularSeason20242025!$D$3:$D$1315, $A10)+SUMIFS(DataRegularSeason20242025!$AB$3:$AB$1315,DataRegularSeason20242025!$B$3:$B$1315, "&lt;=" &amp; EE$1, DataRegularSeason20242025!$E$3:$E$1315, $A10)</f>
        <v>17</v>
      </c>
      <c r="EF10">
        <f>SUMIFS(DataRegularSeason20242025!$AA$3:$AA$1315,DataRegularSeason20242025!$B$3:$B$1315, "&lt;=" &amp; EF$1, DataRegularSeason20242025!$D$3:$D$1315, $A10)+SUMIFS(DataRegularSeason20242025!$AB$3:$AB$1315,DataRegularSeason20242025!$B$3:$B$1315, "&lt;=" &amp; EF$1, DataRegularSeason20242025!$E$3:$E$1315, $A10)</f>
        <v>17</v>
      </c>
      <c r="EG10">
        <f>SUMIFS(DataRegularSeason20242025!$AA$3:$AA$1315,DataRegularSeason20242025!$B$3:$B$1315, "&lt;=" &amp; EG$1, DataRegularSeason20242025!$D$3:$D$1315, $A10)+SUMIFS(DataRegularSeason20242025!$AB$3:$AB$1315,DataRegularSeason20242025!$B$3:$B$1315, "&lt;=" &amp; EG$1, DataRegularSeason20242025!$E$3:$E$1315, $A10)</f>
        <v>17</v>
      </c>
      <c r="EH10">
        <f>SUMIFS(DataRegularSeason20242025!$AA$3:$AA$1315,DataRegularSeason20242025!$B$3:$B$1315, "&lt;=" &amp; EH$1, DataRegularSeason20242025!$D$3:$D$1315, $A10)+SUMIFS(DataRegularSeason20242025!$AB$3:$AB$1315,DataRegularSeason20242025!$B$3:$B$1315, "&lt;=" &amp; EH$1, DataRegularSeason20242025!$E$3:$E$1315, $A10)</f>
        <v>17</v>
      </c>
      <c r="EI10">
        <f>SUMIFS(DataRegularSeason20242025!$AA$3:$AA$1315,DataRegularSeason20242025!$B$3:$B$1315, "&lt;=" &amp; EI$1, DataRegularSeason20242025!$D$3:$D$1315, $A10)+SUMIFS(DataRegularSeason20242025!$AB$3:$AB$1315,DataRegularSeason20242025!$B$3:$B$1315, "&lt;=" &amp; EI$1, DataRegularSeason20242025!$E$3:$E$1315, $A10)</f>
        <v>17</v>
      </c>
      <c r="EJ10">
        <f>SUMIFS(DataRegularSeason20242025!$AA$3:$AA$1315,DataRegularSeason20242025!$B$3:$B$1315, "&lt;=" &amp; EJ$1, DataRegularSeason20242025!$D$3:$D$1315, $A10)+SUMIFS(DataRegularSeason20242025!$AB$3:$AB$1315,DataRegularSeason20242025!$B$3:$B$1315, "&lt;=" &amp; EJ$1, DataRegularSeason20242025!$E$3:$E$1315, $A10)</f>
        <v>17</v>
      </c>
      <c r="EK10">
        <f>SUMIFS(DataRegularSeason20242025!$AA$3:$AA$1315,DataRegularSeason20242025!$B$3:$B$1315, "&lt;=" &amp; EK$1, DataRegularSeason20242025!$D$3:$D$1315, $A10)+SUMIFS(DataRegularSeason20242025!$AB$3:$AB$1315,DataRegularSeason20242025!$B$3:$B$1315, "&lt;=" &amp; EK$1, DataRegularSeason20242025!$E$3:$E$1315, $A10)</f>
        <v>17</v>
      </c>
      <c r="EL10">
        <f>SUMIFS(DataRegularSeason20242025!$AA$3:$AA$1315,DataRegularSeason20242025!$B$3:$B$1315, "&lt;=" &amp; EL$1, DataRegularSeason20242025!$D$3:$D$1315, $A10)+SUMIFS(DataRegularSeason20242025!$AB$3:$AB$1315,DataRegularSeason20242025!$B$3:$B$1315, "&lt;=" &amp; EL$1, DataRegularSeason20242025!$E$3:$E$1315, $A10)</f>
        <v>17</v>
      </c>
      <c r="EM10">
        <f>SUMIFS(DataRegularSeason20242025!$AA$3:$AA$1315,DataRegularSeason20242025!$B$3:$B$1315, "&lt;=" &amp; EM$1, DataRegularSeason20242025!$D$3:$D$1315, $A10)+SUMIFS(DataRegularSeason20242025!$AB$3:$AB$1315,DataRegularSeason20242025!$B$3:$B$1315, "&lt;=" &amp; EM$1, DataRegularSeason20242025!$E$3:$E$1315, $A10)</f>
        <v>17</v>
      </c>
      <c r="EN10">
        <f>SUMIFS(DataRegularSeason20242025!$AA$3:$AA$1315,DataRegularSeason20242025!$B$3:$B$1315, "&lt;=" &amp; EN$1, DataRegularSeason20242025!$D$3:$D$1315, $A10)+SUMIFS(DataRegularSeason20242025!$AB$3:$AB$1315,DataRegularSeason20242025!$B$3:$B$1315, "&lt;=" &amp; EN$1, DataRegularSeason20242025!$E$3:$E$1315, $A10)</f>
        <v>17</v>
      </c>
      <c r="EO10">
        <f>SUMIFS(DataRegularSeason20242025!$AA$3:$AA$1315,DataRegularSeason20242025!$B$3:$B$1315, "&lt;=" &amp; EO$1, DataRegularSeason20242025!$D$3:$D$1315, $A10)+SUMIFS(DataRegularSeason20242025!$AB$3:$AB$1315,DataRegularSeason20242025!$B$3:$B$1315, "&lt;=" &amp; EO$1, DataRegularSeason20242025!$E$3:$E$1315, $A10)</f>
        <v>17</v>
      </c>
      <c r="EP10">
        <f>SUMIFS(DataRegularSeason20242025!$AA$3:$AA$1315,DataRegularSeason20242025!$B$3:$B$1315, "&lt;=" &amp; EP$1, DataRegularSeason20242025!$D$3:$D$1315, $A10)+SUMIFS(DataRegularSeason20242025!$AB$3:$AB$1315,DataRegularSeason20242025!$B$3:$B$1315, "&lt;=" &amp; EP$1, DataRegularSeason20242025!$E$3:$E$1315, $A10)</f>
        <v>17</v>
      </c>
      <c r="EQ10">
        <f>SUMIFS(DataRegularSeason20242025!$AA$3:$AA$1315,DataRegularSeason20242025!$B$3:$B$1315, "&lt;=" &amp; EQ$1, DataRegularSeason20242025!$D$3:$D$1315, $A10)+SUMIFS(DataRegularSeason20242025!$AB$3:$AB$1315,DataRegularSeason20242025!$B$3:$B$1315, "&lt;=" &amp; EQ$1, DataRegularSeason20242025!$E$3:$E$1315, $A10)</f>
        <v>17</v>
      </c>
      <c r="ER10">
        <f>SUMIFS(DataRegularSeason20242025!$AA$3:$AA$1315,DataRegularSeason20242025!$B$3:$B$1315, "&lt;=" &amp; ER$1, DataRegularSeason20242025!$D$3:$D$1315, $A10)+SUMIFS(DataRegularSeason20242025!$AB$3:$AB$1315,DataRegularSeason20242025!$B$3:$B$1315, "&lt;=" &amp; ER$1, DataRegularSeason20242025!$E$3:$E$1315, $A10)</f>
        <v>17</v>
      </c>
      <c r="ES10">
        <f>SUMIFS(DataRegularSeason20242025!$AA$3:$AA$1315,DataRegularSeason20242025!$B$3:$B$1315, "&lt;=" &amp; ES$1, DataRegularSeason20242025!$D$3:$D$1315, $A10)+SUMIFS(DataRegularSeason20242025!$AB$3:$AB$1315,DataRegularSeason20242025!$B$3:$B$1315, "&lt;=" &amp; ES$1, DataRegularSeason20242025!$E$3:$E$1315, $A10)</f>
        <v>17</v>
      </c>
      <c r="ET10">
        <f>SUMIFS(DataRegularSeason20242025!$AA$3:$AA$1315,DataRegularSeason20242025!$B$3:$B$1315, "&lt;=" &amp; ET$1, DataRegularSeason20242025!$D$3:$D$1315, $A10)+SUMIFS(DataRegularSeason20242025!$AB$3:$AB$1315,DataRegularSeason20242025!$B$3:$B$1315, "&lt;=" &amp; ET$1, DataRegularSeason20242025!$E$3:$E$1315, $A10)</f>
        <v>17</v>
      </c>
      <c r="EU10">
        <f>SUMIFS(DataRegularSeason20242025!$AA$3:$AA$1315,DataRegularSeason20242025!$B$3:$B$1315, "&lt;=" &amp; EU$1, DataRegularSeason20242025!$D$3:$D$1315, $A10)+SUMIFS(DataRegularSeason20242025!$AB$3:$AB$1315,DataRegularSeason20242025!$B$3:$B$1315, "&lt;=" &amp; EU$1, DataRegularSeason20242025!$E$3:$E$1315, $A10)</f>
        <v>17</v>
      </c>
      <c r="EV10">
        <f>SUMIFS(DataRegularSeason20242025!$AA$3:$AA$1315,DataRegularSeason20242025!$B$3:$B$1315, "&lt;=" &amp; EV$1, DataRegularSeason20242025!$D$3:$D$1315, $A10)+SUMIFS(DataRegularSeason20242025!$AB$3:$AB$1315,DataRegularSeason20242025!$B$3:$B$1315, "&lt;=" &amp; EV$1, DataRegularSeason20242025!$E$3:$E$1315, $A10)</f>
        <v>17</v>
      </c>
      <c r="EW10">
        <f>SUMIFS(DataRegularSeason20242025!$AA$3:$AA$1315,DataRegularSeason20242025!$B$3:$B$1315, "&lt;=" &amp; EW$1, DataRegularSeason20242025!$D$3:$D$1315, $A10)+SUMIFS(DataRegularSeason20242025!$AB$3:$AB$1315,DataRegularSeason20242025!$B$3:$B$1315, "&lt;=" &amp; EW$1, DataRegularSeason20242025!$E$3:$E$1315, $A10)</f>
        <v>17</v>
      </c>
      <c r="EX10">
        <f>SUMIFS(DataRegularSeason20242025!$AA$3:$AA$1315,DataRegularSeason20242025!$B$3:$B$1315, "&lt;=" &amp; EX$1, DataRegularSeason20242025!$D$3:$D$1315, $A10)+SUMIFS(DataRegularSeason20242025!$AB$3:$AB$1315,DataRegularSeason20242025!$B$3:$B$1315, "&lt;=" &amp; EX$1, DataRegularSeason20242025!$E$3:$E$1315, $A10)</f>
        <v>17</v>
      </c>
      <c r="EY10">
        <f>SUMIFS(DataRegularSeason20242025!$AA$3:$AA$1315,DataRegularSeason20242025!$B$3:$B$1315, "&lt;=" &amp; EY$1, DataRegularSeason20242025!$D$3:$D$1315, $A10)+SUMIFS(DataRegularSeason20242025!$AB$3:$AB$1315,DataRegularSeason20242025!$B$3:$B$1315, "&lt;=" &amp; EY$1, DataRegularSeason20242025!$E$3:$E$1315, $A10)</f>
        <v>17</v>
      </c>
      <c r="EZ10">
        <f>SUMIFS(DataRegularSeason20242025!$AA$3:$AA$1315,DataRegularSeason20242025!$B$3:$B$1315, "&lt;=" &amp; EZ$1, DataRegularSeason20242025!$D$3:$D$1315, $A10)+SUMIFS(DataRegularSeason20242025!$AB$3:$AB$1315,DataRegularSeason20242025!$B$3:$B$1315, "&lt;=" &amp; EZ$1, DataRegularSeason20242025!$E$3:$E$1315, $A10)</f>
        <v>17</v>
      </c>
      <c r="FA10">
        <f>SUMIFS(DataRegularSeason20242025!$AA$3:$AA$1315,DataRegularSeason20242025!$B$3:$B$1315, "&lt;=" &amp; FA$1, DataRegularSeason20242025!$D$3:$D$1315, $A10)+SUMIFS(DataRegularSeason20242025!$AB$3:$AB$1315,DataRegularSeason20242025!$B$3:$B$1315, "&lt;=" &amp; FA$1, DataRegularSeason20242025!$E$3:$E$1315, $A10)</f>
        <v>17</v>
      </c>
      <c r="FB10">
        <f>SUMIFS(DataRegularSeason20242025!$AA$3:$AA$1315,DataRegularSeason20242025!$B$3:$B$1315, "&lt;=" &amp; FB$1, DataRegularSeason20242025!$D$3:$D$1315, $A10)+SUMIFS(DataRegularSeason20242025!$AB$3:$AB$1315,DataRegularSeason20242025!$B$3:$B$1315, "&lt;=" &amp; FB$1, DataRegularSeason20242025!$E$3:$E$1315, $A10)</f>
        <v>17</v>
      </c>
      <c r="FC10">
        <f>SUMIFS(DataRegularSeason20242025!$AA$3:$AA$1315,DataRegularSeason20242025!$B$3:$B$1315, "&lt;=" &amp; FC$1, DataRegularSeason20242025!$D$3:$D$1315, $A10)+SUMIFS(DataRegularSeason20242025!$AB$3:$AB$1315,DataRegularSeason20242025!$B$3:$B$1315, "&lt;=" &amp; FC$1, DataRegularSeason20242025!$E$3:$E$1315, $A10)</f>
        <v>17</v>
      </c>
      <c r="FD10">
        <f>SUMIFS(DataRegularSeason20242025!$AA$3:$AA$1315,DataRegularSeason20242025!$B$3:$B$1315, "&lt;=" &amp; FD$1, DataRegularSeason20242025!$D$3:$D$1315, $A10)+SUMIFS(DataRegularSeason20242025!$AB$3:$AB$1315,DataRegularSeason20242025!$B$3:$B$1315, "&lt;=" &amp; FD$1, DataRegularSeason20242025!$E$3:$E$1315, $A10)</f>
        <v>17</v>
      </c>
      <c r="FE10">
        <f>SUMIFS(DataRegularSeason20242025!$AA$3:$AA$1315,DataRegularSeason20242025!$B$3:$B$1315, "&lt;=" &amp; FE$1, DataRegularSeason20242025!$D$3:$D$1315, $A10)+SUMIFS(DataRegularSeason20242025!$AB$3:$AB$1315,DataRegularSeason20242025!$B$3:$B$1315, "&lt;=" &amp; FE$1, DataRegularSeason20242025!$E$3:$E$1315, $A10)</f>
        <v>17</v>
      </c>
      <c r="FF10">
        <f>SUMIFS(DataRegularSeason20242025!$AA$3:$AA$1315,DataRegularSeason20242025!$B$3:$B$1315, "&lt;=" &amp; FF$1, DataRegularSeason20242025!$D$3:$D$1315, $A10)+SUMIFS(DataRegularSeason20242025!$AB$3:$AB$1315,DataRegularSeason20242025!$B$3:$B$1315, "&lt;=" &amp; FF$1, DataRegularSeason20242025!$E$3:$E$1315, $A10)</f>
        <v>17</v>
      </c>
      <c r="FG10">
        <f>SUMIFS(DataRegularSeason20242025!$AA$3:$AA$1315,DataRegularSeason20242025!$B$3:$B$1315, "&lt;=" &amp; FG$1, DataRegularSeason20242025!$D$3:$D$1315, $A10)+SUMIFS(DataRegularSeason20242025!$AB$3:$AB$1315,DataRegularSeason20242025!$B$3:$B$1315, "&lt;=" &amp; FG$1, DataRegularSeason20242025!$E$3:$E$1315, $A10)</f>
        <v>17</v>
      </c>
      <c r="FH10">
        <f>SUMIFS(DataRegularSeason20242025!$AA$3:$AA$1315,DataRegularSeason20242025!$B$3:$B$1315, "&lt;=" &amp; FH$1, DataRegularSeason20242025!$D$3:$D$1315, $A10)+SUMIFS(DataRegularSeason20242025!$AB$3:$AB$1315,DataRegularSeason20242025!$B$3:$B$1315, "&lt;=" &amp; FH$1, DataRegularSeason20242025!$E$3:$E$1315, $A10)</f>
        <v>17</v>
      </c>
      <c r="FI10">
        <f>SUMIFS(DataRegularSeason20242025!$AA$3:$AA$1315,DataRegularSeason20242025!$B$3:$B$1315, "&lt;=" &amp; FI$1, DataRegularSeason20242025!$D$3:$D$1315, $A10)+SUMIFS(DataRegularSeason20242025!$AB$3:$AB$1315,DataRegularSeason20242025!$B$3:$B$1315, "&lt;=" &amp; FI$1, DataRegularSeason20242025!$E$3:$E$1315, $A10)</f>
        <v>17</v>
      </c>
      <c r="FJ10">
        <f>SUMIFS(DataRegularSeason20242025!$AA$3:$AA$1315,DataRegularSeason20242025!$B$3:$B$1315, "&lt;=" &amp; FJ$1, DataRegularSeason20242025!$D$3:$D$1315, $A10)+SUMIFS(DataRegularSeason20242025!$AB$3:$AB$1315,DataRegularSeason20242025!$B$3:$B$1315, "&lt;=" &amp; FJ$1, DataRegularSeason20242025!$E$3:$E$1315, $A10)</f>
        <v>17</v>
      </c>
      <c r="FK10">
        <f>SUMIFS(DataRegularSeason20242025!$AA$3:$AA$1315,DataRegularSeason20242025!$B$3:$B$1315, "&lt;=" &amp; FK$1, DataRegularSeason20242025!$D$3:$D$1315, $A10)+SUMIFS(DataRegularSeason20242025!$AB$3:$AB$1315,DataRegularSeason20242025!$B$3:$B$1315, "&lt;=" &amp; FK$1, DataRegularSeason20242025!$E$3:$E$1315, $A10)</f>
        <v>17</v>
      </c>
      <c r="FL10">
        <f>SUMIFS(DataRegularSeason20242025!$AA$3:$AA$1315,DataRegularSeason20242025!$B$3:$B$1315, "&lt;=" &amp; FL$1, DataRegularSeason20242025!$D$3:$D$1315, $A10)+SUMIFS(DataRegularSeason20242025!$AB$3:$AB$1315,DataRegularSeason20242025!$B$3:$B$1315, "&lt;=" &amp; FL$1, DataRegularSeason20242025!$E$3:$E$1315, $A10)</f>
        <v>17</v>
      </c>
      <c r="FM10">
        <f>SUMIFS(DataRegularSeason20242025!$AA$3:$AA$1315,DataRegularSeason20242025!$B$3:$B$1315, "&lt;=" &amp; FM$1, DataRegularSeason20242025!$D$3:$D$1315, $A10)+SUMIFS(DataRegularSeason20242025!$AB$3:$AB$1315,DataRegularSeason20242025!$B$3:$B$1315, "&lt;=" &amp; FM$1, DataRegularSeason20242025!$E$3:$E$1315, $A10)</f>
        <v>17</v>
      </c>
      <c r="FN10">
        <f>SUMIFS(DataRegularSeason20242025!$AA$3:$AA$1315,DataRegularSeason20242025!$B$3:$B$1315, "&lt;=" &amp; FN$1, DataRegularSeason20242025!$D$3:$D$1315, $A10)+SUMIFS(DataRegularSeason20242025!$AB$3:$AB$1315,DataRegularSeason20242025!$B$3:$B$1315, "&lt;=" &amp; FN$1, DataRegularSeason20242025!$E$3:$E$1315, $A10)</f>
        <v>17</v>
      </c>
      <c r="FO10">
        <f>SUMIFS(DataRegularSeason20242025!$AA$3:$AA$1315,DataRegularSeason20242025!$B$3:$B$1315, "&lt;=" &amp; FO$1, DataRegularSeason20242025!$D$3:$D$1315, $A10)+SUMIFS(DataRegularSeason20242025!$AB$3:$AB$1315,DataRegularSeason20242025!$B$3:$B$1315, "&lt;=" &amp; FO$1, DataRegularSeason20242025!$E$3:$E$1315, $A10)</f>
        <v>17</v>
      </c>
      <c r="FP10">
        <f>SUMIFS(DataRegularSeason20242025!$AA$3:$AA$1315,DataRegularSeason20242025!$B$3:$B$1315, "&lt;=" &amp; FP$1, DataRegularSeason20242025!$D$3:$D$1315, $A10)+SUMIFS(DataRegularSeason20242025!$AB$3:$AB$1315,DataRegularSeason20242025!$B$3:$B$1315, "&lt;=" &amp; FP$1, DataRegularSeason20242025!$E$3:$E$1315, $A10)</f>
        <v>17</v>
      </c>
      <c r="FQ10">
        <f>SUMIFS(DataRegularSeason20242025!$AA$3:$AA$1315,DataRegularSeason20242025!$B$3:$B$1315, "&lt;=" &amp; FQ$1, DataRegularSeason20242025!$D$3:$D$1315, $A10)+SUMIFS(DataRegularSeason20242025!$AB$3:$AB$1315,DataRegularSeason20242025!$B$3:$B$1315, "&lt;=" &amp; FQ$1, DataRegularSeason20242025!$E$3:$E$1315, $A10)</f>
        <v>17</v>
      </c>
      <c r="FR10">
        <f>SUMIFS(DataRegularSeason20242025!$AA$3:$AA$1315,DataRegularSeason20242025!$B$3:$B$1315, "&lt;=" &amp; FR$1, DataRegularSeason20242025!$D$3:$D$1315, $A10)+SUMIFS(DataRegularSeason20242025!$AB$3:$AB$1315,DataRegularSeason20242025!$B$3:$B$1315, "&lt;=" &amp; FR$1, DataRegularSeason20242025!$E$3:$E$1315, $A10)</f>
        <v>17</v>
      </c>
      <c r="FS10">
        <f>SUMIFS(DataRegularSeason20242025!$AA$3:$AA$1315,DataRegularSeason20242025!$B$3:$B$1315, "&lt;=" &amp; FS$1, DataRegularSeason20242025!$D$3:$D$1315, $A10)+SUMIFS(DataRegularSeason20242025!$AB$3:$AB$1315,DataRegularSeason20242025!$B$3:$B$1315, "&lt;=" &amp; FS$1, DataRegularSeason20242025!$E$3:$E$1315, $A10)</f>
        <v>17</v>
      </c>
      <c r="FT10">
        <f>SUMIFS(DataRegularSeason20242025!$AA$3:$AA$1315,DataRegularSeason20242025!$B$3:$B$1315, "&lt;=" &amp; FT$1, DataRegularSeason20242025!$D$3:$D$1315, $A10)+SUMIFS(DataRegularSeason20242025!$AB$3:$AB$1315,DataRegularSeason20242025!$B$3:$B$1315, "&lt;=" &amp; FT$1, DataRegularSeason20242025!$E$3:$E$1315, $A10)</f>
        <v>17</v>
      </c>
      <c r="FU10">
        <f>SUMIFS(DataRegularSeason20242025!$AA$3:$AA$1315,DataRegularSeason20242025!$B$3:$B$1315, "&lt;=" &amp; FU$1, DataRegularSeason20242025!$D$3:$D$1315, $A10)+SUMIFS(DataRegularSeason20242025!$AB$3:$AB$1315,DataRegularSeason20242025!$B$3:$B$1315, "&lt;=" &amp; FU$1, DataRegularSeason20242025!$E$3:$E$1315, $A10)</f>
        <v>17</v>
      </c>
      <c r="FV10">
        <f>SUMIFS(DataRegularSeason20242025!$AA$3:$AA$1315,DataRegularSeason20242025!$B$3:$B$1315, "&lt;=" &amp; FV$1, DataRegularSeason20242025!$D$3:$D$1315, $A10)+SUMIFS(DataRegularSeason20242025!$AB$3:$AB$1315,DataRegularSeason20242025!$B$3:$B$1315, "&lt;=" &amp; FV$1, DataRegularSeason20242025!$E$3:$E$1315, $A10)</f>
        <v>17</v>
      </c>
      <c r="FW10">
        <f>SUMIFS(DataRegularSeason20242025!$AA$3:$AA$1315,DataRegularSeason20242025!$B$3:$B$1315, "&lt;=" &amp; FW$1, DataRegularSeason20242025!$D$3:$D$1315, $A10)+SUMIFS(DataRegularSeason20242025!$AB$3:$AB$1315,DataRegularSeason20242025!$B$3:$B$1315, "&lt;=" &amp; FW$1, DataRegularSeason20242025!$E$3:$E$1315, $A10)</f>
        <v>17</v>
      </c>
      <c r="FX10">
        <f>SUMIFS(DataRegularSeason20242025!$AA$3:$AA$1315,DataRegularSeason20242025!$B$3:$B$1315, "&lt;=" &amp; FX$1, DataRegularSeason20242025!$D$3:$D$1315, $A10)+SUMIFS(DataRegularSeason20242025!$AB$3:$AB$1315,DataRegularSeason20242025!$B$3:$B$1315, "&lt;=" &amp; FX$1, DataRegularSeason20242025!$E$3:$E$1315, $A10)</f>
        <v>17</v>
      </c>
      <c r="FY10">
        <f>SUMIFS(DataRegularSeason20242025!$AA$3:$AA$1315,DataRegularSeason20242025!$B$3:$B$1315, "&lt;=" &amp; FY$1, DataRegularSeason20242025!$D$3:$D$1315, $A10)+SUMIFS(DataRegularSeason20242025!$AB$3:$AB$1315,DataRegularSeason20242025!$B$3:$B$1315, "&lt;=" &amp; FY$1, DataRegularSeason20242025!$E$3:$E$1315, $A10)</f>
        <v>17</v>
      </c>
      <c r="FZ10">
        <f>SUMIFS(DataRegularSeason20242025!$AA$3:$AA$1315,DataRegularSeason20242025!$B$3:$B$1315, "&lt;=" &amp; FZ$1, DataRegularSeason20242025!$D$3:$D$1315, $A10)+SUMIFS(DataRegularSeason20242025!$AB$3:$AB$1315,DataRegularSeason20242025!$B$3:$B$1315, "&lt;=" &amp; FZ$1, DataRegularSeason20242025!$E$3:$E$1315, $A10)</f>
        <v>17</v>
      </c>
      <c r="GA10">
        <f>SUMIFS(DataRegularSeason20242025!$AA$3:$AA$1315,DataRegularSeason20242025!$B$3:$B$1315, "&lt;=" &amp; GA$1, DataRegularSeason20242025!$D$3:$D$1315, $A10)+SUMIFS(DataRegularSeason20242025!$AB$3:$AB$1315,DataRegularSeason20242025!$B$3:$B$1315, "&lt;=" &amp; GA$1, DataRegularSeason20242025!$E$3:$E$1315, $A10)</f>
        <v>17</v>
      </c>
      <c r="GB10">
        <f>SUMIFS(DataRegularSeason20242025!$AA$3:$AA$1315,DataRegularSeason20242025!$B$3:$B$1315, "&lt;=" &amp; GB$1, DataRegularSeason20242025!$D$3:$D$1315, $A10)+SUMIFS(DataRegularSeason20242025!$AB$3:$AB$1315,DataRegularSeason20242025!$B$3:$B$1315, "&lt;=" &amp; GB$1, DataRegularSeason20242025!$E$3:$E$1315, $A10)</f>
        <v>17</v>
      </c>
      <c r="GC10">
        <f>SUMIFS(DataRegularSeason20242025!$AA$3:$AA$1315,DataRegularSeason20242025!$B$3:$B$1315, "&lt;=" &amp; GC$1, DataRegularSeason20242025!$D$3:$D$1315, $A10)+SUMIFS(DataRegularSeason20242025!$AB$3:$AB$1315,DataRegularSeason20242025!$B$3:$B$1315, "&lt;=" &amp; GC$1, DataRegularSeason20242025!$E$3:$E$1315, $A10)</f>
        <v>17</v>
      </c>
      <c r="GD10">
        <f>SUMIFS(DataRegularSeason20242025!$AA$3:$AA$1315,DataRegularSeason20242025!$B$3:$B$1315, "&lt;=" &amp; GD$1, DataRegularSeason20242025!$D$3:$D$1315, $A10)+SUMIFS(DataRegularSeason20242025!$AB$3:$AB$1315,DataRegularSeason20242025!$B$3:$B$1315, "&lt;=" &amp; GD$1, DataRegularSeason20242025!$E$3:$E$1315, $A10)</f>
        <v>17</v>
      </c>
      <c r="GE10">
        <f>SUMIFS(DataRegularSeason20242025!$AA$3:$AA$1315,DataRegularSeason20242025!$B$3:$B$1315, "&lt;=" &amp; GE$1, DataRegularSeason20242025!$D$3:$D$1315, $A10)+SUMIFS(DataRegularSeason20242025!$AB$3:$AB$1315,DataRegularSeason20242025!$B$3:$B$1315, "&lt;=" &amp; GE$1, DataRegularSeason20242025!$E$3:$E$1315, $A10)</f>
        <v>17</v>
      </c>
      <c r="GF10">
        <f>SUMIFS(DataRegularSeason20242025!$AA$3:$AA$1315,DataRegularSeason20242025!$B$3:$B$1315, "&lt;=" &amp; GF$1, DataRegularSeason20242025!$D$3:$D$1315, $A10)+SUMIFS(DataRegularSeason20242025!$AB$3:$AB$1315,DataRegularSeason20242025!$B$3:$B$1315, "&lt;=" &amp; GF$1, DataRegularSeason20242025!$E$3:$E$1315, $A10)</f>
        <v>17</v>
      </c>
      <c r="GG10">
        <f>SUMIFS(DataRegularSeason20242025!$AA$3:$AA$1315,DataRegularSeason20242025!$B$3:$B$1315, "&lt;=" &amp; GG$1, DataRegularSeason20242025!$D$3:$D$1315, $A10)+SUMIFS(DataRegularSeason20242025!$AB$3:$AB$1315,DataRegularSeason20242025!$B$3:$B$1315, "&lt;=" &amp; GG$1, DataRegularSeason20242025!$E$3:$E$1315, $A10)</f>
        <v>17</v>
      </c>
      <c r="GH10">
        <f>SUMIFS(DataRegularSeason20242025!$AA$3:$AA$1315,DataRegularSeason20242025!$B$3:$B$1315, "&lt;=" &amp; GH$1, DataRegularSeason20242025!$D$3:$D$1315, $A10)+SUMIFS(DataRegularSeason20242025!$AB$3:$AB$1315,DataRegularSeason20242025!$B$3:$B$1315, "&lt;=" &amp; GH$1, DataRegularSeason20242025!$E$3:$E$1315, $A10)</f>
        <v>17</v>
      </c>
      <c r="GI10">
        <f>SUMIFS(DataRegularSeason20242025!$AA$3:$AA$1315,DataRegularSeason20242025!$B$3:$B$1315, "&lt;=" &amp; GI$1, DataRegularSeason20242025!$D$3:$D$1315, $A10)+SUMIFS(DataRegularSeason20242025!$AB$3:$AB$1315,DataRegularSeason20242025!$B$3:$B$1315, "&lt;=" &amp; GI$1, DataRegularSeason20242025!$E$3:$E$1315, $A10)</f>
        <v>17</v>
      </c>
      <c r="GJ10">
        <f>SUMIFS(DataRegularSeason20242025!$AA$3:$AA$1315,DataRegularSeason20242025!$B$3:$B$1315, "&lt;=" &amp; GJ$1, DataRegularSeason20242025!$D$3:$D$1315, $A10)+SUMIFS(DataRegularSeason20242025!$AB$3:$AB$1315,DataRegularSeason20242025!$B$3:$B$1315, "&lt;=" &amp; GJ$1, DataRegularSeason20242025!$E$3:$E$1315, $A10)</f>
        <v>17</v>
      </c>
      <c r="GK10">
        <f>SUMIFS(DataRegularSeason20242025!$AA$3:$AA$1315,DataRegularSeason20242025!$B$3:$B$1315, "&lt;=" &amp; GK$1, DataRegularSeason20242025!$D$3:$D$1315, $A10)+SUMIFS(DataRegularSeason20242025!$AB$3:$AB$1315,DataRegularSeason20242025!$B$3:$B$1315, "&lt;=" &amp; GK$1, DataRegularSeason20242025!$E$3:$E$1315, $A10)</f>
        <v>17</v>
      </c>
      <c r="GL10">
        <f>SUMIFS(DataRegularSeason20242025!$AA$3:$AA$1315,DataRegularSeason20242025!$B$3:$B$1315, "&lt;=" &amp; GL$1, DataRegularSeason20242025!$D$3:$D$1315, $A10)+SUMIFS(DataRegularSeason20242025!$AB$3:$AB$1315,DataRegularSeason20242025!$B$3:$B$1315, "&lt;=" &amp; GL$1, DataRegularSeason20242025!$E$3:$E$1315, $A10)</f>
        <v>17</v>
      </c>
      <c r="GM10">
        <f>SUMIFS(DataRegularSeason20242025!$AA$3:$AA$1315,DataRegularSeason20242025!$B$3:$B$1315, "&lt;=" &amp; GM$1, DataRegularSeason20242025!$D$3:$D$1315, $A10)+SUMIFS(DataRegularSeason20242025!$AB$3:$AB$1315,DataRegularSeason20242025!$B$3:$B$1315, "&lt;=" &amp; GM$1, DataRegularSeason20242025!$E$3:$E$1315, $A10)</f>
        <v>17</v>
      </c>
      <c r="GN10">
        <f>SUMIFS(DataRegularSeason20242025!$AA$3:$AA$1315,DataRegularSeason20242025!$B$3:$B$1315, "&lt;=" &amp; GN$1, DataRegularSeason20242025!$D$3:$D$1315, $A10)+SUMIFS(DataRegularSeason20242025!$AB$3:$AB$1315,DataRegularSeason20242025!$B$3:$B$1315, "&lt;=" &amp; GN$1, DataRegularSeason20242025!$E$3:$E$1315, $A10)</f>
        <v>17</v>
      </c>
      <c r="GO10">
        <f>SUMIFS(DataRegularSeason20242025!$AA$3:$AA$1315,DataRegularSeason20242025!$B$3:$B$1315, "&lt;=" &amp; GO$1, DataRegularSeason20242025!$D$3:$D$1315, $A10)+SUMIFS(DataRegularSeason20242025!$AB$3:$AB$1315,DataRegularSeason20242025!$B$3:$B$1315, "&lt;=" &amp; GO$1, DataRegularSeason20242025!$E$3:$E$1315, $A10)</f>
        <v>17</v>
      </c>
      <c r="GP10">
        <f>SUMIFS(DataRegularSeason20242025!$AA$3:$AA$1315,DataRegularSeason20242025!$B$3:$B$1315, "&lt;=" &amp; GP$1, DataRegularSeason20242025!$D$3:$D$1315, $A10)+SUMIFS(DataRegularSeason20242025!$AB$3:$AB$1315,DataRegularSeason20242025!$B$3:$B$1315, "&lt;=" &amp; GP$1, DataRegularSeason20242025!$E$3:$E$1315, $A10)</f>
        <v>17</v>
      </c>
      <c r="GQ10">
        <f>SUMIFS(DataRegularSeason20242025!$AA$3:$AA$1315,DataRegularSeason20242025!$B$3:$B$1315, "&lt;=" &amp; GQ$1, DataRegularSeason20242025!$D$3:$D$1315, $A10)+SUMIFS(DataRegularSeason20242025!$AB$3:$AB$1315,DataRegularSeason20242025!$B$3:$B$1315, "&lt;=" &amp; GQ$1, DataRegularSeason20242025!$E$3:$E$1315, $A10)</f>
        <v>17</v>
      </c>
      <c r="GR10">
        <f>SUMIFS(DataRegularSeason20242025!$AA$3:$AA$1315,DataRegularSeason20242025!$B$3:$B$1315, "&lt;=" &amp; GR$1, DataRegularSeason20242025!$D$3:$D$1315, $A10)+SUMIFS(DataRegularSeason20242025!$AB$3:$AB$1315,DataRegularSeason20242025!$B$3:$B$1315, "&lt;=" &amp; GR$1, DataRegularSeason20242025!$E$3:$E$1315, $A10)</f>
        <v>17</v>
      </c>
      <c r="GS10">
        <f>SUMIFS(DataRegularSeason20242025!$AA$3:$AA$1315,DataRegularSeason20242025!$B$3:$B$1315, "&lt;=" &amp; GS$1, DataRegularSeason20242025!$D$3:$D$1315, $A10)+SUMIFS(DataRegularSeason20242025!$AB$3:$AB$1315,DataRegularSeason20242025!$B$3:$B$1315, "&lt;=" &amp; GS$1, DataRegularSeason20242025!$E$3:$E$1315, $A10)</f>
        <v>17</v>
      </c>
      <c r="GT10">
        <f>SUMIFS(DataRegularSeason20242025!$AA$3:$AA$1315,DataRegularSeason20242025!$B$3:$B$1315, "&lt;=" &amp; GT$1, DataRegularSeason20242025!$D$3:$D$1315, $A10)+SUMIFS(DataRegularSeason20242025!$AB$3:$AB$1315,DataRegularSeason20242025!$B$3:$B$1315, "&lt;=" &amp; GT$1, DataRegularSeason20242025!$E$3:$E$1315, $A10)</f>
        <v>17</v>
      </c>
      <c r="GU10">
        <f>SUMIFS(DataRegularSeason20242025!$AA$3:$AA$1315,DataRegularSeason20242025!$B$3:$B$1315, "&lt;=" &amp; GU$1, DataRegularSeason20242025!$D$3:$D$1315, $A10)+SUMIFS(DataRegularSeason20242025!$AB$3:$AB$1315,DataRegularSeason20242025!$B$3:$B$1315, "&lt;=" &amp; GU$1, DataRegularSeason20242025!$E$3:$E$1315, $A10)</f>
        <v>17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16</v>
      </c>
      <c r="AM11">
        <f>SUMIFS(DataRegularSeason20242025!$AA$3:$AA$1315,DataRegularSeason20242025!$B$3:$B$1315, "&lt;=" &amp; AM$1, DataRegularSeason20242025!$D$3:$D$1315, $A11)+SUMIFS(DataRegularSeason20242025!$AB$3:$AB$1315,DataRegularSeason20242025!$B$3:$B$1315, "&lt;=" &amp; AM$1, DataRegularSeason20242025!$E$3:$E$1315, $A11)</f>
        <v>16</v>
      </c>
      <c r="AN11">
        <f>SUMIFS(DataRegularSeason20242025!$AA$3:$AA$1315,DataRegularSeason20242025!$B$3:$B$1315, "&lt;=" &amp; AN$1, DataRegularSeason20242025!$D$3:$D$1315, $A11)+SUMIFS(DataRegularSeason20242025!$AB$3:$AB$1315,DataRegularSeason20242025!$B$3:$B$1315, "&lt;=" &amp; AN$1, DataRegularSeason20242025!$E$3:$E$1315, $A11)</f>
        <v>16</v>
      </c>
      <c r="AO11">
        <f>SUMIFS(DataRegularSeason20242025!$AA$3:$AA$1315,DataRegularSeason20242025!$B$3:$B$1315, "&lt;=" &amp; AO$1, DataRegularSeason20242025!$D$3:$D$1315, $A11)+SUMIFS(DataRegularSeason20242025!$AB$3:$AB$1315,DataRegularSeason20242025!$B$3:$B$1315, "&lt;=" &amp; AO$1, DataRegularSeason20242025!$E$3:$E$1315, $A11)</f>
        <v>16</v>
      </c>
      <c r="AP11">
        <f>SUMIFS(DataRegularSeason20242025!$AA$3:$AA$1315,DataRegularSeason20242025!$B$3:$B$1315, "&lt;=" &amp; AP$1, DataRegularSeason20242025!$D$3:$D$1315, $A11)+SUMIFS(DataRegularSeason20242025!$AB$3:$AB$1315,DataRegularSeason20242025!$B$3:$B$1315, "&lt;=" &amp; AP$1, DataRegularSeason20242025!$E$3:$E$1315, $A11)</f>
        <v>16</v>
      </c>
      <c r="AQ11">
        <f>SUMIFS(DataRegularSeason20242025!$AA$3:$AA$1315,DataRegularSeason20242025!$B$3:$B$1315, "&lt;=" &amp; AQ$1, DataRegularSeason20242025!$D$3:$D$1315, $A11)+SUMIFS(DataRegularSeason20242025!$AB$3:$AB$1315,DataRegularSeason20242025!$B$3:$B$1315, "&lt;=" &amp; AQ$1, DataRegularSeason20242025!$E$3:$E$1315, $A11)</f>
        <v>16</v>
      </c>
      <c r="AR11">
        <f>SUMIFS(DataRegularSeason20242025!$AA$3:$AA$1315,DataRegularSeason20242025!$B$3:$B$1315, "&lt;=" &amp; AR$1, DataRegularSeason20242025!$D$3:$D$1315, $A11)+SUMIFS(DataRegularSeason20242025!$AB$3:$AB$1315,DataRegularSeason20242025!$B$3:$B$1315, "&lt;=" &amp; AR$1, DataRegularSeason20242025!$E$3:$E$1315, $A11)</f>
        <v>16</v>
      </c>
      <c r="AS11">
        <f>SUMIFS(DataRegularSeason20242025!$AA$3:$AA$1315,DataRegularSeason20242025!$B$3:$B$1315, "&lt;=" &amp; AS$1, DataRegularSeason20242025!$D$3:$D$1315, $A11)+SUMIFS(DataRegularSeason20242025!$AB$3:$AB$1315,DataRegularSeason20242025!$B$3:$B$1315, "&lt;=" &amp; AS$1, DataRegularSeason20242025!$E$3:$E$1315, $A11)</f>
        <v>16</v>
      </c>
      <c r="AT11">
        <f>SUMIFS(DataRegularSeason20242025!$AA$3:$AA$1315,DataRegularSeason20242025!$B$3:$B$1315, "&lt;=" &amp; AT$1, DataRegularSeason20242025!$D$3:$D$1315, $A11)+SUMIFS(DataRegularSeason20242025!$AB$3:$AB$1315,DataRegularSeason20242025!$B$3:$B$1315, "&lt;=" &amp; AT$1, DataRegularSeason20242025!$E$3:$E$1315, $A11)</f>
        <v>16</v>
      </c>
      <c r="AU11">
        <f>SUMIFS(DataRegularSeason20242025!$AA$3:$AA$1315,DataRegularSeason20242025!$B$3:$B$1315, "&lt;=" &amp; AU$1, DataRegularSeason20242025!$D$3:$D$1315, $A11)+SUMIFS(DataRegularSeason20242025!$AB$3:$AB$1315,DataRegularSeason20242025!$B$3:$B$1315, "&lt;=" &amp; AU$1, DataRegularSeason20242025!$E$3:$E$1315, $A11)</f>
        <v>16</v>
      </c>
      <c r="AV11">
        <f>SUMIFS(DataRegularSeason20242025!$AA$3:$AA$1315,DataRegularSeason20242025!$B$3:$B$1315, "&lt;=" &amp; AV$1, DataRegularSeason20242025!$D$3:$D$1315, $A11)+SUMIFS(DataRegularSeason20242025!$AB$3:$AB$1315,DataRegularSeason20242025!$B$3:$B$1315, "&lt;=" &amp; AV$1, DataRegularSeason20242025!$E$3:$E$1315, $A11)</f>
        <v>16</v>
      </c>
      <c r="AW11">
        <f>SUMIFS(DataRegularSeason20242025!$AA$3:$AA$1315,DataRegularSeason20242025!$B$3:$B$1315, "&lt;=" &amp; AW$1, DataRegularSeason20242025!$D$3:$D$1315, $A11)+SUMIFS(DataRegularSeason20242025!$AB$3:$AB$1315,DataRegularSeason20242025!$B$3:$B$1315, "&lt;=" &amp; AW$1, DataRegularSeason20242025!$E$3:$E$1315, $A11)</f>
        <v>16</v>
      </c>
      <c r="AX11">
        <f>SUMIFS(DataRegularSeason20242025!$AA$3:$AA$1315,DataRegularSeason20242025!$B$3:$B$1315, "&lt;=" &amp; AX$1, DataRegularSeason20242025!$D$3:$D$1315, $A11)+SUMIFS(DataRegularSeason20242025!$AB$3:$AB$1315,DataRegularSeason20242025!$B$3:$B$1315, "&lt;=" &amp; AX$1, DataRegularSeason20242025!$E$3:$E$1315, $A11)</f>
        <v>16</v>
      </c>
      <c r="AY11">
        <f>SUMIFS(DataRegularSeason20242025!$AA$3:$AA$1315,DataRegularSeason20242025!$B$3:$B$1315, "&lt;=" &amp; AY$1, DataRegularSeason20242025!$D$3:$D$1315, $A11)+SUMIFS(DataRegularSeason20242025!$AB$3:$AB$1315,DataRegularSeason20242025!$B$3:$B$1315, "&lt;=" &amp; AY$1, DataRegularSeason20242025!$E$3:$E$1315, $A11)</f>
        <v>16</v>
      </c>
      <c r="AZ11">
        <f>SUMIFS(DataRegularSeason20242025!$AA$3:$AA$1315,DataRegularSeason20242025!$B$3:$B$1315, "&lt;=" &amp; AZ$1, DataRegularSeason20242025!$D$3:$D$1315, $A11)+SUMIFS(DataRegularSeason20242025!$AB$3:$AB$1315,DataRegularSeason20242025!$B$3:$B$1315, "&lt;=" &amp; AZ$1, DataRegularSeason20242025!$E$3:$E$1315, $A11)</f>
        <v>16</v>
      </c>
      <c r="BA11">
        <f>SUMIFS(DataRegularSeason20242025!$AA$3:$AA$1315,DataRegularSeason20242025!$B$3:$B$1315, "&lt;=" &amp; BA$1, DataRegularSeason20242025!$D$3:$D$1315, $A11)+SUMIFS(DataRegularSeason20242025!$AB$3:$AB$1315,DataRegularSeason20242025!$B$3:$B$1315, "&lt;=" &amp; BA$1, DataRegularSeason20242025!$E$3:$E$1315, $A11)</f>
        <v>16</v>
      </c>
      <c r="BB11">
        <f>SUMIFS(DataRegularSeason20242025!$AA$3:$AA$1315,DataRegularSeason20242025!$B$3:$B$1315, "&lt;=" &amp; BB$1, DataRegularSeason20242025!$D$3:$D$1315, $A11)+SUMIFS(DataRegularSeason20242025!$AB$3:$AB$1315,DataRegularSeason20242025!$B$3:$B$1315, "&lt;=" &amp; BB$1, DataRegularSeason20242025!$E$3:$E$1315, $A11)</f>
        <v>16</v>
      </c>
      <c r="BC11">
        <f>SUMIFS(DataRegularSeason20242025!$AA$3:$AA$1315,DataRegularSeason20242025!$B$3:$B$1315, "&lt;=" &amp; BC$1, DataRegularSeason20242025!$D$3:$D$1315, $A11)+SUMIFS(DataRegularSeason20242025!$AB$3:$AB$1315,DataRegularSeason20242025!$B$3:$B$1315, "&lt;=" &amp; BC$1, DataRegularSeason20242025!$E$3:$E$1315, $A11)</f>
        <v>16</v>
      </c>
      <c r="BD11">
        <f>SUMIFS(DataRegularSeason20242025!$AA$3:$AA$1315,DataRegularSeason20242025!$B$3:$B$1315, "&lt;=" &amp; BD$1, DataRegularSeason20242025!$D$3:$D$1315, $A11)+SUMIFS(DataRegularSeason20242025!$AB$3:$AB$1315,DataRegularSeason20242025!$B$3:$B$1315, "&lt;=" &amp; BD$1, DataRegularSeason20242025!$E$3:$E$1315, $A11)</f>
        <v>16</v>
      </c>
      <c r="BE11">
        <f>SUMIFS(DataRegularSeason20242025!$AA$3:$AA$1315,DataRegularSeason20242025!$B$3:$B$1315, "&lt;=" &amp; BE$1, DataRegularSeason20242025!$D$3:$D$1315, $A11)+SUMIFS(DataRegularSeason20242025!$AB$3:$AB$1315,DataRegularSeason20242025!$B$3:$B$1315, "&lt;=" &amp; BE$1, DataRegularSeason20242025!$E$3:$E$1315, $A11)</f>
        <v>16</v>
      </c>
      <c r="BF11">
        <f>SUMIFS(DataRegularSeason20242025!$AA$3:$AA$1315,DataRegularSeason20242025!$B$3:$B$1315, "&lt;=" &amp; BF$1, DataRegularSeason20242025!$D$3:$D$1315, $A11)+SUMIFS(DataRegularSeason20242025!$AB$3:$AB$1315,DataRegularSeason20242025!$B$3:$B$1315, "&lt;=" &amp; BF$1, DataRegularSeason20242025!$E$3:$E$1315, $A11)</f>
        <v>16</v>
      </c>
      <c r="BG11">
        <f>SUMIFS(DataRegularSeason20242025!$AA$3:$AA$1315,DataRegularSeason20242025!$B$3:$B$1315, "&lt;=" &amp; BG$1, DataRegularSeason20242025!$D$3:$D$1315, $A11)+SUMIFS(DataRegularSeason20242025!$AB$3:$AB$1315,DataRegularSeason20242025!$B$3:$B$1315, "&lt;=" &amp; BG$1, DataRegularSeason20242025!$E$3:$E$1315, $A11)</f>
        <v>16</v>
      </c>
      <c r="BH11">
        <f>SUMIFS(DataRegularSeason20242025!$AA$3:$AA$1315,DataRegularSeason20242025!$B$3:$B$1315, "&lt;=" &amp; BH$1, DataRegularSeason20242025!$D$3:$D$1315, $A11)+SUMIFS(DataRegularSeason20242025!$AB$3:$AB$1315,DataRegularSeason20242025!$B$3:$B$1315, "&lt;=" &amp; BH$1, DataRegularSeason20242025!$E$3:$E$1315, $A11)</f>
        <v>16</v>
      </c>
      <c r="BI11">
        <f>SUMIFS(DataRegularSeason20242025!$AA$3:$AA$1315,DataRegularSeason20242025!$B$3:$B$1315, "&lt;=" &amp; BI$1, DataRegularSeason20242025!$D$3:$D$1315, $A11)+SUMIFS(DataRegularSeason20242025!$AB$3:$AB$1315,DataRegularSeason20242025!$B$3:$B$1315, "&lt;=" &amp; BI$1, DataRegularSeason20242025!$E$3:$E$1315, $A11)</f>
        <v>16</v>
      </c>
      <c r="BJ11">
        <f>SUMIFS(DataRegularSeason20242025!$AA$3:$AA$1315,DataRegularSeason20242025!$B$3:$B$1315, "&lt;=" &amp; BJ$1, DataRegularSeason20242025!$D$3:$D$1315, $A11)+SUMIFS(DataRegularSeason20242025!$AB$3:$AB$1315,DataRegularSeason20242025!$B$3:$B$1315, "&lt;=" &amp; BJ$1, DataRegularSeason20242025!$E$3:$E$1315, $A11)</f>
        <v>16</v>
      </c>
      <c r="BK11">
        <f>SUMIFS(DataRegularSeason20242025!$AA$3:$AA$1315,DataRegularSeason20242025!$B$3:$B$1315, "&lt;=" &amp; BK$1, DataRegularSeason20242025!$D$3:$D$1315, $A11)+SUMIFS(DataRegularSeason20242025!$AB$3:$AB$1315,DataRegularSeason20242025!$B$3:$B$1315, "&lt;=" &amp; BK$1, DataRegularSeason20242025!$E$3:$E$1315, $A11)</f>
        <v>16</v>
      </c>
      <c r="BL11">
        <f>SUMIFS(DataRegularSeason20242025!$AA$3:$AA$1315,DataRegularSeason20242025!$B$3:$B$1315, "&lt;=" &amp; BL$1, DataRegularSeason20242025!$D$3:$D$1315, $A11)+SUMIFS(DataRegularSeason20242025!$AB$3:$AB$1315,DataRegularSeason20242025!$B$3:$B$1315, "&lt;=" &amp; BL$1, DataRegularSeason20242025!$E$3:$E$1315, $A11)</f>
        <v>16</v>
      </c>
      <c r="BM11">
        <f>SUMIFS(DataRegularSeason20242025!$AA$3:$AA$1315,DataRegularSeason20242025!$B$3:$B$1315, "&lt;=" &amp; BM$1, DataRegularSeason20242025!$D$3:$D$1315, $A11)+SUMIFS(DataRegularSeason20242025!$AB$3:$AB$1315,DataRegularSeason20242025!$B$3:$B$1315, "&lt;=" &amp; BM$1, DataRegularSeason20242025!$E$3:$E$1315, $A11)</f>
        <v>16</v>
      </c>
      <c r="BN11">
        <f>SUMIFS(DataRegularSeason20242025!$AA$3:$AA$1315,DataRegularSeason20242025!$B$3:$B$1315, "&lt;=" &amp; BN$1, DataRegularSeason20242025!$D$3:$D$1315, $A11)+SUMIFS(DataRegularSeason20242025!$AB$3:$AB$1315,DataRegularSeason20242025!$B$3:$B$1315, "&lt;=" &amp; BN$1, DataRegularSeason20242025!$E$3:$E$1315, $A11)</f>
        <v>16</v>
      </c>
      <c r="BO11">
        <f>SUMIFS(DataRegularSeason20242025!$AA$3:$AA$1315,DataRegularSeason20242025!$B$3:$B$1315, "&lt;=" &amp; BO$1, DataRegularSeason20242025!$D$3:$D$1315, $A11)+SUMIFS(DataRegularSeason20242025!$AB$3:$AB$1315,DataRegularSeason20242025!$B$3:$B$1315, "&lt;=" &amp; BO$1, DataRegularSeason20242025!$E$3:$E$1315, $A11)</f>
        <v>16</v>
      </c>
      <c r="BP11">
        <f>SUMIFS(DataRegularSeason20242025!$AA$3:$AA$1315,DataRegularSeason20242025!$B$3:$B$1315, "&lt;=" &amp; BP$1, DataRegularSeason20242025!$D$3:$D$1315, $A11)+SUMIFS(DataRegularSeason20242025!$AB$3:$AB$1315,DataRegularSeason20242025!$B$3:$B$1315, "&lt;=" &amp; BP$1, DataRegularSeason20242025!$E$3:$E$1315, $A11)</f>
        <v>16</v>
      </c>
      <c r="BQ11">
        <f>SUMIFS(DataRegularSeason20242025!$AA$3:$AA$1315,DataRegularSeason20242025!$B$3:$B$1315, "&lt;=" &amp; BQ$1, DataRegularSeason20242025!$D$3:$D$1315, $A11)+SUMIFS(DataRegularSeason20242025!$AB$3:$AB$1315,DataRegularSeason20242025!$B$3:$B$1315, "&lt;=" &amp; BQ$1, DataRegularSeason20242025!$E$3:$E$1315, $A11)</f>
        <v>16</v>
      </c>
      <c r="BR11">
        <f>SUMIFS(DataRegularSeason20242025!$AA$3:$AA$1315,DataRegularSeason20242025!$B$3:$B$1315, "&lt;=" &amp; BR$1, DataRegularSeason20242025!$D$3:$D$1315, $A11)+SUMIFS(DataRegularSeason20242025!$AB$3:$AB$1315,DataRegularSeason20242025!$B$3:$B$1315, "&lt;=" &amp; BR$1, DataRegularSeason20242025!$E$3:$E$1315, $A11)</f>
        <v>16</v>
      </c>
      <c r="BS11">
        <f>SUMIFS(DataRegularSeason20242025!$AA$3:$AA$1315,DataRegularSeason20242025!$B$3:$B$1315, "&lt;=" &amp; BS$1, DataRegularSeason20242025!$D$3:$D$1315, $A11)+SUMIFS(DataRegularSeason20242025!$AB$3:$AB$1315,DataRegularSeason20242025!$B$3:$B$1315, "&lt;=" &amp; BS$1, DataRegularSeason20242025!$E$3:$E$1315, $A11)</f>
        <v>16</v>
      </c>
      <c r="BT11">
        <f>SUMIFS(DataRegularSeason20242025!$AA$3:$AA$1315,DataRegularSeason20242025!$B$3:$B$1315, "&lt;=" &amp; BT$1, DataRegularSeason20242025!$D$3:$D$1315, $A11)+SUMIFS(DataRegularSeason20242025!$AB$3:$AB$1315,DataRegularSeason20242025!$B$3:$B$1315, "&lt;=" &amp; BT$1, DataRegularSeason20242025!$E$3:$E$1315, $A11)</f>
        <v>16</v>
      </c>
      <c r="BU11">
        <f>SUMIFS(DataRegularSeason20242025!$AA$3:$AA$1315,DataRegularSeason20242025!$B$3:$B$1315, "&lt;=" &amp; BU$1, DataRegularSeason20242025!$D$3:$D$1315, $A11)+SUMIFS(DataRegularSeason20242025!$AB$3:$AB$1315,DataRegularSeason20242025!$B$3:$B$1315, "&lt;=" &amp; BU$1, DataRegularSeason20242025!$E$3:$E$1315, $A11)</f>
        <v>16</v>
      </c>
      <c r="BV11">
        <f>SUMIFS(DataRegularSeason20242025!$AA$3:$AA$1315,DataRegularSeason20242025!$B$3:$B$1315, "&lt;=" &amp; BV$1, DataRegularSeason20242025!$D$3:$D$1315, $A11)+SUMIFS(DataRegularSeason20242025!$AB$3:$AB$1315,DataRegularSeason20242025!$B$3:$B$1315, "&lt;=" &amp; BV$1, DataRegularSeason20242025!$E$3:$E$1315, $A11)</f>
        <v>16</v>
      </c>
      <c r="BW11">
        <f>SUMIFS(DataRegularSeason20242025!$AA$3:$AA$1315,DataRegularSeason20242025!$B$3:$B$1315, "&lt;=" &amp; BW$1, DataRegularSeason20242025!$D$3:$D$1315, $A11)+SUMIFS(DataRegularSeason20242025!$AB$3:$AB$1315,DataRegularSeason20242025!$B$3:$B$1315, "&lt;=" &amp; BW$1, DataRegularSeason20242025!$E$3:$E$1315, $A11)</f>
        <v>16</v>
      </c>
      <c r="BX11">
        <f>SUMIFS(DataRegularSeason20242025!$AA$3:$AA$1315,DataRegularSeason20242025!$B$3:$B$1315, "&lt;=" &amp; BX$1, DataRegularSeason20242025!$D$3:$D$1315, $A11)+SUMIFS(DataRegularSeason20242025!$AB$3:$AB$1315,DataRegularSeason20242025!$B$3:$B$1315, "&lt;=" &amp; BX$1, DataRegularSeason20242025!$E$3:$E$1315, $A11)</f>
        <v>16</v>
      </c>
      <c r="BY11">
        <f>SUMIFS(DataRegularSeason20242025!$AA$3:$AA$1315,DataRegularSeason20242025!$B$3:$B$1315, "&lt;=" &amp; BY$1, DataRegularSeason20242025!$D$3:$D$1315, $A11)+SUMIFS(DataRegularSeason20242025!$AB$3:$AB$1315,DataRegularSeason20242025!$B$3:$B$1315, "&lt;=" &amp; BY$1, DataRegularSeason20242025!$E$3:$E$1315, $A11)</f>
        <v>16</v>
      </c>
      <c r="BZ11">
        <f>SUMIFS(DataRegularSeason20242025!$AA$3:$AA$1315,DataRegularSeason20242025!$B$3:$B$1315, "&lt;=" &amp; BZ$1, DataRegularSeason20242025!$D$3:$D$1315, $A11)+SUMIFS(DataRegularSeason20242025!$AB$3:$AB$1315,DataRegularSeason20242025!$B$3:$B$1315, "&lt;=" &amp; BZ$1, DataRegularSeason20242025!$E$3:$E$1315, $A11)</f>
        <v>16</v>
      </c>
      <c r="CA11">
        <f>SUMIFS(DataRegularSeason20242025!$AA$3:$AA$1315,DataRegularSeason20242025!$B$3:$B$1315, "&lt;=" &amp; CA$1, DataRegularSeason20242025!$D$3:$D$1315, $A11)+SUMIFS(DataRegularSeason20242025!$AB$3:$AB$1315,DataRegularSeason20242025!$B$3:$B$1315, "&lt;=" &amp; CA$1, DataRegularSeason20242025!$E$3:$E$1315, $A11)</f>
        <v>16</v>
      </c>
      <c r="CB11">
        <f>SUMIFS(DataRegularSeason20242025!$AA$3:$AA$1315,DataRegularSeason20242025!$B$3:$B$1315, "&lt;=" &amp; CB$1, DataRegularSeason20242025!$D$3:$D$1315, $A11)+SUMIFS(DataRegularSeason20242025!$AB$3:$AB$1315,DataRegularSeason20242025!$B$3:$B$1315, "&lt;=" &amp; CB$1, DataRegularSeason20242025!$E$3:$E$1315, $A11)</f>
        <v>16</v>
      </c>
      <c r="CC11">
        <f>SUMIFS(DataRegularSeason20242025!$AA$3:$AA$1315,DataRegularSeason20242025!$B$3:$B$1315, "&lt;=" &amp; CC$1, DataRegularSeason20242025!$D$3:$D$1315, $A11)+SUMIFS(DataRegularSeason20242025!$AB$3:$AB$1315,DataRegularSeason20242025!$B$3:$B$1315, "&lt;=" &amp; CC$1, DataRegularSeason20242025!$E$3:$E$1315, $A11)</f>
        <v>16</v>
      </c>
      <c r="CD11">
        <f>SUMIFS(DataRegularSeason20242025!$AA$3:$AA$1315,DataRegularSeason20242025!$B$3:$B$1315, "&lt;=" &amp; CD$1, DataRegularSeason20242025!$D$3:$D$1315, $A11)+SUMIFS(DataRegularSeason20242025!$AB$3:$AB$1315,DataRegularSeason20242025!$B$3:$B$1315, "&lt;=" &amp; CD$1, DataRegularSeason20242025!$E$3:$E$1315, $A11)</f>
        <v>16</v>
      </c>
      <c r="CE11">
        <f>SUMIFS(DataRegularSeason20242025!$AA$3:$AA$1315,DataRegularSeason20242025!$B$3:$B$1315, "&lt;=" &amp; CE$1, DataRegularSeason20242025!$D$3:$D$1315, $A11)+SUMIFS(DataRegularSeason20242025!$AB$3:$AB$1315,DataRegularSeason20242025!$B$3:$B$1315, "&lt;=" &amp; CE$1, DataRegularSeason20242025!$E$3:$E$1315, $A11)</f>
        <v>16</v>
      </c>
      <c r="CF11">
        <f>SUMIFS(DataRegularSeason20242025!$AA$3:$AA$1315,DataRegularSeason20242025!$B$3:$B$1315, "&lt;=" &amp; CF$1, DataRegularSeason20242025!$D$3:$D$1315, $A11)+SUMIFS(DataRegularSeason20242025!$AB$3:$AB$1315,DataRegularSeason20242025!$B$3:$B$1315, "&lt;=" &amp; CF$1, DataRegularSeason20242025!$E$3:$E$1315, $A11)</f>
        <v>16</v>
      </c>
      <c r="CG11">
        <f>SUMIFS(DataRegularSeason20242025!$AA$3:$AA$1315,DataRegularSeason20242025!$B$3:$B$1315, "&lt;=" &amp; CG$1, DataRegularSeason20242025!$D$3:$D$1315, $A11)+SUMIFS(DataRegularSeason20242025!$AB$3:$AB$1315,DataRegularSeason20242025!$B$3:$B$1315, "&lt;=" &amp; CG$1, DataRegularSeason20242025!$E$3:$E$1315, $A11)</f>
        <v>16</v>
      </c>
      <c r="CH11">
        <f>SUMIFS(DataRegularSeason20242025!$AA$3:$AA$1315,DataRegularSeason20242025!$B$3:$B$1315, "&lt;=" &amp; CH$1, DataRegularSeason20242025!$D$3:$D$1315, $A11)+SUMIFS(DataRegularSeason20242025!$AB$3:$AB$1315,DataRegularSeason20242025!$B$3:$B$1315, "&lt;=" &amp; CH$1, DataRegularSeason20242025!$E$3:$E$1315, $A11)</f>
        <v>16</v>
      </c>
      <c r="CI11">
        <f>SUMIFS(DataRegularSeason20242025!$AA$3:$AA$1315,DataRegularSeason20242025!$B$3:$B$1315, "&lt;=" &amp; CI$1, DataRegularSeason20242025!$D$3:$D$1315, $A11)+SUMIFS(DataRegularSeason20242025!$AB$3:$AB$1315,DataRegularSeason20242025!$B$3:$B$1315, "&lt;=" &amp; CI$1, DataRegularSeason20242025!$E$3:$E$1315, $A11)</f>
        <v>16</v>
      </c>
      <c r="CJ11">
        <f>SUMIFS(DataRegularSeason20242025!$AA$3:$AA$1315,DataRegularSeason20242025!$B$3:$B$1315, "&lt;=" &amp; CJ$1, DataRegularSeason20242025!$D$3:$D$1315, $A11)+SUMIFS(DataRegularSeason20242025!$AB$3:$AB$1315,DataRegularSeason20242025!$B$3:$B$1315, "&lt;=" &amp; CJ$1, DataRegularSeason20242025!$E$3:$E$1315, $A11)</f>
        <v>16</v>
      </c>
      <c r="CK11">
        <f>SUMIFS(DataRegularSeason20242025!$AA$3:$AA$1315,DataRegularSeason20242025!$B$3:$B$1315, "&lt;=" &amp; CK$1, DataRegularSeason20242025!$D$3:$D$1315, $A11)+SUMIFS(DataRegularSeason20242025!$AB$3:$AB$1315,DataRegularSeason20242025!$B$3:$B$1315, "&lt;=" &amp; CK$1, DataRegularSeason20242025!$E$3:$E$1315, $A11)</f>
        <v>16</v>
      </c>
      <c r="CL11">
        <f>SUMIFS(DataRegularSeason20242025!$AA$3:$AA$1315,DataRegularSeason20242025!$B$3:$B$1315, "&lt;=" &amp; CL$1, DataRegularSeason20242025!$D$3:$D$1315, $A11)+SUMIFS(DataRegularSeason20242025!$AB$3:$AB$1315,DataRegularSeason20242025!$B$3:$B$1315, "&lt;=" &amp; CL$1, DataRegularSeason20242025!$E$3:$E$1315, $A11)</f>
        <v>16</v>
      </c>
      <c r="CM11">
        <f>SUMIFS(DataRegularSeason20242025!$AA$3:$AA$1315,DataRegularSeason20242025!$B$3:$B$1315, "&lt;=" &amp; CM$1, DataRegularSeason20242025!$D$3:$D$1315, $A11)+SUMIFS(DataRegularSeason20242025!$AB$3:$AB$1315,DataRegularSeason20242025!$B$3:$B$1315, "&lt;=" &amp; CM$1, DataRegularSeason20242025!$E$3:$E$1315, $A11)</f>
        <v>16</v>
      </c>
      <c r="CN11">
        <f>SUMIFS(DataRegularSeason20242025!$AA$3:$AA$1315,DataRegularSeason20242025!$B$3:$B$1315, "&lt;=" &amp; CN$1, DataRegularSeason20242025!$D$3:$D$1315, $A11)+SUMIFS(DataRegularSeason20242025!$AB$3:$AB$1315,DataRegularSeason20242025!$B$3:$B$1315, "&lt;=" &amp; CN$1, DataRegularSeason20242025!$E$3:$E$1315, $A11)</f>
        <v>16</v>
      </c>
      <c r="CO11">
        <f>SUMIFS(DataRegularSeason20242025!$AA$3:$AA$1315,DataRegularSeason20242025!$B$3:$B$1315, "&lt;=" &amp; CO$1, DataRegularSeason20242025!$D$3:$D$1315, $A11)+SUMIFS(DataRegularSeason20242025!$AB$3:$AB$1315,DataRegularSeason20242025!$B$3:$B$1315, "&lt;=" &amp; CO$1, DataRegularSeason20242025!$E$3:$E$1315, $A11)</f>
        <v>16</v>
      </c>
      <c r="CP11">
        <f>SUMIFS(DataRegularSeason20242025!$AA$3:$AA$1315,DataRegularSeason20242025!$B$3:$B$1315, "&lt;=" &amp; CP$1, DataRegularSeason20242025!$D$3:$D$1315, $A11)+SUMIFS(DataRegularSeason20242025!$AB$3:$AB$1315,DataRegularSeason20242025!$B$3:$B$1315, "&lt;=" &amp; CP$1, DataRegularSeason20242025!$E$3:$E$1315, $A11)</f>
        <v>16</v>
      </c>
      <c r="CQ11">
        <f>SUMIFS(DataRegularSeason20242025!$AA$3:$AA$1315,DataRegularSeason20242025!$B$3:$B$1315, "&lt;=" &amp; CQ$1, DataRegularSeason20242025!$D$3:$D$1315, $A11)+SUMIFS(DataRegularSeason20242025!$AB$3:$AB$1315,DataRegularSeason20242025!$B$3:$B$1315, "&lt;=" &amp; CQ$1, DataRegularSeason20242025!$E$3:$E$1315, $A11)</f>
        <v>16</v>
      </c>
      <c r="CR11">
        <f>SUMIFS(DataRegularSeason20242025!$AA$3:$AA$1315,DataRegularSeason20242025!$B$3:$B$1315, "&lt;=" &amp; CR$1, DataRegularSeason20242025!$D$3:$D$1315, $A11)+SUMIFS(DataRegularSeason20242025!$AB$3:$AB$1315,DataRegularSeason20242025!$B$3:$B$1315, "&lt;=" &amp; CR$1, DataRegularSeason20242025!$E$3:$E$1315, $A11)</f>
        <v>16</v>
      </c>
      <c r="CS11">
        <f>SUMIFS(DataRegularSeason20242025!$AA$3:$AA$1315,DataRegularSeason20242025!$B$3:$B$1315, "&lt;=" &amp; CS$1, DataRegularSeason20242025!$D$3:$D$1315, $A11)+SUMIFS(DataRegularSeason20242025!$AB$3:$AB$1315,DataRegularSeason20242025!$B$3:$B$1315, "&lt;=" &amp; CS$1, DataRegularSeason20242025!$E$3:$E$1315, $A11)</f>
        <v>16</v>
      </c>
      <c r="CT11">
        <f>SUMIFS(DataRegularSeason20242025!$AA$3:$AA$1315,DataRegularSeason20242025!$B$3:$B$1315, "&lt;=" &amp; CT$1, DataRegularSeason20242025!$D$3:$D$1315, $A11)+SUMIFS(DataRegularSeason20242025!$AB$3:$AB$1315,DataRegularSeason20242025!$B$3:$B$1315, "&lt;=" &amp; CT$1, DataRegularSeason20242025!$E$3:$E$1315, $A11)</f>
        <v>16</v>
      </c>
      <c r="CU11">
        <f>SUMIFS(DataRegularSeason20242025!$AA$3:$AA$1315,DataRegularSeason20242025!$B$3:$B$1315, "&lt;=" &amp; CU$1, DataRegularSeason20242025!$D$3:$D$1315, $A11)+SUMIFS(DataRegularSeason20242025!$AB$3:$AB$1315,DataRegularSeason20242025!$B$3:$B$1315, "&lt;=" &amp; CU$1, DataRegularSeason20242025!$E$3:$E$1315, $A11)</f>
        <v>16</v>
      </c>
      <c r="CV11">
        <f>SUMIFS(DataRegularSeason20242025!$AA$3:$AA$1315,DataRegularSeason20242025!$B$3:$B$1315, "&lt;=" &amp; CV$1, DataRegularSeason20242025!$D$3:$D$1315, $A11)+SUMIFS(DataRegularSeason20242025!$AB$3:$AB$1315,DataRegularSeason20242025!$B$3:$B$1315, "&lt;=" &amp; CV$1, DataRegularSeason20242025!$E$3:$E$1315, $A11)</f>
        <v>16</v>
      </c>
      <c r="CW11">
        <f>SUMIFS(DataRegularSeason20242025!$AA$3:$AA$1315,DataRegularSeason20242025!$B$3:$B$1315, "&lt;=" &amp; CW$1, DataRegularSeason20242025!$D$3:$D$1315, $A11)+SUMIFS(DataRegularSeason20242025!$AB$3:$AB$1315,DataRegularSeason20242025!$B$3:$B$1315, "&lt;=" &amp; CW$1, DataRegularSeason20242025!$E$3:$E$1315, $A11)</f>
        <v>16</v>
      </c>
      <c r="CX11">
        <f>SUMIFS(DataRegularSeason20242025!$AA$3:$AA$1315,DataRegularSeason20242025!$B$3:$B$1315, "&lt;=" &amp; CX$1, DataRegularSeason20242025!$D$3:$D$1315, $A11)+SUMIFS(DataRegularSeason20242025!$AB$3:$AB$1315,DataRegularSeason20242025!$B$3:$B$1315, "&lt;=" &amp; CX$1, DataRegularSeason20242025!$E$3:$E$1315, $A11)</f>
        <v>16</v>
      </c>
      <c r="CY11">
        <f>SUMIFS(DataRegularSeason20242025!$AA$3:$AA$1315,DataRegularSeason20242025!$B$3:$B$1315, "&lt;=" &amp; CY$1, DataRegularSeason20242025!$D$3:$D$1315, $A11)+SUMIFS(DataRegularSeason20242025!$AB$3:$AB$1315,DataRegularSeason20242025!$B$3:$B$1315, "&lt;=" &amp; CY$1, DataRegularSeason20242025!$E$3:$E$1315, $A11)</f>
        <v>16</v>
      </c>
      <c r="CZ11">
        <f>SUMIFS(DataRegularSeason20242025!$AA$3:$AA$1315,DataRegularSeason20242025!$B$3:$B$1315, "&lt;=" &amp; CZ$1, DataRegularSeason20242025!$D$3:$D$1315, $A11)+SUMIFS(DataRegularSeason20242025!$AB$3:$AB$1315,DataRegularSeason20242025!$B$3:$B$1315, "&lt;=" &amp; CZ$1, DataRegularSeason20242025!$E$3:$E$1315, $A11)</f>
        <v>16</v>
      </c>
      <c r="DA11">
        <f>SUMIFS(DataRegularSeason20242025!$AA$3:$AA$1315,DataRegularSeason20242025!$B$3:$B$1315, "&lt;=" &amp; DA$1, DataRegularSeason20242025!$D$3:$D$1315, $A11)+SUMIFS(DataRegularSeason20242025!$AB$3:$AB$1315,DataRegularSeason20242025!$B$3:$B$1315, "&lt;=" &amp; DA$1, DataRegularSeason20242025!$E$3:$E$1315, $A11)</f>
        <v>16</v>
      </c>
      <c r="DB11">
        <f>SUMIFS(DataRegularSeason20242025!$AA$3:$AA$1315,DataRegularSeason20242025!$B$3:$B$1315, "&lt;=" &amp; DB$1, DataRegularSeason20242025!$D$3:$D$1315, $A11)+SUMIFS(DataRegularSeason20242025!$AB$3:$AB$1315,DataRegularSeason20242025!$B$3:$B$1315, "&lt;=" &amp; DB$1, DataRegularSeason20242025!$E$3:$E$1315, $A11)</f>
        <v>16</v>
      </c>
      <c r="DC11">
        <f>SUMIFS(DataRegularSeason20242025!$AA$3:$AA$1315,DataRegularSeason20242025!$B$3:$B$1315, "&lt;=" &amp; DC$1, DataRegularSeason20242025!$D$3:$D$1315, $A11)+SUMIFS(DataRegularSeason20242025!$AB$3:$AB$1315,DataRegularSeason20242025!$B$3:$B$1315, "&lt;=" &amp; DC$1, DataRegularSeason20242025!$E$3:$E$1315, $A11)</f>
        <v>16</v>
      </c>
      <c r="DD11">
        <f>SUMIFS(DataRegularSeason20242025!$AA$3:$AA$1315,DataRegularSeason20242025!$B$3:$B$1315, "&lt;=" &amp; DD$1, DataRegularSeason20242025!$D$3:$D$1315, $A11)+SUMIFS(DataRegularSeason20242025!$AB$3:$AB$1315,DataRegularSeason20242025!$B$3:$B$1315, "&lt;=" &amp; DD$1, DataRegularSeason20242025!$E$3:$E$1315, $A11)</f>
        <v>16</v>
      </c>
      <c r="DE11">
        <f>SUMIFS(DataRegularSeason20242025!$AA$3:$AA$1315,DataRegularSeason20242025!$B$3:$B$1315, "&lt;=" &amp; DE$1, DataRegularSeason20242025!$D$3:$D$1315, $A11)+SUMIFS(DataRegularSeason20242025!$AB$3:$AB$1315,DataRegularSeason20242025!$B$3:$B$1315, "&lt;=" &amp; DE$1, DataRegularSeason20242025!$E$3:$E$1315, $A11)</f>
        <v>16</v>
      </c>
      <c r="DF11">
        <f>SUMIFS(DataRegularSeason20242025!$AA$3:$AA$1315,DataRegularSeason20242025!$B$3:$B$1315, "&lt;=" &amp; DF$1, DataRegularSeason20242025!$D$3:$D$1315, $A11)+SUMIFS(DataRegularSeason20242025!$AB$3:$AB$1315,DataRegularSeason20242025!$B$3:$B$1315, "&lt;=" &amp; DF$1, DataRegularSeason20242025!$E$3:$E$1315, $A11)</f>
        <v>16</v>
      </c>
      <c r="DG11">
        <f>SUMIFS(DataRegularSeason20242025!$AA$3:$AA$1315,DataRegularSeason20242025!$B$3:$B$1315, "&lt;=" &amp; DG$1, DataRegularSeason20242025!$D$3:$D$1315, $A11)+SUMIFS(DataRegularSeason20242025!$AB$3:$AB$1315,DataRegularSeason20242025!$B$3:$B$1315, "&lt;=" &amp; DG$1, DataRegularSeason20242025!$E$3:$E$1315, $A11)</f>
        <v>16</v>
      </c>
      <c r="DH11">
        <f>SUMIFS(DataRegularSeason20242025!$AA$3:$AA$1315,DataRegularSeason20242025!$B$3:$B$1315, "&lt;=" &amp; DH$1, DataRegularSeason20242025!$D$3:$D$1315, $A11)+SUMIFS(DataRegularSeason20242025!$AB$3:$AB$1315,DataRegularSeason20242025!$B$3:$B$1315, "&lt;=" &amp; DH$1, DataRegularSeason20242025!$E$3:$E$1315, $A11)</f>
        <v>16</v>
      </c>
      <c r="DI11">
        <f>SUMIFS(DataRegularSeason20242025!$AA$3:$AA$1315,DataRegularSeason20242025!$B$3:$B$1315, "&lt;=" &amp; DI$1, DataRegularSeason20242025!$D$3:$D$1315, $A11)+SUMIFS(DataRegularSeason20242025!$AB$3:$AB$1315,DataRegularSeason20242025!$B$3:$B$1315, "&lt;=" &amp; DI$1, DataRegularSeason20242025!$E$3:$E$1315, $A11)</f>
        <v>16</v>
      </c>
      <c r="DJ11">
        <f>SUMIFS(DataRegularSeason20242025!$AA$3:$AA$1315,DataRegularSeason20242025!$B$3:$B$1315, "&lt;=" &amp; DJ$1, DataRegularSeason20242025!$D$3:$D$1315, $A11)+SUMIFS(DataRegularSeason20242025!$AB$3:$AB$1315,DataRegularSeason20242025!$B$3:$B$1315, "&lt;=" &amp; DJ$1, DataRegularSeason20242025!$E$3:$E$1315, $A11)</f>
        <v>16</v>
      </c>
      <c r="DK11">
        <f>SUMIFS(DataRegularSeason20242025!$AA$3:$AA$1315,DataRegularSeason20242025!$B$3:$B$1315, "&lt;=" &amp; DK$1, DataRegularSeason20242025!$D$3:$D$1315, $A11)+SUMIFS(DataRegularSeason20242025!$AB$3:$AB$1315,DataRegularSeason20242025!$B$3:$B$1315, "&lt;=" &amp; DK$1, DataRegularSeason20242025!$E$3:$E$1315, $A11)</f>
        <v>16</v>
      </c>
      <c r="DL11">
        <f>SUMIFS(DataRegularSeason20242025!$AA$3:$AA$1315,DataRegularSeason20242025!$B$3:$B$1315, "&lt;=" &amp; DL$1, DataRegularSeason20242025!$D$3:$D$1315, $A11)+SUMIFS(DataRegularSeason20242025!$AB$3:$AB$1315,DataRegularSeason20242025!$B$3:$B$1315, "&lt;=" &amp; DL$1, DataRegularSeason20242025!$E$3:$E$1315, $A11)</f>
        <v>16</v>
      </c>
      <c r="DM11">
        <f>SUMIFS(DataRegularSeason20242025!$AA$3:$AA$1315,DataRegularSeason20242025!$B$3:$B$1315, "&lt;=" &amp; DM$1, DataRegularSeason20242025!$D$3:$D$1315, $A11)+SUMIFS(DataRegularSeason20242025!$AB$3:$AB$1315,DataRegularSeason20242025!$B$3:$B$1315, "&lt;=" &amp; DM$1, DataRegularSeason20242025!$E$3:$E$1315, $A11)</f>
        <v>16</v>
      </c>
      <c r="DN11">
        <f>SUMIFS(DataRegularSeason20242025!$AA$3:$AA$1315,DataRegularSeason20242025!$B$3:$B$1315, "&lt;=" &amp; DN$1, DataRegularSeason20242025!$D$3:$D$1315, $A11)+SUMIFS(DataRegularSeason20242025!$AB$3:$AB$1315,DataRegularSeason20242025!$B$3:$B$1315, "&lt;=" &amp; DN$1, DataRegularSeason20242025!$E$3:$E$1315, $A11)</f>
        <v>16</v>
      </c>
      <c r="DO11">
        <f>SUMIFS(DataRegularSeason20242025!$AA$3:$AA$1315,DataRegularSeason20242025!$B$3:$B$1315, "&lt;=" &amp; DO$1, DataRegularSeason20242025!$D$3:$D$1315, $A11)+SUMIFS(DataRegularSeason20242025!$AB$3:$AB$1315,DataRegularSeason20242025!$B$3:$B$1315, "&lt;=" &amp; DO$1, DataRegularSeason20242025!$E$3:$E$1315, $A11)</f>
        <v>16</v>
      </c>
      <c r="DP11">
        <f>SUMIFS(DataRegularSeason20242025!$AA$3:$AA$1315,DataRegularSeason20242025!$B$3:$B$1315, "&lt;=" &amp; DP$1, DataRegularSeason20242025!$D$3:$D$1315, $A11)+SUMIFS(DataRegularSeason20242025!$AB$3:$AB$1315,DataRegularSeason20242025!$B$3:$B$1315, "&lt;=" &amp; DP$1, DataRegularSeason20242025!$E$3:$E$1315, $A11)</f>
        <v>16</v>
      </c>
      <c r="DQ11">
        <f>SUMIFS(DataRegularSeason20242025!$AA$3:$AA$1315,DataRegularSeason20242025!$B$3:$B$1315, "&lt;=" &amp; DQ$1, DataRegularSeason20242025!$D$3:$D$1315, $A11)+SUMIFS(DataRegularSeason20242025!$AB$3:$AB$1315,DataRegularSeason20242025!$B$3:$B$1315, "&lt;=" &amp; DQ$1, DataRegularSeason20242025!$E$3:$E$1315, $A11)</f>
        <v>16</v>
      </c>
      <c r="DR11">
        <f>SUMIFS(DataRegularSeason20242025!$AA$3:$AA$1315,DataRegularSeason20242025!$B$3:$B$1315, "&lt;=" &amp; DR$1, DataRegularSeason20242025!$D$3:$D$1315, $A11)+SUMIFS(DataRegularSeason20242025!$AB$3:$AB$1315,DataRegularSeason20242025!$B$3:$B$1315, "&lt;=" &amp; DR$1, DataRegularSeason20242025!$E$3:$E$1315, $A11)</f>
        <v>16</v>
      </c>
      <c r="DS11">
        <f>SUMIFS(DataRegularSeason20242025!$AA$3:$AA$1315,DataRegularSeason20242025!$B$3:$B$1315, "&lt;=" &amp; DS$1, DataRegularSeason20242025!$D$3:$D$1315, $A11)+SUMIFS(DataRegularSeason20242025!$AB$3:$AB$1315,DataRegularSeason20242025!$B$3:$B$1315, "&lt;=" &amp; DS$1, DataRegularSeason20242025!$E$3:$E$1315, $A11)</f>
        <v>16</v>
      </c>
      <c r="DT11">
        <f>SUMIFS(DataRegularSeason20242025!$AA$3:$AA$1315,DataRegularSeason20242025!$B$3:$B$1315, "&lt;=" &amp; DT$1, DataRegularSeason20242025!$D$3:$D$1315, $A11)+SUMIFS(DataRegularSeason20242025!$AB$3:$AB$1315,DataRegularSeason20242025!$B$3:$B$1315, "&lt;=" &amp; DT$1, DataRegularSeason20242025!$E$3:$E$1315, $A11)</f>
        <v>16</v>
      </c>
      <c r="DU11">
        <f>SUMIFS(DataRegularSeason20242025!$AA$3:$AA$1315,DataRegularSeason20242025!$B$3:$B$1315, "&lt;=" &amp; DU$1, DataRegularSeason20242025!$D$3:$D$1315, $A11)+SUMIFS(DataRegularSeason20242025!$AB$3:$AB$1315,DataRegularSeason20242025!$B$3:$B$1315, "&lt;=" &amp; DU$1, DataRegularSeason20242025!$E$3:$E$1315, $A11)</f>
        <v>16</v>
      </c>
      <c r="DV11">
        <f>SUMIFS(DataRegularSeason20242025!$AA$3:$AA$1315,DataRegularSeason20242025!$B$3:$B$1315, "&lt;=" &amp; DV$1, DataRegularSeason20242025!$D$3:$D$1315, $A11)+SUMIFS(DataRegularSeason20242025!$AB$3:$AB$1315,DataRegularSeason20242025!$B$3:$B$1315, "&lt;=" &amp; DV$1, DataRegularSeason20242025!$E$3:$E$1315, $A11)</f>
        <v>16</v>
      </c>
      <c r="DW11">
        <f>SUMIFS(DataRegularSeason20242025!$AA$3:$AA$1315,DataRegularSeason20242025!$B$3:$B$1315, "&lt;=" &amp; DW$1, DataRegularSeason20242025!$D$3:$D$1315, $A11)+SUMIFS(DataRegularSeason20242025!$AB$3:$AB$1315,DataRegularSeason20242025!$B$3:$B$1315, "&lt;=" &amp; DW$1, DataRegularSeason20242025!$E$3:$E$1315, $A11)</f>
        <v>16</v>
      </c>
      <c r="DX11">
        <f>SUMIFS(DataRegularSeason20242025!$AA$3:$AA$1315,DataRegularSeason20242025!$B$3:$B$1315, "&lt;=" &amp; DX$1, DataRegularSeason20242025!$D$3:$D$1315, $A11)+SUMIFS(DataRegularSeason20242025!$AB$3:$AB$1315,DataRegularSeason20242025!$B$3:$B$1315, "&lt;=" &amp; DX$1, DataRegularSeason20242025!$E$3:$E$1315, $A11)</f>
        <v>16</v>
      </c>
      <c r="DY11">
        <f>SUMIFS(DataRegularSeason20242025!$AA$3:$AA$1315,DataRegularSeason20242025!$B$3:$B$1315, "&lt;=" &amp; DY$1, DataRegularSeason20242025!$D$3:$D$1315, $A11)+SUMIFS(DataRegularSeason20242025!$AB$3:$AB$1315,DataRegularSeason20242025!$B$3:$B$1315, "&lt;=" &amp; DY$1, DataRegularSeason20242025!$E$3:$E$1315, $A11)</f>
        <v>16</v>
      </c>
      <c r="DZ11">
        <f>SUMIFS(DataRegularSeason20242025!$AA$3:$AA$1315,DataRegularSeason20242025!$B$3:$B$1315, "&lt;=" &amp; DZ$1, DataRegularSeason20242025!$D$3:$D$1315, $A11)+SUMIFS(DataRegularSeason20242025!$AB$3:$AB$1315,DataRegularSeason20242025!$B$3:$B$1315, "&lt;=" &amp; DZ$1, DataRegularSeason20242025!$E$3:$E$1315, $A11)</f>
        <v>16</v>
      </c>
      <c r="EA11">
        <f>SUMIFS(DataRegularSeason20242025!$AA$3:$AA$1315,DataRegularSeason20242025!$B$3:$B$1315, "&lt;=" &amp; EA$1, DataRegularSeason20242025!$D$3:$D$1315, $A11)+SUMIFS(DataRegularSeason20242025!$AB$3:$AB$1315,DataRegularSeason20242025!$B$3:$B$1315, "&lt;=" &amp; EA$1, DataRegularSeason20242025!$E$3:$E$1315, $A11)</f>
        <v>16</v>
      </c>
      <c r="EB11">
        <f>SUMIFS(DataRegularSeason20242025!$AA$3:$AA$1315,DataRegularSeason20242025!$B$3:$B$1315, "&lt;=" &amp; EB$1, DataRegularSeason20242025!$D$3:$D$1315, $A11)+SUMIFS(DataRegularSeason20242025!$AB$3:$AB$1315,DataRegularSeason20242025!$B$3:$B$1315, "&lt;=" &amp; EB$1, DataRegularSeason20242025!$E$3:$E$1315, $A11)</f>
        <v>16</v>
      </c>
      <c r="EC11">
        <f>SUMIFS(DataRegularSeason20242025!$AA$3:$AA$1315,DataRegularSeason20242025!$B$3:$B$1315, "&lt;=" &amp; EC$1, DataRegularSeason20242025!$D$3:$D$1315, $A11)+SUMIFS(DataRegularSeason20242025!$AB$3:$AB$1315,DataRegularSeason20242025!$B$3:$B$1315, "&lt;=" &amp; EC$1, DataRegularSeason20242025!$E$3:$E$1315, $A11)</f>
        <v>16</v>
      </c>
      <c r="ED11">
        <f>SUMIFS(DataRegularSeason20242025!$AA$3:$AA$1315,DataRegularSeason20242025!$B$3:$B$1315, "&lt;=" &amp; ED$1, DataRegularSeason20242025!$D$3:$D$1315, $A11)+SUMIFS(DataRegularSeason20242025!$AB$3:$AB$1315,DataRegularSeason20242025!$B$3:$B$1315, "&lt;=" &amp; ED$1, DataRegularSeason20242025!$E$3:$E$1315, $A11)</f>
        <v>16</v>
      </c>
      <c r="EE11">
        <f>SUMIFS(DataRegularSeason20242025!$AA$3:$AA$1315,DataRegularSeason20242025!$B$3:$B$1315, "&lt;=" &amp; EE$1, DataRegularSeason20242025!$D$3:$D$1315, $A11)+SUMIFS(DataRegularSeason20242025!$AB$3:$AB$1315,DataRegularSeason20242025!$B$3:$B$1315, "&lt;=" &amp; EE$1, DataRegularSeason20242025!$E$3:$E$1315, $A11)</f>
        <v>16</v>
      </c>
      <c r="EF11">
        <f>SUMIFS(DataRegularSeason20242025!$AA$3:$AA$1315,DataRegularSeason20242025!$B$3:$B$1315, "&lt;=" &amp; EF$1, DataRegularSeason20242025!$D$3:$D$1315, $A11)+SUMIFS(DataRegularSeason20242025!$AB$3:$AB$1315,DataRegularSeason20242025!$B$3:$B$1315, "&lt;=" &amp; EF$1, DataRegularSeason20242025!$E$3:$E$1315, $A11)</f>
        <v>16</v>
      </c>
      <c r="EG11">
        <f>SUMIFS(DataRegularSeason20242025!$AA$3:$AA$1315,DataRegularSeason20242025!$B$3:$B$1315, "&lt;=" &amp; EG$1, DataRegularSeason20242025!$D$3:$D$1315, $A11)+SUMIFS(DataRegularSeason20242025!$AB$3:$AB$1315,DataRegularSeason20242025!$B$3:$B$1315, "&lt;=" &amp; EG$1, DataRegularSeason20242025!$E$3:$E$1315, $A11)</f>
        <v>16</v>
      </c>
      <c r="EH11">
        <f>SUMIFS(DataRegularSeason20242025!$AA$3:$AA$1315,DataRegularSeason20242025!$B$3:$B$1315, "&lt;=" &amp; EH$1, DataRegularSeason20242025!$D$3:$D$1315, $A11)+SUMIFS(DataRegularSeason20242025!$AB$3:$AB$1315,DataRegularSeason20242025!$B$3:$B$1315, "&lt;=" &amp; EH$1, DataRegularSeason20242025!$E$3:$E$1315, $A11)</f>
        <v>16</v>
      </c>
      <c r="EI11">
        <f>SUMIFS(DataRegularSeason20242025!$AA$3:$AA$1315,DataRegularSeason20242025!$B$3:$B$1315, "&lt;=" &amp; EI$1, DataRegularSeason20242025!$D$3:$D$1315, $A11)+SUMIFS(DataRegularSeason20242025!$AB$3:$AB$1315,DataRegularSeason20242025!$B$3:$B$1315, "&lt;=" &amp; EI$1, DataRegularSeason20242025!$E$3:$E$1315, $A11)</f>
        <v>16</v>
      </c>
      <c r="EJ11">
        <f>SUMIFS(DataRegularSeason20242025!$AA$3:$AA$1315,DataRegularSeason20242025!$B$3:$B$1315, "&lt;=" &amp; EJ$1, DataRegularSeason20242025!$D$3:$D$1315, $A11)+SUMIFS(DataRegularSeason20242025!$AB$3:$AB$1315,DataRegularSeason20242025!$B$3:$B$1315, "&lt;=" &amp; EJ$1, DataRegularSeason20242025!$E$3:$E$1315, $A11)</f>
        <v>16</v>
      </c>
      <c r="EK11">
        <f>SUMIFS(DataRegularSeason20242025!$AA$3:$AA$1315,DataRegularSeason20242025!$B$3:$B$1315, "&lt;=" &amp; EK$1, DataRegularSeason20242025!$D$3:$D$1315, $A11)+SUMIFS(DataRegularSeason20242025!$AB$3:$AB$1315,DataRegularSeason20242025!$B$3:$B$1315, "&lt;=" &amp; EK$1, DataRegularSeason20242025!$E$3:$E$1315, $A11)</f>
        <v>16</v>
      </c>
      <c r="EL11">
        <f>SUMIFS(DataRegularSeason20242025!$AA$3:$AA$1315,DataRegularSeason20242025!$B$3:$B$1315, "&lt;=" &amp; EL$1, DataRegularSeason20242025!$D$3:$D$1315, $A11)+SUMIFS(DataRegularSeason20242025!$AB$3:$AB$1315,DataRegularSeason20242025!$B$3:$B$1315, "&lt;=" &amp; EL$1, DataRegularSeason20242025!$E$3:$E$1315, $A11)</f>
        <v>16</v>
      </c>
      <c r="EM11">
        <f>SUMIFS(DataRegularSeason20242025!$AA$3:$AA$1315,DataRegularSeason20242025!$B$3:$B$1315, "&lt;=" &amp; EM$1, DataRegularSeason20242025!$D$3:$D$1315, $A11)+SUMIFS(DataRegularSeason20242025!$AB$3:$AB$1315,DataRegularSeason20242025!$B$3:$B$1315, "&lt;=" &amp; EM$1, DataRegularSeason20242025!$E$3:$E$1315, $A11)</f>
        <v>16</v>
      </c>
      <c r="EN11">
        <f>SUMIFS(DataRegularSeason20242025!$AA$3:$AA$1315,DataRegularSeason20242025!$B$3:$B$1315, "&lt;=" &amp; EN$1, DataRegularSeason20242025!$D$3:$D$1315, $A11)+SUMIFS(DataRegularSeason20242025!$AB$3:$AB$1315,DataRegularSeason20242025!$B$3:$B$1315, "&lt;=" &amp; EN$1, DataRegularSeason20242025!$E$3:$E$1315, $A11)</f>
        <v>16</v>
      </c>
      <c r="EO11">
        <f>SUMIFS(DataRegularSeason20242025!$AA$3:$AA$1315,DataRegularSeason20242025!$B$3:$B$1315, "&lt;=" &amp; EO$1, DataRegularSeason20242025!$D$3:$D$1315, $A11)+SUMIFS(DataRegularSeason20242025!$AB$3:$AB$1315,DataRegularSeason20242025!$B$3:$B$1315, "&lt;=" &amp; EO$1, DataRegularSeason20242025!$E$3:$E$1315, $A11)</f>
        <v>16</v>
      </c>
      <c r="EP11">
        <f>SUMIFS(DataRegularSeason20242025!$AA$3:$AA$1315,DataRegularSeason20242025!$B$3:$B$1315, "&lt;=" &amp; EP$1, DataRegularSeason20242025!$D$3:$D$1315, $A11)+SUMIFS(DataRegularSeason20242025!$AB$3:$AB$1315,DataRegularSeason20242025!$B$3:$B$1315, "&lt;=" &amp; EP$1, DataRegularSeason20242025!$E$3:$E$1315, $A11)</f>
        <v>16</v>
      </c>
      <c r="EQ11">
        <f>SUMIFS(DataRegularSeason20242025!$AA$3:$AA$1315,DataRegularSeason20242025!$B$3:$B$1315, "&lt;=" &amp; EQ$1, DataRegularSeason20242025!$D$3:$D$1315, $A11)+SUMIFS(DataRegularSeason20242025!$AB$3:$AB$1315,DataRegularSeason20242025!$B$3:$B$1315, "&lt;=" &amp; EQ$1, DataRegularSeason20242025!$E$3:$E$1315, $A11)</f>
        <v>16</v>
      </c>
      <c r="ER11">
        <f>SUMIFS(DataRegularSeason20242025!$AA$3:$AA$1315,DataRegularSeason20242025!$B$3:$B$1315, "&lt;=" &amp; ER$1, DataRegularSeason20242025!$D$3:$D$1315, $A11)+SUMIFS(DataRegularSeason20242025!$AB$3:$AB$1315,DataRegularSeason20242025!$B$3:$B$1315, "&lt;=" &amp; ER$1, DataRegularSeason20242025!$E$3:$E$1315, $A11)</f>
        <v>16</v>
      </c>
      <c r="ES11">
        <f>SUMIFS(DataRegularSeason20242025!$AA$3:$AA$1315,DataRegularSeason20242025!$B$3:$B$1315, "&lt;=" &amp; ES$1, DataRegularSeason20242025!$D$3:$D$1315, $A11)+SUMIFS(DataRegularSeason20242025!$AB$3:$AB$1315,DataRegularSeason20242025!$B$3:$B$1315, "&lt;=" &amp; ES$1, DataRegularSeason20242025!$E$3:$E$1315, $A11)</f>
        <v>16</v>
      </c>
      <c r="ET11">
        <f>SUMIFS(DataRegularSeason20242025!$AA$3:$AA$1315,DataRegularSeason20242025!$B$3:$B$1315, "&lt;=" &amp; ET$1, DataRegularSeason20242025!$D$3:$D$1315, $A11)+SUMIFS(DataRegularSeason20242025!$AB$3:$AB$1315,DataRegularSeason20242025!$B$3:$B$1315, "&lt;=" &amp; ET$1, DataRegularSeason20242025!$E$3:$E$1315, $A11)</f>
        <v>16</v>
      </c>
      <c r="EU11">
        <f>SUMIFS(DataRegularSeason20242025!$AA$3:$AA$1315,DataRegularSeason20242025!$B$3:$B$1315, "&lt;=" &amp; EU$1, DataRegularSeason20242025!$D$3:$D$1315, $A11)+SUMIFS(DataRegularSeason20242025!$AB$3:$AB$1315,DataRegularSeason20242025!$B$3:$B$1315, "&lt;=" &amp; EU$1, DataRegularSeason20242025!$E$3:$E$1315, $A11)</f>
        <v>16</v>
      </c>
      <c r="EV11">
        <f>SUMIFS(DataRegularSeason20242025!$AA$3:$AA$1315,DataRegularSeason20242025!$B$3:$B$1315, "&lt;=" &amp; EV$1, DataRegularSeason20242025!$D$3:$D$1315, $A11)+SUMIFS(DataRegularSeason20242025!$AB$3:$AB$1315,DataRegularSeason20242025!$B$3:$B$1315, "&lt;=" &amp; EV$1, DataRegularSeason20242025!$E$3:$E$1315, $A11)</f>
        <v>16</v>
      </c>
      <c r="EW11">
        <f>SUMIFS(DataRegularSeason20242025!$AA$3:$AA$1315,DataRegularSeason20242025!$B$3:$B$1315, "&lt;=" &amp; EW$1, DataRegularSeason20242025!$D$3:$D$1315, $A11)+SUMIFS(DataRegularSeason20242025!$AB$3:$AB$1315,DataRegularSeason20242025!$B$3:$B$1315, "&lt;=" &amp; EW$1, DataRegularSeason20242025!$E$3:$E$1315, $A11)</f>
        <v>16</v>
      </c>
      <c r="EX11">
        <f>SUMIFS(DataRegularSeason20242025!$AA$3:$AA$1315,DataRegularSeason20242025!$B$3:$B$1315, "&lt;=" &amp; EX$1, DataRegularSeason20242025!$D$3:$D$1315, $A11)+SUMIFS(DataRegularSeason20242025!$AB$3:$AB$1315,DataRegularSeason20242025!$B$3:$B$1315, "&lt;=" &amp; EX$1, DataRegularSeason20242025!$E$3:$E$1315, $A11)</f>
        <v>16</v>
      </c>
      <c r="EY11">
        <f>SUMIFS(DataRegularSeason20242025!$AA$3:$AA$1315,DataRegularSeason20242025!$B$3:$B$1315, "&lt;=" &amp; EY$1, DataRegularSeason20242025!$D$3:$D$1315, $A11)+SUMIFS(DataRegularSeason20242025!$AB$3:$AB$1315,DataRegularSeason20242025!$B$3:$B$1315, "&lt;=" &amp; EY$1, DataRegularSeason20242025!$E$3:$E$1315, $A11)</f>
        <v>16</v>
      </c>
      <c r="EZ11">
        <f>SUMIFS(DataRegularSeason20242025!$AA$3:$AA$1315,DataRegularSeason20242025!$B$3:$B$1315, "&lt;=" &amp; EZ$1, DataRegularSeason20242025!$D$3:$D$1315, $A11)+SUMIFS(DataRegularSeason20242025!$AB$3:$AB$1315,DataRegularSeason20242025!$B$3:$B$1315, "&lt;=" &amp; EZ$1, DataRegularSeason20242025!$E$3:$E$1315, $A11)</f>
        <v>16</v>
      </c>
      <c r="FA11">
        <f>SUMIFS(DataRegularSeason20242025!$AA$3:$AA$1315,DataRegularSeason20242025!$B$3:$B$1315, "&lt;=" &amp; FA$1, DataRegularSeason20242025!$D$3:$D$1315, $A11)+SUMIFS(DataRegularSeason20242025!$AB$3:$AB$1315,DataRegularSeason20242025!$B$3:$B$1315, "&lt;=" &amp; FA$1, DataRegularSeason20242025!$E$3:$E$1315, $A11)</f>
        <v>16</v>
      </c>
      <c r="FB11">
        <f>SUMIFS(DataRegularSeason20242025!$AA$3:$AA$1315,DataRegularSeason20242025!$B$3:$B$1315, "&lt;=" &amp; FB$1, DataRegularSeason20242025!$D$3:$D$1315, $A11)+SUMIFS(DataRegularSeason20242025!$AB$3:$AB$1315,DataRegularSeason20242025!$B$3:$B$1315, "&lt;=" &amp; FB$1, DataRegularSeason20242025!$E$3:$E$1315, $A11)</f>
        <v>16</v>
      </c>
      <c r="FC11">
        <f>SUMIFS(DataRegularSeason20242025!$AA$3:$AA$1315,DataRegularSeason20242025!$B$3:$B$1315, "&lt;=" &amp; FC$1, DataRegularSeason20242025!$D$3:$D$1315, $A11)+SUMIFS(DataRegularSeason20242025!$AB$3:$AB$1315,DataRegularSeason20242025!$B$3:$B$1315, "&lt;=" &amp; FC$1, DataRegularSeason20242025!$E$3:$E$1315, $A11)</f>
        <v>16</v>
      </c>
      <c r="FD11">
        <f>SUMIFS(DataRegularSeason20242025!$AA$3:$AA$1315,DataRegularSeason20242025!$B$3:$B$1315, "&lt;=" &amp; FD$1, DataRegularSeason20242025!$D$3:$D$1315, $A11)+SUMIFS(DataRegularSeason20242025!$AB$3:$AB$1315,DataRegularSeason20242025!$B$3:$B$1315, "&lt;=" &amp; FD$1, DataRegularSeason20242025!$E$3:$E$1315, $A11)</f>
        <v>16</v>
      </c>
      <c r="FE11">
        <f>SUMIFS(DataRegularSeason20242025!$AA$3:$AA$1315,DataRegularSeason20242025!$B$3:$B$1315, "&lt;=" &amp; FE$1, DataRegularSeason20242025!$D$3:$D$1315, $A11)+SUMIFS(DataRegularSeason20242025!$AB$3:$AB$1315,DataRegularSeason20242025!$B$3:$B$1315, "&lt;=" &amp; FE$1, DataRegularSeason20242025!$E$3:$E$1315, $A11)</f>
        <v>16</v>
      </c>
      <c r="FF11">
        <f>SUMIFS(DataRegularSeason20242025!$AA$3:$AA$1315,DataRegularSeason20242025!$B$3:$B$1315, "&lt;=" &amp; FF$1, DataRegularSeason20242025!$D$3:$D$1315, $A11)+SUMIFS(DataRegularSeason20242025!$AB$3:$AB$1315,DataRegularSeason20242025!$B$3:$B$1315, "&lt;=" &amp; FF$1, DataRegularSeason20242025!$E$3:$E$1315, $A11)</f>
        <v>16</v>
      </c>
      <c r="FG11">
        <f>SUMIFS(DataRegularSeason20242025!$AA$3:$AA$1315,DataRegularSeason20242025!$B$3:$B$1315, "&lt;=" &amp; FG$1, DataRegularSeason20242025!$D$3:$D$1315, $A11)+SUMIFS(DataRegularSeason20242025!$AB$3:$AB$1315,DataRegularSeason20242025!$B$3:$B$1315, "&lt;=" &amp; FG$1, DataRegularSeason20242025!$E$3:$E$1315, $A11)</f>
        <v>16</v>
      </c>
      <c r="FH11">
        <f>SUMIFS(DataRegularSeason20242025!$AA$3:$AA$1315,DataRegularSeason20242025!$B$3:$B$1315, "&lt;=" &amp; FH$1, DataRegularSeason20242025!$D$3:$D$1315, $A11)+SUMIFS(DataRegularSeason20242025!$AB$3:$AB$1315,DataRegularSeason20242025!$B$3:$B$1315, "&lt;=" &amp; FH$1, DataRegularSeason20242025!$E$3:$E$1315, $A11)</f>
        <v>16</v>
      </c>
      <c r="FI11">
        <f>SUMIFS(DataRegularSeason20242025!$AA$3:$AA$1315,DataRegularSeason20242025!$B$3:$B$1315, "&lt;=" &amp; FI$1, DataRegularSeason20242025!$D$3:$D$1315, $A11)+SUMIFS(DataRegularSeason20242025!$AB$3:$AB$1315,DataRegularSeason20242025!$B$3:$B$1315, "&lt;=" &amp; FI$1, DataRegularSeason20242025!$E$3:$E$1315, $A11)</f>
        <v>16</v>
      </c>
      <c r="FJ11">
        <f>SUMIFS(DataRegularSeason20242025!$AA$3:$AA$1315,DataRegularSeason20242025!$B$3:$B$1315, "&lt;=" &amp; FJ$1, DataRegularSeason20242025!$D$3:$D$1315, $A11)+SUMIFS(DataRegularSeason20242025!$AB$3:$AB$1315,DataRegularSeason20242025!$B$3:$B$1315, "&lt;=" &amp; FJ$1, DataRegularSeason20242025!$E$3:$E$1315, $A11)</f>
        <v>16</v>
      </c>
      <c r="FK11">
        <f>SUMIFS(DataRegularSeason20242025!$AA$3:$AA$1315,DataRegularSeason20242025!$B$3:$B$1315, "&lt;=" &amp; FK$1, DataRegularSeason20242025!$D$3:$D$1315, $A11)+SUMIFS(DataRegularSeason20242025!$AB$3:$AB$1315,DataRegularSeason20242025!$B$3:$B$1315, "&lt;=" &amp; FK$1, DataRegularSeason20242025!$E$3:$E$1315, $A11)</f>
        <v>16</v>
      </c>
      <c r="FL11">
        <f>SUMIFS(DataRegularSeason20242025!$AA$3:$AA$1315,DataRegularSeason20242025!$B$3:$B$1315, "&lt;=" &amp; FL$1, DataRegularSeason20242025!$D$3:$D$1315, $A11)+SUMIFS(DataRegularSeason20242025!$AB$3:$AB$1315,DataRegularSeason20242025!$B$3:$B$1315, "&lt;=" &amp; FL$1, DataRegularSeason20242025!$E$3:$E$1315, $A11)</f>
        <v>16</v>
      </c>
      <c r="FM11">
        <f>SUMIFS(DataRegularSeason20242025!$AA$3:$AA$1315,DataRegularSeason20242025!$B$3:$B$1315, "&lt;=" &amp; FM$1, DataRegularSeason20242025!$D$3:$D$1315, $A11)+SUMIFS(DataRegularSeason20242025!$AB$3:$AB$1315,DataRegularSeason20242025!$B$3:$B$1315, "&lt;=" &amp; FM$1, DataRegularSeason20242025!$E$3:$E$1315, $A11)</f>
        <v>16</v>
      </c>
      <c r="FN11">
        <f>SUMIFS(DataRegularSeason20242025!$AA$3:$AA$1315,DataRegularSeason20242025!$B$3:$B$1315, "&lt;=" &amp; FN$1, DataRegularSeason20242025!$D$3:$D$1315, $A11)+SUMIFS(DataRegularSeason20242025!$AB$3:$AB$1315,DataRegularSeason20242025!$B$3:$B$1315, "&lt;=" &amp; FN$1, DataRegularSeason20242025!$E$3:$E$1315, $A11)</f>
        <v>16</v>
      </c>
      <c r="FO11">
        <f>SUMIFS(DataRegularSeason20242025!$AA$3:$AA$1315,DataRegularSeason20242025!$B$3:$B$1315, "&lt;=" &amp; FO$1, DataRegularSeason20242025!$D$3:$D$1315, $A11)+SUMIFS(DataRegularSeason20242025!$AB$3:$AB$1315,DataRegularSeason20242025!$B$3:$B$1315, "&lt;=" &amp; FO$1, DataRegularSeason20242025!$E$3:$E$1315, $A11)</f>
        <v>16</v>
      </c>
      <c r="FP11">
        <f>SUMIFS(DataRegularSeason20242025!$AA$3:$AA$1315,DataRegularSeason20242025!$B$3:$B$1315, "&lt;=" &amp; FP$1, DataRegularSeason20242025!$D$3:$D$1315, $A11)+SUMIFS(DataRegularSeason20242025!$AB$3:$AB$1315,DataRegularSeason20242025!$B$3:$B$1315, "&lt;=" &amp; FP$1, DataRegularSeason20242025!$E$3:$E$1315, $A11)</f>
        <v>16</v>
      </c>
      <c r="FQ11">
        <f>SUMIFS(DataRegularSeason20242025!$AA$3:$AA$1315,DataRegularSeason20242025!$B$3:$B$1315, "&lt;=" &amp; FQ$1, DataRegularSeason20242025!$D$3:$D$1315, $A11)+SUMIFS(DataRegularSeason20242025!$AB$3:$AB$1315,DataRegularSeason20242025!$B$3:$B$1315, "&lt;=" &amp; FQ$1, DataRegularSeason20242025!$E$3:$E$1315, $A11)</f>
        <v>16</v>
      </c>
      <c r="FR11">
        <f>SUMIFS(DataRegularSeason20242025!$AA$3:$AA$1315,DataRegularSeason20242025!$B$3:$B$1315, "&lt;=" &amp; FR$1, DataRegularSeason20242025!$D$3:$D$1315, $A11)+SUMIFS(DataRegularSeason20242025!$AB$3:$AB$1315,DataRegularSeason20242025!$B$3:$B$1315, "&lt;=" &amp; FR$1, DataRegularSeason20242025!$E$3:$E$1315, $A11)</f>
        <v>16</v>
      </c>
      <c r="FS11">
        <f>SUMIFS(DataRegularSeason20242025!$AA$3:$AA$1315,DataRegularSeason20242025!$B$3:$B$1315, "&lt;=" &amp; FS$1, DataRegularSeason20242025!$D$3:$D$1315, $A11)+SUMIFS(DataRegularSeason20242025!$AB$3:$AB$1315,DataRegularSeason20242025!$B$3:$B$1315, "&lt;=" &amp; FS$1, DataRegularSeason20242025!$E$3:$E$1315, $A11)</f>
        <v>16</v>
      </c>
      <c r="FT11">
        <f>SUMIFS(DataRegularSeason20242025!$AA$3:$AA$1315,DataRegularSeason20242025!$B$3:$B$1315, "&lt;=" &amp; FT$1, DataRegularSeason20242025!$D$3:$D$1315, $A11)+SUMIFS(DataRegularSeason20242025!$AB$3:$AB$1315,DataRegularSeason20242025!$B$3:$B$1315, "&lt;=" &amp; FT$1, DataRegularSeason20242025!$E$3:$E$1315, $A11)</f>
        <v>16</v>
      </c>
      <c r="FU11">
        <f>SUMIFS(DataRegularSeason20242025!$AA$3:$AA$1315,DataRegularSeason20242025!$B$3:$B$1315, "&lt;=" &amp; FU$1, DataRegularSeason20242025!$D$3:$D$1315, $A11)+SUMIFS(DataRegularSeason20242025!$AB$3:$AB$1315,DataRegularSeason20242025!$B$3:$B$1315, "&lt;=" &amp; FU$1, DataRegularSeason20242025!$E$3:$E$1315, $A11)</f>
        <v>16</v>
      </c>
      <c r="FV11">
        <f>SUMIFS(DataRegularSeason20242025!$AA$3:$AA$1315,DataRegularSeason20242025!$B$3:$B$1315, "&lt;=" &amp; FV$1, DataRegularSeason20242025!$D$3:$D$1315, $A11)+SUMIFS(DataRegularSeason20242025!$AB$3:$AB$1315,DataRegularSeason20242025!$B$3:$B$1315, "&lt;=" &amp; FV$1, DataRegularSeason20242025!$E$3:$E$1315, $A11)</f>
        <v>16</v>
      </c>
      <c r="FW11">
        <f>SUMIFS(DataRegularSeason20242025!$AA$3:$AA$1315,DataRegularSeason20242025!$B$3:$B$1315, "&lt;=" &amp; FW$1, DataRegularSeason20242025!$D$3:$D$1315, $A11)+SUMIFS(DataRegularSeason20242025!$AB$3:$AB$1315,DataRegularSeason20242025!$B$3:$B$1315, "&lt;=" &amp; FW$1, DataRegularSeason20242025!$E$3:$E$1315, $A11)</f>
        <v>16</v>
      </c>
      <c r="FX11">
        <f>SUMIFS(DataRegularSeason20242025!$AA$3:$AA$1315,DataRegularSeason20242025!$B$3:$B$1315, "&lt;=" &amp; FX$1, DataRegularSeason20242025!$D$3:$D$1315, $A11)+SUMIFS(DataRegularSeason20242025!$AB$3:$AB$1315,DataRegularSeason20242025!$B$3:$B$1315, "&lt;=" &amp; FX$1, DataRegularSeason20242025!$E$3:$E$1315, $A11)</f>
        <v>16</v>
      </c>
      <c r="FY11">
        <f>SUMIFS(DataRegularSeason20242025!$AA$3:$AA$1315,DataRegularSeason20242025!$B$3:$B$1315, "&lt;=" &amp; FY$1, DataRegularSeason20242025!$D$3:$D$1315, $A11)+SUMIFS(DataRegularSeason20242025!$AB$3:$AB$1315,DataRegularSeason20242025!$B$3:$B$1315, "&lt;=" &amp; FY$1, DataRegularSeason20242025!$E$3:$E$1315, $A11)</f>
        <v>16</v>
      </c>
      <c r="FZ11">
        <f>SUMIFS(DataRegularSeason20242025!$AA$3:$AA$1315,DataRegularSeason20242025!$B$3:$B$1315, "&lt;=" &amp; FZ$1, DataRegularSeason20242025!$D$3:$D$1315, $A11)+SUMIFS(DataRegularSeason20242025!$AB$3:$AB$1315,DataRegularSeason20242025!$B$3:$B$1315, "&lt;=" &amp; FZ$1, DataRegularSeason20242025!$E$3:$E$1315, $A11)</f>
        <v>16</v>
      </c>
      <c r="GA11">
        <f>SUMIFS(DataRegularSeason20242025!$AA$3:$AA$1315,DataRegularSeason20242025!$B$3:$B$1315, "&lt;=" &amp; GA$1, DataRegularSeason20242025!$D$3:$D$1315, $A11)+SUMIFS(DataRegularSeason20242025!$AB$3:$AB$1315,DataRegularSeason20242025!$B$3:$B$1315, "&lt;=" &amp; GA$1, DataRegularSeason20242025!$E$3:$E$1315, $A11)</f>
        <v>16</v>
      </c>
      <c r="GB11">
        <f>SUMIFS(DataRegularSeason20242025!$AA$3:$AA$1315,DataRegularSeason20242025!$B$3:$B$1315, "&lt;=" &amp; GB$1, DataRegularSeason20242025!$D$3:$D$1315, $A11)+SUMIFS(DataRegularSeason20242025!$AB$3:$AB$1315,DataRegularSeason20242025!$B$3:$B$1315, "&lt;=" &amp; GB$1, DataRegularSeason20242025!$E$3:$E$1315, $A11)</f>
        <v>16</v>
      </c>
      <c r="GC11">
        <f>SUMIFS(DataRegularSeason20242025!$AA$3:$AA$1315,DataRegularSeason20242025!$B$3:$B$1315, "&lt;=" &amp; GC$1, DataRegularSeason20242025!$D$3:$D$1315, $A11)+SUMIFS(DataRegularSeason20242025!$AB$3:$AB$1315,DataRegularSeason20242025!$B$3:$B$1315, "&lt;=" &amp; GC$1, DataRegularSeason20242025!$E$3:$E$1315, $A11)</f>
        <v>16</v>
      </c>
      <c r="GD11">
        <f>SUMIFS(DataRegularSeason20242025!$AA$3:$AA$1315,DataRegularSeason20242025!$B$3:$B$1315, "&lt;=" &amp; GD$1, DataRegularSeason20242025!$D$3:$D$1315, $A11)+SUMIFS(DataRegularSeason20242025!$AB$3:$AB$1315,DataRegularSeason20242025!$B$3:$B$1315, "&lt;=" &amp; GD$1, DataRegularSeason20242025!$E$3:$E$1315, $A11)</f>
        <v>16</v>
      </c>
      <c r="GE11">
        <f>SUMIFS(DataRegularSeason20242025!$AA$3:$AA$1315,DataRegularSeason20242025!$B$3:$B$1315, "&lt;=" &amp; GE$1, DataRegularSeason20242025!$D$3:$D$1315, $A11)+SUMIFS(DataRegularSeason20242025!$AB$3:$AB$1315,DataRegularSeason20242025!$B$3:$B$1315, "&lt;=" &amp; GE$1, DataRegularSeason20242025!$E$3:$E$1315, $A11)</f>
        <v>16</v>
      </c>
      <c r="GF11">
        <f>SUMIFS(DataRegularSeason20242025!$AA$3:$AA$1315,DataRegularSeason20242025!$B$3:$B$1315, "&lt;=" &amp; GF$1, DataRegularSeason20242025!$D$3:$D$1315, $A11)+SUMIFS(DataRegularSeason20242025!$AB$3:$AB$1315,DataRegularSeason20242025!$B$3:$B$1315, "&lt;=" &amp; GF$1, DataRegularSeason20242025!$E$3:$E$1315, $A11)</f>
        <v>16</v>
      </c>
      <c r="GG11">
        <f>SUMIFS(DataRegularSeason20242025!$AA$3:$AA$1315,DataRegularSeason20242025!$B$3:$B$1315, "&lt;=" &amp; GG$1, DataRegularSeason20242025!$D$3:$D$1315, $A11)+SUMIFS(DataRegularSeason20242025!$AB$3:$AB$1315,DataRegularSeason20242025!$B$3:$B$1315, "&lt;=" &amp; GG$1, DataRegularSeason20242025!$E$3:$E$1315, $A11)</f>
        <v>16</v>
      </c>
      <c r="GH11">
        <f>SUMIFS(DataRegularSeason20242025!$AA$3:$AA$1315,DataRegularSeason20242025!$B$3:$B$1315, "&lt;=" &amp; GH$1, DataRegularSeason20242025!$D$3:$D$1315, $A11)+SUMIFS(DataRegularSeason20242025!$AB$3:$AB$1315,DataRegularSeason20242025!$B$3:$B$1315, "&lt;=" &amp; GH$1, DataRegularSeason20242025!$E$3:$E$1315, $A11)</f>
        <v>16</v>
      </c>
      <c r="GI11">
        <f>SUMIFS(DataRegularSeason20242025!$AA$3:$AA$1315,DataRegularSeason20242025!$B$3:$B$1315, "&lt;=" &amp; GI$1, DataRegularSeason20242025!$D$3:$D$1315, $A11)+SUMIFS(DataRegularSeason20242025!$AB$3:$AB$1315,DataRegularSeason20242025!$B$3:$B$1315, "&lt;=" &amp; GI$1, DataRegularSeason20242025!$E$3:$E$1315, $A11)</f>
        <v>16</v>
      </c>
      <c r="GJ11">
        <f>SUMIFS(DataRegularSeason20242025!$AA$3:$AA$1315,DataRegularSeason20242025!$B$3:$B$1315, "&lt;=" &amp; GJ$1, DataRegularSeason20242025!$D$3:$D$1315, $A11)+SUMIFS(DataRegularSeason20242025!$AB$3:$AB$1315,DataRegularSeason20242025!$B$3:$B$1315, "&lt;=" &amp; GJ$1, DataRegularSeason20242025!$E$3:$E$1315, $A11)</f>
        <v>16</v>
      </c>
      <c r="GK11">
        <f>SUMIFS(DataRegularSeason20242025!$AA$3:$AA$1315,DataRegularSeason20242025!$B$3:$B$1315, "&lt;=" &amp; GK$1, DataRegularSeason20242025!$D$3:$D$1315, $A11)+SUMIFS(DataRegularSeason20242025!$AB$3:$AB$1315,DataRegularSeason20242025!$B$3:$B$1315, "&lt;=" &amp; GK$1, DataRegularSeason20242025!$E$3:$E$1315, $A11)</f>
        <v>16</v>
      </c>
      <c r="GL11">
        <f>SUMIFS(DataRegularSeason20242025!$AA$3:$AA$1315,DataRegularSeason20242025!$B$3:$B$1315, "&lt;=" &amp; GL$1, DataRegularSeason20242025!$D$3:$D$1315, $A11)+SUMIFS(DataRegularSeason20242025!$AB$3:$AB$1315,DataRegularSeason20242025!$B$3:$B$1315, "&lt;=" &amp; GL$1, DataRegularSeason20242025!$E$3:$E$1315, $A11)</f>
        <v>16</v>
      </c>
      <c r="GM11">
        <f>SUMIFS(DataRegularSeason20242025!$AA$3:$AA$1315,DataRegularSeason20242025!$B$3:$B$1315, "&lt;=" &amp; GM$1, DataRegularSeason20242025!$D$3:$D$1315, $A11)+SUMIFS(DataRegularSeason20242025!$AB$3:$AB$1315,DataRegularSeason20242025!$B$3:$B$1315, "&lt;=" &amp; GM$1, DataRegularSeason20242025!$E$3:$E$1315, $A11)</f>
        <v>16</v>
      </c>
      <c r="GN11">
        <f>SUMIFS(DataRegularSeason20242025!$AA$3:$AA$1315,DataRegularSeason20242025!$B$3:$B$1315, "&lt;=" &amp; GN$1, DataRegularSeason20242025!$D$3:$D$1315, $A11)+SUMIFS(DataRegularSeason20242025!$AB$3:$AB$1315,DataRegularSeason20242025!$B$3:$B$1315, "&lt;=" &amp; GN$1, DataRegularSeason20242025!$E$3:$E$1315, $A11)</f>
        <v>16</v>
      </c>
      <c r="GO11">
        <f>SUMIFS(DataRegularSeason20242025!$AA$3:$AA$1315,DataRegularSeason20242025!$B$3:$B$1315, "&lt;=" &amp; GO$1, DataRegularSeason20242025!$D$3:$D$1315, $A11)+SUMIFS(DataRegularSeason20242025!$AB$3:$AB$1315,DataRegularSeason20242025!$B$3:$B$1315, "&lt;=" &amp; GO$1, DataRegularSeason20242025!$E$3:$E$1315, $A11)</f>
        <v>16</v>
      </c>
      <c r="GP11">
        <f>SUMIFS(DataRegularSeason20242025!$AA$3:$AA$1315,DataRegularSeason20242025!$B$3:$B$1315, "&lt;=" &amp; GP$1, DataRegularSeason20242025!$D$3:$D$1315, $A11)+SUMIFS(DataRegularSeason20242025!$AB$3:$AB$1315,DataRegularSeason20242025!$B$3:$B$1315, "&lt;=" &amp; GP$1, DataRegularSeason20242025!$E$3:$E$1315, $A11)</f>
        <v>16</v>
      </c>
      <c r="GQ11">
        <f>SUMIFS(DataRegularSeason20242025!$AA$3:$AA$1315,DataRegularSeason20242025!$B$3:$B$1315, "&lt;=" &amp; GQ$1, DataRegularSeason20242025!$D$3:$D$1315, $A11)+SUMIFS(DataRegularSeason20242025!$AB$3:$AB$1315,DataRegularSeason20242025!$B$3:$B$1315, "&lt;=" &amp; GQ$1, DataRegularSeason20242025!$E$3:$E$1315, $A11)</f>
        <v>16</v>
      </c>
      <c r="GR11">
        <f>SUMIFS(DataRegularSeason20242025!$AA$3:$AA$1315,DataRegularSeason20242025!$B$3:$B$1315, "&lt;=" &amp; GR$1, DataRegularSeason20242025!$D$3:$D$1315, $A11)+SUMIFS(DataRegularSeason20242025!$AB$3:$AB$1315,DataRegularSeason20242025!$B$3:$B$1315, "&lt;=" &amp; GR$1, DataRegularSeason20242025!$E$3:$E$1315, $A11)</f>
        <v>16</v>
      </c>
      <c r="GS11">
        <f>SUMIFS(DataRegularSeason20242025!$AA$3:$AA$1315,DataRegularSeason20242025!$B$3:$B$1315, "&lt;=" &amp; GS$1, DataRegularSeason20242025!$D$3:$D$1315, $A11)+SUMIFS(DataRegularSeason20242025!$AB$3:$AB$1315,DataRegularSeason20242025!$B$3:$B$1315, "&lt;=" &amp; GS$1, DataRegularSeason20242025!$E$3:$E$1315, $A11)</f>
        <v>16</v>
      </c>
      <c r="GT11">
        <f>SUMIFS(DataRegularSeason20242025!$AA$3:$AA$1315,DataRegularSeason20242025!$B$3:$B$1315, "&lt;=" &amp; GT$1, DataRegularSeason20242025!$D$3:$D$1315, $A11)+SUMIFS(DataRegularSeason20242025!$AB$3:$AB$1315,DataRegularSeason20242025!$B$3:$B$1315, "&lt;=" &amp; GT$1, DataRegularSeason20242025!$E$3:$E$1315, $A11)</f>
        <v>16</v>
      </c>
      <c r="GU11">
        <f>SUMIFS(DataRegularSeason20242025!$AA$3:$AA$1315,DataRegularSeason20242025!$B$3:$B$1315, "&lt;=" &amp; GU$1, DataRegularSeason20242025!$D$3:$D$1315, $A11)+SUMIFS(DataRegularSeason20242025!$AB$3:$AB$1315,DataRegularSeason20242025!$B$3:$B$1315, "&lt;=" &amp; GU$1, DataRegularSeason20242025!$E$3:$E$1315, $A11)</f>
        <v>16</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16</v>
      </c>
      <c r="AM12">
        <f>SUMIFS(DataRegularSeason20242025!$AA$3:$AA$1315,DataRegularSeason20242025!$B$3:$B$1315, "&lt;=" &amp; AM$1, DataRegularSeason20242025!$D$3:$D$1315, $A12)+SUMIFS(DataRegularSeason20242025!$AB$3:$AB$1315,DataRegularSeason20242025!$B$3:$B$1315, "&lt;=" &amp; AM$1, DataRegularSeason20242025!$E$3:$E$1315, $A12)</f>
        <v>16</v>
      </c>
      <c r="AN12">
        <f>SUMIFS(DataRegularSeason20242025!$AA$3:$AA$1315,DataRegularSeason20242025!$B$3:$B$1315, "&lt;=" &amp; AN$1, DataRegularSeason20242025!$D$3:$D$1315, $A12)+SUMIFS(DataRegularSeason20242025!$AB$3:$AB$1315,DataRegularSeason20242025!$B$3:$B$1315, "&lt;=" &amp; AN$1, DataRegularSeason20242025!$E$3:$E$1315, $A12)</f>
        <v>16</v>
      </c>
      <c r="AO12">
        <f>SUMIFS(DataRegularSeason20242025!$AA$3:$AA$1315,DataRegularSeason20242025!$B$3:$B$1315, "&lt;=" &amp; AO$1, DataRegularSeason20242025!$D$3:$D$1315, $A12)+SUMIFS(DataRegularSeason20242025!$AB$3:$AB$1315,DataRegularSeason20242025!$B$3:$B$1315, "&lt;=" &amp; AO$1, DataRegularSeason20242025!$E$3:$E$1315, $A12)</f>
        <v>16</v>
      </c>
      <c r="AP12">
        <f>SUMIFS(DataRegularSeason20242025!$AA$3:$AA$1315,DataRegularSeason20242025!$B$3:$B$1315, "&lt;=" &amp; AP$1, DataRegularSeason20242025!$D$3:$D$1315, $A12)+SUMIFS(DataRegularSeason20242025!$AB$3:$AB$1315,DataRegularSeason20242025!$B$3:$B$1315, "&lt;=" &amp; AP$1, DataRegularSeason20242025!$E$3:$E$1315, $A12)</f>
        <v>16</v>
      </c>
      <c r="AQ12">
        <f>SUMIFS(DataRegularSeason20242025!$AA$3:$AA$1315,DataRegularSeason20242025!$B$3:$B$1315, "&lt;=" &amp; AQ$1, DataRegularSeason20242025!$D$3:$D$1315, $A12)+SUMIFS(DataRegularSeason20242025!$AB$3:$AB$1315,DataRegularSeason20242025!$B$3:$B$1315, "&lt;=" &amp; AQ$1, DataRegularSeason20242025!$E$3:$E$1315, $A12)</f>
        <v>16</v>
      </c>
      <c r="AR12">
        <f>SUMIFS(DataRegularSeason20242025!$AA$3:$AA$1315,DataRegularSeason20242025!$B$3:$B$1315, "&lt;=" &amp; AR$1, DataRegularSeason20242025!$D$3:$D$1315, $A12)+SUMIFS(DataRegularSeason20242025!$AB$3:$AB$1315,DataRegularSeason20242025!$B$3:$B$1315, "&lt;=" &amp; AR$1, DataRegularSeason20242025!$E$3:$E$1315, $A12)</f>
        <v>16</v>
      </c>
      <c r="AS12">
        <f>SUMIFS(DataRegularSeason20242025!$AA$3:$AA$1315,DataRegularSeason20242025!$B$3:$B$1315, "&lt;=" &amp; AS$1, DataRegularSeason20242025!$D$3:$D$1315, $A12)+SUMIFS(DataRegularSeason20242025!$AB$3:$AB$1315,DataRegularSeason20242025!$B$3:$B$1315, "&lt;=" &amp; AS$1, DataRegularSeason20242025!$E$3:$E$1315, $A12)</f>
        <v>16</v>
      </c>
      <c r="AT12">
        <f>SUMIFS(DataRegularSeason20242025!$AA$3:$AA$1315,DataRegularSeason20242025!$B$3:$B$1315, "&lt;=" &amp; AT$1, DataRegularSeason20242025!$D$3:$D$1315, $A12)+SUMIFS(DataRegularSeason20242025!$AB$3:$AB$1315,DataRegularSeason20242025!$B$3:$B$1315, "&lt;=" &amp; AT$1, DataRegularSeason20242025!$E$3:$E$1315, $A12)</f>
        <v>16</v>
      </c>
      <c r="AU12">
        <f>SUMIFS(DataRegularSeason20242025!$AA$3:$AA$1315,DataRegularSeason20242025!$B$3:$B$1315, "&lt;=" &amp; AU$1, DataRegularSeason20242025!$D$3:$D$1315, $A12)+SUMIFS(DataRegularSeason20242025!$AB$3:$AB$1315,DataRegularSeason20242025!$B$3:$B$1315, "&lt;=" &amp; AU$1, DataRegularSeason20242025!$E$3:$E$1315, $A12)</f>
        <v>16</v>
      </c>
      <c r="AV12">
        <f>SUMIFS(DataRegularSeason20242025!$AA$3:$AA$1315,DataRegularSeason20242025!$B$3:$B$1315, "&lt;=" &amp; AV$1, DataRegularSeason20242025!$D$3:$D$1315, $A12)+SUMIFS(DataRegularSeason20242025!$AB$3:$AB$1315,DataRegularSeason20242025!$B$3:$B$1315, "&lt;=" &amp; AV$1, DataRegularSeason20242025!$E$3:$E$1315, $A12)</f>
        <v>16</v>
      </c>
      <c r="AW12">
        <f>SUMIFS(DataRegularSeason20242025!$AA$3:$AA$1315,DataRegularSeason20242025!$B$3:$B$1315, "&lt;=" &amp; AW$1, DataRegularSeason20242025!$D$3:$D$1315, $A12)+SUMIFS(DataRegularSeason20242025!$AB$3:$AB$1315,DataRegularSeason20242025!$B$3:$B$1315, "&lt;=" &amp; AW$1, DataRegularSeason20242025!$E$3:$E$1315, $A12)</f>
        <v>16</v>
      </c>
      <c r="AX12">
        <f>SUMIFS(DataRegularSeason20242025!$AA$3:$AA$1315,DataRegularSeason20242025!$B$3:$B$1315, "&lt;=" &amp; AX$1, DataRegularSeason20242025!$D$3:$D$1315, $A12)+SUMIFS(DataRegularSeason20242025!$AB$3:$AB$1315,DataRegularSeason20242025!$B$3:$B$1315, "&lt;=" &amp; AX$1, DataRegularSeason20242025!$E$3:$E$1315, $A12)</f>
        <v>16</v>
      </c>
      <c r="AY12">
        <f>SUMIFS(DataRegularSeason20242025!$AA$3:$AA$1315,DataRegularSeason20242025!$B$3:$B$1315, "&lt;=" &amp; AY$1, DataRegularSeason20242025!$D$3:$D$1315, $A12)+SUMIFS(DataRegularSeason20242025!$AB$3:$AB$1315,DataRegularSeason20242025!$B$3:$B$1315, "&lt;=" &amp; AY$1, DataRegularSeason20242025!$E$3:$E$1315, $A12)</f>
        <v>16</v>
      </c>
      <c r="AZ12">
        <f>SUMIFS(DataRegularSeason20242025!$AA$3:$AA$1315,DataRegularSeason20242025!$B$3:$B$1315, "&lt;=" &amp; AZ$1, DataRegularSeason20242025!$D$3:$D$1315, $A12)+SUMIFS(DataRegularSeason20242025!$AB$3:$AB$1315,DataRegularSeason20242025!$B$3:$B$1315, "&lt;=" &amp; AZ$1, DataRegularSeason20242025!$E$3:$E$1315, $A12)</f>
        <v>16</v>
      </c>
      <c r="BA12">
        <f>SUMIFS(DataRegularSeason20242025!$AA$3:$AA$1315,DataRegularSeason20242025!$B$3:$B$1315, "&lt;=" &amp; BA$1, DataRegularSeason20242025!$D$3:$D$1315, $A12)+SUMIFS(DataRegularSeason20242025!$AB$3:$AB$1315,DataRegularSeason20242025!$B$3:$B$1315, "&lt;=" &amp; BA$1, DataRegularSeason20242025!$E$3:$E$1315, $A12)</f>
        <v>16</v>
      </c>
      <c r="BB12">
        <f>SUMIFS(DataRegularSeason20242025!$AA$3:$AA$1315,DataRegularSeason20242025!$B$3:$B$1315, "&lt;=" &amp; BB$1, DataRegularSeason20242025!$D$3:$D$1315, $A12)+SUMIFS(DataRegularSeason20242025!$AB$3:$AB$1315,DataRegularSeason20242025!$B$3:$B$1315, "&lt;=" &amp; BB$1, DataRegularSeason20242025!$E$3:$E$1315, $A12)</f>
        <v>16</v>
      </c>
      <c r="BC12">
        <f>SUMIFS(DataRegularSeason20242025!$AA$3:$AA$1315,DataRegularSeason20242025!$B$3:$B$1315, "&lt;=" &amp; BC$1, DataRegularSeason20242025!$D$3:$D$1315, $A12)+SUMIFS(DataRegularSeason20242025!$AB$3:$AB$1315,DataRegularSeason20242025!$B$3:$B$1315, "&lt;=" &amp; BC$1, DataRegularSeason20242025!$E$3:$E$1315, $A12)</f>
        <v>16</v>
      </c>
      <c r="BD12">
        <f>SUMIFS(DataRegularSeason20242025!$AA$3:$AA$1315,DataRegularSeason20242025!$B$3:$B$1315, "&lt;=" &amp; BD$1, DataRegularSeason20242025!$D$3:$D$1315, $A12)+SUMIFS(DataRegularSeason20242025!$AB$3:$AB$1315,DataRegularSeason20242025!$B$3:$B$1315, "&lt;=" &amp; BD$1, DataRegularSeason20242025!$E$3:$E$1315, $A12)</f>
        <v>16</v>
      </c>
      <c r="BE12">
        <f>SUMIFS(DataRegularSeason20242025!$AA$3:$AA$1315,DataRegularSeason20242025!$B$3:$B$1315, "&lt;=" &amp; BE$1, DataRegularSeason20242025!$D$3:$D$1315, $A12)+SUMIFS(DataRegularSeason20242025!$AB$3:$AB$1315,DataRegularSeason20242025!$B$3:$B$1315, "&lt;=" &amp; BE$1, DataRegularSeason20242025!$E$3:$E$1315, $A12)</f>
        <v>16</v>
      </c>
      <c r="BF12">
        <f>SUMIFS(DataRegularSeason20242025!$AA$3:$AA$1315,DataRegularSeason20242025!$B$3:$B$1315, "&lt;=" &amp; BF$1, DataRegularSeason20242025!$D$3:$D$1315, $A12)+SUMIFS(DataRegularSeason20242025!$AB$3:$AB$1315,DataRegularSeason20242025!$B$3:$B$1315, "&lt;=" &amp; BF$1, DataRegularSeason20242025!$E$3:$E$1315, $A12)</f>
        <v>16</v>
      </c>
      <c r="BG12">
        <f>SUMIFS(DataRegularSeason20242025!$AA$3:$AA$1315,DataRegularSeason20242025!$B$3:$B$1315, "&lt;=" &amp; BG$1, DataRegularSeason20242025!$D$3:$D$1315, $A12)+SUMIFS(DataRegularSeason20242025!$AB$3:$AB$1315,DataRegularSeason20242025!$B$3:$B$1315, "&lt;=" &amp; BG$1, DataRegularSeason20242025!$E$3:$E$1315, $A12)</f>
        <v>16</v>
      </c>
      <c r="BH12">
        <f>SUMIFS(DataRegularSeason20242025!$AA$3:$AA$1315,DataRegularSeason20242025!$B$3:$B$1315, "&lt;=" &amp; BH$1, DataRegularSeason20242025!$D$3:$D$1315, $A12)+SUMIFS(DataRegularSeason20242025!$AB$3:$AB$1315,DataRegularSeason20242025!$B$3:$B$1315, "&lt;=" &amp; BH$1, DataRegularSeason20242025!$E$3:$E$1315, $A12)</f>
        <v>16</v>
      </c>
      <c r="BI12">
        <f>SUMIFS(DataRegularSeason20242025!$AA$3:$AA$1315,DataRegularSeason20242025!$B$3:$B$1315, "&lt;=" &amp; BI$1, DataRegularSeason20242025!$D$3:$D$1315, $A12)+SUMIFS(DataRegularSeason20242025!$AB$3:$AB$1315,DataRegularSeason20242025!$B$3:$B$1315, "&lt;=" &amp; BI$1, DataRegularSeason20242025!$E$3:$E$1315, $A12)</f>
        <v>16</v>
      </c>
      <c r="BJ12">
        <f>SUMIFS(DataRegularSeason20242025!$AA$3:$AA$1315,DataRegularSeason20242025!$B$3:$B$1315, "&lt;=" &amp; BJ$1, DataRegularSeason20242025!$D$3:$D$1315, $A12)+SUMIFS(DataRegularSeason20242025!$AB$3:$AB$1315,DataRegularSeason20242025!$B$3:$B$1315, "&lt;=" &amp; BJ$1, DataRegularSeason20242025!$E$3:$E$1315, $A12)</f>
        <v>16</v>
      </c>
      <c r="BK12">
        <f>SUMIFS(DataRegularSeason20242025!$AA$3:$AA$1315,DataRegularSeason20242025!$B$3:$B$1315, "&lt;=" &amp; BK$1, DataRegularSeason20242025!$D$3:$D$1315, $A12)+SUMIFS(DataRegularSeason20242025!$AB$3:$AB$1315,DataRegularSeason20242025!$B$3:$B$1315, "&lt;=" &amp; BK$1, DataRegularSeason20242025!$E$3:$E$1315, $A12)</f>
        <v>16</v>
      </c>
      <c r="BL12">
        <f>SUMIFS(DataRegularSeason20242025!$AA$3:$AA$1315,DataRegularSeason20242025!$B$3:$B$1315, "&lt;=" &amp; BL$1, DataRegularSeason20242025!$D$3:$D$1315, $A12)+SUMIFS(DataRegularSeason20242025!$AB$3:$AB$1315,DataRegularSeason20242025!$B$3:$B$1315, "&lt;=" &amp; BL$1, DataRegularSeason20242025!$E$3:$E$1315, $A12)</f>
        <v>16</v>
      </c>
      <c r="BM12">
        <f>SUMIFS(DataRegularSeason20242025!$AA$3:$AA$1315,DataRegularSeason20242025!$B$3:$B$1315, "&lt;=" &amp; BM$1, DataRegularSeason20242025!$D$3:$D$1315, $A12)+SUMIFS(DataRegularSeason20242025!$AB$3:$AB$1315,DataRegularSeason20242025!$B$3:$B$1315, "&lt;=" &amp; BM$1, DataRegularSeason20242025!$E$3:$E$1315, $A12)</f>
        <v>16</v>
      </c>
      <c r="BN12">
        <f>SUMIFS(DataRegularSeason20242025!$AA$3:$AA$1315,DataRegularSeason20242025!$B$3:$B$1315, "&lt;=" &amp; BN$1, DataRegularSeason20242025!$D$3:$D$1315, $A12)+SUMIFS(DataRegularSeason20242025!$AB$3:$AB$1315,DataRegularSeason20242025!$B$3:$B$1315, "&lt;=" &amp; BN$1, DataRegularSeason20242025!$E$3:$E$1315, $A12)</f>
        <v>16</v>
      </c>
      <c r="BO12">
        <f>SUMIFS(DataRegularSeason20242025!$AA$3:$AA$1315,DataRegularSeason20242025!$B$3:$B$1315, "&lt;=" &amp; BO$1, DataRegularSeason20242025!$D$3:$D$1315, $A12)+SUMIFS(DataRegularSeason20242025!$AB$3:$AB$1315,DataRegularSeason20242025!$B$3:$B$1315, "&lt;=" &amp; BO$1, DataRegularSeason20242025!$E$3:$E$1315, $A12)</f>
        <v>16</v>
      </c>
      <c r="BP12">
        <f>SUMIFS(DataRegularSeason20242025!$AA$3:$AA$1315,DataRegularSeason20242025!$B$3:$B$1315, "&lt;=" &amp; BP$1, DataRegularSeason20242025!$D$3:$D$1315, $A12)+SUMIFS(DataRegularSeason20242025!$AB$3:$AB$1315,DataRegularSeason20242025!$B$3:$B$1315, "&lt;=" &amp; BP$1, DataRegularSeason20242025!$E$3:$E$1315, $A12)</f>
        <v>16</v>
      </c>
      <c r="BQ12">
        <f>SUMIFS(DataRegularSeason20242025!$AA$3:$AA$1315,DataRegularSeason20242025!$B$3:$B$1315, "&lt;=" &amp; BQ$1, DataRegularSeason20242025!$D$3:$D$1315, $A12)+SUMIFS(DataRegularSeason20242025!$AB$3:$AB$1315,DataRegularSeason20242025!$B$3:$B$1315, "&lt;=" &amp; BQ$1, DataRegularSeason20242025!$E$3:$E$1315, $A12)</f>
        <v>16</v>
      </c>
      <c r="BR12">
        <f>SUMIFS(DataRegularSeason20242025!$AA$3:$AA$1315,DataRegularSeason20242025!$B$3:$B$1315, "&lt;=" &amp; BR$1, DataRegularSeason20242025!$D$3:$D$1315, $A12)+SUMIFS(DataRegularSeason20242025!$AB$3:$AB$1315,DataRegularSeason20242025!$B$3:$B$1315, "&lt;=" &amp; BR$1, DataRegularSeason20242025!$E$3:$E$1315, $A12)</f>
        <v>16</v>
      </c>
      <c r="BS12">
        <f>SUMIFS(DataRegularSeason20242025!$AA$3:$AA$1315,DataRegularSeason20242025!$B$3:$B$1315, "&lt;=" &amp; BS$1, DataRegularSeason20242025!$D$3:$D$1315, $A12)+SUMIFS(DataRegularSeason20242025!$AB$3:$AB$1315,DataRegularSeason20242025!$B$3:$B$1315, "&lt;=" &amp; BS$1, DataRegularSeason20242025!$E$3:$E$1315, $A12)</f>
        <v>16</v>
      </c>
      <c r="BT12">
        <f>SUMIFS(DataRegularSeason20242025!$AA$3:$AA$1315,DataRegularSeason20242025!$B$3:$B$1315, "&lt;=" &amp; BT$1, DataRegularSeason20242025!$D$3:$D$1315, $A12)+SUMIFS(DataRegularSeason20242025!$AB$3:$AB$1315,DataRegularSeason20242025!$B$3:$B$1315, "&lt;=" &amp; BT$1, DataRegularSeason20242025!$E$3:$E$1315, $A12)</f>
        <v>16</v>
      </c>
      <c r="BU12">
        <f>SUMIFS(DataRegularSeason20242025!$AA$3:$AA$1315,DataRegularSeason20242025!$B$3:$B$1315, "&lt;=" &amp; BU$1, DataRegularSeason20242025!$D$3:$D$1315, $A12)+SUMIFS(DataRegularSeason20242025!$AB$3:$AB$1315,DataRegularSeason20242025!$B$3:$B$1315, "&lt;=" &amp; BU$1, DataRegularSeason20242025!$E$3:$E$1315, $A12)</f>
        <v>16</v>
      </c>
      <c r="BV12">
        <f>SUMIFS(DataRegularSeason20242025!$AA$3:$AA$1315,DataRegularSeason20242025!$B$3:$B$1315, "&lt;=" &amp; BV$1, DataRegularSeason20242025!$D$3:$D$1315, $A12)+SUMIFS(DataRegularSeason20242025!$AB$3:$AB$1315,DataRegularSeason20242025!$B$3:$B$1315, "&lt;=" &amp; BV$1, DataRegularSeason20242025!$E$3:$E$1315, $A12)</f>
        <v>16</v>
      </c>
      <c r="BW12">
        <f>SUMIFS(DataRegularSeason20242025!$AA$3:$AA$1315,DataRegularSeason20242025!$B$3:$B$1315, "&lt;=" &amp; BW$1, DataRegularSeason20242025!$D$3:$D$1315, $A12)+SUMIFS(DataRegularSeason20242025!$AB$3:$AB$1315,DataRegularSeason20242025!$B$3:$B$1315, "&lt;=" &amp; BW$1, DataRegularSeason20242025!$E$3:$E$1315, $A12)</f>
        <v>16</v>
      </c>
      <c r="BX12">
        <f>SUMIFS(DataRegularSeason20242025!$AA$3:$AA$1315,DataRegularSeason20242025!$B$3:$B$1315, "&lt;=" &amp; BX$1, DataRegularSeason20242025!$D$3:$D$1315, $A12)+SUMIFS(DataRegularSeason20242025!$AB$3:$AB$1315,DataRegularSeason20242025!$B$3:$B$1315, "&lt;=" &amp; BX$1, DataRegularSeason20242025!$E$3:$E$1315, $A12)</f>
        <v>16</v>
      </c>
      <c r="BY12">
        <f>SUMIFS(DataRegularSeason20242025!$AA$3:$AA$1315,DataRegularSeason20242025!$B$3:$B$1315, "&lt;=" &amp; BY$1, DataRegularSeason20242025!$D$3:$D$1315, $A12)+SUMIFS(DataRegularSeason20242025!$AB$3:$AB$1315,DataRegularSeason20242025!$B$3:$B$1315, "&lt;=" &amp; BY$1, DataRegularSeason20242025!$E$3:$E$1315, $A12)</f>
        <v>16</v>
      </c>
      <c r="BZ12">
        <f>SUMIFS(DataRegularSeason20242025!$AA$3:$AA$1315,DataRegularSeason20242025!$B$3:$B$1315, "&lt;=" &amp; BZ$1, DataRegularSeason20242025!$D$3:$D$1315, $A12)+SUMIFS(DataRegularSeason20242025!$AB$3:$AB$1315,DataRegularSeason20242025!$B$3:$B$1315, "&lt;=" &amp; BZ$1, DataRegularSeason20242025!$E$3:$E$1315, $A12)</f>
        <v>16</v>
      </c>
      <c r="CA12">
        <f>SUMIFS(DataRegularSeason20242025!$AA$3:$AA$1315,DataRegularSeason20242025!$B$3:$B$1315, "&lt;=" &amp; CA$1, DataRegularSeason20242025!$D$3:$D$1315, $A12)+SUMIFS(DataRegularSeason20242025!$AB$3:$AB$1315,DataRegularSeason20242025!$B$3:$B$1315, "&lt;=" &amp; CA$1, DataRegularSeason20242025!$E$3:$E$1315, $A12)</f>
        <v>16</v>
      </c>
      <c r="CB12">
        <f>SUMIFS(DataRegularSeason20242025!$AA$3:$AA$1315,DataRegularSeason20242025!$B$3:$B$1315, "&lt;=" &amp; CB$1, DataRegularSeason20242025!$D$3:$D$1315, $A12)+SUMIFS(DataRegularSeason20242025!$AB$3:$AB$1315,DataRegularSeason20242025!$B$3:$B$1315, "&lt;=" &amp; CB$1, DataRegularSeason20242025!$E$3:$E$1315, $A12)</f>
        <v>16</v>
      </c>
      <c r="CC12">
        <f>SUMIFS(DataRegularSeason20242025!$AA$3:$AA$1315,DataRegularSeason20242025!$B$3:$B$1315, "&lt;=" &amp; CC$1, DataRegularSeason20242025!$D$3:$D$1315, $A12)+SUMIFS(DataRegularSeason20242025!$AB$3:$AB$1315,DataRegularSeason20242025!$B$3:$B$1315, "&lt;=" &amp; CC$1, DataRegularSeason20242025!$E$3:$E$1315, $A12)</f>
        <v>16</v>
      </c>
      <c r="CD12">
        <f>SUMIFS(DataRegularSeason20242025!$AA$3:$AA$1315,DataRegularSeason20242025!$B$3:$B$1315, "&lt;=" &amp; CD$1, DataRegularSeason20242025!$D$3:$D$1315, $A12)+SUMIFS(DataRegularSeason20242025!$AB$3:$AB$1315,DataRegularSeason20242025!$B$3:$B$1315, "&lt;=" &amp; CD$1, DataRegularSeason20242025!$E$3:$E$1315, $A12)</f>
        <v>16</v>
      </c>
      <c r="CE12">
        <f>SUMIFS(DataRegularSeason20242025!$AA$3:$AA$1315,DataRegularSeason20242025!$B$3:$B$1315, "&lt;=" &amp; CE$1, DataRegularSeason20242025!$D$3:$D$1315, $A12)+SUMIFS(DataRegularSeason20242025!$AB$3:$AB$1315,DataRegularSeason20242025!$B$3:$B$1315, "&lt;=" &amp; CE$1, DataRegularSeason20242025!$E$3:$E$1315, $A12)</f>
        <v>16</v>
      </c>
      <c r="CF12">
        <f>SUMIFS(DataRegularSeason20242025!$AA$3:$AA$1315,DataRegularSeason20242025!$B$3:$B$1315, "&lt;=" &amp; CF$1, DataRegularSeason20242025!$D$3:$D$1315, $A12)+SUMIFS(DataRegularSeason20242025!$AB$3:$AB$1315,DataRegularSeason20242025!$B$3:$B$1315, "&lt;=" &amp; CF$1, DataRegularSeason20242025!$E$3:$E$1315, $A12)</f>
        <v>16</v>
      </c>
      <c r="CG12">
        <f>SUMIFS(DataRegularSeason20242025!$AA$3:$AA$1315,DataRegularSeason20242025!$B$3:$B$1315, "&lt;=" &amp; CG$1, DataRegularSeason20242025!$D$3:$D$1315, $A12)+SUMIFS(DataRegularSeason20242025!$AB$3:$AB$1315,DataRegularSeason20242025!$B$3:$B$1315, "&lt;=" &amp; CG$1, DataRegularSeason20242025!$E$3:$E$1315, $A12)</f>
        <v>16</v>
      </c>
      <c r="CH12">
        <f>SUMIFS(DataRegularSeason20242025!$AA$3:$AA$1315,DataRegularSeason20242025!$B$3:$B$1315, "&lt;=" &amp; CH$1, DataRegularSeason20242025!$D$3:$D$1315, $A12)+SUMIFS(DataRegularSeason20242025!$AB$3:$AB$1315,DataRegularSeason20242025!$B$3:$B$1315, "&lt;=" &amp; CH$1, DataRegularSeason20242025!$E$3:$E$1315, $A12)</f>
        <v>16</v>
      </c>
      <c r="CI12">
        <f>SUMIFS(DataRegularSeason20242025!$AA$3:$AA$1315,DataRegularSeason20242025!$B$3:$B$1315, "&lt;=" &amp; CI$1, DataRegularSeason20242025!$D$3:$D$1315, $A12)+SUMIFS(DataRegularSeason20242025!$AB$3:$AB$1315,DataRegularSeason20242025!$B$3:$B$1315, "&lt;=" &amp; CI$1, DataRegularSeason20242025!$E$3:$E$1315, $A12)</f>
        <v>16</v>
      </c>
      <c r="CJ12">
        <f>SUMIFS(DataRegularSeason20242025!$AA$3:$AA$1315,DataRegularSeason20242025!$B$3:$B$1315, "&lt;=" &amp; CJ$1, DataRegularSeason20242025!$D$3:$D$1315, $A12)+SUMIFS(DataRegularSeason20242025!$AB$3:$AB$1315,DataRegularSeason20242025!$B$3:$B$1315, "&lt;=" &amp; CJ$1, DataRegularSeason20242025!$E$3:$E$1315, $A12)</f>
        <v>16</v>
      </c>
      <c r="CK12">
        <f>SUMIFS(DataRegularSeason20242025!$AA$3:$AA$1315,DataRegularSeason20242025!$B$3:$B$1315, "&lt;=" &amp; CK$1, DataRegularSeason20242025!$D$3:$D$1315, $A12)+SUMIFS(DataRegularSeason20242025!$AB$3:$AB$1315,DataRegularSeason20242025!$B$3:$B$1315, "&lt;=" &amp; CK$1, DataRegularSeason20242025!$E$3:$E$1315, $A12)</f>
        <v>16</v>
      </c>
      <c r="CL12">
        <f>SUMIFS(DataRegularSeason20242025!$AA$3:$AA$1315,DataRegularSeason20242025!$B$3:$B$1315, "&lt;=" &amp; CL$1, DataRegularSeason20242025!$D$3:$D$1315, $A12)+SUMIFS(DataRegularSeason20242025!$AB$3:$AB$1315,DataRegularSeason20242025!$B$3:$B$1315, "&lt;=" &amp; CL$1, DataRegularSeason20242025!$E$3:$E$1315, $A12)</f>
        <v>16</v>
      </c>
      <c r="CM12">
        <f>SUMIFS(DataRegularSeason20242025!$AA$3:$AA$1315,DataRegularSeason20242025!$B$3:$B$1315, "&lt;=" &amp; CM$1, DataRegularSeason20242025!$D$3:$D$1315, $A12)+SUMIFS(DataRegularSeason20242025!$AB$3:$AB$1315,DataRegularSeason20242025!$B$3:$B$1315, "&lt;=" &amp; CM$1, DataRegularSeason20242025!$E$3:$E$1315, $A12)</f>
        <v>16</v>
      </c>
      <c r="CN12">
        <f>SUMIFS(DataRegularSeason20242025!$AA$3:$AA$1315,DataRegularSeason20242025!$B$3:$B$1315, "&lt;=" &amp; CN$1, DataRegularSeason20242025!$D$3:$D$1315, $A12)+SUMIFS(DataRegularSeason20242025!$AB$3:$AB$1315,DataRegularSeason20242025!$B$3:$B$1315, "&lt;=" &amp; CN$1, DataRegularSeason20242025!$E$3:$E$1315, $A12)</f>
        <v>16</v>
      </c>
      <c r="CO12">
        <f>SUMIFS(DataRegularSeason20242025!$AA$3:$AA$1315,DataRegularSeason20242025!$B$3:$B$1315, "&lt;=" &amp; CO$1, DataRegularSeason20242025!$D$3:$D$1315, $A12)+SUMIFS(DataRegularSeason20242025!$AB$3:$AB$1315,DataRegularSeason20242025!$B$3:$B$1315, "&lt;=" &amp; CO$1, DataRegularSeason20242025!$E$3:$E$1315, $A12)</f>
        <v>16</v>
      </c>
      <c r="CP12">
        <f>SUMIFS(DataRegularSeason20242025!$AA$3:$AA$1315,DataRegularSeason20242025!$B$3:$B$1315, "&lt;=" &amp; CP$1, DataRegularSeason20242025!$D$3:$D$1315, $A12)+SUMIFS(DataRegularSeason20242025!$AB$3:$AB$1315,DataRegularSeason20242025!$B$3:$B$1315, "&lt;=" &amp; CP$1, DataRegularSeason20242025!$E$3:$E$1315, $A12)</f>
        <v>16</v>
      </c>
      <c r="CQ12">
        <f>SUMIFS(DataRegularSeason20242025!$AA$3:$AA$1315,DataRegularSeason20242025!$B$3:$B$1315, "&lt;=" &amp; CQ$1, DataRegularSeason20242025!$D$3:$D$1315, $A12)+SUMIFS(DataRegularSeason20242025!$AB$3:$AB$1315,DataRegularSeason20242025!$B$3:$B$1315, "&lt;=" &amp; CQ$1, DataRegularSeason20242025!$E$3:$E$1315, $A12)</f>
        <v>16</v>
      </c>
      <c r="CR12">
        <f>SUMIFS(DataRegularSeason20242025!$AA$3:$AA$1315,DataRegularSeason20242025!$B$3:$B$1315, "&lt;=" &amp; CR$1, DataRegularSeason20242025!$D$3:$D$1315, $A12)+SUMIFS(DataRegularSeason20242025!$AB$3:$AB$1315,DataRegularSeason20242025!$B$3:$B$1315, "&lt;=" &amp; CR$1, DataRegularSeason20242025!$E$3:$E$1315, $A12)</f>
        <v>16</v>
      </c>
      <c r="CS12">
        <f>SUMIFS(DataRegularSeason20242025!$AA$3:$AA$1315,DataRegularSeason20242025!$B$3:$B$1315, "&lt;=" &amp; CS$1, DataRegularSeason20242025!$D$3:$D$1315, $A12)+SUMIFS(DataRegularSeason20242025!$AB$3:$AB$1315,DataRegularSeason20242025!$B$3:$B$1315, "&lt;=" &amp; CS$1, DataRegularSeason20242025!$E$3:$E$1315, $A12)</f>
        <v>16</v>
      </c>
      <c r="CT12">
        <f>SUMIFS(DataRegularSeason20242025!$AA$3:$AA$1315,DataRegularSeason20242025!$B$3:$B$1315, "&lt;=" &amp; CT$1, DataRegularSeason20242025!$D$3:$D$1315, $A12)+SUMIFS(DataRegularSeason20242025!$AB$3:$AB$1315,DataRegularSeason20242025!$B$3:$B$1315, "&lt;=" &amp; CT$1, DataRegularSeason20242025!$E$3:$E$1315, $A12)</f>
        <v>16</v>
      </c>
      <c r="CU12">
        <f>SUMIFS(DataRegularSeason20242025!$AA$3:$AA$1315,DataRegularSeason20242025!$B$3:$B$1315, "&lt;=" &amp; CU$1, DataRegularSeason20242025!$D$3:$D$1315, $A12)+SUMIFS(DataRegularSeason20242025!$AB$3:$AB$1315,DataRegularSeason20242025!$B$3:$B$1315, "&lt;=" &amp; CU$1, DataRegularSeason20242025!$E$3:$E$1315, $A12)</f>
        <v>16</v>
      </c>
      <c r="CV12">
        <f>SUMIFS(DataRegularSeason20242025!$AA$3:$AA$1315,DataRegularSeason20242025!$B$3:$B$1315, "&lt;=" &amp; CV$1, DataRegularSeason20242025!$D$3:$D$1315, $A12)+SUMIFS(DataRegularSeason20242025!$AB$3:$AB$1315,DataRegularSeason20242025!$B$3:$B$1315, "&lt;=" &amp; CV$1, DataRegularSeason20242025!$E$3:$E$1315, $A12)</f>
        <v>16</v>
      </c>
      <c r="CW12">
        <f>SUMIFS(DataRegularSeason20242025!$AA$3:$AA$1315,DataRegularSeason20242025!$B$3:$B$1315, "&lt;=" &amp; CW$1, DataRegularSeason20242025!$D$3:$D$1315, $A12)+SUMIFS(DataRegularSeason20242025!$AB$3:$AB$1315,DataRegularSeason20242025!$B$3:$B$1315, "&lt;=" &amp; CW$1, DataRegularSeason20242025!$E$3:$E$1315, $A12)</f>
        <v>16</v>
      </c>
      <c r="CX12">
        <f>SUMIFS(DataRegularSeason20242025!$AA$3:$AA$1315,DataRegularSeason20242025!$B$3:$B$1315, "&lt;=" &amp; CX$1, DataRegularSeason20242025!$D$3:$D$1315, $A12)+SUMIFS(DataRegularSeason20242025!$AB$3:$AB$1315,DataRegularSeason20242025!$B$3:$B$1315, "&lt;=" &amp; CX$1, DataRegularSeason20242025!$E$3:$E$1315, $A12)</f>
        <v>16</v>
      </c>
      <c r="CY12">
        <f>SUMIFS(DataRegularSeason20242025!$AA$3:$AA$1315,DataRegularSeason20242025!$B$3:$B$1315, "&lt;=" &amp; CY$1, DataRegularSeason20242025!$D$3:$D$1315, $A12)+SUMIFS(DataRegularSeason20242025!$AB$3:$AB$1315,DataRegularSeason20242025!$B$3:$B$1315, "&lt;=" &amp; CY$1, DataRegularSeason20242025!$E$3:$E$1315, $A12)</f>
        <v>16</v>
      </c>
      <c r="CZ12">
        <f>SUMIFS(DataRegularSeason20242025!$AA$3:$AA$1315,DataRegularSeason20242025!$B$3:$B$1315, "&lt;=" &amp; CZ$1, DataRegularSeason20242025!$D$3:$D$1315, $A12)+SUMIFS(DataRegularSeason20242025!$AB$3:$AB$1315,DataRegularSeason20242025!$B$3:$B$1315, "&lt;=" &amp; CZ$1, DataRegularSeason20242025!$E$3:$E$1315, $A12)</f>
        <v>16</v>
      </c>
      <c r="DA12">
        <f>SUMIFS(DataRegularSeason20242025!$AA$3:$AA$1315,DataRegularSeason20242025!$B$3:$B$1315, "&lt;=" &amp; DA$1, DataRegularSeason20242025!$D$3:$D$1315, $A12)+SUMIFS(DataRegularSeason20242025!$AB$3:$AB$1315,DataRegularSeason20242025!$B$3:$B$1315, "&lt;=" &amp; DA$1, DataRegularSeason20242025!$E$3:$E$1315, $A12)</f>
        <v>16</v>
      </c>
      <c r="DB12">
        <f>SUMIFS(DataRegularSeason20242025!$AA$3:$AA$1315,DataRegularSeason20242025!$B$3:$B$1315, "&lt;=" &amp; DB$1, DataRegularSeason20242025!$D$3:$D$1315, $A12)+SUMIFS(DataRegularSeason20242025!$AB$3:$AB$1315,DataRegularSeason20242025!$B$3:$B$1315, "&lt;=" &amp; DB$1, DataRegularSeason20242025!$E$3:$E$1315, $A12)</f>
        <v>16</v>
      </c>
      <c r="DC12">
        <f>SUMIFS(DataRegularSeason20242025!$AA$3:$AA$1315,DataRegularSeason20242025!$B$3:$B$1315, "&lt;=" &amp; DC$1, DataRegularSeason20242025!$D$3:$D$1315, $A12)+SUMIFS(DataRegularSeason20242025!$AB$3:$AB$1315,DataRegularSeason20242025!$B$3:$B$1315, "&lt;=" &amp; DC$1, DataRegularSeason20242025!$E$3:$E$1315, $A12)</f>
        <v>16</v>
      </c>
      <c r="DD12">
        <f>SUMIFS(DataRegularSeason20242025!$AA$3:$AA$1315,DataRegularSeason20242025!$B$3:$B$1315, "&lt;=" &amp; DD$1, DataRegularSeason20242025!$D$3:$D$1315, $A12)+SUMIFS(DataRegularSeason20242025!$AB$3:$AB$1315,DataRegularSeason20242025!$B$3:$B$1315, "&lt;=" &amp; DD$1, DataRegularSeason20242025!$E$3:$E$1315, $A12)</f>
        <v>16</v>
      </c>
      <c r="DE12">
        <f>SUMIFS(DataRegularSeason20242025!$AA$3:$AA$1315,DataRegularSeason20242025!$B$3:$B$1315, "&lt;=" &amp; DE$1, DataRegularSeason20242025!$D$3:$D$1315, $A12)+SUMIFS(DataRegularSeason20242025!$AB$3:$AB$1315,DataRegularSeason20242025!$B$3:$B$1315, "&lt;=" &amp; DE$1, DataRegularSeason20242025!$E$3:$E$1315, $A12)</f>
        <v>16</v>
      </c>
      <c r="DF12">
        <f>SUMIFS(DataRegularSeason20242025!$AA$3:$AA$1315,DataRegularSeason20242025!$B$3:$B$1315, "&lt;=" &amp; DF$1, DataRegularSeason20242025!$D$3:$D$1315, $A12)+SUMIFS(DataRegularSeason20242025!$AB$3:$AB$1315,DataRegularSeason20242025!$B$3:$B$1315, "&lt;=" &amp; DF$1, DataRegularSeason20242025!$E$3:$E$1315, $A12)</f>
        <v>16</v>
      </c>
      <c r="DG12">
        <f>SUMIFS(DataRegularSeason20242025!$AA$3:$AA$1315,DataRegularSeason20242025!$B$3:$B$1315, "&lt;=" &amp; DG$1, DataRegularSeason20242025!$D$3:$D$1315, $A12)+SUMIFS(DataRegularSeason20242025!$AB$3:$AB$1315,DataRegularSeason20242025!$B$3:$B$1315, "&lt;=" &amp; DG$1, DataRegularSeason20242025!$E$3:$E$1315, $A12)</f>
        <v>16</v>
      </c>
      <c r="DH12">
        <f>SUMIFS(DataRegularSeason20242025!$AA$3:$AA$1315,DataRegularSeason20242025!$B$3:$B$1315, "&lt;=" &amp; DH$1, DataRegularSeason20242025!$D$3:$D$1315, $A12)+SUMIFS(DataRegularSeason20242025!$AB$3:$AB$1315,DataRegularSeason20242025!$B$3:$B$1315, "&lt;=" &amp; DH$1, DataRegularSeason20242025!$E$3:$E$1315, $A12)</f>
        <v>16</v>
      </c>
      <c r="DI12">
        <f>SUMIFS(DataRegularSeason20242025!$AA$3:$AA$1315,DataRegularSeason20242025!$B$3:$B$1315, "&lt;=" &amp; DI$1, DataRegularSeason20242025!$D$3:$D$1315, $A12)+SUMIFS(DataRegularSeason20242025!$AB$3:$AB$1315,DataRegularSeason20242025!$B$3:$B$1315, "&lt;=" &amp; DI$1, DataRegularSeason20242025!$E$3:$E$1315, $A12)</f>
        <v>16</v>
      </c>
      <c r="DJ12">
        <f>SUMIFS(DataRegularSeason20242025!$AA$3:$AA$1315,DataRegularSeason20242025!$B$3:$B$1315, "&lt;=" &amp; DJ$1, DataRegularSeason20242025!$D$3:$D$1315, $A12)+SUMIFS(DataRegularSeason20242025!$AB$3:$AB$1315,DataRegularSeason20242025!$B$3:$B$1315, "&lt;=" &amp; DJ$1, DataRegularSeason20242025!$E$3:$E$1315, $A12)</f>
        <v>16</v>
      </c>
      <c r="DK12">
        <f>SUMIFS(DataRegularSeason20242025!$AA$3:$AA$1315,DataRegularSeason20242025!$B$3:$B$1315, "&lt;=" &amp; DK$1, DataRegularSeason20242025!$D$3:$D$1315, $A12)+SUMIFS(DataRegularSeason20242025!$AB$3:$AB$1315,DataRegularSeason20242025!$B$3:$B$1315, "&lt;=" &amp; DK$1, DataRegularSeason20242025!$E$3:$E$1315, $A12)</f>
        <v>16</v>
      </c>
      <c r="DL12">
        <f>SUMIFS(DataRegularSeason20242025!$AA$3:$AA$1315,DataRegularSeason20242025!$B$3:$B$1315, "&lt;=" &amp; DL$1, DataRegularSeason20242025!$D$3:$D$1315, $A12)+SUMIFS(DataRegularSeason20242025!$AB$3:$AB$1315,DataRegularSeason20242025!$B$3:$B$1315, "&lt;=" &amp; DL$1, DataRegularSeason20242025!$E$3:$E$1315, $A12)</f>
        <v>16</v>
      </c>
      <c r="DM12">
        <f>SUMIFS(DataRegularSeason20242025!$AA$3:$AA$1315,DataRegularSeason20242025!$B$3:$B$1315, "&lt;=" &amp; DM$1, DataRegularSeason20242025!$D$3:$D$1315, $A12)+SUMIFS(DataRegularSeason20242025!$AB$3:$AB$1315,DataRegularSeason20242025!$B$3:$B$1315, "&lt;=" &amp; DM$1, DataRegularSeason20242025!$E$3:$E$1315, $A12)</f>
        <v>16</v>
      </c>
      <c r="DN12">
        <f>SUMIFS(DataRegularSeason20242025!$AA$3:$AA$1315,DataRegularSeason20242025!$B$3:$B$1315, "&lt;=" &amp; DN$1, DataRegularSeason20242025!$D$3:$D$1315, $A12)+SUMIFS(DataRegularSeason20242025!$AB$3:$AB$1315,DataRegularSeason20242025!$B$3:$B$1315, "&lt;=" &amp; DN$1, DataRegularSeason20242025!$E$3:$E$1315, $A12)</f>
        <v>16</v>
      </c>
      <c r="DO12">
        <f>SUMIFS(DataRegularSeason20242025!$AA$3:$AA$1315,DataRegularSeason20242025!$B$3:$B$1315, "&lt;=" &amp; DO$1, DataRegularSeason20242025!$D$3:$D$1315, $A12)+SUMIFS(DataRegularSeason20242025!$AB$3:$AB$1315,DataRegularSeason20242025!$B$3:$B$1315, "&lt;=" &amp; DO$1, DataRegularSeason20242025!$E$3:$E$1315, $A12)</f>
        <v>16</v>
      </c>
      <c r="DP12">
        <f>SUMIFS(DataRegularSeason20242025!$AA$3:$AA$1315,DataRegularSeason20242025!$B$3:$B$1315, "&lt;=" &amp; DP$1, DataRegularSeason20242025!$D$3:$D$1315, $A12)+SUMIFS(DataRegularSeason20242025!$AB$3:$AB$1315,DataRegularSeason20242025!$B$3:$B$1315, "&lt;=" &amp; DP$1, DataRegularSeason20242025!$E$3:$E$1315, $A12)</f>
        <v>16</v>
      </c>
      <c r="DQ12">
        <f>SUMIFS(DataRegularSeason20242025!$AA$3:$AA$1315,DataRegularSeason20242025!$B$3:$B$1315, "&lt;=" &amp; DQ$1, DataRegularSeason20242025!$D$3:$D$1315, $A12)+SUMIFS(DataRegularSeason20242025!$AB$3:$AB$1315,DataRegularSeason20242025!$B$3:$B$1315, "&lt;=" &amp; DQ$1, DataRegularSeason20242025!$E$3:$E$1315, $A12)</f>
        <v>16</v>
      </c>
      <c r="DR12">
        <f>SUMIFS(DataRegularSeason20242025!$AA$3:$AA$1315,DataRegularSeason20242025!$B$3:$B$1315, "&lt;=" &amp; DR$1, DataRegularSeason20242025!$D$3:$D$1315, $A12)+SUMIFS(DataRegularSeason20242025!$AB$3:$AB$1315,DataRegularSeason20242025!$B$3:$B$1315, "&lt;=" &amp; DR$1, DataRegularSeason20242025!$E$3:$E$1315, $A12)</f>
        <v>16</v>
      </c>
      <c r="DS12">
        <f>SUMIFS(DataRegularSeason20242025!$AA$3:$AA$1315,DataRegularSeason20242025!$B$3:$B$1315, "&lt;=" &amp; DS$1, DataRegularSeason20242025!$D$3:$D$1315, $A12)+SUMIFS(DataRegularSeason20242025!$AB$3:$AB$1315,DataRegularSeason20242025!$B$3:$B$1315, "&lt;=" &amp; DS$1, DataRegularSeason20242025!$E$3:$E$1315, $A12)</f>
        <v>16</v>
      </c>
      <c r="DT12">
        <f>SUMIFS(DataRegularSeason20242025!$AA$3:$AA$1315,DataRegularSeason20242025!$B$3:$B$1315, "&lt;=" &amp; DT$1, DataRegularSeason20242025!$D$3:$D$1315, $A12)+SUMIFS(DataRegularSeason20242025!$AB$3:$AB$1315,DataRegularSeason20242025!$B$3:$B$1315, "&lt;=" &amp; DT$1, DataRegularSeason20242025!$E$3:$E$1315, $A12)</f>
        <v>16</v>
      </c>
      <c r="DU12">
        <f>SUMIFS(DataRegularSeason20242025!$AA$3:$AA$1315,DataRegularSeason20242025!$B$3:$B$1315, "&lt;=" &amp; DU$1, DataRegularSeason20242025!$D$3:$D$1315, $A12)+SUMIFS(DataRegularSeason20242025!$AB$3:$AB$1315,DataRegularSeason20242025!$B$3:$B$1315, "&lt;=" &amp; DU$1, DataRegularSeason20242025!$E$3:$E$1315, $A12)</f>
        <v>16</v>
      </c>
      <c r="DV12">
        <f>SUMIFS(DataRegularSeason20242025!$AA$3:$AA$1315,DataRegularSeason20242025!$B$3:$B$1315, "&lt;=" &amp; DV$1, DataRegularSeason20242025!$D$3:$D$1315, $A12)+SUMIFS(DataRegularSeason20242025!$AB$3:$AB$1315,DataRegularSeason20242025!$B$3:$B$1315, "&lt;=" &amp; DV$1, DataRegularSeason20242025!$E$3:$E$1315, $A12)</f>
        <v>16</v>
      </c>
      <c r="DW12">
        <f>SUMIFS(DataRegularSeason20242025!$AA$3:$AA$1315,DataRegularSeason20242025!$B$3:$B$1315, "&lt;=" &amp; DW$1, DataRegularSeason20242025!$D$3:$D$1315, $A12)+SUMIFS(DataRegularSeason20242025!$AB$3:$AB$1315,DataRegularSeason20242025!$B$3:$B$1315, "&lt;=" &amp; DW$1, DataRegularSeason20242025!$E$3:$E$1315, $A12)</f>
        <v>16</v>
      </c>
      <c r="DX12">
        <f>SUMIFS(DataRegularSeason20242025!$AA$3:$AA$1315,DataRegularSeason20242025!$B$3:$B$1315, "&lt;=" &amp; DX$1, DataRegularSeason20242025!$D$3:$D$1315, $A12)+SUMIFS(DataRegularSeason20242025!$AB$3:$AB$1315,DataRegularSeason20242025!$B$3:$B$1315, "&lt;=" &amp; DX$1, DataRegularSeason20242025!$E$3:$E$1315, $A12)</f>
        <v>16</v>
      </c>
      <c r="DY12">
        <f>SUMIFS(DataRegularSeason20242025!$AA$3:$AA$1315,DataRegularSeason20242025!$B$3:$B$1315, "&lt;=" &amp; DY$1, DataRegularSeason20242025!$D$3:$D$1315, $A12)+SUMIFS(DataRegularSeason20242025!$AB$3:$AB$1315,DataRegularSeason20242025!$B$3:$B$1315, "&lt;=" &amp; DY$1, DataRegularSeason20242025!$E$3:$E$1315, $A12)</f>
        <v>16</v>
      </c>
      <c r="DZ12">
        <f>SUMIFS(DataRegularSeason20242025!$AA$3:$AA$1315,DataRegularSeason20242025!$B$3:$B$1315, "&lt;=" &amp; DZ$1, DataRegularSeason20242025!$D$3:$D$1315, $A12)+SUMIFS(DataRegularSeason20242025!$AB$3:$AB$1315,DataRegularSeason20242025!$B$3:$B$1315, "&lt;=" &amp; DZ$1, DataRegularSeason20242025!$E$3:$E$1315, $A12)</f>
        <v>16</v>
      </c>
      <c r="EA12">
        <f>SUMIFS(DataRegularSeason20242025!$AA$3:$AA$1315,DataRegularSeason20242025!$B$3:$B$1315, "&lt;=" &amp; EA$1, DataRegularSeason20242025!$D$3:$D$1315, $A12)+SUMIFS(DataRegularSeason20242025!$AB$3:$AB$1315,DataRegularSeason20242025!$B$3:$B$1315, "&lt;=" &amp; EA$1, DataRegularSeason20242025!$E$3:$E$1315, $A12)</f>
        <v>16</v>
      </c>
      <c r="EB12">
        <f>SUMIFS(DataRegularSeason20242025!$AA$3:$AA$1315,DataRegularSeason20242025!$B$3:$B$1315, "&lt;=" &amp; EB$1, DataRegularSeason20242025!$D$3:$D$1315, $A12)+SUMIFS(DataRegularSeason20242025!$AB$3:$AB$1315,DataRegularSeason20242025!$B$3:$B$1315, "&lt;=" &amp; EB$1, DataRegularSeason20242025!$E$3:$E$1315, $A12)</f>
        <v>16</v>
      </c>
      <c r="EC12">
        <f>SUMIFS(DataRegularSeason20242025!$AA$3:$AA$1315,DataRegularSeason20242025!$B$3:$B$1315, "&lt;=" &amp; EC$1, DataRegularSeason20242025!$D$3:$D$1315, $A12)+SUMIFS(DataRegularSeason20242025!$AB$3:$AB$1315,DataRegularSeason20242025!$B$3:$B$1315, "&lt;=" &amp; EC$1, DataRegularSeason20242025!$E$3:$E$1315, $A12)</f>
        <v>16</v>
      </c>
      <c r="ED12">
        <f>SUMIFS(DataRegularSeason20242025!$AA$3:$AA$1315,DataRegularSeason20242025!$B$3:$B$1315, "&lt;=" &amp; ED$1, DataRegularSeason20242025!$D$3:$D$1315, $A12)+SUMIFS(DataRegularSeason20242025!$AB$3:$AB$1315,DataRegularSeason20242025!$B$3:$B$1315, "&lt;=" &amp; ED$1, DataRegularSeason20242025!$E$3:$E$1315, $A12)</f>
        <v>16</v>
      </c>
      <c r="EE12">
        <f>SUMIFS(DataRegularSeason20242025!$AA$3:$AA$1315,DataRegularSeason20242025!$B$3:$B$1315, "&lt;=" &amp; EE$1, DataRegularSeason20242025!$D$3:$D$1315, $A12)+SUMIFS(DataRegularSeason20242025!$AB$3:$AB$1315,DataRegularSeason20242025!$B$3:$B$1315, "&lt;=" &amp; EE$1, DataRegularSeason20242025!$E$3:$E$1315, $A12)</f>
        <v>16</v>
      </c>
      <c r="EF12">
        <f>SUMIFS(DataRegularSeason20242025!$AA$3:$AA$1315,DataRegularSeason20242025!$B$3:$B$1315, "&lt;=" &amp; EF$1, DataRegularSeason20242025!$D$3:$D$1315, $A12)+SUMIFS(DataRegularSeason20242025!$AB$3:$AB$1315,DataRegularSeason20242025!$B$3:$B$1315, "&lt;=" &amp; EF$1, DataRegularSeason20242025!$E$3:$E$1315, $A12)</f>
        <v>16</v>
      </c>
      <c r="EG12">
        <f>SUMIFS(DataRegularSeason20242025!$AA$3:$AA$1315,DataRegularSeason20242025!$B$3:$B$1315, "&lt;=" &amp; EG$1, DataRegularSeason20242025!$D$3:$D$1315, $A12)+SUMIFS(DataRegularSeason20242025!$AB$3:$AB$1315,DataRegularSeason20242025!$B$3:$B$1315, "&lt;=" &amp; EG$1, DataRegularSeason20242025!$E$3:$E$1315, $A12)</f>
        <v>16</v>
      </c>
      <c r="EH12">
        <f>SUMIFS(DataRegularSeason20242025!$AA$3:$AA$1315,DataRegularSeason20242025!$B$3:$B$1315, "&lt;=" &amp; EH$1, DataRegularSeason20242025!$D$3:$D$1315, $A12)+SUMIFS(DataRegularSeason20242025!$AB$3:$AB$1315,DataRegularSeason20242025!$B$3:$B$1315, "&lt;=" &amp; EH$1, DataRegularSeason20242025!$E$3:$E$1315, $A12)</f>
        <v>16</v>
      </c>
      <c r="EI12">
        <f>SUMIFS(DataRegularSeason20242025!$AA$3:$AA$1315,DataRegularSeason20242025!$B$3:$B$1315, "&lt;=" &amp; EI$1, DataRegularSeason20242025!$D$3:$D$1315, $A12)+SUMIFS(DataRegularSeason20242025!$AB$3:$AB$1315,DataRegularSeason20242025!$B$3:$B$1315, "&lt;=" &amp; EI$1, DataRegularSeason20242025!$E$3:$E$1315, $A12)</f>
        <v>16</v>
      </c>
      <c r="EJ12">
        <f>SUMIFS(DataRegularSeason20242025!$AA$3:$AA$1315,DataRegularSeason20242025!$B$3:$B$1315, "&lt;=" &amp; EJ$1, DataRegularSeason20242025!$D$3:$D$1315, $A12)+SUMIFS(DataRegularSeason20242025!$AB$3:$AB$1315,DataRegularSeason20242025!$B$3:$B$1315, "&lt;=" &amp; EJ$1, DataRegularSeason20242025!$E$3:$E$1315, $A12)</f>
        <v>16</v>
      </c>
      <c r="EK12">
        <f>SUMIFS(DataRegularSeason20242025!$AA$3:$AA$1315,DataRegularSeason20242025!$B$3:$B$1315, "&lt;=" &amp; EK$1, DataRegularSeason20242025!$D$3:$D$1315, $A12)+SUMIFS(DataRegularSeason20242025!$AB$3:$AB$1315,DataRegularSeason20242025!$B$3:$B$1315, "&lt;=" &amp; EK$1, DataRegularSeason20242025!$E$3:$E$1315, $A12)</f>
        <v>16</v>
      </c>
      <c r="EL12">
        <f>SUMIFS(DataRegularSeason20242025!$AA$3:$AA$1315,DataRegularSeason20242025!$B$3:$B$1315, "&lt;=" &amp; EL$1, DataRegularSeason20242025!$D$3:$D$1315, $A12)+SUMIFS(DataRegularSeason20242025!$AB$3:$AB$1315,DataRegularSeason20242025!$B$3:$B$1315, "&lt;=" &amp; EL$1, DataRegularSeason20242025!$E$3:$E$1315, $A12)</f>
        <v>16</v>
      </c>
      <c r="EM12">
        <f>SUMIFS(DataRegularSeason20242025!$AA$3:$AA$1315,DataRegularSeason20242025!$B$3:$B$1315, "&lt;=" &amp; EM$1, DataRegularSeason20242025!$D$3:$D$1315, $A12)+SUMIFS(DataRegularSeason20242025!$AB$3:$AB$1315,DataRegularSeason20242025!$B$3:$B$1315, "&lt;=" &amp; EM$1, DataRegularSeason20242025!$E$3:$E$1315, $A12)</f>
        <v>16</v>
      </c>
      <c r="EN12">
        <f>SUMIFS(DataRegularSeason20242025!$AA$3:$AA$1315,DataRegularSeason20242025!$B$3:$B$1315, "&lt;=" &amp; EN$1, DataRegularSeason20242025!$D$3:$D$1315, $A12)+SUMIFS(DataRegularSeason20242025!$AB$3:$AB$1315,DataRegularSeason20242025!$B$3:$B$1315, "&lt;=" &amp; EN$1, DataRegularSeason20242025!$E$3:$E$1315, $A12)</f>
        <v>16</v>
      </c>
      <c r="EO12">
        <f>SUMIFS(DataRegularSeason20242025!$AA$3:$AA$1315,DataRegularSeason20242025!$B$3:$B$1315, "&lt;=" &amp; EO$1, DataRegularSeason20242025!$D$3:$D$1315, $A12)+SUMIFS(DataRegularSeason20242025!$AB$3:$AB$1315,DataRegularSeason20242025!$B$3:$B$1315, "&lt;=" &amp; EO$1, DataRegularSeason20242025!$E$3:$E$1315, $A12)</f>
        <v>16</v>
      </c>
      <c r="EP12">
        <f>SUMIFS(DataRegularSeason20242025!$AA$3:$AA$1315,DataRegularSeason20242025!$B$3:$B$1315, "&lt;=" &amp; EP$1, DataRegularSeason20242025!$D$3:$D$1315, $A12)+SUMIFS(DataRegularSeason20242025!$AB$3:$AB$1315,DataRegularSeason20242025!$B$3:$B$1315, "&lt;=" &amp; EP$1, DataRegularSeason20242025!$E$3:$E$1315, $A12)</f>
        <v>16</v>
      </c>
      <c r="EQ12">
        <f>SUMIFS(DataRegularSeason20242025!$AA$3:$AA$1315,DataRegularSeason20242025!$B$3:$B$1315, "&lt;=" &amp; EQ$1, DataRegularSeason20242025!$D$3:$D$1315, $A12)+SUMIFS(DataRegularSeason20242025!$AB$3:$AB$1315,DataRegularSeason20242025!$B$3:$B$1315, "&lt;=" &amp; EQ$1, DataRegularSeason20242025!$E$3:$E$1315, $A12)</f>
        <v>16</v>
      </c>
      <c r="ER12">
        <f>SUMIFS(DataRegularSeason20242025!$AA$3:$AA$1315,DataRegularSeason20242025!$B$3:$B$1315, "&lt;=" &amp; ER$1, DataRegularSeason20242025!$D$3:$D$1315, $A12)+SUMIFS(DataRegularSeason20242025!$AB$3:$AB$1315,DataRegularSeason20242025!$B$3:$B$1315, "&lt;=" &amp; ER$1, DataRegularSeason20242025!$E$3:$E$1315, $A12)</f>
        <v>16</v>
      </c>
      <c r="ES12">
        <f>SUMIFS(DataRegularSeason20242025!$AA$3:$AA$1315,DataRegularSeason20242025!$B$3:$B$1315, "&lt;=" &amp; ES$1, DataRegularSeason20242025!$D$3:$D$1315, $A12)+SUMIFS(DataRegularSeason20242025!$AB$3:$AB$1315,DataRegularSeason20242025!$B$3:$B$1315, "&lt;=" &amp; ES$1, DataRegularSeason20242025!$E$3:$E$1315, $A12)</f>
        <v>16</v>
      </c>
      <c r="ET12">
        <f>SUMIFS(DataRegularSeason20242025!$AA$3:$AA$1315,DataRegularSeason20242025!$B$3:$B$1315, "&lt;=" &amp; ET$1, DataRegularSeason20242025!$D$3:$D$1315, $A12)+SUMIFS(DataRegularSeason20242025!$AB$3:$AB$1315,DataRegularSeason20242025!$B$3:$B$1315, "&lt;=" &amp; ET$1, DataRegularSeason20242025!$E$3:$E$1315, $A12)</f>
        <v>16</v>
      </c>
      <c r="EU12">
        <f>SUMIFS(DataRegularSeason20242025!$AA$3:$AA$1315,DataRegularSeason20242025!$B$3:$B$1315, "&lt;=" &amp; EU$1, DataRegularSeason20242025!$D$3:$D$1315, $A12)+SUMIFS(DataRegularSeason20242025!$AB$3:$AB$1315,DataRegularSeason20242025!$B$3:$B$1315, "&lt;=" &amp; EU$1, DataRegularSeason20242025!$E$3:$E$1315, $A12)</f>
        <v>16</v>
      </c>
      <c r="EV12">
        <f>SUMIFS(DataRegularSeason20242025!$AA$3:$AA$1315,DataRegularSeason20242025!$B$3:$B$1315, "&lt;=" &amp; EV$1, DataRegularSeason20242025!$D$3:$D$1315, $A12)+SUMIFS(DataRegularSeason20242025!$AB$3:$AB$1315,DataRegularSeason20242025!$B$3:$B$1315, "&lt;=" &amp; EV$1, DataRegularSeason20242025!$E$3:$E$1315, $A12)</f>
        <v>16</v>
      </c>
      <c r="EW12">
        <f>SUMIFS(DataRegularSeason20242025!$AA$3:$AA$1315,DataRegularSeason20242025!$B$3:$B$1315, "&lt;=" &amp; EW$1, DataRegularSeason20242025!$D$3:$D$1315, $A12)+SUMIFS(DataRegularSeason20242025!$AB$3:$AB$1315,DataRegularSeason20242025!$B$3:$B$1315, "&lt;=" &amp; EW$1, DataRegularSeason20242025!$E$3:$E$1315, $A12)</f>
        <v>16</v>
      </c>
      <c r="EX12">
        <f>SUMIFS(DataRegularSeason20242025!$AA$3:$AA$1315,DataRegularSeason20242025!$B$3:$B$1315, "&lt;=" &amp; EX$1, DataRegularSeason20242025!$D$3:$D$1315, $A12)+SUMIFS(DataRegularSeason20242025!$AB$3:$AB$1315,DataRegularSeason20242025!$B$3:$B$1315, "&lt;=" &amp; EX$1, DataRegularSeason20242025!$E$3:$E$1315, $A12)</f>
        <v>16</v>
      </c>
      <c r="EY12">
        <f>SUMIFS(DataRegularSeason20242025!$AA$3:$AA$1315,DataRegularSeason20242025!$B$3:$B$1315, "&lt;=" &amp; EY$1, DataRegularSeason20242025!$D$3:$D$1315, $A12)+SUMIFS(DataRegularSeason20242025!$AB$3:$AB$1315,DataRegularSeason20242025!$B$3:$B$1315, "&lt;=" &amp; EY$1, DataRegularSeason20242025!$E$3:$E$1315, $A12)</f>
        <v>16</v>
      </c>
      <c r="EZ12">
        <f>SUMIFS(DataRegularSeason20242025!$AA$3:$AA$1315,DataRegularSeason20242025!$B$3:$B$1315, "&lt;=" &amp; EZ$1, DataRegularSeason20242025!$D$3:$D$1315, $A12)+SUMIFS(DataRegularSeason20242025!$AB$3:$AB$1315,DataRegularSeason20242025!$B$3:$B$1315, "&lt;=" &amp; EZ$1, DataRegularSeason20242025!$E$3:$E$1315, $A12)</f>
        <v>16</v>
      </c>
      <c r="FA12">
        <f>SUMIFS(DataRegularSeason20242025!$AA$3:$AA$1315,DataRegularSeason20242025!$B$3:$B$1315, "&lt;=" &amp; FA$1, DataRegularSeason20242025!$D$3:$D$1315, $A12)+SUMIFS(DataRegularSeason20242025!$AB$3:$AB$1315,DataRegularSeason20242025!$B$3:$B$1315, "&lt;=" &amp; FA$1, DataRegularSeason20242025!$E$3:$E$1315, $A12)</f>
        <v>16</v>
      </c>
      <c r="FB12">
        <f>SUMIFS(DataRegularSeason20242025!$AA$3:$AA$1315,DataRegularSeason20242025!$B$3:$B$1315, "&lt;=" &amp; FB$1, DataRegularSeason20242025!$D$3:$D$1315, $A12)+SUMIFS(DataRegularSeason20242025!$AB$3:$AB$1315,DataRegularSeason20242025!$B$3:$B$1315, "&lt;=" &amp; FB$1, DataRegularSeason20242025!$E$3:$E$1315, $A12)</f>
        <v>16</v>
      </c>
      <c r="FC12">
        <f>SUMIFS(DataRegularSeason20242025!$AA$3:$AA$1315,DataRegularSeason20242025!$B$3:$B$1315, "&lt;=" &amp; FC$1, DataRegularSeason20242025!$D$3:$D$1315, $A12)+SUMIFS(DataRegularSeason20242025!$AB$3:$AB$1315,DataRegularSeason20242025!$B$3:$B$1315, "&lt;=" &amp; FC$1, DataRegularSeason20242025!$E$3:$E$1315, $A12)</f>
        <v>16</v>
      </c>
      <c r="FD12">
        <f>SUMIFS(DataRegularSeason20242025!$AA$3:$AA$1315,DataRegularSeason20242025!$B$3:$B$1315, "&lt;=" &amp; FD$1, DataRegularSeason20242025!$D$3:$D$1315, $A12)+SUMIFS(DataRegularSeason20242025!$AB$3:$AB$1315,DataRegularSeason20242025!$B$3:$B$1315, "&lt;=" &amp; FD$1, DataRegularSeason20242025!$E$3:$E$1315, $A12)</f>
        <v>16</v>
      </c>
      <c r="FE12">
        <f>SUMIFS(DataRegularSeason20242025!$AA$3:$AA$1315,DataRegularSeason20242025!$B$3:$B$1315, "&lt;=" &amp; FE$1, DataRegularSeason20242025!$D$3:$D$1315, $A12)+SUMIFS(DataRegularSeason20242025!$AB$3:$AB$1315,DataRegularSeason20242025!$B$3:$B$1315, "&lt;=" &amp; FE$1, DataRegularSeason20242025!$E$3:$E$1315, $A12)</f>
        <v>16</v>
      </c>
      <c r="FF12">
        <f>SUMIFS(DataRegularSeason20242025!$AA$3:$AA$1315,DataRegularSeason20242025!$B$3:$B$1315, "&lt;=" &amp; FF$1, DataRegularSeason20242025!$D$3:$D$1315, $A12)+SUMIFS(DataRegularSeason20242025!$AB$3:$AB$1315,DataRegularSeason20242025!$B$3:$B$1315, "&lt;=" &amp; FF$1, DataRegularSeason20242025!$E$3:$E$1315, $A12)</f>
        <v>16</v>
      </c>
      <c r="FG12">
        <f>SUMIFS(DataRegularSeason20242025!$AA$3:$AA$1315,DataRegularSeason20242025!$B$3:$B$1315, "&lt;=" &amp; FG$1, DataRegularSeason20242025!$D$3:$D$1315, $A12)+SUMIFS(DataRegularSeason20242025!$AB$3:$AB$1315,DataRegularSeason20242025!$B$3:$B$1315, "&lt;=" &amp; FG$1, DataRegularSeason20242025!$E$3:$E$1315, $A12)</f>
        <v>16</v>
      </c>
      <c r="FH12">
        <f>SUMIFS(DataRegularSeason20242025!$AA$3:$AA$1315,DataRegularSeason20242025!$B$3:$B$1315, "&lt;=" &amp; FH$1, DataRegularSeason20242025!$D$3:$D$1315, $A12)+SUMIFS(DataRegularSeason20242025!$AB$3:$AB$1315,DataRegularSeason20242025!$B$3:$B$1315, "&lt;=" &amp; FH$1, DataRegularSeason20242025!$E$3:$E$1315, $A12)</f>
        <v>16</v>
      </c>
      <c r="FI12">
        <f>SUMIFS(DataRegularSeason20242025!$AA$3:$AA$1315,DataRegularSeason20242025!$B$3:$B$1315, "&lt;=" &amp; FI$1, DataRegularSeason20242025!$D$3:$D$1315, $A12)+SUMIFS(DataRegularSeason20242025!$AB$3:$AB$1315,DataRegularSeason20242025!$B$3:$B$1315, "&lt;=" &amp; FI$1, DataRegularSeason20242025!$E$3:$E$1315, $A12)</f>
        <v>16</v>
      </c>
      <c r="FJ12">
        <f>SUMIFS(DataRegularSeason20242025!$AA$3:$AA$1315,DataRegularSeason20242025!$B$3:$B$1315, "&lt;=" &amp; FJ$1, DataRegularSeason20242025!$D$3:$D$1315, $A12)+SUMIFS(DataRegularSeason20242025!$AB$3:$AB$1315,DataRegularSeason20242025!$B$3:$B$1315, "&lt;=" &amp; FJ$1, DataRegularSeason20242025!$E$3:$E$1315, $A12)</f>
        <v>16</v>
      </c>
      <c r="FK12">
        <f>SUMIFS(DataRegularSeason20242025!$AA$3:$AA$1315,DataRegularSeason20242025!$B$3:$B$1315, "&lt;=" &amp; FK$1, DataRegularSeason20242025!$D$3:$D$1315, $A12)+SUMIFS(DataRegularSeason20242025!$AB$3:$AB$1315,DataRegularSeason20242025!$B$3:$B$1315, "&lt;=" &amp; FK$1, DataRegularSeason20242025!$E$3:$E$1315, $A12)</f>
        <v>16</v>
      </c>
      <c r="FL12">
        <f>SUMIFS(DataRegularSeason20242025!$AA$3:$AA$1315,DataRegularSeason20242025!$B$3:$B$1315, "&lt;=" &amp; FL$1, DataRegularSeason20242025!$D$3:$D$1315, $A12)+SUMIFS(DataRegularSeason20242025!$AB$3:$AB$1315,DataRegularSeason20242025!$B$3:$B$1315, "&lt;=" &amp; FL$1, DataRegularSeason20242025!$E$3:$E$1315, $A12)</f>
        <v>16</v>
      </c>
      <c r="FM12">
        <f>SUMIFS(DataRegularSeason20242025!$AA$3:$AA$1315,DataRegularSeason20242025!$B$3:$B$1315, "&lt;=" &amp; FM$1, DataRegularSeason20242025!$D$3:$D$1315, $A12)+SUMIFS(DataRegularSeason20242025!$AB$3:$AB$1315,DataRegularSeason20242025!$B$3:$B$1315, "&lt;=" &amp; FM$1, DataRegularSeason20242025!$E$3:$E$1315, $A12)</f>
        <v>16</v>
      </c>
      <c r="FN12">
        <f>SUMIFS(DataRegularSeason20242025!$AA$3:$AA$1315,DataRegularSeason20242025!$B$3:$B$1315, "&lt;=" &amp; FN$1, DataRegularSeason20242025!$D$3:$D$1315, $A12)+SUMIFS(DataRegularSeason20242025!$AB$3:$AB$1315,DataRegularSeason20242025!$B$3:$B$1315, "&lt;=" &amp; FN$1, DataRegularSeason20242025!$E$3:$E$1315, $A12)</f>
        <v>16</v>
      </c>
      <c r="FO12">
        <f>SUMIFS(DataRegularSeason20242025!$AA$3:$AA$1315,DataRegularSeason20242025!$B$3:$B$1315, "&lt;=" &amp; FO$1, DataRegularSeason20242025!$D$3:$D$1315, $A12)+SUMIFS(DataRegularSeason20242025!$AB$3:$AB$1315,DataRegularSeason20242025!$B$3:$B$1315, "&lt;=" &amp; FO$1, DataRegularSeason20242025!$E$3:$E$1315, $A12)</f>
        <v>16</v>
      </c>
      <c r="FP12">
        <f>SUMIFS(DataRegularSeason20242025!$AA$3:$AA$1315,DataRegularSeason20242025!$B$3:$B$1315, "&lt;=" &amp; FP$1, DataRegularSeason20242025!$D$3:$D$1315, $A12)+SUMIFS(DataRegularSeason20242025!$AB$3:$AB$1315,DataRegularSeason20242025!$B$3:$B$1315, "&lt;=" &amp; FP$1, DataRegularSeason20242025!$E$3:$E$1315, $A12)</f>
        <v>16</v>
      </c>
      <c r="FQ12">
        <f>SUMIFS(DataRegularSeason20242025!$AA$3:$AA$1315,DataRegularSeason20242025!$B$3:$B$1315, "&lt;=" &amp; FQ$1, DataRegularSeason20242025!$D$3:$D$1315, $A12)+SUMIFS(DataRegularSeason20242025!$AB$3:$AB$1315,DataRegularSeason20242025!$B$3:$B$1315, "&lt;=" &amp; FQ$1, DataRegularSeason20242025!$E$3:$E$1315, $A12)</f>
        <v>16</v>
      </c>
      <c r="FR12">
        <f>SUMIFS(DataRegularSeason20242025!$AA$3:$AA$1315,DataRegularSeason20242025!$B$3:$B$1315, "&lt;=" &amp; FR$1, DataRegularSeason20242025!$D$3:$D$1315, $A12)+SUMIFS(DataRegularSeason20242025!$AB$3:$AB$1315,DataRegularSeason20242025!$B$3:$B$1315, "&lt;=" &amp; FR$1, DataRegularSeason20242025!$E$3:$E$1315, $A12)</f>
        <v>16</v>
      </c>
      <c r="FS12">
        <f>SUMIFS(DataRegularSeason20242025!$AA$3:$AA$1315,DataRegularSeason20242025!$B$3:$B$1315, "&lt;=" &amp; FS$1, DataRegularSeason20242025!$D$3:$D$1315, $A12)+SUMIFS(DataRegularSeason20242025!$AB$3:$AB$1315,DataRegularSeason20242025!$B$3:$B$1315, "&lt;=" &amp; FS$1, DataRegularSeason20242025!$E$3:$E$1315, $A12)</f>
        <v>16</v>
      </c>
      <c r="FT12">
        <f>SUMIFS(DataRegularSeason20242025!$AA$3:$AA$1315,DataRegularSeason20242025!$B$3:$B$1315, "&lt;=" &amp; FT$1, DataRegularSeason20242025!$D$3:$D$1315, $A12)+SUMIFS(DataRegularSeason20242025!$AB$3:$AB$1315,DataRegularSeason20242025!$B$3:$B$1315, "&lt;=" &amp; FT$1, DataRegularSeason20242025!$E$3:$E$1315, $A12)</f>
        <v>16</v>
      </c>
      <c r="FU12">
        <f>SUMIFS(DataRegularSeason20242025!$AA$3:$AA$1315,DataRegularSeason20242025!$B$3:$B$1315, "&lt;=" &amp; FU$1, DataRegularSeason20242025!$D$3:$D$1315, $A12)+SUMIFS(DataRegularSeason20242025!$AB$3:$AB$1315,DataRegularSeason20242025!$B$3:$B$1315, "&lt;=" &amp; FU$1, DataRegularSeason20242025!$E$3:$E$1315, $A12)</f>
        <v>16</v>
      </c>
      <c r="FV12">
        <f>SUMIFS(DataRegularSeason20242025!$AA$3:$AA$1315,DataRegularSeason20242025!$B$3:$B$1315, "&lt;=" &amp; FV$1, DataRegularSeason20242025!$D$3:$D$1315, $A12)+SUMIFS(DataRegularSeason20242025!$AB$3:$AB$1315,DataRegularSeason20242025!$B$3:$B$1315, "&lt;=" &amp; FV$1, DataRegularSeason20242025!$E$3:$E$1315, $A12)</f>
        <v>16</v>
      </c>
      <c r="FW12">
        <f>SUMIFS(DataRegularSeason20242025!$AA$3:$AA$1315,DataRegularSeason20242025!$B$3:$B$1315, "&lt;=" &amp; FW$1, DataRegularSeason20242025!$D$3:$D$1315, $A12)+SUMIFS(DataRegularSeason20242025!$AB$3:$AB$1315,DataRegularSeason20242025!$B$3:$B$1315, "&lt;=" &amp; FW$1, DataRegularSeason20242025!$E$3:$E$1315, $A12)</f>
        <v>16</v>
      </c>
      <c r="FX12">
        <f>SUMIFS(DataRegularSeason20242025!$AA$3:$AA$1315,DataRegularSeason20242025!$B$3:$B$1315, "&lt;=" &amp; FX$1, DataRegularSeason20242025!$D$3:$D$1315, $A12)+SUMIFS(DataRegularSeason20242025!$AB$3:$AB$1315,DataRegularSeason20242025!$B$3:$B$1315, "&lt;=" &amp; FX$1, DataRegularSeason20242025!$E$3:$E$1315, $A12)</f>
        <v>16</v>
      </c>
      <c r="FY12">
        <f>SUMIFS(DataRegularSeason20242025!$AA$3:$AA$1315,DataRegularSeason20242025!$B$3:$B$1315, "&lt;=" &amp; FY$1, DataRegularSeason20242025!$D$3:$D$1315, $A12)+SUMIFS(DataRegularSeason20242025!$AB$3:$AB$1315,DataRegularSeason20242025!$B$3:$B$1315, "&lt;=" &amp; FY$1, DataRegularSeason20242025!$E$3:$E$1315, $A12)</f>
        <v>16</v>
      </c>
      <c r="FZ12">
        <f>SUMIFS(DataRegularSeason20242025!$AA$3:$AA$1315,DataRegularSeason20242025!$B$3:$B$1315, "&lt;=" &amp; FZ$1, DataRegularSeason20242025!$D$3:$D$1315, $A12)+SUMIFS(DataRegularSeason20242025!$AB$3:$AB$1315,DataRegularSeason20242025!$B$3:$B$1315, "&lt;=" &amp; FZ$1, DataRegularSeason20242025!$E$3:$E$1315, $A12)</f>
        <v>16</v>
      </c>
      <c r="GA12">
        <f>SUMIFS(DataRegularSeason20242025!$AA$3:$AA$1315,DataRegularSeason20242025!$B$3:$B$1315, "&lt;=" &amp; GA$1, DataRegularSeason20242025!$D$3:$D$1315, $A12)+SUMIFS(DataRegularSeason20242025!$AB$3:$AB$1315,DataRegularSeason20242025!$B$3:$B$1315, "&lt;=" &amp; GA$1, DataRegularSeason20242025!$E$3:$E$1315, $A12)</f>
        <v>16</v>
      </c>
      <c r="GB12">
        <f>SUMIFS(DataRegularSeason20242025!$AA$3:$AA$1315,DataRegularSeason20242025!$B$3:$B$1315, "&lt;=" &amp; GB$1, DataRegularSeason20242025!$D$3:$D$1315, $A12)+SUMIFS(DataRegularSeason20242025!$AB$3:$AB$1315,DataRegularSeason20242025!$B$3:$B$1315, "&lt;=" &amp; GB$1, DataRegularSeason20242025!$E$3:$E$1315, $A12)</f>
        <v>16</v>
      </c>
      <c r="GC12">
        <f>SUMIFS(DataRegularSeason20242025!$AA$3:$AA$1315,DataRegularSeason20242025!$B$3:$B$1315, "&lt;=" &amp; GC$1, DataRegularSeason20242025!$D$3:$D$1315, $A12)+SUMIFS(DataRegularSeason20242025!$AB$3:$AB$1315,DataRegularSeason20242025!$B$3:$B$1315, "&lt;=" &amp; GC$1, DataRegularSeason20242025!$E$3:$E$1315, $A12)</f>
        <v>16</v>
      </c>
      <c r="GD12">
        <f>SUMIFS(DataRegularSeason20242025!$AA$3:$AA$1315,DataRegularSeason20242025!$B$3:$B$1315, "&lt;=" &amp; GD$1, DataRegularSeason20242025!$D$3:$D$1315, $A12)+SUMIFS(DataRegularSeason20242025!$AB$3:$AB$1315,DataRegularSeason20242025!$B$3:$B$1315, "&lt;=" &amp; GD$1, DataRegularSeason20242025!$E$3:$E$1315, $A12)</f>
        <v>16</v>
      </c>
      <c r="GE12">
        <f>SUMIFS(DataRegularSeason20242025!$AA$3:$AA$1315,DataRegularSeason20242025!$B$3:$B$1315, "&lt;=" &amp; GE$1, DataRegularSeason20242025!$D$3:$D$1315, $A12)+SUMIFS(DataRegularSeason20242025!$AB$3:$AB$1315,DataRegularSeason20242025!$B$3:$B$1315, "&lt;=" &amp; GE$1, DataRegularSeason20242025!$E$3:$E$1315, $A12)</f>
        <v>16</v>
      </c>
      <c r="GF12">
        <f>SUMIFS(DataRegularSeason20242025!$AA$3:$AA$1315,DataRegularSeason20242025!$B$3:$B$1315, "&lt;=" &amp; GF$1, DataRegularSeason20242025!$D$3:$D$1315, $A12)+SUMIFS(DataRegularSeason20242025!$AB$3:$AB$1315,DataRegularSeason20242025!$B$3:$B$1315, "&lt;=" &amp; GF$1, DataRegularSeason20242025!$E$3:$E$1315, $A12)</f>
        <v>16</v>
      </c>
      <c r="GG12">
        <f>SUMIFS(DataRegularSeason20242025!$AA$3:$AA$1315,DataRegularSeason20242025!$B$3:$B$1315, "&lt;=" &amp; GG$1, DataRegularSeason20242025!$D$3:$D$1315, $A12)+SUMIFS(DataRegularSeason20242025!$AB$3:$AB$1315,DataRegularSeason20242025!$B$3:$B$1315, "&lt;=" &amp; GG$1, DataRegularSeason20242025!$E$3:$E$1315, $A12)</f>
        <v>16</v>
      </c>
      <c r="GH12">
        <f>SUMIFS(DataRegularSeason20242025!$AA$3:$AA$1315,DataRegularSeason20242025!$B$3:$B$1315, "&lt;=" &amp; GH$1, DataRegularSeason20242025!$D$3:$D$1315, $A12)+SUMIFS(DataRegularSeason20242025!$AB$3:$AB$1315,DataRegularSeason20242025!$B$3:$B$1315, "&lt;=" &amp; GH$1, DataRegularSeason20242025!$E$3:$E$1315, $A12)</f>
        <v>16</v>
      </c>
      <c r="GI12">
        <f>SUMIFS(DataRegularSeason20242025!$AA$3:$AA$1315,DataRegularSeason20242025!$B$3:$B$1315, "&lt;=" &amp; GI$1, DataRegularSeason20242025!$D$3:$D$1315, $A12)+SUMIFS(DataRegularSeason20242025!$AB$3:$AB$1315,DataRegularSeason20242025!$B$3:$B$1315, "&lt;=" &amp; GI$1, DataRegularSeason20242025!$E$3:$E$1315, $A12)</f>
        <v>16</v>
      </c>
      <c r="GJ12">
        <f>SUMIFS(DataRegularSeason20242025!$AA$3:$AA$1315,DataRegularSeason20242025!$B$3:$B$1315, "&lt;=" &amp; GJ$1, DataRegularSeason20242025!$D$3:$D$1315, $A12)+SUMIFS(DataRegularSeason20242025!$AB$3:$AB$1315,DataRegularSeason20242025!$B$3:$B$1315, "&lt;=" &amp; GJ$1, DataRegularSeason20242025!$E$3:$E$1315, $A12)</f>
        <v>16</v>
      </c>
      <c r="GK12">
        <f>SUMIFS(DataRegularSeason20242025!$AA$3:$AA$1315,DataRegularSeason20242025!$B$3:$B$1315, "&lt;=" &amp; GK$1, DataRegularSeason20242025!$D$3:$D$1315, $A12)+SUMIFS(DataRegularSeason20242025!$AB$3:$AB$1315,DataRegularSeason20242025!$B$3:$B$1315, "&lt;=" &amp; GK$1, DataRegularSeason20242025!$E$3:$E$1315, $A12)</f>
        <v>16</v>
      </c>
      <c r="GL12">
        <f>SUMIFS(DataRegularSeason20242025!$AA$3:$AA$1315,DataRegularSeason20242025!$B$3:$B$1315, "&lt;=" &amp; GL$1, DataRegularSeason20242025!$D$3:$D$1315, $A12)+SUMIFS(DataRegularSeason20242025!$AB$3:$AB$1315,DataRegularSeason20242025!$B$3:$B$1315, "&lt;=" &amp; GL$1, DataRegularSeason20242025!$E$3:$E$1315, $A12)</f>
        <v>16</v>
      </c>
      <c r="GM12">
        <f>SUMIFS(DataRegularSeason20242025!$AA$3:$AA$1315,DataRegularSeason20242025!$B$3:$B$1315, "&lt;=" &amp; GM$1, DataRegularSeason20242025!$D$3:$D$1315, $A12)+SUMIFS(DataRegularSeason20242025!$AB$3:$AB$1315,DataRegularSeason20242025!$B$3:$B$1315, "&lt;=" &amp; GM$1, DataRegularSeason20242025!$E$3:$E$1315, $A12)</f>
        <v>16</v>
      </c>
      <c r="GN12">
        <f>SUMIFS(DataRegularSeason20242025!$AA$3:$AA$1315,DataRegularSeason20242025!$B$3:$B$1315, "&lt;=" &amp; GN$1, DataRegularSeason20242025!$D$3:$D$1315, $A12)+SUMIFS(DataRegularSeason20242025!$AB$3:$AB$1315,DataRegularSeason20242025!$B$3:$B$1315, "&lt;=" &amp; GN$1, DataRegularSeason20242025!$E$3:$E$1315, $A12)</f>
        <v>16</v>
      </c>
      <c r="GO12">
        <f>SUMIFS(DataRegularSeason20242025!$AA$3:$AA$1315,DataRegularSeason20242025!$B$3:$B$1315, "&lt;=" &amp; GO$1, DataRegularSeason20242025!$D$3:$D$1315, $A12)+SUMIFS(DataRegularSeason20242025!$AB$3:$AB$1315,DataRegularSeason20242025!$B$3:$B$1315, "&lt;=" &amp; GO$1, DataRegularSeason20242025!$E$3:$E$1315, $A12)</f>
        <v>16</v>
      </c>
      <c r="GP12">
        <f>SUMIFS(DataRegularSeason20242025!$AA$3:$AA$1315,DataRegularSeason20242025!$B$3:$B$1315, "&lt;=" &amp; GP$1, DataRegularSeason20242025!$D$3:$D$1315, $A12)+SUMIFS(DataRegularSeason20242025!$AB$3:$AB$1315,DataRegularSeason20242025!$B$3:$B$1315, "&lt;=" &amp; GP$1, DataRegularSeason20242025!$E$3:$E$1315, $A12)</f>
        <v>16</v>
      </c>
      <c r="GQ12">
        <f>SUMIFS(DataRegularSeason20242025!$AA$3:$AA$1315,DataRegularSeason20242025!$B$3:$B$1315, "&lt;=" &amp; GQ$1, DataRegularSeason20242025!$D$3:$D$1315, $A12)+SUMIFS(DataRegularSeason20242025!$AB$3:$AB$1315,DataRegularSeason20242025!$B$3:$B$1315, "&lt;=" &amp; GQ$1, DataRegularSeason20242025!$E$3:$E$1315, $A12)</f>
        <v>16</v>
      </c>
      <c r="GR12">
        <f>SUMIFS(DataRegularSeason20242025!$AA$3:$AA$1315,DataRegularSeason20242025!$B$3:$B$1315, "&lt;=" &amp; GR$1, DataRegularSeason20242025!$D$3:$D$1315, $A12)+SUMIFS(DataRegularSeason20242025!$AB$3:$AB$1315,DataRegularSeason20242025!$B$3:$B$1315, "&lt;=" &amp; GR$1, DataRegularSeason20242025!$E$3:$E$1315, $A12)</f>
        <v>16</v>
      </c>
      <c r="GS12">
        <f>SUMIFS(DataRegularSeason20242025!$AA$3:$AA$1315,DataRegularSeason20242025!$B$3:$B$1315, "&lt;=" &amp; GS$1, DataRegularSeason20242025!$D$3:$D$1315, $A12)+SUMIFS(DataRegularSeason20242025!$AB$3:$AB$1315,DataRegularSeason20242025!$B$3:$B$1315, "&lt;=" &amp; GS$1, DataRegularSeason20242025!$E$3:$E$1315, $A12)</f>
        <v>16</v>
      </c>
      <c r="GT12">
        <f>SUMIFS(DataRegularSeason20242025!$AA$3:$AA$1315,DataRegularSeason20242025!$B$3:$B$1315, "&lt;=" &amp; GT$1, DataRegularSeason20242025!$D$3:$D$1315, $A12)+SUMIFS(DataRegularSeason20242025!$AB$3:$AB$1315,DataRegularSeason20242025!$B$3:$B$1315, "&lt;=" &amp; GT$1, DataRegularSeason20242025!$E$3:$E$1315, $A12)</f>
        <v>16</v>
      </c>
      <c r="GU12">
        <f>SUMIFS(DataRegularSeason20242025!$AA$3:$AA$1315,DataRegularSeason20242025!$B$3:$B$1315, "&lt;=" &amp; GU$1, DataRegularSeason20242025!$D$3:$D$1315, $A12)+SUMIFS(DataRegularSeason20242025!$AB$3:$AB$1315,DataRegularSeason20242025!$B$3:$B$1315, "&lt;=" &amp; GU$1, DataRegularSeason20242025!$E$3:$E$1315, $A12)</f>
        <v>16</v>
      </c>
    </row>
    <row r="13" spans="1:275" x14ac:dyDescent="0.25">
      <c r="A13" t="s">
        <v>44</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0</v>
      </c>
      <c r="N13">
        <f>SUMIFS(DataRegularSeason20242025!$AA$3:$AA$1315,DataRegularSeason20242025!$B$3:$B$1315, "&lt;=" &amp; N$1, DataRegularSeason20242025!$D$3:$D$1315, $A13)+SUMIFS(DataRegularSeason20242025!$AB$3:$AB$1315,DataRegularSeason20242025!$B$3:$B$1315, "&lt;=" &amp; N$1, DataRegularSeason20242025!$E$3:$E$1315, $A13)</f>
        <v>0</v>
      </c>
      <c r="O13">
        <f>SUMIFS(DataRegularSeason20242025!$AA$3:$AA$1315,DataRegularSeason20242025!$B$3:$B$1315, "&lt;=" &amp; O$1, DataRegularSeason20242025!$D$3:$D$1315, $A13)+SUMIFS(DataRegularSeason20242025!$AB$3:$AB$1315,DataRegularSeason20242025!$B$3:$B$1315, "&lt;=" &amp; O$1, DataRegularSeason20242025!$E$3:$E$1315, $A13)</f>
        <v>0</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10</v>
      </c>
      <c r="AB13">
        <f>SUMIFS(DataRegularSeason20242025!$AA$3:$AA$1315,DataRegularSeason20242025!$B$3:$B$1315, "&lt;=" &amp; AB$1, DataRegularSeason20242025!$D$3:$D$1315, $A13)+SUMIFS(DataRegularSeason20242025!$AB$3:$AB$1315,DataRegularSeason20242025!$B$3:$B$1315, "&lt;=" &amp; AB$1, DataRegularSeason20242025!$E$3:$E$1315, $A13)</f>
        <v>10</v>
      </c>
      <c r="AC13">
        <f>SUMIFS(DataRegularSeason20242025!$AA$3:$AA$1315,DataRegularSeason20242025!$B$3:$B$1315, "&lt;=" &amp; AC$1, DataRegularSeason20242025!$D$3:$D$1315, $A13)+SUMIFS(DataRegularSeason20242025!$AB$3:$AB$1315,DataRegularSeason20242025!$B$3:$B$1315, "&lt;=" &amp; AC$1, DataRegularSeason20242025!$E$3:$E$1315, $A13)</f>
        <v>12</v>
      </c>
      <c r="AD13">
        <f>SUMIFS(DataRegularSeason20242025!$AA$3:$AA$1315,DataRegularSeason20242025!$B$3:$B$1315, "&lt;=" &amp; AD$1, DataRegularSeason20242025!$D$3:$D$1315, $A13)+SUMIFS(DataRegularSeason20242025!$AB$3:$AB$1315,DataRegularSeason20242025!$B$3:$B$1315, "&lt;=" &amp; AD$1, DataRegularSeason20242025!$E$3:$E$1315, $A13)</f>
        <v>12</v>
      </c>
      <c r="AE13">
        <f>SUMIFS(DataRegularSeason20242025!$AA$3:$AA$1315,DataRegularSeason20242025!$B$3:$B$1315, "&lt;=" &amp; AE$1, DataRegularSeason20242025!$D$3:$D$1315, $A13)+SUMIFS(DataRegularSeason20242025!$AB$3:$AB$1315,DataRegularSeason20242025!$B$3:$B$1315, "&lt;=" &amp; AE$1, DataRegularSeason20242025!$E$3:$E$1315, $A13)</f>
        <v>12</v>
      </c>
      <c r="AF13">
        <f>SUMIFS(DataRegularSeason20242025!$AA$3:$AA$1315,DataRegularSeason20242025!$B$3:$B$1315, "&lt;=" &amp; AF$1, DataRegularSeason20242025!$D$3:$D$1315, $A13)+SUMIFS(DataRegularSeason20242025!$AB$3:$AB$1315,DataRegularSeason20242025!$B$3:$B$1315, "&lt;=" &amp; AF$1, DataRegularSeason20242025!$E$3:$E$1315, $A13)</f>
        <v>14</v>
      </c>
      <c r="AG13">
        <f>SUMIFS(DataRegularSeason20242025!$AA$3:$AA$1315,DataRegularSeason20242025!$B$3:$B$1315, "&lt;=" &amp; AG$1, DataRegularSeason20242025!$D$3:$D$1315, $A13)+SUMIFS(DataRegularSeason20242025!$AB$3:$AB$1315,DataRegularSeason20242025!$B$3:$B$1315, "&lt;=" &amp; AG$1, DataRegularSeason20242025!$E$3:$E$1315, $A13)</f>
        <v>14</v>
      </c>
      <c r="AH13">
        <f>SUMIFS(DataRegularSeason20242025!$AA$3:$AA$1315,DataRegularSeason20242025!$B$3:$B$1315, "&lt;=" &amp; AH$1, DataRegularSeason20242025!$D$3:$D$1315, $A13)+SUMIFS(DataRegularSeason20242025!$AB$3:$AB$1315,DataRegularSeason20242025!$B$3:$B$1315, "&lt;=" &amp; AH$1, DataRegularSeason20242025!$E$3:$E$1315, $A13)</f>
        <v>14</v>
      </c>
      <c r="AI13">
        <f>SUMIFS(DataRegularSeason20242025!$AA$3:$AA$1315,DataRegularSeason20242025!$B$3:$B$1315, "&lt;=" &amp; AI$1, DataRegularSeason20242025!$D$3:$D$1315, $A13)+SUMIFS(DataRegularSeason20242025!$AB$3:$AB$1315,DataRegularSeason20242025!$B$3:$B$1315, "&lt;=" &amp; AI$1, DataRegularSeason20242025!$E$3:$E$1315, $A13)</f>
        <v>16</v>
      </c>
      <c r="AJ13">
        <f>SUMIFS(DataRegularSeason20242025!$AA$3:$AA$1315,DataRegularSeason20242025!$B$3:$B$1315, "&lt;=" &amp; AJ$1, DataRegularSeason20242025!$D$3:$D$1315, $A13)+SUMIFS(DataRegularSeason20242025!$AB$3:$AB$1315,DataRegularSeason20242025!$B$3:$B$1315, "&lt;=" &amp; AJ$1, DataRegularSeason20242025!$E$3:$E$1315, $A13)</f>
        <v>16</v>
      </c>
      <c r="AK13">
        <f>SUMIFS(DataRegularSeason20242025!$AA$3:$AA$1315,DataRegularSeason20242025!$B$3:$B$1315, "&lt;=" &amp; AK$1, DataRegularSeason20242025!$D$3:$D$1315, $A13)+SUMIFS(DataRegularSeason20242025!$AB$3:$AB$1315,DataRegularSeason20242025!$B$3:$B$1315, "&lt;=" &amp; AK$1, DataRegularSeason20242025!$E$3:$E$1315, $A13)</f>
        <v>16</v>
      </c>
      <c r="AL13">
        <f>SUMIFS(DataRegularSeason20242025!$AA$3:$AA$1315,DataRegularSeason20242025!$B$3:$B$1315, "&lt;=" &amp; AL$1, DataRegularSeason20242025!$D$3:$D$1315, $A13)+SUMIFS(DataRegularSeason20242025!$AB$3:$AB$1315,DataRegularSeason20242025!$B$3:$B$1315, "&lt;=" &amp; AL$1, DataRegularSeason20242025!$E$3:$E$1315, $A13)</f>
        <v>16</v>
      </c>
      <c r="AM13">
        <f>SUMIFS(DataRegularSeason20242025!$AA$3:$AA$1315,DataRegularSeason20242025!$B$3:$B$1315, "&lt;=" &amp; AM$1, DataRegularSeason20242025!$D$3:$D$1315, $A13)+SUMIFS(DataRegularSeason20242025!$AB$3:$AB$1315,DataRegularSeason20242025!$B$3:$B$1315, "&lt;=" &amp; AM$1, DataRegularSeason20242025!$E$3:$E$1315, $A13)</f>
        <v>16</v>
      </c>
      <c r="AN13">
        <f>SUMIFS(DataRegularSeason20242025!$AA$3:$AA$1315,DataRegularSeason20242025!$B$3:$B$1315, "&lt;=" &amp; AN$1, DataRegularSeason20242025!$D$3:$D$1315, $A13)+SUMIFS(DataRegularSeason20242025!$AB$3:$AB$1315,DataRegularSeason20242025!$B$3:$B$1315, "&lt;=" &amp; AN$1, DataRegularSeason20242025!$E$3:$E$1315, $A13)</f>
        <v>16</v>
      </c>
      <c r="AO13">
        <f>SUMIFS(DataRegularSeason20242025!$AA$3:$AA$1315,DataRegularSeason20242025!$B$3:$B$1315, "&lt;=" &amp; AO$1, DataRegularSeason20242025!$D$3:$D$1315, $A13)+SUMIFS(DataRegularSeason20242025!$AB$3:$AB$1315,DataRegularSeason20242025!$B$3:$B$1315, "&lt;=" &amp; AO$1, DataRegularSeason20242025!$E$3:$E$1315, $A13)</f>
        <v>16</v>
      </c>
      <c r="AP13">
        <f>SUMIFS(DataRegularSeason20242025!$AA$3:$AA$1315,DataRegularSeason20242025!$B$3:$B$1315, "&lt;=" &amp; AP$1, DataRegularSeason20242025!$D$3:$D$1315, $A13)+SUMIFS(DataRegularSeason20242025!$AB$3:$AB$1315,DataRegularSeason20242025!$B$3:$B$1315, "&lt;=" &amp; AP$1, DataRegularSeason20242025!$E$3:$E$1315, $A13)</f>
        <v>16</v>
      </c>
      <c r="AQ13">
        <f>SUMIFS(DataRegularSeason20242025!$AA$3:$AA$1315,DataRegularSeason20242025!$B$3:$B$1315, "&lt;=" &amp; AQ$1, DataRegularSeason20242025!$D$3:$D$1315, $A13)+SUMIFS(DataRegularSeason20242025!$AB$3:$AB$1315,DataRegularSeason20242025!$B$3:$B$1315, "&lt;=" &amp; AQ$1, DataRegularSeason20242025!$E$3:$E$1315, $A13)</f>
        <v>16</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16</v>
      </c>
      <c r="AW13">
        <f>SUMIFS(DataRegularSeason20242025!$AA$3:$AA$1315,DataRegularSeason20242025!$B$3:$B$1315, "&lt;=" &amp; AW$1, DataRegularSeason20242025!$D$3:$D$1315, $A13)+SUMIFS(DataRegularSeason20242025!$AB$3:$AB$1315,DataRegularSeason20242025!$B$3:$B$1315, "&lt;=" &amp; AW$1, DataRegularSeason20242025!$E$3:$E$1315, $A13)</f>
        <v>16</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16</v>
      </c>
      <c r="BB13">
        <f>SUMIFS(DataRegularSeason20242025!$AA$3:$AA$1315,DataRegularSeason20242025!$B$3:$B$1315, "&lt;=" &amp; BB$1, DataRegularSeason20242025!$D$3:$D$1315, $A13)+SUMIFS(DataRegularSeason20242025!$AB$3:$AB$1315,DataRegularSeason20242025!$B$3:$B$1315, "&lt;=" &amp; BB$1, DataRegularSeason20242025!$E$3:$E$1315, $A13)</f>
        <v>16</v>
      </c>
      <c r="BC13">
        <f>SUMIFS(DataRegularSeason20242025!$AA$3:$AA$1315,DataRegularSeason20242025!$B$3:$B$1315, "&lt;=" &amp; BC$1, DataRegularSeason20242025!$D$3:$D$1315, $A13)+SUMIFS(DataRegularSeason20242025!$AB$3:$AB$1315,DataRegularSeason20242025!$B$3:$B$1315, "&lt;=" &amp; BC$1, DataRegularSeason20242025!$E$3:$E$1315, $A13)</f>
        <v>16</v>
      </c>
      <c r="BD13">
        <f>SUMIFS(DataRegularSeason20242025!$AA$3:$AA$1315,DataRegularSeason20242025!$B$3:$B$1315, "&lt;=" &amp; BD$1, DataRegularSeason20242025!$D$3:$D$1315, $A13)+SUMIFS(DataRegularSeason20242025!$AB$3:$AB$1315,DataRegularSeason20242025!$B$3:$B$1315, "&lt;=" &amp; BD$1, DataRegularSeason20242025!$E$3:$E$1315, $A13)</f>
        <v>16</v>
      </c>
      <c r="BE13">
        <f>SUMIFS(DataRegularSeason20242025!$AA$3:$AA$1315,DataRegularSeason20242025!$B$3:$B$1315, "&lt;=" &amp; BE$1, DataRegularSeason20242025!$D$3:$D$1315, $A13)+SUMIFS(DataRegularSeason20242025!$AB$3:$AB$1315,DataRegularSeason20242025!$B$3:$B$1315, "&lt;=" &amp; BE$1, DataRegularSeason20242025!$E$3:$E$1315, $A13)</f>
        <v>16</v>
      </c>
      <c r="BF13">
        <f>SUMIFS(DataRegularSeason20242025!$AA$3:$AA$1315,DataRegularSeason20242025!$B$3:$B$1315, "&lt;=" &amp; BF$1, DataRegularSeason20242025!$D$3:$D$1315, $A13)+SUMIFS(DataRegularSeason20242025!$AB$3:$AB$1315,DataRegularSeason20242025!$B$3:$B$1315, "&lt;=" &amp; BF$1, DataRegularSeason20242025!$E$3:$E$1315, $A13)</f>
        <v>16</v>
      </c>
      <c r="BG13">
        <f>SUMIFS(DataRegularSeason20242025!$AA$3:$AA$1315,DataRegularSeason20242025!$B$3:$B$1315, "&lt;=" &amp; BG$1, DataRegularSeason20242025!$D$3:$D$1315, $A13)+SUMIFS(DataRegularSeason20242025!$AB$3:$AB$1315,DataRegularSeason20242025!$B$3:$B$1315, "&lt;=" &amp; BG$1, DataRegularSeason20242025!$E$3:$E$1315, $A13)</f>
        <v>16</v>
      </c>
      <c r="BH13">
        <f>SUMIFS(DataRegularSeason20242025!$AA$3:$AA$1315,DataRegularSeason20242025!$B$3:$B$1315, "&lt;=" &amp; BH$1, DataRegularSeason20242025!$D$3:$D$1315, $A13)+SUMIFS(DataRegularSeason20242025!$AB$3:$AB$1315,DataRegularSeason20242025!$B$3:$B$1315, "&lt;=" &amp; BH$1, DataRegularSeason20242025!$E$3:$E$1315, $A13)</f>
        <v>16</v>
      </c>
      <c r="BI13">
        <f>SUMIFS(DataRegularSeason20242025!$AA$3:$AA$1315,DataRegularSeason20242025!$B$3:$B$1315, "&lt;=" &amp; BI$1, DataRegularSeason20242025!$D$3:$D$1315, $A13)+SUMIFS(DataRegularSeason20242025!$AB$3:$AB$1315,DataRegularSeason20242025!$B$3:$B$1315, "&lt;=" &amp; BI$1, DataRegularSeason20242025!$E$3:$E$1315, $A13)</f>
        <v>16</v>
      </c>
      <c r="BJ13">
        <f>SUMIFS(DataRegularSeason20242025!$AA$3:$AA$1315,DataRegularSeason20242025!$B$3:$B$1315, "&lt;=" &amp; BJ$1, DataRegularSeason20242025!$D$3:$D$1315, $A13)+SUMIFS(DataRegularSeason20242025!$AB$3:$AB$1315,DataRegularSeason20242025!$B$3:$B$1315, "&lt;=" &amp; BJ$1, DataRegularSeason20242025!$E$3:$E$1315, $A13)</f>
        <v>16</v>
      </c>
      <c r="BK13">
        <f>SUMIFS(DataRegularSeason20242025!$AA$3:$AA$1315,DataRegularSeason20242025!$B$3:$B$1315, "&lt;=" &amp; BK$1, DataRegularSeason20242025!$D$3:$D$1315, $A13)+SUMIFS(DataRegularSeason20242025!$AB$3:$AB$1315,DataRegularSeason20242025!$B$3:$B$1315, "&lt;=" &amp; BK$1, DataRegularSeason20242025!$E$3:$E$1315, $A13)</f>
        <v>16</v>
      </c>
      <c r="BL13">
        <f>SUMIFS(DataRegularSeason20242025!$AA$3:$AA$1315,DataRegularSeason20242025!$B$3:$B$1315, "&lt;=" &amp; BL$1, DataRegularSeason20242025!$D$3:$D$1315, $A13)+SUMIFS(DataRegularSeason20242025!$AB$3:$AB$1315,DataRegularSeason20242025!$B$3:$B$1315, "&lt;=" &amp; BL$1, DataRegularSeason20242025!$E$3:$E$1315, $A13)</f>
        <v>16</v>
      </c>
      <c r="BM13">
        <f>SUMIFS(DataRegularSeason20242025!$AA$3:$AA$1315,DataRegularSeason20242025!$B$3:$B$1315, "&lt;=" &amp; BM$1, DataRegularSeason20242025!$D$3:$D$1315, $A13)+SUMIFS(DataRegularSeason20242025!$AB$3:$AB$1315,DataRegularSeason20242025!$B$3:$B$1315, "&lt;=" &amp; BM$1, DataRegularSeason20242025!$E$3:$E$1315, $A13)</f>
        <v>16</v>
      </c>
      <c r="BN13">
        <f>SUMIFS(DataRegularSeason20242025!$AA$3:$AA$1315,DataRegularSeason20242025!$B$3:$B$1315, "&lt;=" &amp; BN$1, DataRegularSeason20242025!$D$3:$D$1315, $A13)+SUMIFS(DataRegularSeason20242025!$AB$3:$AB$1315,DataRegularSeason20242025!$B$3:$B$1315, "&lt;=" &amp; BN$1, DataRegularSeason20242025!$E$3:$E$1315, $A13)</f>
        <v>16</v>
      </c>
      <c r="BO13">
        <f>SUMIFS(DataRegularSeason20242025!$AA$3:$AA$1315,DataRegularSeason20242025!$B$3:$B$1315, "&lt;=" &amp; BO$1, DataRegularSeason20242025!$D$3:$D$1315, $A13)+SUMIFS(DataRegularSeason20242025!$AB$3:$AB$1315,DataRegularSeason20242025!$B$3:$B$1315, "&lt;=" &amp; BO$1, DataRegularSeason20242025!$E$3:$E$1315, $A13)</f>
        <v>16</v>
      </c>
      <c r="BP13">
        <f>SUMIFS(DataRegularSeason20242025!$AA$3:$AA$1315,DataRegularSeason20242025!$B$3:$B$1315, "&lt;=" &amp; BP$1, DataRegularSeason20242025!$D$3:$D$1315, $A13)+SUMIFS(DataRegularSeason20242025!$AB$3:$AB$1315,DataRegularSeason20242025!$B$3:$B$1315, "&lt;=" &amp; BP$1, DataRegularSeason20242025!$E$3:$E$1315, $A13)</f>
        <v>16</v>
      </c>
      <c r="BQ13">
        <f>SUMIFS(DataRegularSeason20242025!$AA$3:$AA$1315,DataRegularSeason20242025!$B$3:$B$1315, "&lt;=" &amp; BQ$1, DataRegularSeason20242025!$D$3:$D$1315, $A13)+SUMIFS(DataRegularSeason20242025!$AB$3:$AB$1315,DataRegularSeason20242025!$B$3:$B$1315, "&lt;=" &amp; BQ$1, DataRegularSeason20242025!$E$3:$E$1315, $A13)</f>
        <v>16</v>
      </c>
      <c r="BR13">
        <f>SUMIFS(DataRegularSeason20242025!$AA$3:$AA$1315,DataRegularSeason20242025!$B$3:$B$1315, "&lt;=" &amp; BR$1, DataRegularSeason20242025!$D$3:$D$1315, $A13)+SUMIFS(DataRegularSeason20242025!$AB$3:$AB$1315,DataRegularSeason20242025!$B$3:$B$1315, "&lt;=" &amp; BR$1, DataRegularSeason20242025!$E$3:$E$1315, $A13)</f>
        <v>16</v>
      </c>
      <c r="BS13">
        <f>SUMIFS(DataRegularSeason20242025!$AA$3:$AA$1315,DataRegularSeason20242025!$B$3:$B$1315, "&lt;=" &amp; BS$1, DataRegularSeason20242025!$D$3:$D$1315, $A13)+SUMIFS(DataRegularSeason20242025!$AB$3:$AB$1315,DataRegularSeason20242025!$B$3:$B$1315, "&lt;=" &amp; BS$1, DataRegularSeason20242025!$E$3:$E$1315, $A13)</f>
        <v>16</v>
      </c>
      <c r="BT13">
        <f>SUMIFS(DataRegularSeason20242025!$AA$3:$AA$1315,DataRegularSeason20242025!$B$3:$B$1315, "&lt;=" &amp; BT$1, DataRegularSeason20242025!$D$3:$D$1315, $A13)+SUMIFS(DataRegularSeason20242025!$AB$3:$AB$1315,DataRegularSeason20242025!$B$3:$B$1315, "&lt;=" &amp; BT$1, DataRegularSeason20242025!$E$3:$E$1315, $A13)</f>
        <v>16</v>
      </c>
      <c r="BU13">
        <f>SUMIFS(DataRegularSeason20242025!$AA$3:$AA$1315,DataRegularSeason20242025!$B$3:$B$1315, "&lt;=" &amp; BU$1, DataRegularSeason20242025!$D$3:$D$1315, $A13)+SUMIFS(DataRegularSeason20242025!$AB$3:$AB$1315,DataRegularSeason20242025!$B$3:$B$1315, "&lt;=" &amp; BU$1, DataRegularSeason20242025!$E$3:$E$1315, $A13)</f>
        <v>16</v>
      </c>
      <c r="BV13">
        <f>SUMIFS(DataRegularSeason20242025!$AA$3:$AA$1315,DataRegularSeason20242025!$B$3:$B$1315, "&lt;=" &amp; BV$1, DataRegularSeason20242025!$D$3:$D$1315, $A13)+SUMIFS(DataRegularSeason20242025!$AB$3:$AB$1315,DataRegularSeason20242025!$B$3:$B$1315, "&lt;=" &amp; BV$1, DataRegularSeason20242025!$E$3:$E$1315, $A13)</f>
        <v>16</v>
      </c>
      <c r="BW13">
        <f>SUMIFS(DataRegularSeason20242025!$AA$3:$AA$1315,DataRegularSeason20242025!$B$3:$B$1315, "&lt;=" &amp; BW$1, DataRegularSeason20242025!$D$3:$D$1315, $A13)+SUMIFS(DataRegularSeason20242025!$AB$3:$AB$1315,DataRegularSeason20242025!$B$3:$B$1315, "&lt;=" &amp; BW$1, DataRegularSeason20242025!$E$3:$E$1315, $A13)</f>
        <v>16</v>
      </c>
      <c r="BX13">
        <f>SUMIFS(DataRegularSeason20242025!$AA$3:$AA$1315,DataRegularSeason20242025!$B$3:$B$1315, "&lt;=" &amp; BX$1, DataRegularSeason20242025!$D$3:$D$1315, $A13)+SUMIFS(DataRegularSeason20242025!$AB$3:$AB$1315,DataRegularSeason20242025!$B$3:$B$1315, "&lt;=" &amp; BX$1, DataRegularSeason20242025!$E$3:$E$1315, $A13)</f>
        <v>16</v>
      </c>
      <c r="BY13">
        <f>SUMIFS(DataRegularSeason20242025!$AA$3:$AA$1315,DataRegularSeason20242025!$B$3:$B$1315, "&lt;=" &amp; BY$1, DataRegularSeason20242025!$D$3:$D$1315, $A13)+SUMIFS(DataRegularSeason20242025!$AB$3:$AB$1315,DataRegularSeason20242025!$B$3:$B$1315, "&lt;=" &amp; BY$1, DataRegularSeason20242025!$E$3:$E$1315, $A13)</f>
        <v>16</v>
      </c>
      <c r="BZ13">
        <f>SUMIFS(DataRegularSeason20242025!$AA$3:$AA$1315,DataRegularSeason20242025!$B$3:$B$1315, "&lt;=" &amp; BZ$1, DataRegularSeason20242025!$D$3:$D$1315, $A13)+SUMIFS(DataRegularSeason20242025!$AB$3:$AB$1315,DataRegularSeason20242025!$B$3:$B$1315, "&lt;=" &amp; BZ$1, DataRegularSeason20242025!$E$3:$E$1315, $A13)</f>
        <v>16</v>
      </c>
      <c r="CA13">
        <f>SUMIFS(DataRegularSeason20242025!$AA$3:$AA$1315,DataRegularSeason20242025!$B$3:$B$1315, "&lt;=" &amp; CA$1, DataRegularSeason20242025!$D$3:$D$1315, $A13)+SUMIFS(DataRegularSeason20242025!$AB$3:$AB$1315,DataRegularSeason20242025!$B$3:$B$1315, "&lt;=" &amp; CA$1, DataRegularSeason20242025!$E$3:$E$1315, $A13)</f>
        <v>16</v>
      </c>
      <c r="CB13">
        <f>SUMIFS(DataRegularSeason20242025!$AA$3:$AA$1315,DataRegularSeason20242025!$B$3:$B$1315, "&lt;=" &amp; CB$1, DataRegularSeason20242025!$D$3:$D$1315, $A13)+SUMIFS(DataRegularSeason20242025!$AB$3:$AB$1315,DataRegularSeason20242025!$B$3:$B$1315, "&lt;=" &amp; CB$1, DataRegularSeason20242025!$E$3:$E$1315, $A13)</f>
        <v>16</v>
      </c>
      <c r="CC13">
        <f>SUMIFS(DataRegularSeason20242025!$AA$3:$AA$1315,DataRegularSeason20242025!$B$3:$B$1315, "&lt;=" &amp; CC$1, DataRegularSeason20242025!$D$3:$D$1315, $A13)+SUMIFS(DataRegularSeason20242025!$AB$3:$AB$1315,DataRegularSeason20242025!$B$3:$B$1315, "&lt;=" &amp; CC$1, DataRegularSeason20242025!$E$3:$E$1315, $A13)</f>
        <v>16</v>
      </c>
      <c r="CD13">
        <f>SUMIFS(DataRegularSeason20242025!$AA$3:$AA$1315,DataRegularSeason20242025!$B$3:$B$1315, "&lt;=" &amp; CD$1, DataRegularSeason20242025!$D$3:$D$1315, $A13)+SUMIFS(DataRegularSeason20242025!$AB$3:$AB$1315,DataRegularSeason20242025!$B$3:$B$1315, "&lt;=" &amp; CD$1, DataRegularSeason20242025!$E$3:$E$1315, $A13)</f>
        <v>16</v>
      </c>
      <c r="CE13">
        <f>SUMIFS(DataRegularSeason20242025!$AA$3:$AA$1315,DataRegularSeason20242025!$B$3:$B$1315, "&lt;=" &amp; CE$1, DataRegularSeason20242025!$D$3:$D$1315, $A13)+SUMIFS(DataRegularSeason20242025!$AB$3:$AB$1315,DataRegularSeason20242025!$B$3:$B$1315, "&lt;=" &amp; CE$1, DataRegularSeason20242025!$E$3:$E$1315, $A13)</f>
        <v>16</v>
      </c>
      <c r="CF13">
        <f>SUMIFS(DataRegularSeason20242025!$AA$3:$AA$1315,DataRegularSeason20242025!$B$3:$B$1315, "&lt;=" &amp; CF$1, DataRegularSeason20242025!$D$3:$D$1315, $A13)+SUMIFS(DataRegularSeason20242025!$AB$3:$AB$1315,DataRegularSeason20242025!$B$3:$B$1315, "&lt;=" &amp; CF$1, DataRegularSeason20242025!$E$3:$E$1315, $A13)</f>
        <v>16</v>
      </c>
      <c r="CG13">
        <f>SUMIFS(DataRegularSeason20242025!$AA$3:$AA$1315,DataRegularSeason20242025!$B$3:$B$1315, "&lt;=" &amp; CG$1, DataRegularSeason20242025!$D$3:$D$1315, $A13)+SUMIFS(DataRegularSeason20242025!$AB$3:$AB$1315,DataRegularSeason20242025!$B$3:$B$1315, "&lt;=" &amp; CG$1, DataRegularSeason20242025!$E$3:$E$1315, $A13)</f>
        <v>16</v>
      </c>
      <c r="CH13">
        <f>SUMIFS(DataRegularSeason20242025!$AA$3:$AA$1315,DataRegularSeason20242025!$B$3:$B$1315, "&lt;=" &amp; CH$1, DataRegularSeason20242025!$D$3:$D$1315, $A13)+SUMIFS(DataRegularSeason20242025!$AB$3:$AB$1315,DataRegularSeason20242025!$B$3:$B$1315, "&lt;=" &amp; CH$1, DataRegularSeason20242025!$E$3:$E$1315, $A13)</f>
        <v>16</v>
      </c>
      <c r="CI13">
        <f>SUMIFS(DataRegularSeason20242025!$AA$3:$AA$1315,DataRegularSeason20242025!$B$3:$B$1315, "&lt;=" &amp; CI$1, DataRegularSeason20242025!$D$3:$D$1315, $A13)+SUMIFS(DataRegularSeason20242025!$AB$3:$AB$1315,DataRegularSeason20242025!$B$3:$B$1315, "&lt;=" &amp; CI$1, DataRegularSeason20242025!$E$3:$E$1315, $A13)</f>
        <v>16</v>
      </c>
      <c r="CJ13">
        <f>SUMIFS(DataRegularSeason20242025!$AA$3:$AA$1315,DataRegularSeason20242025!$B$3:$B$1315, "&lt;=" &amp; CJ$1, DataRegularSeason20242025!$D$3:$D$1315, $A13)+SUMIFS(DataRegularSeason20242025!$AB$3:$AB$1315,DataRegularSeason20242025!$B$3:$B$1315, "&lt;=" &amp; CJ$1, DataRegularSeason20242025!$E$3:$E$1315, $A13)</f>
        <v>16</v>
      </c>
      <c r="CK13">
        <f>SUMIFS(DataRegularSeason20242025!$AA$3:$AA$1315,DataRegularSeason20242025!$B$3:$B$1315, "&lt;=" &amp; CK$1, DataRegularSeason20242025!$D$3:$D$1315, $A13)+SUMIFS(DataRegularSeason20242025!$AB$3:$AB$1315,DataRegularSeason20242025!$B$3:$B$1315, "&lt;=" &amp; CK$1, DataRegularSeason20242025!$E$3:$E$1315, $A13)</f>
        <v>16</v>
      </c>
      <c r="CL13">
        <f>SUMIFS(DataRegularSeason20242025!$AA$3:$AA$1315,DataRegularSeason20242025!$B$3:$B$1315, "&lt;=" &amp; CL$1, DataRegularSeason20242025!$D$3:$D$1315, $A13)+SUMIFS(DataRegularSeason20242025!$AB$3:$AB$1315,DataRegularSeason20242025!$B$3:$B$1315, "&lt;=" &amp; CL$1, DataRegularSeason20242025!$E$3:$E$1315, $A13)</f>
        <v>16</v>
      </c>
      <c r="CM13">
        <f>SUMIFS(DataRegularSeason20242025!$AA$3:$AA$1315,DataRegularSeason20242025!$B$3:$B$1315, "&lt;=" &amp; CM$1, DataRegularSeason20242025!$D$3:$D$1315, $A13)+SUMIFS(DataRegularSeason20242025!$AB$3:$AB$1315,DataRegularSeason20242025!$B$3:$B$1315, "&lt;=" &amp; CM$1, DataRegularSeason20242025!$E$3:$E$1315, $A13)</f>
        <v>16</v>
      </c>
      <c r="CN13">
        <f>SUMIFS(DataRegularSeason20242025!$AA$3:$AA$1315,DataRegularSeason20242025!$B$3:$B$1315, "&lt;=" &amp; CN$1, DataRegularSeason20242025!$D$3:$D$1315, $A13)+SUMIFS(DataRegularSeason20242025!$AB$3:$AB$1315,DataRegularSeason20242025!$B$3:$B$1315, "&lt;=" &amp; CN$1, DataRegularSeason20242025!$E$3:$E$1315, $A13)</f>
        <v>16</v>
      </c>
      <c r="CO13">
        <f>SUMIFS(DataRegularSeason20242025!$AA$3:$AA$1315,DataRegularSeason20242025!$B$3:$B$1315, "&lt;=" &amp; CO$1, DataRegularSeason20242025!$D$3:$D$1315, $A13)+SUMIFS(DataRegularSeason20242025!$AB$3:$AB$1315,DataRegularSeason20242025!$B$3:$B$1315, "&lt;=" &amp; CO$1, DataRegularSeason20242025!$E$3:$E$1315, $A13)</f>
        <v>16</v>
      </c>
      <c r="CP13">
        <f>SUMIFS(DataRegularSeason20242025!$AA$3:$AA$1315,DataRegularSeason20242025!$B$3:$B$1315, "&lt;=" &amp; CP$1, DataRegularSeason20242025!$D$3:$D$1315, $A13)+SUMIFS(DataRegularSeason20242025!$AB$3:$AB$1315,DataRegularSeason20242025!$B$3:$B$1315, "&lt;=" &amp; CP$1, DataRegularSeason20242025!$E$3:$E$1315, $A13)</f>
        <v>16</v>
      </c>
      <c r="CQ13">
        <f>SUMIFS(DataRegularSeason20242025!$AA$3:$AA$1315,DataRegularSeason20242025!$B$3:$B$1315, "&lt;=" &amp; CQ$1, DataRegularSeason20242025!$D$3:$D$1315, $A13)+SUMIFS(DataRegularSeason20242025!$AB$3:$AB$1315,DataRegularSeason20242025!$B$3:$B$1315, "&lt;=" &amp; CQ$1, DataRegularSeason20242025!$E$3:$E$1315, $A13)</f>
        <v>16</v>
      </c>
      <c r="CR13">
        <f>SUMIFS(DataRegularSeason20242025!$AA$3:$AA$1315,DataRegularSeason20242025!$B$3:$B$1315, "&lt;=" &amp; CR$1, DataRegularSeason20242025!$D$3:$D$1315, $A13)+SUMIFS(DataRegularSeason20242025!$AB$3:$AB$1315,DataRegularSeason20242025!$B$3:$B$1315, "&lt;=" &amp; CR$1, DataRegularSeason20242025!$E$3:$E$1315, $A13)</f>
        <v>16</v>
      </c>
      <c r="CS13">
        <f>SUMIFS(DataRegularSeason20242025!$AA$3:$AA$1315,DataRegularSeason20242025!$B$3:$B$1315, "&lt;=" &amp; CS$1, DataRegularSeason20242025!$D$3:$D$1315, $A13)+SUMIFS(DataRegularSeason20242025!$AB$3:$AB$1315,DataRegularSeason20242025!$B$3:$B$1315, "&lt;=" &amp; CS$1, DataRegularSeason20242025!$E$3:$E$1315, $A13)</f>
        <v>16</v>
      </c>
      <c r="CT13">
        <f>SUMIFS(DataRegularSeason20242025!$AA$3:$AA$1315,DataRegularSeason20242025!$B$3:$B$1315, "&lt;=" &amp; CT$1, DataRegularSeason20242025!$D$3:$D$1315, $A13)+SUMIFS(DataRegularSeason20242025!$AB$3:$AB$1315,DataRegularSeason20242025!$B$3:$B$1315, "&lt;=" &amp; CT$1, DataRegularSeason20242025!$E$3:$E$1315, $A13)</f>
        <v>16</v>
      </c>
      <c r="CU13">
        <f>SUMIFS(DataRegularSeason20242025!$AA$3:$AA$1315,DataRegularSeason20242025!$B$3:$B$1315, "&lt;=" &amp; CU$1, DataRegularSeason20242025!$D$3:$D$1315, $A13)+SUMIFS(DataRegularSeason20242025!$AB$3:$AB$1315,DataRegularSeason20242025!$B$3:$B$1315, "&lt;=" &amp; CU$1, DataRegularSeason20242025!$E$3:$E$1315, $A13)</f>
        <v>16</v>
      </c>
      <c r="CV13">
        <f>SUMIFS(DataRegularSeason20242025!$AA$3:$AA$1315,DataRegularSeason20242025!$B$3:$B$1315, "&lt;=" &amp; CV$1, DataRegularSeason20242025!$D$3:$D$1315, $A13)+SUMIFS(DataRegularSeason20242025!$AB$3:$AB$1315,DataRegularSeason20242025!$B$3:$B$1315, "&lt;=" &amp; CV$1, DataRegularSeason20242025!$E$3:$E$1315, $A13)</f>
        <v>16</v>
      </c>
      <c r="CW13">
        <f>SUMIFS(DataRegularSeason20242025!$AA$3:$AA$1315,DataRegularSeason20242025!$B$3:$B$1315, "&lt;=" &amp; CW$1, DataRegularSeason20242025!$D$3:$D$1315, $A13)+SUMIFS(DataRegularSeason20242025!$AB$3:$AB$1315,DataRegularSeason20242025!$B$3:$B$1315, "&lt;=" &amp; CW$1, DataRegularSeason20242025!$E$3:$E$1315, $A13)</f>
        <v>16</v>
      </c>
      <c r="CX13">
        <f>SUMIFS(DataRegularSeason20242025!$AA$3:$AA$1315,DataRegularSeason20242025!$B$3:$B$1315, "&lt;=" &amp; CX$1, DataRegularSeason20242025!$D$3:$D$1315, $A13)+SUMIFS(DataRegularSeason20242025!$AB$3:$AB$1315,DataRegularSeason20242025!$B$3:$B$1315, "&lt;=" &amp; CX$1, DataRegularSeason20242025!$E$3:$E$1315, $A13)</f>
        <v>16</v>
      </c>
      <c r="CY13">
        <f>SUMIFS(DataRegularSeason20242025!$AA$3:$AA$1315,DataRegularSeason20242025!$B$3:$B$1315, "&lt;=" &amp; CY$1, DataRegularSeason20242025!$D$3:$D$1315, $A13)+SUMIFS(DataRegularSeason20242025!$AB$3:$AB$1315,DataRegularSeason20242025!$B$3:$B$1315, "&lt;=" &amp; CY$1, DataRegularSeason20242025!$E$3:$E$1315, $A13)</f>
        <v>16</v>
      </c>
      <c r="CZ13">
        <f>SUMIFS(DataRegularSeason20242025!$AA$3:$AA$1315,DataRegularSeason20242025!$B$3:$B$1315, "&lt;=" &amp; CZ$1, DataRegularSeason20242025!$D$3:$D$1315, $A13)+SUMIFS(DataRegularSeason20242025!$AB$3:$AB$1315,DataRegularSeason20242025!$B$3:$B$1315, "&lt;=" &amp; CZ$1, DataRegularSeason20242025!$E$3:$E$1315, $A13)</f>
        <v>16</v>
      </c>
      <c r="DA13">
        <f>SUMIFS(DataRegularSeason20242025!$AA$3:$AA$1315,DataRegularSeason20242025!$B$3:$B$1315, "&lt;=" &amp; DA$1, DataRegularSeason20242025!$D$3:$D$1315, $A13)+SUMIFS(DataRegularSeason20242025!$AB$3:$AB$1315,DataRegularSeason20242025!$B$3:$B$1315, "&lt;=" &amp; DA$1, DataRegularSeason20242025!$E$3:$E$1315, $A13)</f>
        <v>16</v>
      </c>
      <c r="DB13">
        <f>SUMIFS(DataRegularSeason20242025!$AA$3:$AA$1315,DataRegularSeason20242025!$B$3:$B$1315, "&lt;=" &amp; DB$1, DataRegularSeason20242025!$D$3:$D$1315, $A13)+SUMIFS(DataRegularSeason20242025!$AB$3:$AB$1315,DataRegularSeason20242025!$B$3:$B$1315, "&lt;=" &amp; DB$1, DataRegularSeason20242025!$E$3:$E$1315, $A13)</f>
        <v>16</v>
      </c>
      <c r="DC13">
        <f>SUMIFS(DataRegularSeason20242025!$AA$3:$AA$1315,DataRegularSeason20242025!$B$3:$B$1315, "&lt;=" &amp; DC$1, DataRegularSeason20242025!$D$3:$D$1315, $A13)+SUMIFS(DataRegularSeason20242025!$AB$3:$AB$1315,DataRegularSeason20242025!$B$3:$B$1315, "&lt;=" &amp; DC$1, DataRegularSeason20242025!$E$3:$E$1315, $A13)</f>
        <v>16</v>
      </c>
      <c r="DD13">
        <f>SUMIFS(DataRegularSeason20242025!$AA$3:$AA$1315,DataRegularSeason20242025!$B$3:$B$1315, "&lt;=" &amp; DD$1, DataRegularSeason20242025!$D$3:$D$1315, $A13)+SUMIFS(DataRegularSeason20242025!$AB$3:$AB$1315,DataRegularSeason20242025!$B$3:$B$1315, "&lt;=" &amp; DD$1, DataRegularSeason20242025!$E$3:$E$1315, $A13)</f>
        <v>16</v>
      </c>
      <c r="DE13">
        <f>SUMIFS(DataRegularSeason20242025!$AA$3:$AA$1315,DataRegularSeason20242025!$B$3:$B$1315, "&lt;=" &amp; DE$1, DataRegularSeason20242025!$D$3:$D$1315, $A13)+SUMIFS(DataRegularSeason20242025!$AB$3:$AB$1315,DataRegularSeason20242025!$B$3:$B$1315, "&lt;=" &amp; DE$1, DataRegularSeason20242025!$E$3:$E$1315, $A13)</f>
        <v>16</v>
      </c>
      <c r="DF13">
        <f>SUMIFS(DataRegularSeason20242025!$AA$3:$AA$1315,DataRegularSeason20242025!$B$3:$B$1315, "&lt;=" &amp; DF$1, DataRegularSeason20242025!$D$3:$D$1315, $A13)+SUMIFS(DataRegularSeason20242025!$AB$3:$AB$1315,DataRegularSeason20242025!$B$3:$B$1315, "&lt;=" &amp; DF$1, DataRegularSeason20242025!$E$3:$E$1315, $A13)</f>
        <v>16</v>
      </c>
      <c r="DG13">
        <f>SUMIFS(DataRegularSeason20242025!$AA$3:$AA$1315,DataRegularSeason20242025!$B$3:$B$1315, "&lt;=" &amp; DG$1, DataRegularSeason20242025!$D$3:$D$1315, $A13)+SUMIFS(DataRegularSeason20242025!$AB$3:$AB$1315,DataRegularSeason20242025!$B$3:$B$1315, "&lt;=" &amp; DG$1, DataRegularSeason20242025!$E$3:$E$1315, $A13)</f>
        <v>16</v>
      </c>
      <c r="DH13">
        <f>SUMIFS(DataRegularSeason20242025!$AA$3:$AA$1315,DataRegularSeason20242025!$B$3:$B$1315, "&lt;=" &amp; DH$1, DataRegularSeason20242025!$D$3:$D$1315, $A13)+SUMIFS(DataRegularSeason20242025!$AB$3:$AB$1315,DataRegularSeason20242025!$B$3:$B$1315, "&lt;=" &amp; DH$1, DataRegularSeason20242025!$E$3:$E$1315, $A13)</f>
        <v>16</v>
      </c>
      <c r="DI13">
        <f>SUMIFS(DataRegularSeason20242025!$AA$3:$AA$1315,DataRegularSeason20242025!$B$3:$B$1315, "&lt;=" &amp; DI$1, DataRegularSeason20242025!$D$3:$D$1315, $A13)+SUMIFS(DataRegularSeason20242025!$AB$3:$AB$1315,DataRegularSeason20242025!$B$3:$B$1315, "&lt;=" &amp; DI$1, DataRegularSeason20242025!$E$3:$E$1315, $A13)</f>
        <v>16</v>
      </c>
      <c r="DJ13">
        <f>SUMIFS(DataRegularSeason20242025!$AA$3:$AA$1315,DataRegularSeason20242025!$B$3:$B$1315, "&lt;=" &amp; DJ$1, DataRegularSeason20242025!$D$3:$D$1315, $A13)+SUMIFS(DataRegularSeason20242025!$AB$3:$AB$1315,DataRegularSeason20242025!$B$3:$B$1315, "&lt;=" &amp; DJ$1, DataRegularSeason20242025!$E$3:$E$1315, $A13)</f>
        <v>16</v>
      </c>
      <c r="DK13">
        <f>SUMIFS(DataRegularSeason20242025!$AA$3:$AA$1315,DataRegularSeason20242025!$B$3:$B$1315, "&lt;=" &amp; DK$1, DataRegularSeason20242025!$D$3:$D$1315, $A13)+SUMIFS(DataRegularSeason20242025!$AB$3:$AB$1315,DataRegularSeason20242025!$B$3:$B$1315, "&lt;=" &amp; DK$1, DataRegularSeason20242025!$E$3:$E$1315, $A13)</f>
        <v>16</v>
      </c>
      <c r="DL13">
        <f>SUMIFS(DataRegularSeason20242025!$AA$3:$AA$1315,DataRegularSeason20242025!$B$3:$B$1315, "&lt;=" &amp; DL$1, DataRegularSeason20242025!$D$3:$D$1315, $A13)+SUMIFS(DataRegularSeason20242025!$AB$3:$AB$1315,DataRegularSeason20242025!$B$3:$B$1315, "&lt;=" &amp; DL$1, DataRegularSeason20242025!$E$3:$E$1315, $A13)</f>
        <v>16</v>
      </c>
      <c r="DM13">
        <f>SUMIFS(DataRegularSeason20242025!$AA$3:$AA$1315,DataRegularSeason20242025!$B$3:$B$1315, "&lt;=" &amp; DM$1, DataRegularSeason20242025!$D$3:$D$1315, $A13)+SUMIFS(DataRegularSeason20242025!$AB$3:$AB$1315,DataRegularSeason20242025!$B$3:$B$1315, "&lt;=" &amp; DM$1, DataRegularSeason20242025!$E$3:$E$1315, $A13)</f>
        <v>16</v>
      </c>
      <c r="DN13">
        <f>SUMIFS(DataRegularSeason20242025!$AA$3:$AA$1315,DataRegularSeason20242025!$B$3:$B$1315, "&lt;=" &amp; DN$1, DataRegularSeason20242025!$D$3:$D$1315, $A13)+SUMIFS(DataRegularSeason20242025!$AB$3:$AB$1315,DataRegularSeason20242025!$B$3:$B$1315, "&lt;=" &amp; DN$1, DataRegularSeason20242025!$E$3:$E$1315, $A13)</f>
        <v>16</v>
      </c>
      <c r="DO13">
        <f>SUMIFS(DataRegularSeason20242025!$AA$3:$AA$1315,DataRegularSeason20242025!$B$3:$B$1315, "&lt;=" &amp; DO$1, DataRegularSeason20242025!$D$3:$D$1315, $A13)+SUMIFS(DataRegularSeason20242025!$AB$3:$AB$1315,DataRegularSeason20242025!$B$3:$B$1315, "&lt;=" &amp; DO$1, DataRegularSeason20242025!$E$3:$E$1315, $A13)</f>
        <v>16</v>
      </c>
      <c r="DP13">
        <f>SUMIFS(DataRegularSeason20242025!$AA$3:$AA$1315,DataRegularSeason20242025!$B$3:$B$1315, "&lt;=" &amp; DP$1, DataRegularSeason20242025!$D$3:$D$1315, $A13)+SUMIFS(DataRegularSeason20242025!$AB$3:$AB$1315,DataRegularSeason20242025!$B$3:$B$1315, "&lt;=" &amp; DP$1, DataRegularSeason20242025!$E$3:$E$1315, $A13)</f>
        <v>16</v>
      </c>
      <c r="DQ13">
        <f>SUMIFS(DataRegularSeason20242025!$AA$3:$AA$1315,DataRegularSeason20242025!$B$3:$B$1315, "&lt;=" &amp; DQ$1, DataRegularSeason20242025!$D$3:$D$1315, $A13)+SUMIFS(DataRegularSeason20242025!$AB$3:$AB$1315,DataRegularSeason20242025!$B$3:$B$1315, "&lt;=" &amp; DQ$1, DataRegularSeason20242025!$E$3:$E$1315, $A13)</f>
        <v>16</v>
      </c>
      <c r="DR13">
        <f>SUMIFS(DataRegularSeason20242025!$AA$3:$AA$1315,DataRegularSeason20242025!$B$3:$B$1315, "&lt;=" &amp; DR$1, DataRegularSeason20242025!$D$3:$D$1315, $A13)+SUMIFS(DataRegularSeason20242025!$AB$3:$AB$1315,DataRegularSeason20242025!$B$3:$B$1315, "&lt;=" &amp; DR$1, DataRegularSeason20242025!$E$3:$E$1315, $A13)</f>
        <v>16</v>
      </c>
      <c r="DS13">
        <f>SUMIFS(DataRegularSeason20242025!$AA$3:$AA$1315,DataRegularSeason20242025!$B$3:$B$1315, "&lt;=" &amp; DS$1, DataRegularSeason20242025!$D$3:$D$1315, $A13)+SUMIFS(DataRegularSeason20242025!$AB$3:$AB$1315,DataRegularSeason20242025!$B$3:$B$1315, "&lt;=" &amp; DS$1, DataRegularSeason20242025!$E$3:$E$1315, $A13)</f>
        <v>16</v>
      </c>
      <c r="DT13">
        <f>SUMIFS(DataRegularSeason20242025!$AA$3:$AA$1315,DataRegularSeason20242025!$B$3:$B$1315, "&lt;=" &amp; DT$1, DataRegularSeason20242025!$D$3:$D$1315, $A13)+SUMIFS(DataRegularSeason20242025!$AB$3:$AB$1315,DataRegularSeason20242025!$B$3:$B$1315, "&lt;=" &amp; DT$1, DataRegularSeason20242025!$E$3:$E$1315, $A13)</f>
        <v>16</v>
      </c>
      <c r="DU13">
        <f>SUMIFS(DataRegularSeason20242025!$AA$3:$AA$1315,DataRegularSeason20242025!$B$3:$B$1315, "&lt;=" &amp; DU$1, DataRegularSeason20242025!$D$3:$D$1315, $A13)+SUMIFS(DataRegularSeason20242025!$AB$3:$AB$1315,DataRegularSeason20242025!$B$3:$B$1315, "&lt;=" &amp; DU$1, DataRegularSeason20242025!$E$3:$E$1315, $A13)</f>
        <v>16</v>
      </c>
      <c r="DV13">
        <f>SUMIFS(DataRegularSeason20242025!$AA$3:$AA$1315,DataRegularSeason20242025!$B$3:$B$1315, "&lt;=" &amp; DV$1, DataRegularSeason20242025!$D$3:$D$1315, $A13)+SUMIFS(DataRegularSeason20242025!$AB$3:$AB$1315,DataRegularSeason20242025!$B$3:$B$1315, "&lt;=" &amp; DV$1, DataRegularSeason20242025!$E$3:$E$1315, $A13)</f>
        <v>16</v>
      </c>
      <c r="DW13">
        <f>SUMIFS(DataRegularSeason20242025!$AA$3:$AA$1315,DataRegularSeason20242025!$B$3:$B$1315, "&lt;=" &amp; DW$1, DataRegularSeason20242025!$D$3:$D$1315, $A13)+SUMIFS(DataRegularSeason20242025!$AB$3:$AB$1315,DataRegularSeason20242025!$B$3:$B$1315, "&lt;=" &amp; DW$1, DataRegularSeason20242025!$E$3:$E$1315, $A13)</f>
        <v>16</v>
      </c>
      <c r="DX13">
        <f>SUMIFS(DataRegularSeason20242025!$AA$3:$AA$1315,DataRegularSeason20242025!$B$3:$B$1315, "&lt;=" &amp; DX$1, DataRegularSeason20242025!$D$3:$D$1315, $A13)+SUMIFS(DataRegularSeason20242025!$AB$3:$AB$1315,DataRegularSeason20242025!$B$3:$B$1315, "&lt;=" &amp; DX$1, DataRegularSeason20242025!$E$3:$E$1315, $A13)</f>
        <v>16</v>
      </c>
      <c r="DY13">
        <f>SUMIFS(DataRegularSeason20242025!$AA$3:$AA$1315,DataRegularSeason20242025!$B$3:$B$1315, "&lt;=" &amp; DY$1, DataRegularSeason20242025!$D$3:$D$1315, $A13)+SUMIFS(DataRegularSeason20242025!$AB$3:$AB$1315,DataRegularSeason20242025!$B$3:$B$1315, "&lt;=" &amp; DY$1, DataRegularSeason20242025!$E$3:$E$1315, $A13)</f>
        <v>16</v>
      </c>
      <c r="DZ13">
        <f>SUMIFS(DataRegularSeason20242025!$AA$3:$AA$1315,DataRegularSeason20242025!$B$3:$B$1315, "&lt;=" &amp; DZ$1, DataRegularSeason20242025!$D$3:$D$1315, $A13)+SUMIFS(DataRegularSeason20242025!$AB$3:$AB$1315,DataRegularSeason20242025!$B$3:$B$1315, "&lt;=" &amp; DZ$1, DataRegularSeason20242025!$E$3:$E$1315, $A13)</f>
        <v>16</v>
      </c>
      <c r="EA13">
        <f>SUMIFS(DataRegularSeason20242025!$AA$3:$AA$1315,DataRegularSeason20242025!$B$3:$B$1315, "&lt;=" &amp; EA$1, DataRegularSeason20242025!$D$3:$D$1315, $A13)+SUMIFS(DataRegularSeason20242025!$AB$3:$AB$1315,DataRegularSeason20242025!$B$3:$B$1315, "&lt;=" &amp; EA$1, DataRegularSeason20242025!$E$3:$E$1315, $A13)</f>
        <v>16</v>
      </c>
      <c r="EB13">
        <f>SUMIFS(DataRegularSeason20242025!$AA$3:$AA$1315,DataRegularSeason20242025!$B$3:$B$1315, "&lt;=" &amp; EB$1, DataRegularSeason20242025!$D$3:$D$1315, $A13)+SUMIFS(DataRegularSeason20242025!$AB$3:$AB$1315,DataRegularSeason20242025!$B$3:$B$1315, "&lt;=" &amp; EB$1, DataRegularSeason20242025!$E$3:$E$1315, $A13)</f>
        <v>16</v>
      </c>
      <c r="EC13">
        <f>SUMIFS(DataRegularSeason20242025!$AA$3:$AA$1315,DataRegularSeason20242025!$B$3:$B$1315, "&lt;=" &amp; EC$1, DataRegularSeason20242025!$D$3:$D$1315, $A13)+SUMIFS(DataRegularSeason20242025!$AB$3:$AB$1315,DataRegularSeason20242025!$B$3:$B$1315, "&lt;=" &amp; EC$1, DataRegularSeason20242025!$E$3:$E$1315, $A13)</f>
        <v>16</v>
      </c>
      <c r="ED13">
        <f>SUMIFS(DataRegularSeason20242025!$AA$3:$AA$1315,DataRegularSeason20242025!$B$3:$B$1315, "&lt;=" &amp; ED$1, DataRegularSeason20242025!$D$3:$D$1315, $A13)+SUMIFS(DataRegularSeason20242025!$AB$3:$AB$1315,DataRegularSeason20242025!$B$3:$B$1315, "&lt;=" &amp; ED$1, DataRegularSeason20242025!$E$3:$E$1315, $A13)</f>
        <v>16</v>
      </c>
      <c r="EE13">
        <f>SUMIFS(DataRegularSeason20242025!$AA$3:$AA$1315,DataRegularSeason20242025!$B$3:$B$1315, "&lt;=" &amp; EE$1, DataRegularSeason20242025!$D$3:$D$1315, $A13)+SUMIFS(DataRegularSeason20242025!$AB$3:$AB$1315,DataRegularSeason20242025!$B$3:$B$1315, "&lt;=" &amp; EE$1, DataRegularSeason20242025!$E$3:$E$1315, $A13)</f>
        <v>16</v>
      </c>
      <c r="EF13">
        <f>SUMIFS(DataRegularSeason20242025!$AA$3:$AA$1315,DataRegularSeason20242025!$B$3:$B$1315, "&lt;=" &amp; EF$1, DataRegularSeason20242025!$D$3:$D$1315, $A13)+SUMIFS(DataRegularSeason20242025!$AB$3:$AB$1315,DataRegularSeason20242025!$B$3:$B$1315, "&lt;=" &amp; EF$1, DataRegularSeason20242025!$E$3:$E$1315, $A13)</f>
        <v>16</v>
      </c>
      <c r="EG13">
        <f>SUMIFS(DataRegularSeason20242025!$AA$3:$AA$1315,DataRegularSeason20242025!$B$3:$B$1315, "&lt;=" &amp; EG$1, DataRegularSeason20242025!$D$3:$D$1315, $A13)+SUMIFS(DataRegularSeason20242025!$AB$3:$AB$1315,DataRegularSeason20242025!$B$3:$B$1315, "&lt;=" &amp; EG$1, DataRegularSeason20242025!$E$3:$E$1315, $A13)</f>
        <v>16</v>
      </c>
      <c r="EH13">
        <f>SUMIFS(DataRegularSeason20242025!$AA$3:$AA$1315,DataRegularSeason20242025!$B$3:$B$1315, "&lt;=" &amp; EH$1, DataRegularSeason20242025!$D$3:$D$1315, $A13)+SUMIFS(DataRegularSeason20242025!$AB$3:$AB$1315,DataRegularSeason20242025!$B$3:$B$1315, "&lt;=" &amp; EH$1, DataRegularSeason20242025!$E$3:$E$1315, $A13)</f>
        <v>16</v>
      </c>
      <c r="EI13">
        <f>SUMIFS(DataRegularSeason20242025!$AA$3:$AA$1315,DataRegularSeason20242025!$B$3:$B$1315, "&lt;=" &amp; EI$1, DataRegularSeason20242025!$D$3:$D$1315, $A13)+SUMIFS(DataRegularSeason20242025!$AB$3:$AB$1315,DataRegularSeason20242025!$B$3:$B$1315, "&lt;=" &amp; EI$1, DataRegularSeason20242025!$E$3:$E$1315, $A13)</f>
        <v>16</v>
      </c>
      <c r="EJ13">
        <f>SUMIFS(DataRegularSeason20242025!$AA$3:$AA$1315,DataRegularSeason20242025!$B$3:$B$1315, "&lt;=" &amp; EJ$1, DataRegularSeason20242025!$D$3:$D$1315, $A13)+SUMIFS(DataRegularSeason20242025!$AB$3:$AB$1315,DataRegularSeason20242025!$B$3:$B$1315, "&lt;=" &amp; EJ$1, DataRegularSeason20242025!$E$3:$E$1315, $A13)</f>
        <v>16</v>
      </c>
      <c r="EK13">
        <f>SUMIFS(DataRegularSeason20242025!$AA$3:$AA$1315,DataRegularSeason20242025!$B$3:$B$1315, "&lt;=" &amp; EK$1, DataRegularSeason20242025!$D$3:$D$1315, $A13)+SUMIFS(DataRegularSeason20242025!$AB$3:$AB$1315,DataRegularSeason20242025!$B$3:$B$1315, "&lt;=" &amp; EK$1, DataRegularSeason20242025!$E$3:$E$1315, $A13)</f>
        <v>16</v>
      </c>
      <c r="EL13">
        <f>SUMIFS(DataRegularSeason20242025!$AA$3:$AA$1315,DataRegularSeason20242025!$B$3:$B$1315, "&lt;=" &amp; EL$1, DataRegularSeason20242025!$D$3:$D$1315, $A13)+SUMIFS(DataRegularSeason20242025!$AB$3:$AB$1315,DataRegularSeason20242025!$B$3:$B$1315, "&lt;=" &amp; EL$1, DataRegularSeason20242025!$E$3:$E$1315, $A13)</f>
        <v>16</v>
      </c>
      <c r="EM13">
        <f>SUMIFS(DataRegularSeason20242025!$AA$3:$AA$1315,DataRegularSeason20242025!$B$3:$B$1315, "&lt;=" &amp; EM$1, DataRegularSeason20242025!$D$3:$D$1315, $A13)+SUMIFS(DataRegularSeason20242025!$AB$3:$AB$1315,DataRegularSeason20242025!$B$3:$B$1315, "&lt;=" &amp; EM$1, DataRegularSeason20242025!$E$3:$E$1315, $A13)</f>
        <v>16</v>
      </c>
      <c r="EN13">
        <f>SUMIFS(DataRegularSeason20242025!$AA$3:$AA$1315,DataRegularSeason20242025!$B$3:$B$1315, "&lt;=" &amp; EN$1, DataRegularSeason20242025!$D$3:$D$1315, $A13)+SUMIFS(DataRegularSeason20242025!$AB$3:$AB$1315,DataRegularSeason20242025!$B$3:$B$1315, "&lt;=" &amp; EN$1, DataRegularSeason20242025!$E$3:$E$1315, $A13)</f>
        <v>16</v>
      </c>
      <c r="EO13">
        <f>SUMIFS(DataRegularSeason20242025!$AA$3:$AA$1315,DataRegularSeason20242025!$B$3:$B$1315, "&lt;=" &amp; EO$1, DataRegularSeason20242025!$D$3:$D$1315, $A13)+SUMIFS(DataRegularSeason20242025!$AB$3:$AB$1315,DataRegularSeason20242025!$B$3:$B$1315, "&lt;=" &amp; EO$1, DataRegularSeason20242025!$E$3:$E$1315, $A13)</f>
        <v>16</v>
      </c>
      <c r="EP13">
        <f>SUMIFS(DataRegularSeason20242025!$AA$3:$AA$1315,DataRegularSeason20242025!$B$3:$B$1315, "&lt;=" &amp; EP$1, DataRegularSeason20242025!$D$3:$D$1315, $A13)+SUMIFS(DataRegularSeason20242025!$AB$3:$AB$1315,DataRegularSeason20242025!$B$3:$B$1315, "&lt;=" &amp; EP$1, DataRegularSeason20242025!$E$3:$E$1315, $A13)</f>
        <v>16</v>
      </c>
      <c r="EQ13">
        <f>SUMIFS(DataRegularSeason20242025!$AA$3:$AA$1315,DataRegularSeason20242025!$B$3:$B$1315, "&lt;=" &amp; EQ$1, DataRegularSeason20242025!$D$3:$D$1315, $A13)+SUMIFS(DataRegularSeason20242025!$AB$3:$AB$1315,DataRegularSeason20242025!$B$3:$B$1315, "&lt;=" &amp; EQ$1, DataRegularSeason20242025!$E$3:$E$1315, $A13)</f>
        <v>16</v>
      </c>
      <c r="ER13">
        <f>SUMIFS(DataRegularSeason20242025!$AA$3:$AA$1315,DataRegularSeason20242025!$B$3:$B$1315, "&lt;=" &amp; ER$1, DataRegularSeason20242025!$D$3:$D$1315, $A13)+SUMIFS(DataRegularSeason20242025!$AB$3:$AB$1315,DataRegularSeason20242025!$B$3:$B$1315, "&lt;=" &amp; ER$1, DataRegularSeason20242025!$E$3:$E$1315, $A13)</f>
        <v>16</v>
      </c>
      <c r="ES13">
        <f>SUMIFS(DataRegularSeason20242025!$AA$3:$AA$1315,DataRegularSeason20242025!$B$3:$B$1315, "&lt;=" &amp; ES$1, DataRegularSeason20242025!$D$3:$D$1315, $A13)+SUMIFS(DataRegularSeason20242025!$AB$3:$AB$1315,DataRegularSeason20242025!$B$3:$B$1315, "&lt;=" &amp; ES$1, DataRegularSeason20242025!$E$3:$E$1315, $A13)</f>
        <v>16</v>
      </c>
      <c r="ET13">
        <f>SUMIFS(DataRegularSeason20242025!$AA$3:$AA$1315,DataRegularSeason20242025!$B$3:$B$1315, "&lt;=" &amp; ET$1, DataRegularSeason20242025!$D$3:$D$1315, $A13)+SUMIFS(DataRegularSeason20242025!$AB$3:$AB$1315,DataRegularSeason20242025!$B$3:$B$1315, "&lt;=" &amp; ET$1, DataRegularSeason20242025!$E$3:$E$1315, $A13)</f>
        <v>16</v>
      </c>
      <c r="EU13">
        <f>SUMIFS(DataRegularSeason20242025!$AA$3:$AA$1315,DataRegularSeason20242025!$B$3:$B$1315, "&lt;=" &amp; EU$1, DataRegularSeason20242025!$D$3:$D$1315, $A13)+SUMIFS(DataRegularSeason20242025!$AB$3:$AB$1315,DataRegularSeason20242025!$B$3:$B$1315, "&lt;=" &amp; EU$1, DataRegularSeason20242025!$E$3:$E$1315, $A13)</f>
        <v>16</v>
      </c>
      <c r="EV13">
        <f>SUMIFS(DataRegularSeason20242025!$AA$3:$AA$1315,DataRegularSeason20242025!$B$3:$B$1315, "&lt;=" &amp; EV$1, DataRegularSeason20242025!$D$3:$D$1315, $A13)+SUMIFS(DataRegularSeason20242025!$AB$3:$AB$1315,DataRegularSeason20242025!$B$3:$B$1315, "&lt;=" &amp; EV$1, DataRegularSeason20242025!$E$3:$E$1315, $A13)</f>
        <v>16</v>
      </c>
      <c r="EW13">
        <f>SUMIFS(DataRegularSeason20242025!$AA$3:$AA$1315,DataRegularSeason20242025!$B$3:$B$1315, "&lt;=" &amp; EW$1, DataRegularSeason20242025!$D$3:$D$1315, $A13)+SUMIFS(DataRegularSeason20242025!$AB$3:$AB$1315,DataRegularSeason20242025!$B$3:$B$1315, "&lt;=" &amp; EW$1, DataRegularSeason20242025!$E$3:$E$1315, $A13)</f>
        <v>16</v>
      </c>
      <c r="EX13">
        <f>SUMIFS(DataRegularSeason20242025!$AA$3:$AA$1315,DataRegularSeason20242025!$B$3:$B$1315, "&lt;=" &amp; EX$1, DataRegularSeason20242025!$D$3:$D$1315, $A13)+SUMIFS(DataRegularSeason20242025!$AB$3:$AB$1315,DataRegularSeason20242025!$B$3:$B$1315, "&lt;=" &amp; EX$1, DataRegularSeason20242025!$E$3:$E$1315, $A13)</f>
        <v>16</v>
      </c>
      <c r="EY13">
        <f>SUMIFS(DataRegularSeason20242025!$AA$3:$AA$1315,DataRegularSeason20242025!$B$3:$B$1315, "&lt;=" &amp; EY$1, DataRegularSeason20242025!$D$3:$D$1315, $A13)+SUMIFS(DataRegularSeason20242025!$AB$3:$AB$1315,DataRegularSeason20242025!$B$3:$B$1315, "&lt;=" &amp; EY$1, DataRegularSeason20242025!$E$3:$E$1315, $A13)</f>
        <v>16</v>
      </c>
      <c r="EZ13">
        <f>SUMIFS(DataRegularSeason20242025!$AA$3:$AA$1315,DataRegularSeason20242025!$B$3:$B$1315, "&lt;=" &amp; EZ$1, DataRegularSeason20242025!$D$3:$D$1315, $A13)+SUMIFS(DataRegularSeason20242025!$AB$3:$AB$1315,DataRegularSeason20242025!$B$3:$B$1315, "&lt;=" &amp; EZ$1, DataRegularSeason20242025!$E$3:$E$1315, $A13)</f>
        <v>16</v>
      </c>
      <c r="FA13">
        <f>SUMIFS(DataRegularSeason20242025!$AA$3:$AA$1315,DataRegularSeason20242025!$B$3:$B$1315, "&lt;=" &amp; FA$1, DataRegularSeason20242025!$D$3:$D$1315, $A13)+SUMIFS(DataRegularSeason20242025!$AB$3:$AB$1315,DataRegularSeason20242025!$B$3:$B$1315, "&lt;=" &amp; FA$1, DataRegularSeason20242025!$E$3:$E$1315, $A13)</f>
        <v>16</v>
      </c>
      <c r="FB13">
        <f>SUMIFS(DataRegularSeason20242025!$AA$3:$AA$1315,DataRegularSeason20242025!$B$3:$B$1315, "&lt;=" &amp; FB$1, DataRegularSeason20242025!$D$3:$D$1315, $A13)+SUMIFS(DataRegularSeason20242025!$AB$3:$AB$1315,DataRegularSeason20242025!$B$3:$B$1315, "&lt;=" &amp; FB$1, DataRegularSeason20242025!$E$3:$E$1315, $A13)</f>
        <v>16</v>
      </c>
      <c r="FC13">
        <f>SUMIFS(DataRegularSeason20242025!$AA$3:$AA$1315,DataRegularSeason20242025!$B$3:$B$1315, "&lt;=" &amp; FC$1, DataRegularSeason20242025!$D$3:$D$1315, $A13)+SUMIFS(DataRegularSeason20242025!$AB$3:$AB$1315,DataRegularSeason20242025!$B$3:$B$1315, "&lt;=" &amp; FC$1, DataRegularSeason20242025!$E$3:$E$1315, $A13)</f>
        <v>16</v>
      </c>
      <c r="FD13">
        <f>SUMIFS(DataRegularSeason20242025!$AA$3:$AA$1315,DataRegularSeason20242025!$B$3:$B$1315, "&lt;=" &amp; FD$1, DataRegularSeason20242025!$D$3:$D$1315, $A13)+SUMIFS(DataRegularSeason20242025!$AB$3:$AB$1315,DataRegularSeason20242025!$B$3:$B$1315, "&lt;=" &amp; FD$1, DataRegularSeason20242025!$E$3:$E$1315, $A13)</f>
        <v>16</v>
      </c>
      <c r="FE13">
        <f>SUMIFS(DataRegularSeason20242025!$AA$3:$AA$1315,DataRegularSeason20242025!$B$3:$B$1315, "&lt;=" &amp; FE$1, DataRegularSeason20242025!$D$3:$D$1315, $A13)+SUMIFS(DataRegularSeason20242025!$AB$3:$AB$1315,DataRegularSeason20242025!$B$3:$B$1315, "&lt;=" &amp; FE$1, DataRegularSeason20242025!$E$3:$E$1315, $A13)</f>
        <v>16</v>
      </c>
      <c r="FF13">
        <f>SUMIFS(DataRegularSeason20242025!$AA$3:$AA$1315,DataRegularSeason20242025!$B$3:$B$1315, "&lt;=" &amp; FF$1, DataRegularSeason20242025!$D$3:$D$1315, $A13)+SUMIFS(DataRegularSeason20242025!$AB$3:$AB$1315,DataRegularSeason20242025!$B$3:$B$1315, "&lt;=" &amp; FF$1, DataRegularSeason20242025!$E$3:$E$1315, $A13)</f>
        <v>16</v>
      </c>
      <c r="FG13">
        <f>SUMIFS(DataRegularSeason20242025!$AA$3:$AA$1315,DataRegularSeason20242025!$B$3:$B$1315, "&lt;=" &amp; FG$1, DataRegularSeason20242025!$D$3:$D$1315, $A13)+SUMIFS(DataRegularSeason20242025!$AB$3:$AB$1315,DataRegularSeason20242025!$B$3:$B$1315, "&lt;=" &amp; FG$1, DataRegularSeason20242025!$E$3:$E$1315, $A13)</f>
        <v>16</v>
      </c>
      <c r="FH13">
        <f>SUMIFS(DataRegularSeason20242025!$AA$3:$AA$1315,DataRegularSeason20242025!$B$3:$B$1315, "&lt;=" &amp; FH$1, DataRegularSeason20242025!$D$3:$D$1315, $A13)+SUMIFS(DataRegularSeason20242025!$AB$3:$AB$1315,DataRegularSeason20242025!$B$3:$B$1315, "&lt;=" &amp; FH$1, DataRegularSeason20242025!$E$3:$E$1315, $A13)</f>
        <v>16</v>
      </c>
      <c r="FI13">
        <f>SUMIFS(DataRegularSeason20242025!$AA$3:$AA$1315,DataRegularSeason20242025!$B$3:$B$1315, "&lt;=" &amp; FI$1, DataRegularSeason20242025!$D$3:$D$1315, $A13)+SUMIFS(DataRegularSeason20242025!$AB$3:$AB$1315,DataRegularSeason20242025!$B$3:$B$1315, "&lt;=" &amp; FI$1, DataRegularSeason20242025!$E$3:$E$1315, $A13)</f>
        <v>16</v>
      </c>
      <c r="FJ13">
        <f>SUMIFS(DataRegularSeason20242025!$AA$3:$AA$1315,DataRegularSeason20242025!$B$3:$B$1315, "&lt;=" &amp; FJ$1, DataRegularSeason20242025!$D$3:$D$1315, $A13)+SUMIFS(DataRegularSeason20242025!$AB$3:$AB$1315,DataRegularSeason20242025!$B$3:$B$1315, "&lt;=" &amp; FJ$1, DataRegularSeason20242025!$E$3:$E$1315, $A13)</f>
        <v>16</v>
      </c>
      <c r="FK13">
        <f>SUMIFS(DataRegularSeason20242025!$AA$3:$AA$1315,DataRegularSeason20242025!$B$3:$B$1315, "&lt;=" &amp; FK$1, DataRegularSeason20242025!$D$3:$D$1315, $A13)+SUMIFS(DataRegularSeason20242025!$AB$3:$AB$1315,DataRegularSeason20242025!$B$3:$B$1315, "&lt;=" &amp; FK$1, DataRegularSeason20242025!$E$3:$E$1315, $A13)</f>
        <v>16</v>
      </c>
      <c r="FL13">
        <f>SUMIFS(DataRegularSeason20242025!$AA$3:$AA$1315,DataRegularSeason20242025!$B$3:$B$1315, "&lt;=" &amp; FL$1, DataRegularSeason20242025!$D$3:$D$1315, $A13)+SUMIFS(DataRegularSeason20242025!$AB$3:$AB$1315,DataRegularSeason20242025!$B$3:$B$1315, "&lt;=" &amp; FL$1, DataRegularSeason20242025!$E$3:$E$1315, $A13)</f>
        <v>16</v>
      </c>
      <c r="FM13">
        <f>SUMIFS(DataRegularSeason20242025!$AA$3:$AA$1315,DataRegularSeason20242025!$B$3:$B$1315, "&lt;=" &amp; FM$1, DataRegularSeason20242025!$D$3:$D$1315, $A13)+SUMIFS(DataRegularSeason20242025!$AB$3:$AB$1315,DataRegularSeason20242025!$B$3:$B$1315, "&lt;=" &amp; FM$1, DataRegularSeason20242025!$E$3:$E$1315, $A13)</f>
        <v>16</v>
      </c>
      <c r="FN13">
        <f>SUMIFS(DataRegularSeason20242025!$AA$3:$AA$1315,DataRegularSeason20242025!$B$3:$B$1315, "&lt;=" &amp; FN$1, DataRegularSeason20242025!$D$3:$D$1315, $A13)+SUMIFS(DataRegularSeason20242025!$AB$3:$AB$1315,DataRegularSeason20242025!$B$3:$B$1315, "&lt;=" &amp; FN$1, DataRegularSeason20242025!$E$3:$E$1315, $A13)</f>
        <v>16</v>
      </c>
      <c r="FO13">
        <f>SUMIFS(DataRegularSeason20242025!$AA$3:$AA$1315,DataRegularSeason20242025!$B$3:$B$1315, "&lt;=" &amp; FO$1, DataRegularSeason20242025!$D$3:$D$1315, $A13)+SUMIFS(DataRegularSeason20242025!$AB$3:$AB$1315,DataRegularSeason20242025!$B$3:$B$1315, "&lt;=" &amp; FO$1, DataRegularSeason20242025!$E$3:$E$1315, $A13)</f>
        <v>16</v>
      </c>
      <c r="FP13">
        <f>SUMIFS(DataRegularSeason20242025!$AA$3:$AA$1315,DataRegularSeason20242025!$B$3:$B$1315, "&lt;=" &amp; FP$1, DataRegularSeason20242025!$D$3:$D$1315, $A13)+SUMIFS(DataRegularSeason20242025!$AB$3:$AB$1315,DataRegularSeason20242025!$B$3:$B$1315, "&lt;=" &amp; FP$1, DataRegularSeason20242025!$E$3:$E$1315, $A13)</f>
        <v>16</v>
      </c>
      <c r="FQ13">
        <f>SUMIFS(DataRegularSeason20242025!$AA$3:$AA$1315,DataRegularSeason20242025!$B$3:$B$1315, "&lt;=" &amp; FQ$1, DataRegularSeason20242025!$D$3:$D$1315, $A13)+SUMIFS(DataRegularSeason20242025!$AB$3:$AB$1315,DataRegularSeason20242025!$B$3:$B$1315, "&lt;=" &amp; FQ$1, DataRegularSeason20242025!$E$3:$E$1315, $A13)</f>
        <v>16</v>
      </c>
      <c r="FR13">
        <f>SUMIFS(DataRegularSeason20242025!$AA$3:$AA$1315,DataRegularSeason20242025!$B$3:$B$1315, "&lt;=" &amp; FR$1, DataRegularSeason20242025!$D$3:$D$1315, $A13)+SUMIFS(DataRegularSeason20242025!$AB$3:$AB$1315,DataRegularSeason20242025!$B$3:$B$1315, "&lt;=" &amp; FR$1, DataRegularSeason20242025!$E$3:$E$1315, $A13)</f>
        <v>16</v>
      </c>
      <c r="FS13">
        <f>SUMIFS(DataRegularSeason20242025!$AA$3:$AA$1315,DataRegularSeason20242025!$B$3:$B$1315, "&lt;=" &amp; FS$1, DataRegularSeason20242025!$D$3:$D$1315, $A13)+SUMIFS(DataRegularSeason20242025!$AB$3:$AB$1315,DataRegularSeason20242025!$B$3:$B$1315, "&lt;=" &amp; FS$1, DataRegularSeason20242025!$E$3:$E$1315, $A13)</f>
        <v>16</v>
      </c>
      <c r="FT13">
        <f>SUMIFS(DataRegularSeason20242025!$AA$3:$AA$1315,DataRegularSeason20242025!$B$3:$B$1315, "&lt;=" &amp; FT$1, DataRegularSeason20242025!$D$3:$D$1315, $A13)+SUMIFS(DataRegularSeason20242025!$AB$3:$AB$1315,DataRegularSeason20242025!$B$3:$B$1315, "&lt;=" &amp; FT$1, DataRegularSeason20242025!$E$3:$E$1315, $A13)</f>
        <v>16</v>
      </c>
      <c r="FU13">
        <f>SUMIFS(DataRegularSeason20242025!$AA$3:$AA$1315,DataRegularSeason20242025!$B$3:$B$1315, "&lt;=" &amp; FU$1, DataRegularSeason20242025!$D$3:$D$1315, $A13)+SUMIFS(DataRegularSeason20242025!$AB$3:$AB$1315,DataRegularSeason20242025!$B$3:$B$1315, "&lt;=" &amp; FU$1, DataRegularSeason20242025!$E$3:$E$1315, $A13)</f>
        <v>16</v>
      </c>
      <c r="FV13">
        <f>SUMIFS(DataRegularSeason20242025!$AA$3:$AA$1315,DataRegularSeason20242025!$B$3:$B$1315, "&lt;=" &amp; FV$1, DataRegularSeason20242025!$D$3:$D$1315, $A13)+SUMIFS(DataRegularSeason20242025!$AB$3:$AB$1315,DataRegularSeason20242025!$B$3:$B$1315, "&lt;=" &amp; FV$1, DataRegularSeason20242025!$E$3:$E$1315, $A13)</f>
        <v>16</v>
      </c>
      <c r="FW13">
        <f>SUMIFS(DataRegularSeason20242025!$AA$3:$AA$1315,DataRegularSeason20242025!$B$3:$B$1315, "&lt;=" &amp; FW$1, DataRegularSeason20242025!$D$3:$D$1315, $A13)+SUMIFS(DataRegularSeason20242025!$AB$3:$AB$1315,DataRegularSeason20242025!$B$3:$B$1315, "&lt;=" &amp; FW$1, DataRegularSeason20242025!$E$3:$E$1315, $A13)</f>
        <v>16</v>
      </c>
      <c r="FX13">
        <f>SUMIFS(DataRegularSeason20242025!$AA$3:$AA$1315,DataRegularSeason20242025!$B$3:$B$1315, "&lt;=" &amp; FX$1, DataRegularSeason20242025!$D$3:$D$1315, $A13)+SUMIFS(DataRegularSeason20242025!$AB$3:$AB$1315,DataRegularSeason20242025!$B$3:$B$1315, "&lt;=" &amp; FX$1, DataRegularSeason20242025!$E$3:$E$1315, $A13)</f>
        <v>16</v>
      </c>
      <c r="FY13">
        <f>SUMIFS(DataRegularSeason20242025!$AA$3:$AA$1315,DataRegularSeason20242025!$B$3:$B$1315, "&lt;=" &amp; FY$1, DataRegularSeason20242025!$D$3:$D$1315, $A13)+SUMIFS(DataRegularSeason20242025!$AB$3:$AB$1315,DataRegularSeason20242025!$B$3:$B$1315, "&lt;=" &amp; FY$1, DataRegularSeason20242025!$E$3:$E$1315, $A13)</f>
        <v>16</v>
      </c>
      <c r="FZ13">
        <f>SUMIFS(DataRegularSeason20242025!$AA$3:$AA$1315,DataRegularSeason20242025!$B$3:$B$1315, "&lt;=" &amp; FZ$1, DataRegularSeason20242025!$D$3:$D$1315, $A13)+SUMIFS(DataRegularSeason20242025!$AB$3:$AB$1315,DataRegularSeason20242025!$B$3:$B$1315, "&lt;=" &amp; FZ$1, DataRegularSeason20242025!$E$3:$E$1315, $A13)</f>
        <v>16</v>
      </c>
      <c r="GA13">
        <f>SUMIFS(DataRegularSeason20242025!$AA$3:$AA$1315,DataRegularSeason20242025!$B$3:$B$1315, "&lt;=" &amp; GA$1, DataRegularSeason20242025!$D$3:$D$1315, $A13)+SUMIFS(DataRegularSeason20242025!$AB$3:$AB$1315,DataRegularSeason20242025!$B$3:$B$1315, "&lt;=" &amp; GA$1, DataRegularSeason20242025!$E$3:$E$1315, $A13)</f>
        <v>16</v>
      </c>
      <c r="GB13">
        <f>SUMIFS(DataRegularSeason20242025!$AA$3:$AA$1315,DataRegularSeason20242025!$B$3:$B$1315, "&lt;=" &amp; GB$1, DataRegularSeason20242025!$D$3:$D$1315, $A13)+SUMIFS(DataRegularSeason20242025!$AB$3:$AB$1315,DataRegularSeason20242025!$B$3:$B$1315, "&lt;=" &amp; GB$1, DataRegularSeason20242025!$E$3:$E$1315, $A13)</f>
        <v>16</v>
      </c>
      <c r="GC13">
        <f>SUMIFS(DataRegularSeason20242025!$AA$3:$AA$1315,DataRegularSeason20242025!$B$3:$B$1315, "&lt;=" &amp; GC$1, DataRegularSeason20242025!$D$3:$D$1315, $A13)+SUMIFS(DataRegularSeason20242025!$AB$3:$AB$1315,DataRegularSeason20242025!$B$3:$B$1315, "&lt;=" &amp; GC$1, DataRegularSeason20242025!$E$3:$E$1315, $A13)</f>
        <v>16</v>
      </c>
      <c r="GD13">
        <f>SUMIFS(DataRegularSeason20242025!$AA$3:$AA$1315,DataRegularSeason20242025!$B$3:$B$1315, "&lt;=" &amp; GD$1, DataRegularSeason20242025!$D$3:$D$1315, $A13)+SUMIFS(DataRegularSeason20242025!$AB$3:$AB$1315,DataRegularSeason20242025!$B$3:$B$1315, "&lt;=" &amp; GD$1, DataRegularSeason20242025!$E$3:$E$1315, $A13)</f>
        <v>16</v>
      </c>
      <c r="GE13">
        <f>SUMIFS(DataRegularSeason20242025!$AA$3:$AA$1315,DataRegularSeason20242025!$B$3:$B$1315, "&lt;=" &amp; GE$1, DataRegularSeason20242025!$D$3:$D$1315, $A13)+SUMIFS(DataRegularSeason20242025!$AB$3:$AB$1315,DataRegularSeason20242025!$B$3:$B$1315, "&lt;=" &amp; GE$1, DataRegularSeason20242025!$E$3:$E$1315, $A13)</f>
        <v>16</v>
      </c>
      <c r="GF13">
        <f>SUMIFS(DataRegularSeason20242025!$AA$3:$AA$1315,DataRegularSeason20242025!$B$3:$B$1315, "&lt;=" &amp; GF$1, DataRegularSeason20242025!$D$3:$D$1315, $A13)+SUMIFS(DataRegularSeason20242025!$AB$3:$AB$1315,DataRegularSeason20242025!$B$3:$B$1315, "&lt;=" &amp; GF$1, DataRegularSeason20242025!$E$3:$E$1315, $A13)</f>
        <v>16</v>
      </c>
      <c r="GG13">
        <f>SUMIFS(DataRegularSeason20242025!$AA$3:$AA$1315,DataRegularSeason20242025!$B$3:$B$1315, "&lt;=" &amp; GG$1, DataRegularSeason20242025!$D$3:$D$1315, $A13)+SUMIFS(DataRegularSeason20242025!$AB$3:$AB$1315,DataRegularSeason20242025!$B$3:$B$1315, "&lt;=" &amp; GG$1, DataRegularSeason20242025!$E$3:$E$1315, $A13)</f>
        <v>16</v>
      </c>
      <c r="GH13">
        <f>SUMIFS(DataRegularSeason20242025!$AA$3:$AA$1315,DataRegularSeason20242025!$B$3:$B$1315, "&lt;=" &amp; GH$1, DataRegularSeason20242025!$D$3:$D$1315, $A13)+SUMIFS(DataRegularSeason20242025!$AB$3:$AB$1315,DataRegularSeason20242025!$B$3:$B$1315, "&lt;=" &amp; GH$1, DataRegularSeason20242025!$E$3:$E$1315, $A13)</f>
        <v>16</v>
      </c>
      <c r="GI13">
        <f>SUMIFS(DataRegularSeason20242025!$AA$3:$AA$1315,DataRegularSeason20242025!$B$3:$B$1315, "&lt;=" &amp; GI$1, DataRegularSeason20242025!$D$3:$D$1315, $A13)+SUMIFS(DataRegularSeason20242025!$AB$3:$AB$1315,DataRegularSeason20242025!$B$3:$B$1315, "&lt;=" &amp; GI$1, DataRegularSeason20242025!$E$3:$E$1315, $A13)</f>
        <v>16</v>
      </c>
      <c r="GJ13">
        <f>SUMIFS(DataRegularSeason20242025!$AA$3:$AA$1315,DataRegularSeason20242025!$B$3:$B$1315, "&lt;=" &amp; GJ$1, DataRegularSeason20242025!$D$3:$D$1315, $A13)+SUMIFS(DataRegularSeason20242025!$AB$3:$AB$1315,DataRegularSeason20242025!$B$3:$B$1315, "&lt;=" &amp; GJ$1, DataRegularSeason20242025!$E$3:$E$1315, $A13)</f>
        <v>16</v>
      </c>
      <c r="GK13">
        <f>SUMIFS(DataRegularSeason20242025!$AA$3:$AA$1315,DataRegularSeason20242025!$B$3:$B$1315, "&lt;=" &amp; GK$1, DataRegularSeason20242025!$D$3:$D$1315, $A13)+SUMIFS(DataRegularSeason20242025!$AB$3:$AB$1315,DataRegularSeason20242025!$B$3:$B$1315, "&lt;=" &amp; GK$1, DataRegularSeason20242025!$E$3:$E$1315, $A13)</f>
        <v>16</v>
      </c>
      <c r="GL13">
        <f>SUMIFS(DataRegularSeason20242025!$AA$3:$AA$1315,DataRegularSeason20242025!$B$3:$B$1315, "&lt;=" &amp; GL$1, DataRegularSeason20242025!$D$3:$D$1315, $A13)+SUMIFS(DataRegularSeason20242025!$AB$3:$AB$1315,DataRegularSeason20242025!$B$3:$B$1315, "&lt;=" &amp; GL$1, DataRegularSeason20242025!$E$3:$E$1315, $A13)</f>
        <v>16</v>
      </c>
      <c r="GM13">
        <f>SUMIFS(DataRegularSeason20242025!$AA$3:$AA$1315,DataRegularSeason20242025!$B$3:$B$1315, "&lt;=" &amp; GM$1, DataRegularSeason20242025!$D$3:$D$1315, $A13)+SUMIFS(DataRegularSeason20242025!$AB$3:$AB$1315,DataRegularSeason20242025!$B$3:$B$1315, "&lt;=" &amp; GM$1, DataRegularSeason20242025!$E$3:$E$1315, $A13)</f>
        <v>16</v>
      </c>
      <c r="GN13">
        <f>SUMIFS(DataRegularSeason20242025!$AA$3:$AA$1315,DataRegularSeason20242025!$B$3:$B$1315, "&lt;=" &amp; GN$1, DataRegularSeason20242025!$D$3:$D$1315, $A13)+SUMIFS(DataRegularSeason20242025!$AB$3:$AB$1315,DataRegularSeason20242025!$B$3:$B$1315, "&lt;=" &amp; GN$1, DataRegularSeason20242025!$E$3:$E$1315, $A13)</f>
        <v>16</v>
      </c>
      <c r="GO13">
        <f>SUMIFS(DataRegularSeason20242025!$AA$3:$AA$1315,DataRegularSeason20242025!$B$3:$B$1315, "&lt;=" &amp; GO$1, DataRegularSeason20242025!$D$3:$D$1315, $A13)+SUMIFS(DataRegularSeason20242025!$AB$3:$AB$1315,DataRegularSeason20242025!$B$3:$B$1315, "&lt;=" &amp; GO$1, DataRegularSeason20242025!$E$3:$E$1315, $A13)</f>
        <v>16</v>
      </c>
      <c r="GP13">
        <f>SUMIFS(DataRegularSeason20242025!$AA$3:$AA$1315,DataRegularSeason20242025!$B$3:$B$1315, "&lt;=" &amp; GP$1, DataRegularSeason20242025!$D$3:$D$1315, $A13)+SUMIFS(DataRegularSeason20242025!$AB$3:$AB$1315,DataRegularSeason20242025!$B$3:$B$1315, "&lt;=" &amp; GP$1, DataRegularSeason20242025!$E$3:$E$1315, $A13)</f>
        <v>16</v>
      </c>
      <c r="GQ13">
        <f>SUMIFS(DataRegularSeason20242025!$AA$3:$AA$1315,DataRegularSeason20242025!$B$3:$B$1315, "&lt;=" &amp; GQ$1, DataRegularSeason20242025!$D$3:$D$1315, $A13)+SUMIFS(DataRegularSeason20242025!$AB$3:$AB$1315,DataRegularSeason20242025!$B$3:$B$1315, "&lt;=" &amp; GQ$1, DataRegularSeason20242025!$E$3:$E$1315, $A13)</f>
        <v>16</v>
      </c>
      <c r="GR13">
        <f>SUMIFS(DataRegularSeason20242025!$AA$3:$AA$1315,DataRegularSeason20242025!$B$3:$B$1315, "&lt;=" &amp; GR$1, DataRegularSeason20242025!$D$3:$D$1315, $A13)+SUMIFS(DataRegularSeason20242025!$AB$3:$AB$1315,DataRegularSeason20242025!$B$3:$B$1315, "&lt;=" &amp; GR$1, DataRegularSeason20242025!$E$3:$E$1315, $A13)</f>
        <v>16</v>
      </c>
      <c r="GS13">
        <f>SUMIFS(DataRegularSeason20242025!$AA$3:$AA$1315,DataRegularSeason20242025!$B$3:$B$1315, "&lt;=" &amp; GS$1, DataRegularSeason20242025!$D$3:$D$1315, $A13)+SUMIFS(DataRegularSeason20242025!$AB$3:$AB$1315,DataRegularSeason20242025!$B$3:$B$1315, "&lt;=" &amp; GS$1, DataRegularSeason20242025!$E$3:$E$1315, $A13)</f>
        <v>16</v>
      </c>
      <c r="GT13">
        <f>SUMIFS(DataRegularSeason20242025!$AA$3:$AA$1315,DataRegularSeason20242025!$B$3:$B$1315, "&lt;=" &amp; GT$1, DataRegularSeason20242025!$D$3:$D$1315, $A13)+SUMIFS(DataRegularSeason20242025!$AB$3:$AB$1315,DataRegularSeason20242025!$B$3:$B$1315, "&lt;=" &amp; GT$1, DataRegularSeason20242025!$E$3:$E$1315, $A13)</f>
        <v>16</v>
      </c>
      <c r="GU13">
        <f>SUMIFS(DataRegularSeason20242025!$AA$3:$AA$1315,DataRegularSeason20242025!$B$3:$B$1315, "&lt;=" &amp; GU$1, DataRegularSeason20242025!$D$3:$D$1315, $A13)+SUMIFS(DataRegularSeason20242025!$AB$3:$AB$1315,DataRegularSeason20242025!$B$3:$B$1315, "&lt;=" &amp; GU$1, DataRegularSeason20242025!$E$3:$E$1315, $A13)</f>
        <v>16</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11</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11</v>
      </c>
      <c r="AP14">
        <f>SUMIFS(DataRegularSeason20242025!$AA$3:$AA$1315,DataRegularSeason20242025!$B$3:$B$1315, "&lt;=" &amp; AP$1, DataRegularSeason20242025!$D$3:$D$1315, $A14)+SUMIFS(DataRegularSeason20242025!$AB$3:$AB$1315,DataRegularSeason20242025!$B$3:$B$1315, "&lt;=" &amp; AP$1, DataRegularSeason20242025!$E$3:$E$1315, $A14)</f>
        <v>11</v>
      </c>
      <c r="AQ14">
        <f>SUMIFS(DataRegularSeason20242025!$AA$3:$AA$1315,DataRegularSeason20242025!$B$3:$B$1315, "&lt;=" &amp; AQ$1, DataRegularSeason20242025!$D$3:$D$1315, $A14)+SUMIFS(DataRegularSeason20242025!$AB$3:$AB$1315,DataRegularSeason20242025!$B$3:$B$1315, "&lt;=" &amp; AQ$1, DataRegularSeason20242025!$E$3:$E$1315, $A14)</f>
        <v>11</v>
      </c>
      <c r="AR14">
        <f>SUMIFS(DataRegularSeason20242025!$AA$3:$AA$1315,DataRegularSeason20242025!$B$3:$B$1315, "&lt;=" &amp; AR$1, DataRegularSeason20242025!$D$3:$D$1315, $A14)+SUMIFS(DataRegularSeason20242025!$AB$3:$AB$1315,DataRegularSeason20242025!$B$3:$B$1315, "&lt;=" &amp; AR$1, DataRegularSeason20242025!$E$3:$E$1315, $A14)</f>
        <v>11</v>
      </c>
      <c r="AS14">
        <f>SUMIFS(DataRegularSeason20242025!$AA$3:$AA$1315,DataRegularSeason20242025!$B$3:$B$1315, "&lt;=" &amp; AS$1, DataRegularSeason20242025!$D$3:$D$1315, $A14)+SUMIFS(DataRegularSeason20242025!$AB$3:$AB$1315,DataRegularSeason20242025!$B$3:$B$1315, "&lt;=" &amp; AS$1, DataRegularSeason20242025!$E$3:$E$1315, $A14)</f>
        <v>11</v>
      </c>
      <c r="AT14">
        <f>SUMIFS(DataRegularSeason20242025!$AA$3:$AA$1315,DataRegularSeason20242025!$B$3:$B$1315, "&lt;=" &amp; AT$1, DataRegularSeason20242025!$D$3:$D$1315, $A14)+SUMIFS(DataRegularSeason20242025!$AB$3:$AB$1315,DataRegularSeason20242025!$B$3:$B$1315, "&lt;=" &amp; AT$1, DataRegularSeason20242025!$E$3:$E$1315, $A14)</f>
        <v>11</v>
      </c>
      <c r="AU14">
        <f>SUMIFS(DataRegularSeason20242025!$AA$3:$AA$1315,DataRegularSeason20242025!$B$3:$B$1315, "&lt;=" &amp; AU$1, DataRegularSeason20242025!$D$3:$D$1315, $A14)+SUMIFS(DataRegularSeason20242025!$AB$3:$AB$1315,DataRegularSeason20242025!$B$3:$B$1315, "&lt;=" &amp; AU$1, DataRegularSeason20242025!$E$3:$E$1315, $A14)</f>
        <v>11</v>
      </c>
      <c r="AV14">
        <f>SUMIFS(DataRegularSeason20242025!$AA$3:$AA$1315,DataRegularSeason20242025!$B$3:$B$1315, "&lt;=" &amp; AV$1, DataRegularSeason20242025!$D$3:$D$1315, $A14)+SUMIFS(DataRegularSeason20242025!$AB$3:$AB$1315,DataRegularSeason20242025!$B$3:$B$1315, "&lt;=" &amp; AV$1, DataRegularSeason20242025!$E$3:$E$1315, $A14)</f>
        <v>11</v>
      </c>
      <c r="AW14">
        <f>SUMIFS(DataRegularSeason20242025!$AA$3:$AA$1315,DataRegularSeason20242025!$B$3:$B$1315, "&lt;=" &amp; AW$1, DataRegularSeason20242025!$D$3:$D$1315, $A14)+SUMIFS(DataRegularSeason20242025!$AB$3:$AB$1315,DataRegularSeason20242025!$B$3:$B$1315, "&lt;=" &amp; AW$1, DataRegularSeason20242025!$E$3:$E$1315, $A14)</f>
        <v>11</v>
      </c>
      <c r="AX14">
        <f>SUMIFS(DataRegularSeason20242025!$AA$3:$AA$1315,DataRegularSeason20242025!$B$3:$B$1315, "&lt;=" &amp; AX$1, DataRegularSeason20242025!$D$3:$D$1315, $A14)+SUMIFS(DataRegularSeason20242025!$AB$3:$AB$1315,DataRegularSeason20242025!$B$3:$B$1315, "&lt;=" &amp; AX$1, DataRegularSeason20242025!$E$3:$E$1315, $A14)</f>
        <v>11</v>
      </c>
      <c r="AY14">
        <f>SUMIFS(DataRegularSeason20242025!$AA$3:$AA$1315,DataRegularSeason20242025!$B$3:$B$1315, "&lt;=" &amp; AY$1, DataRegularSeason20242025!$D$3:$D$1315, $A14)+SUMIFS(DataRegularSeason20242025!$AB$3:$AB$1315,DataRegularSeason20242025!$B$3:$B$1315, "&lt;=" &amp; AY$1, DataRegularSeason20242025!$E$3:$E$1315, $A14)</f>
        <v>11</v>
      </c>
      <c r="AZ14">
        <f>SUMIFS(DataRegularSeason20242025!$AA$3:$AA$1315,DataRegularSeason20242025!$B$3:$B$1315, "&lt;=" &amp; AZ$1, DataRegularSeason20242025!$D$3:$D$1315, $A14)+SUMIFS(DataRegularSeason20242025!$AB$3:$AB$1315,DataRegularSeason20242025!$B$3:$B$1315, "&lt;=" &amp; AZ$1, DataRegularSeason20242025!$E$3:$E$1315, $A14)</f>
        <v>11</v>
      </c>
      <c r="BA14">
        <f>SUMIFS(DataRegularSeason20242025!$AA$3:$AA$1315,DataRegularSeason20242025!$B$3:$B$1315, "&lt;=" &amp; BA$1, DataRegularSeason20242025!$D$3:$D$1315, $A14)+SUMIFS(DataRegularSeason20242025!$AB$3:$AB$1315,DataRegularSeason20242025!$B$3:$B$1315, "&lt;=" &amp; BA$1, DataRegularSeason20242025!$E$3:$E$1315, $A14)</f>
        <v>11</v>
      </c>
      <c r="BB14">
        <f>SUMIFS(DataRegularSeason20242025!$AA$3:$AA$1315,DataRegularSeason20242025!$B$3:$B$1315, "&lt;=" &amp; BB$1, DataRegularSeason20242025!$D$3:$D$1315, $A14)+SUMIFS(DataRegularSeason20242025!$AB$3:$AB$1315,DataRegularSeason20242025!$B$3:$B$1315, "&lt;=" &amp; BB$1, DataRegularSeason20242025!$E$3:$E$1315, $A14)</f>
        <v>11</v>
      </c>
      <c r="BC14">
        <f>SUMIFS(DataRegularSeason20242025!$AA$3:$AA$1315,DataRegularSeason20242025!$B$3:$B$1315, "&lt;=" &amp; BC$1, DataRegularSeason20242025!$D$3:$D$1315, $A14)+SUMIFS(DataRegularSeason20242025!$AB$3:$AB$1315,DataRegularSeason20242025!$B$3:$B$1315, "&lt;=" &amp; BC$1, DataRegularSeason20242025!$E$3:$E$1315, $A14)</f>
        <v>11</v>
      </c>
      <c r="BD14">
        <f>SUMIFS(DataRegularSeason20242025!$AA$3:$AA$1315,DataRegularSeason20242025!$B$3:$B$1315, "&lt;=" &amp; BD$1, DataRegularSeason20242025!$D$3:$D$1315, $A14)+SUMIFS(DataRegularSeason20242025!$AB$3:$AB$1315,DataRegularSeason20242025!$B$3:$B$1315, "&lt;=" &amp; BD$1, DataRegularSeason20242025!$E$3:$E$1315, $A14)</f>
        <v>11</v>
      </c>
      <c r="BE14">
        <f>SUMIFS(DataRegularSeason20242025!$AA$3:$AA$1315,DataRegularSeason20242025!$B$3:$B$1315, "&lt;=" &amp; BE$1, DataRegularSeason20242025!$D$3:$D$1315, $A14)+SUMIFS(DataRegularSeason20242025!$AB$3:$AB$1315,DataRegularSeason20242025!$B$3:$B$1315, "&lt;=" &amp; BE$1, DataRegularSeason20242025!$E$3:$E$1315, $A14)</f>
        <v>11</v>
      </c>
      <c r="BF14">
        <f>SUMIFS(DataRegularSeason20242025!$AA$3:$AA$1315,DataRegularSeason20242025!$B$3:$B$1315, "&lt;=" &amp; BF$1, DataRegularSeason20242025!$D$3:$D$1315, $A14)+SUMIFS(DataRegularSeason20242025!$AB$3:$AB$1315,DataRegularSeason20242025!$B$3:$B$1315, "&lt;=" &amp; BF$1, DataRegularSeason20242025!$E$3:$E$1315, $A14)</f>
        <v>11</v>
      </c>
      <c r="BG14">
        <f>SUMIFS(DataRegularSeason20242025!$AA$3:$AA$1315,DataRegularSeason20242025!$B$3:$B$1315, "&lt;=" &amp; BG$1, DataRegularSeason20242025!$D$3:$D$1315, $A14)+SUMIFS(DataRegularSeason20242025!$AB$3:$AB$1315,DataRegularSeason20242025!$B$3:$B$1315, "&lt;=" &amp; BG$1, DataRegularSeason20242025!$E$3:$E$1315, $A14)</f>
        <v>11</v>
      </c>
      <c r="BH14">
        <f>SUMIFS(DataRegularSeason20242025!$AA$3:$AA$1315,DataRegularSeason20242025!$B$3:$B$1315, "&lt;=" &amp; BH$1, DataRegularSeason20242025!$D$3:$D$1315, $A14)+SUMIFS(DataRegularSeason20242025!$AB$3:$AB$1315,DataRegularSeason20242025!$B$3:$B$1315, "&lt;=" &amp; BH$1, DataRegularSeason20242025!$E$3:$E$1315, $A14)</f>
        <v>11</v>
      </c>
      <c r="BI14">
        <f>SUMIFS(DataRegularSeason20242025!$AA$3:$AA$1315,DataRegularSeason20242025!$B$3:$B$1315, "&lt;=" &amp; BI$1, DataRegularSeason20242025!$D$3:$D$1315, $A14)+SUMIFS(DataRegularSeason20242025!$AB$3:$AB$1315,DataRegularSeason20242025!$B$3:$B$1315, "&lt;=" &amp; BI$1, DataRegularSeason20242025!$E$3:$E$1315, $A14)</f>
        <v>11</v>
      </c>
      <c r="BJ14">
        <f>SUMIFS(DataRegularSeason20242025!$AA$3:$AA$1315,DataRegularSeason20242025!$B$3:$B$1315, "&lt;=" &amp; BJ$1, DataRegularSeason20242025!$D$3:$D$1315, $A14)+SUMIFS(DataRegularSeason20242025!$AB$3:$AB$1315,DataRegularSeason20242025!$B$3:$B$1315, "&lt;=" &amp; BJ$1, DataRegularSeason20242025!$E$3:$E$1315, $A14)</f>
        <v>11</v>
      </c>
      <c r="BK14">
        <f>SUMIFS(DataRegularSeason20242025!$AA$3:$AA$1315,DataRegularSeason20242025!$B$3:$B$1315, "&lt;=" &amp; BK$1, DataRegularSeason20242025!$D$3:$D$1315, $A14)+SUMIFS(DataRegularSeason20242025!$AB$3:$AB$1315,DataRegularSeason20242025!$B$3:$B$1315, "&lt;=" &amp; BK$1, DataRegularSeason20242025!$E$3:$E$1315, $A14)</f>
        <v>11</v>
      </c>
      <c r="BL14">
        <f>SUMIFS(DataRegularSeason20242025!$AA$3:$AA$1315,DataRegularSeason20242025!$B$3:$B$1315, "&lt;=" &amp; BL$1, DataRegularSeason20242025!$D$3:$D$1315, $A14)+SUMIFS(DataRegularSeason20242025!$AB$3:$AB$1315,DataRegularSeason20242025!$B$3:$B$1315, "&lt;=" &amp; BL$1, DataRegularSeason20242025!$E$3:$E$1315, $A14)</f>
        <v>11</v>
      </c>
      <c r="BM14">
        <f>SUMIFS(DataRegularSeason20242025!$AA$3:$AA$1315,DataRegularSeason20242025!$B$3:$B$1315, "&lt;=" &amp; BM$1, DataRegularSeason20242025!$D$3:$D$1315, $A14)+SUMIFS(DataRegularSeason20242025!$AB$3:$AB$1315,DataRegularSeason20242025!$B$3:$B$1315, "&lt;=" &amp; BM$1, DataRegularSeason20242025!$E$3:$E$1315, $A14)</f>
        <v>11</v>
      </c>
      <c r="BN14">
        <f>SUMIFS(DataRegularSeason20242025!$AA$3:$AA$1315,DataRegularSeason20242025!$B$3:$B$1315, "&lt;=" &amp; BN$1, DataRegularSeason20242025!$D$3:$D$1315, $A14)+SUMIFS(DataRegularSeason20242025!$AB$3:$AB$1315,DataRegularSeason20242025!$B$3:$B$1315, "&lt;=" &amp; BN$1, DataRegularSeason20242025!$E$3:$E$1315, $A14)</f>
        <v>11</v>
      </c>
      <c r="BO14">
        <f>SUMIFS(DataRegularSeason20242025!$AA$3:$AA$1315,DataRegularSeason20242025!$B$3:$B$1315, "&lt;=" &amp; BO$1, DataRegularSeason20242025!$D$3:$D$1315, $A14)+SUMIFS(DataRegularSeason20242025!$AB$3:$AB$1315,DataRegularSeason20242025!$B$3:$B$1315, "&lt;=" &amp; BO$1, DataRegularSeason20242025!$E$3:$E$1315, $A14)</f>
        <v>11</v>
      </c>
      <c r="BP14">
        <f>SUMIFS(DataRegularSeason20242025!$AA$3:$AA$1315,DataRegularSeason20242025!$B$3:$B$1315, "&lt;=" &amp; BP$1, DataRegularSeason20242025!$D$3:$D$1315, $A14)+SUMIFS(DataRegularSeason20242025!$AB$3:$AB$1315,DataRegularSeason20242025!$B$3:$B$1315, "&lt;=" &amp; BP$1, DataRegularSeason20242025!$E$3:$E$1315, $A14)</f>
        <v>11</v>
      </c>
      <c r="BQ14">
        <f>SUMIFS(DataRegularSeason20242025!$AA$3:$AA$1315,DataRegularSeason20242025!$B$3:$B$1315, "&lt;=" &amp; BQ$1, DataRegularSeason20242025!$D$3:$D$1315, $A14)+SUMIFS(DataRegularSeason20242025!$AB$3:$AB$1315,DataRegularSeason20242025!$B$3:$B$1315, "&lt;=" &amp; BQ$1, DataRegularSeason20242025!$E$3:$E$1315, $A14)</f>
        <v>11</v>
      </c>
      <c r="BR14">
        <f>SUMIFS(DataRegularSeason20242025!$AA$3:$AA$1315,DataRegularSeason20242025!$B$3:$B$1315, "&lt;=" &amp; BR$1, DataRegularSeason20242025!$D$3:$D$1315, $A14)+SUMIFS(DataRegularSeason20242025!$AB$3:$AB$1315,DataRegularSeason20242025!$B$3:$B$1315, "&lt;=" &amp; BR$1, DataRegularSeason20242025!$E$3:$E$1315, $A14)</f>
        <v>11</v>
      </c>
      <c r="BS14">
        <f>SUMIFS(DataRegularSeason20242025!$AA$3:$AA$1315,DataRegularSeason20242025!$B$3:$B$1315, "&lt;=" &amp; BS$1, DataRegularSeason20242025!$D$3:$D$1315, $A14)+SUMIFS(DataRegularSeason20242025!$AB$3:$AB$1315,DataRegularSeason20242025!$B$3:$B$1315, "&lt;=" &amp; BS$1, DataRegularSeason20242025!$E$3:$E$1315, $A14)</f>
        <v>11</v>
      </c>
      <c r="BT14">
        <f>SUMIFS(DataRegularSeason20242025!$AA$3:$AA$1315,DataRegularSeason20242025!$B$3:$B$1315, "&lt;=" &amp; BT$1, DataRegularSeason20242025!$D$3:$D$1315, $A14)+SUMIFS(DataRegularSeason20242025!$AB$3:$AB$1315,DataRegularSeason20242025!$B$3:$B$1315, "&lt;=" &amp; BT$1, DataRegularSeason20242025!$E$3:$E$1315, $A14)</f>
        <v>11</v>
      </c>
      <c r="BU14">
        <f>SUMIFS(DataRegularSeason20242025!$AA$3:$AA$1315,DataRegularSeason20242025!$B$3:$B$1315, "&lt;=" &amp; BU$1, DataRegularSeason20242025!$D$3:$D$1315, $A14)+SUMIFS(DataRegularSeason20242025!$AB$3:$AB$1315,DataRegularSeason20242025!$B$3:$B$1315, "&lt;=" &amp; BU$1, DataRegularSeason20242025!$E$3:$E$1315, $A14)</f>
        <v>11</v>
      </c>
      <c r="BV14">
        <f>SUMIFS(DataRegularSeason20242025!$AA$3:$AA$1315,DataRegularSeason20242025!$B$3:$B$1315, "&lt;=" &amp; BV$1, DataRegularSeason20242025!$D$3:$D$1315, $A14)+SUMIFS(DataRegularSeason20242025!$AB$3:$AB$1315,DataRegularSeason20242025!$B$3:$B$1315, "&lt;=" &amp; BV$1, DataRegularSeason20242025!$E$3:$E$1315, $A14)</f>
        <v>11</v>
      </c>
      <c r="BW14">
        <f>SUMIFS(DataRegularSeason20242025!$AA$3:$AA$1315,DataRegularSeason20242025!$B$3:$B$1315, "&lt;=" &amp; BW$1, DataRegularSeason20242025!$D$3:$D$1315, $A14)+SUMIFS(DataRegularSeason20242025!$AB$3:$AB$1315,DataRegularSeason20242025!$B$3:$B$1315, "&lt;=" &amp; BW$1, DataRegularSeason20242025!$E$3:$E$1315, $A14)</f>
        <v>11</v>
      </c>
      <c r="BX14">
        <f>SUMIFS(DataRegularSeason20242025!$AA$3:$AA$1315,DataRegularSeason20242025!$B$3:$B$1315, "&lt;=" &amp; BX$1, DataRegularSeason20242025!$D$3:$D$1315, $A14)+SUMIFS(DataRegularSeason20242025!$AB$3:$AB$1315,DataRegularSeason20242025!$B$3:$B$1315, "&lt;=" &amp; BX$1, DataRegularSeason20242025!$E$3:$E$1315, $A14)</f>
        <v>11</v>
      </c>
      <c r="BY14">
        <f>SUMIFS(DataRegularSeason20242025!$AA$3:$AA$1315,DataRegularSeason20242025!$B$3:$B$1315, "&lt;=" &amp; BY$1, DataRegularSeason20242025!$D$3:$D$1315, $A14)+SUMIFS(DataRegularSeason20242025!$AB$3:$AB$1315,DataRegularSeason20242025!$B$3:$B$1315, "&lt;=" &amp; BY$1, DataRegularSeason20242025!$E$3:$E$1315, $A14)</f>
        <v>11</v>
      </c>
      <c r="BZ14">
        <f>SUMIFS(DataRegularSeason20242025!$AA$3:$AA$1315,DataRegularSeason20242025!$B$3:$B$1315, "&lt;=" &amp; BZ$1, DataRegularSeason20242025!$D$3:$D$1315, $A14)+SUMIFS(DataRegularSeason20242025!$AB$3:$AB$1315,DataRegularSeason20242025!$B$3:$B$1315, "&lt;=" &amp; BZ$1, DataRegularSeason20242025!$E$3:$E$1315, $A14)</f>
        <v>11</v>
      </c>
      <c r="CA14">
        <f>SUMIFS(DataRegularSeason20242025!$AA$3:$AA$1315,DataRegularSeason20242025!$B$3:$B$1315, "&lt;=" &amp; CA$1, DataRegularSeason20242025!$D$3:$D$1315, $A14)+SUMIFS(DataRegularSeason20242025!$AB$3:$AB$1315,DataRegularSeason20242025!$B$3:$B$1315, "&lt;=" &amp; CA$1, DataRegularSeason20242025!$E$3:$E$1315, $A14)</f>
        <v>11</v>
      </c>
      <c r="CB14">
        <f>SUMIFS(DataRegularSeason20242025!$AA$3:$AA$1315,DataRegularSeason20242025!$B$3:$B$1315, "&lt;=" &amp; CB$1, DataRegularSeason20242025!$D$3:$D$1315, $A14)+SUMIFS(DataRegularSeason20242025!$AB$3:$AB$1315,DataRegularSeason20242025!$B$3:$B$1315, "&lt;=" &amp; CB$1, DataRegularSeason20242025!$E$3:$E$1315, $A14)</f>
        <v>11</v>
      </c>
      <c r="CC14">
        <f>SUMIFS(DataRegularSeason20242025!$AA$3:$AA$1315,DataRegularSeason20242025!$B$3:$B$1315, "&lt;=" &amp; CC$1, DataRegularSeason20242025!$D$3:$D$1315, $A14)+SUMIFS(DataRegularSeason20242025!$AB$3:$AB$1315,DataRegularSeason20242025!$B$3:$B$1315, "&lt;=" &amp; CC$1, DataRegularSeason20242025!$E$3:$E$1315, $A14)</f>
        <v>11</v>
      </c>
      <c r="CD14">
        <f>SUMIFS(DataRegularSeason20242025!$AA$3:$AA$1315,DataRegularSeason20242025!$B$3:$B$1315, "&lt;=" &amp; CD$1, DataRegularSeason20242025!$D$3:$D$1315, $A14)+SUMIFS(DataRegularSeason20242025!$AB$3:$AB$1315,DataRegularSeason20242025!$B$3:$B$1315, "&lt;=" &amp; CD$1, DataRegularSeason20242025!$E$3:$E$1315, $A14)</f>
        <v>11</v>
      </c>
      <c r="CE14">
        <f>SUMIFS(DataRegularSeason20242025!$AA$3:$AA$1315,DataRegularSeason20242025!$B$3:$B$1315, "&lt;=" &amp; CE$1, DataRegularSeason20242025!$D$3:$D$1315, $A14)+SUMIFS(DataRegularSeason20242025!$AB$3:$AB$1315,DataRegularSeason20242025!$B$3:$B$1315, "&lt;=" &amp; CE$1, DataRegularSeason20242025!$E$3:$E$1315, $A14)</f>
        <v>11</v>
      </c>
      <c r="CF14">
        <f>SUMIFS(DataRegularSeason20242025!$AA$3:$AA$1315,DataRegularSeason20242025!$B$3:$B$1315, "&lt;=" &amp; CF$1, DataRegularSeason20242025!$D$3:$D$1315, $A14)+SUMIFS(DataRegularSeason20242025!$AB$3:$AB$1315,DataRegularSeason20242025!$B$3:$B$1315, "&lt;=" &amp; CF$1, DataRegularSeason20242025!$E$3:$E$1315, $A14)</f>
        <v>11</v>
      </c>
      <c r="CG14">
        <f>SUMIFS(DataRegularSeason20242025!$AA$3:$AA$1315,DataRegularSeason20242025!$B$3:$B$1315, "&lt;=" &amp; CG$1, DataRegularSeason20242025!$D$3:$D$1315, $A14)+SUMIFS(DataRegularSeason20242025!$AB$3:$AB$1315,DataRegularSeason20242025!$B$3:$B$1315, "&lt;=" &amp; CG$1, DataRegularSeason20242025!$E$3:$E$1315, $A14)</f>
        <v>11</v>
      </c>
      <c r="CH14">
        <f>SUMIFS(DataRegularSeason20242025!$AA$3:$AA$1315,DataRegularSeason20242025!$B$3:$B$1315, "&lt;=" &amp; CH$1, DataRegularSeason20242025!$D$3:$D$1315, $A14)+SUMIFS(DataRegularSeason20242025!$AB$3:$AB$1315,DataRegularSeason20242025!$B$3:$B$1315, "&lt;=" &amp; CH$1, DataRegularSeason20242025!$E$3:$E$1315, $A14)</f>
        <v>11</v>
      </c>
      <c r="CI14">
        <f>SUMIFS(DataRegularSeason20242025!$AA$3:$AA$1315,DataRegularSeason20242025!$B$3:$B$1315, "&lt;=" &amp; CI$1, DataRegularSeason20242025!$D$3:$D$1315, $A14)+SUMIFS(DataRegularSeason20242025!$AB$3:$AB$1315,DataRegularSeason20242025!$B$3:$B$1315, "&lt;=" &amp; CI$1, DataRegularSeason20242025!$E$3:$E$1315, $A14)</f>
        <v>11</v>
      </c>
      <c r="CJ14">
        <f>SUMIFS(DataRegularSeason20242025!$AA$3:$AA$1315,DataRegularSeason20242025!$B$3:$B$1315, "&lt;=" &amp; CJ$1, DataRegularSeason20242025!$D$3:$D$1315, $A14)+SUMIFS(DataRegularSeason20242025!$AB$3:$AB$1315,DataRegularSeason20242025!$B$3:$B$1315, "&lt;=" &amp; CJ$1, DataRegularSeason20242025!$E$3:$E$1315, $A14)</f>
        <v>11</v>
      </c>
      <c r="CK14">
        <f>SUMIFS(DataRegularSeason20242025!$AA$3:$AA$1315,DataRegularSeason20242025!$B$3:$B$1315, "&lt;=" &amp; CK$1, DataRegularSeason20242025!$D$3:$D$1315, $A14)+SUMIFS(DataRegularSeason20242025!$AB$3:$AB$1315,DataRegularSeason20242025!$B$3:$B$1315, "&lt;=" &amp; CK$1, DataRegularSeason20242025!$E$3:$E$1315, $A14)</f>
        <v>11</v>
      </c>
      <c r="CL14">
        <f>SUMIFS(DataRegularSeason20242025!$AA$3:$AA$1315,DataRegularSeason20242025!$B$3:$B$1315, "&lt;=" &amp; CL$1, DataRegularSeason20242025!$D$3:$D$1315, $A14)+SUMIFS(DataRegularSeason20242025!$AB$3:$AB$1315,DataRegularSeason20242025!$B$3:$B$1315, "&lt;=" &amp; CL$1, DataRegularSeason20242025!$E$3:$E$1315, $A14)</f>
        <v>11</v>
      </c>
      <c r="CM14">
        <f>SUMIFS(DataRegularSeason20242025!$AA$3:$AA$1315,DataRegularSeason20242025!$B$3:$B$1315, "&lt;=" &amp; CM$1, DataRegularSeason20242025!$D$3:$D$1315, $A14)+SUMIFS(DataRegularSeason20242025!$AB$3:$AB$1315,DataRegularSeason20242025!$B$3:$B$1315, "&lt;=" &amp; CM$1, DataRegularSeason20242025!$E$3:$E$1315, $A14)</f>
        <v>11</v>
      </c>
      <c r="CN14">
        <f>SUMIFS(DataRegularSeason20242025!$AA$3:$AA$1315,DataRegularSeason20242025!$B$3:$B$1315, "&lt;=" &amp; CN$1, DataRegularSeason20242025!$D$3:$D$1315, $A14)+SUMIFS(DataRegularSeason20242025!$AB$3:$AB$1315,DataRegularSeason20242025!$B$3:$B$1315, "&lt;=" &amp; CN$1, DataRegularSeason20242025!$E$3:$E$1315, $A14)</f>
        <v>11</v>
      </c>
      <c r="CO14">
        <f>SUMIFS(DataRegularSeason20242025!$AA$3:$AA$1315,DataRegularSeason20242025!$B$3:$B$1315, "&lt;=" &amp; CO$1, DataRegularSeason20242025!$D$3:$D$1315, $A14)+SUMIFS(DataRegularSeason20242025!$AB$3:$AB$1315,DataRegularSeason20242025!$B$3:$B$1315, "&lt;=" &amp; CO$1, DataRegularSeason20242025!$E$3:$E$1315, $A14)</f>
        <v>11</v>
      </c>
      <c r="CP14">
        <f>SUMIFS(DataRegularSeason20242025!$AA$3:$AA$1315,DataRegularSeason20242025!$B$3:$B$1315, "&lt;=" &amp; CP$1, DataRegularSeason20242025!$D$3:$D$1315, $A14)+SUMIFS(DataRegularSeason20242025!$AB$3:$AB$1315,DataRegularSeason20242025!$B$3:$B$1315, "&lt;=" &amp; CP$1, DataRegularSeason20242025!$E$3:$E$1315, $A14)</f>
        <v>11</v>
      </c>
      <c r="CQ14">
        <f>SUMIFS(DataRegularSeason20242025!$AA$3:$AA$1315,DataRegularSeason20242025!$B$3:$B$1315, "&lt;=" &amp; CQ$1, DataRegularSeason20242025!$D$3:$D$1315, $A14)+SUMIFS(DataRegularSeason20242025!$AB$3:$AB$1315,DataRegularSeason20242025!$B$3:$B$1315, "&lt;=" &amp; CQ$1, DataRegularSeason20242025!$E$3:$E$1315, $A14)</f>
        <v>11</v>
      </c>
      <c r="CR14">
        <f>SUMIFS(DataRegularSeason20242025!$AA$3:$AA$1315,DataRegularSeason20242025!$B$3:$B$1315, "&lt;=" &amp; CR$1, DataRegularSeason20242025!$D$3:$D$1315, $A14)+SUMIFS(DataRegularSeason20242025!$AB$3:$AB$1315,DataRegularSeason20242025!$B$3:$B$1315, "&lt;=" &amp; CR$1, DataRegularSeason20242025!$E$3:$E$1315, $A14)</f>
        <v>11</v>
      </c>
      <c r="CS14">
        <f>SUMIFS(DataRegularSeason20242025!$AA$3:$AA$1315,DataRegularSeason20242025!$B$3:$B$1315, "&lt;=" &amp; CS$1, DataRegularSeason20242025!$D$3:$D$1315, $A14)+SUMIFS(DataRegularSeason20242025!$AB$3:$AB$1315,DataRegularSeason20242025!$B$3:$B$1315, "&lt;=" &amp; CS$1, DataRegularSeason20242025!$E$3:$E$1315, $A14)</f>
        <v>11</v>
      </c>
      <c r="CT14">
        <f>SUMIFS(DataRegularSeason20242025!$AA$3:$AA$1315,DataRegularSeason20242025!$B$3:$B$1315, "&lt;=" &amp; CT$1, DataRegularSeason20242025!$D$3:$D$1315, $A14)+SUMIFS(DataRegularSeason20242025!$AB$3:$AB$1315,DataRegularSeason20242025!$B$3:$B$1315, "&lt;=" &amp; CT$1, DataRegularSeason20242025!$E$3:$E$1315, $A14)</f>
        <v>11</v>
      </c>
      <c r="CU14">
        <f>SUMIFS(DataRegularSeason20242025!$AA$3:$AA$1315,DataRegularSeason20242025!$B$3:$B$1315, "&lt;=" &amp; CU$1, DataRegularSeason20242025!$D$3:$D$1315, $A14)+SUMIFS(DataRegularSeason20242025!$AB$3:$AB$1315,DataRegularSeason20242025!$B$3:$B$1315, "&lt;=" &amp; CU$1, DataRegularSeason20242025!$E$3:$E$1315, $A14)</f>
        <v>11</v>
      </c>
      <c r="CV14">
        <f>SUMIFS(DataRegularSeason20242025!$AA$3:$AA$1315,DataRegularSeason20242025!$B$3:$B$1315, "&lt;=" &amp; CV$1, DataRegularSeason20242025!$D$3:$D$1315, $A14)+SUMIFS(DataRegularSeason20242025!$AB$3:$AB$1315,DataRegularSeason20242025!$B$3:$B$1315, "&lt;=" &amp; CV$1, DataRegularSeason20242025!$E$3:$E$1315, $A14)</f>
        <v>11</v>
      </c>
      <c r="CW14">
        <f>SUMIFS(DataRegularSeason20242025!$AA$3:$AA$1315,DataRegularSeason20242025!$B$3:$B$1315, "&lt;=" &amp; CW$1, DataRegularSeason20242025!$D$3:$D$1315, $A14)+SUMIFS(DataRegularSeason20242025!$AB$3:$AB$1315,DataRegularSeason20242025!$B$3:$B$1315, "&lt;=" &amp; CW$1, DataRegularSeason20242025!$E$3:$E$1315, $A14)</f>
        <v>11</v>
      </c>
      <c r="CX14">
        <f>SUMIFS(DataRegularSeason20242025!$AA$3:$AA$1315,DataRegularSeason20242025!$B$3:$B$1315, "&lt;=" &amp; CX$1, DataRegularSeason20242025!$D$3:$D$1315, $A14)+SUMIFS(DataRegularSeason20242025!$AB$3:$AB$1315,DataRegularSeason20242025!$B$3:$B$1315, "&lt;=" &amp; CX$1, DataRegularSeason20242025!$E$3:$E$1315, $A14)</f>
        <v>11</v>
      </c>
      <c r="CY14">
        <f>SUMIFS(DataRegularSeason20242025!$AA$3:$AA$1315,DataRegularSeason20242025!$B$3:$B$1315, "&lt;=" &amp; CY$1, DataRegularSeason20242025!$D$3:$D$1315, $A14)+SUMIFS(DataRegularSeason20242025!$AB$3:$AB$1315,DataRegularSeason20242025!$B$3:$B$1315, "&lt;=" &amp; CY$1, DataRegularSeason20242025!$E$3:$E$1315, $A14)</f>
        <v>11</v>
      </c>
      <c r="CZ14">
        <f>SUMIFS(DataRegularSeason20242025!$AA$3:$AA$1315,DataRegularSeason20242025!$B$3:$B$1315, "&lt;=" &amp; CZ$1, DataRegularSeason20242025!$D$3:$D$1315, $A14)+SUMIFS(DataRegularSeason20242025!$AB$3:$AB$1315,DataRegularSeason20242025!$B$3:$B$1315, "&lt;=" &amp; CZ$1, DataRegularSeason20242025!$E$3:$E$1315, $A14)</f>
        <v>11</v>
      </c>
      <c r="DA14">
        <f>SUMIFS(DataRegularSeason20242025!$AA$3:$AA$1315,DataRegularSeason20242025!$B$3:$B$1315, "&lt;=" &amp; DA$1, DataRegularSeason20242025!$D$3:$D$1315, $A14)+SUMIFS(DataRegularSeason20242025!$AB$3:$AB$1315,DataRegularSeason20242025!$B$3:$B$1315, "&lt;=" &amp; DA$1, DataRegularSeason20242025!$E$3:$E$1315, $A14)</f>
        <v>11</v>
      </c>
      <c r="DB14">
        <f>SUMIFS(DataRegularSeason20242025!$AA$3:$AA$1315,DataRegularSeason20242025!$B$3:$B$1315, "&lt;=" &amp; DB$1, DataRegularSeason20242025!$D$3:$D$1315, $A14)+SUMIFS(DataRegularSeason20242025!$AB$3:$AB$1315,DataRegularSeason20242025!$B$3:$B$1315, "&lt;=" &amp; DB$1, DataRegularSeason20242025!$E$3:$E$1315, $A14)</f>
        <v>11</v>
      </c>
      <c r="DC14">
        <f>SUMIFS(DataRegularSeason20242025!$AA$3:$AA$1315,DataRegularSeason20242025!$B$3:$B$1315, "&lt;=" &amp; DC$1, DataRegularSeason20242025!$D$3:$D$1315, $A14)+SUMIFS(DataRegularSeason20242025!$AB$3:$AB$1315,DataRegularSeason20242025!$B$3:$B$1315, "&lt;=" &amp; DC$1, DataRegularSeason20242025!$E$3:$E$1315, $A14)</f>
        <v>11</v>
      </c>
      <c r="DD14">
        <f>SUMIFS(DataRegularSeason20242025!$AA$3:$AA$1315,DataRegularSeason20242025!$B$3:$B$1315, "&lt;=" &amp; DD$1, DataRegularSeason20242025!$D$3:$D$1315, $A14)+SUMIFS(DataRegularSeason20242025!$AB$3:$AB$1315,DataRegularSeason20242025!$B$3:$B$1315, "&lt;=" &amp; DD$1, DataRegularSeason20242025!$E$3:$E$1315, $A14)</f>
        <v>11</v>
      </c>
      <c r="DE14">
        <f>SUMIFS(DataRegularSeason20242025!$AA$3:$AA$1315,DataRegularSeason20242025!$B$3:$B$1315, "&lt;=" &amp; DE$1, DataRegularSeason20242025!$D$3:$D$1315, $A14)+SUMIFS(DataRegularSeason20242025!$AB$3:$AB$1315,DataRegularSeason20242025!$B$3:$B$1315, "&lt;=" &amp; DE$1, DataRegularSeason20242025!$E$3:$E$1315, $A14)</f>
        <v>11</v>
      </c>
      <c r="DF14">
        <f>SUMIFS(DataRegularSeason20242025!$AA$3:$AA$1315,DataRegularSeason20242025!$B$3:$B$1315, "&lt;=" &amp; DF$1, DataRegularSeason20242025!$D$3:$D$1315, $A14)+SUMIFS(DataRegularSeason20242025!$AB$3:$AB$1315,DataRegularSeason20242025!$B$3:$B$1315, "&lt;=" &amp; DF$1, DataRegularSeason20242025!$E$3:$E$1315, $A14)</f>
        <v>11</v>
      </c>
      <c r="DG14">
        <f>SUMIFS(DataRegularSeason20242025!$AA$3:$AA$1315,DataRegularSeason20242025!$B$3:$B$1315, "&lt;=" &amp; DG$1, DataRegularSeason20242025!$D$3:$D$1315, $A14)+SUMIFS(DataRegularSeason20242025!$AB$3:$AB$1315,DataRegularSeason20242025!$B$3:$B$1315, "&lt;=" &amp; DG$1, DataRegularSeason20242025!$E$3:$E$1315, $A14)</f>
        <v>11</v>
      </c>
      <c r="DH14">
        <f>SUMIFS(DataRegularSeason20242025!$AA$3:$AA$1315,DataRegularSeason20242025!$B$3:$B$1315, "&lt;=" &amp; DH$1, DataRegularSeason20242025!$D$3:$D$1315, $A14)+SUMIFS(DataRegularSeason20242025!$AB$3:$AB$1315,DataRegularSeason20242025!$B$3:$B$1315, "&lt;=" &amp; DH$1, DataRegularSeason20242025!$E$3:$E$1315, $A14)</f>
        <v>11</v>
      </c>
      <c r="DI14">
        <f>SUMIFS(DataRegularSeason20242025!$AA$3:$AA$1315,DataRegularSeason20242025!$B$3:$B$1315, "&lt;=" &amp; DI$1, DataRegularSeason20242025!$D$3:$D$1315, $A14)+SUMIFS(DataRegularSeason20242025!$AB$3:$AB$1315,DataRegularSeason20242025!$B$3:$B$1315, "&lt;=" &amp; DI$1, DataRegularSeason20242025!$E$3:$E$1315, $A14)</f>
        <v>11</v>
      </c>
      <c r="DJ14">
        <f>SUMIFS(DataRegularSeason20242025!$AA$3:$AA$1315,DataRegularSeason20242025!$B$3:$B$1315, "&lt;=" &amp; DJ$1, DataRegularSeason20242025!$D$3:$D$1315, $A14)+SUMIFS(DataRegularSeason20242025!$AB$3:$AB$1315,DataRegularSeason20242025!$B$3:$B$1315, "&lt;=" &amp; DJ$1, DataRegularSeason20242025!$E$3:$E$1315, $A14)</f>
        <v>11</v>
      </c>
      <c r="DK14">
        <f>SUMIFS(DataRegularSeason20242025!$AA$3:$AA$1315,DataRegularSeason20242025!$B$3:$B$1315, "&lt;=" &amp; DK$1, DataRegularSeason20242025!$D$3:$D$1315, $A14)+SUMIFS(DataRegularSeason20242025!$AB$3:$AB$1315,DataRegularSeason20242025!$B$3:$B$1315, "&lt;=" &amp; DK$1, DataRegularSeason20242025!$E$3:$E$1315, $A14)</f>
        <v>11</v>
      </c>
      <c r="DL14">
        <f>SUMIFS(DataRegularSeason20242025!$AA$3:$AA$1315,DataRegularSeason20242025!$B$3:$B$1315, "&lt;=" &amp; DL$1, DataRegularSeason20242025!$D$3:$D$1315, $A14)+SUMIFS(DataRegularSeason20242025!$AB$3:$AB$1315,DataRegularSeason20242025!$B$3:$B$1315, "&lt;=" &amp; DL$1, DataRegularSeason20242025!$E$3:$E$1315, $A14)</f>
        <v>11</v>
      </c>
      <c r="DM14">
        <f>SUMIFS(DataRegularSeason20242025!$AA$3:$AA$1315,DataRegularSeason20242025!$B$3:$B$1315, "&lt;=" &amp; DM$1, DataRegularSeason20242025!$D$3:$D$1315, $A14)+SUMIFS(DataRegularSeason20242025!$AB$3:$AB$1315,DataRegularSeason20242025!$B$3:$B$1315, "&lt;=" &amp; DM$1, DataRegularSeason20242025!$E$3:$E$1315, $A14)</f>
        <v>11</v>
      </c>
      <c r="DN14">
        <f>SUMIFS(DataRegularSeason20242025!$AA$3:$AA$1315,DataRegularSeason20242025!$B$3:$B$1315, "&lt;=" &amp; DN$1, DataRegularSeason20242025!$D$3:$D$1315, $A14)+SUMIFS(DataRegularSeason20242025!$AB$3:$AB$1315,DataRegularSeason20242025!$B$3:$B$1315, "&lt;=" &amp; DN$1, DataRegularSeason20242025!$E$3:$E$1315, $A14)</f>
        <v>11</v>
      </c>
      <c r="DO14">
        <f>SUMIFS(DataRegularSeason20242025!$AA$3:$AA$1315,DataRegularSeason20242025!$B$3:$B$1315, "&lt;=" &amp; DO$1, DataRegularSeason20242025!$D$3:$D$1315, $A14)+SUMIFS(DataRegularSeason20242025!$AB$3:$AB$1315,DataRegularSeason20242025!$B$3:$B$1315, "&lt;=" &amp; DO$1, DataRegularSeason20242025!$E$3:$E$1315, $A14)</f>
        <v>11</v>
      </c>
      <c r="DP14">
        <f>SUMIFS(DataRegularSeason20242025!$AA$3:$AA$1315,DataRegularSeason20242025!$B$3:$B$1315, "&lt;=" &amp; DP$1, DataRegularSeason20242025!$D$3:$D$1315, $A14)+SUMIFS(DataRegularSeason20242025!$AB$3:$AB$1315,DataRegularSeason20242025!$B$3:$B$1315, "&lt;=" &amp; DP$1, DataRegularSeason20242025!$E$3:$E$1315, $A14)</f>
        <v>11</v>
      </c>
      <c r="DQ14">
        <f>SUMIFS(DataRegularSeason20242025!$AA$3:$AA$1315,DataRegularSeason20242025!$B$3:$B$1315, "&lt;=" &amp; DQ$1, DataRegularSeason20242025!$D$3:$D$1315, $A14)+SUMIFS(DataRegularSeason20242025!$AB$3:$AB$1315,DataRegularSeason20242025!$B$3:$B$1315, "&lt;=" &amp; DQ$1, DataRegularSeason20242025!$E$3:$E$1315, $A14)</f>
        <v>11</v>
      </c>
      <c r="DR14">
        <f>SUMIFS(DataRegularSeason20242025!$AA$3:$AA$1315,DataRegularSeason20242025!$B$3:$B$1315, "&lt;=" &amp; DR$1, DataRegularSeason20242025!$D$3:$D$1315, $A14)+SUMIFS(DataRegularSeason20242025!$AB$3:$AB$1315,DataRegularSeason20242025!$B$3:$B$1315, "&lt;=" &amp; DR$1, DataRegularSeason20242025!$E$3:$E$1315, $A14)</f>
        <v>11</v>
      </c>
      <c r="DS14">
        <f>SUMIFS(DataRegularSeason20242025!$AA$3:$AA$1315,DataRegularSeason20242025!$B$3:$B$1315, "&lt;=" &amp; DS$1, DataRegularSeason20242025!$D$3:$D$1315, $A14)+SUMIFS(DataRegularSeason20242025!$AB$3:$AB$1315,DataRegularSeason20242025!$B$3:$B$1315, "&lt;=" &amp; DS$1, DataRegularSeason20242025!$E$3:$E$1315, $A14)</f>
        <v>11</v>
      </c>
      <c r="DT14">
        <f>SUMIFS(DataRegularSeason20242025!$AA$3:$AA$1315,DataRegularSeason20242025!$B$3:$B$1315, "&lt;=" &amp; DT$1, DataRegularSeason20242025!$D$3:$D$1315, $A14)+SUMIFS(DataRegularSeason20242025!$AB$3:$AB$1315,DataRegularSeason20242025!$B$3:$B$1315, "&lt;=" &amp; DT$1, DataRegularSeason20242025!$E$3:$E$1315, $A14)</f>
        <v>11</v>
      </c>
      <c r="DU14">
        <f>SUMIFS(DataRegularSeason20242025!$AA$3:$AA$1315,DataRegularSeason20242025!$B$3:$B$1315, "&lt;=" &amp; DU$1, DataRegularSeason20242025!$D$3:$D$1315, $A14)+SUMIFS(DataRegularSeason20242025!$AB$3:$AB$1315,DataRegularSeason20242025!$B$3:$B$1315, "&lt;=" &amp; DU$1, DataRegularSeason20242025!$E$3:$E$1315, $A14)</f>
        <v>11</v>
      </c>
      <c r="DV14">
        <f>SUMIFS(DataRegularSeason20242025!$AA$3:$AA$1315,DataRegularSeason20242025!$B$3:$B$1315, "&lt;=" &amp; DV$1, DataRegularSeason20242025!$D$3:$D$1315, $A14)+SUMIFS(DataRegularSeason20242025!$AB$3:$AB$1315,DataRegularSeason20242025!$B$3:$B$1315, "&lt;=" &amp; DV$1, DataRegularSeason20242025!$E$3:$E$1315, $A14)</f>
        <v>11</v>
      </c>
      <c r="DW14">
        <f>SUMIFS(DataRegularSeason20242025!$AA$3:$AA$1315,DataRegularSeason20242025!$B$3:$B$1315, "&lt;=" &amp; DW$1, DataRegularSeason20242025!$D$3:$D$1315, $A14)+SUMIFS(DataRegularSeason20242025!$AB$3:$AB$1315,DataRegularSeason20242025!$B$3:$B$1315, "&lt;=" &amp; DW$1, DataRegularSeason20242025!$E$3:$E$1315, $A14)</f>
        <v>11</v>
      </c>
      <c r="DX14">
        <f>SUMIFS(DataRegularSeason20242025!$AA$3:$AA$1315,DataRegularSeason20242025!$B$3:$B$1315, "&lt;=" &amp; DX$1, DataRegularSeason20242025!$D$3:$D$1315, $A14)+SUMIFS(DataRegularSeason20242025!$AB$3:$AB$1315,DataRegularSeason20242025!$B$3:$B$1315, "&lt;=" &amp; DX$1, DataRegularSeason20242025!$E$3:$E$1315, $A14)</f>
        <v>11</v>
      </c>
      <c r="DY14">
        <f>SUMIFS(DataRegularSeason20242025!$AA$3:$AA$1315,DataRegularSeason20242025!$B$3:$B$1315, "&lt;=" &amp; DY$1, DataRegularSeason20242025!$D$3:$D$1315, $A14)+SUMIFS(DataRegularSeason20242025!$AB$3:$AB$1315,DataRegularSeason20242025!$B$3:$B$1315, "&lt;=" &amp; DY$1, DataRegularSeason20242025!$E$3:$E$1315, $A14)</f>
        <v>11</v>
      </c>
      <c r="DZ14">
        <f>SUMIFS(DataRegularSeason20242025!$AA$3:$AA$1315,DataRegularSeason20242025!$B$3:$B$1315, "&lt;=" &amp; DZ$1, DataRegularSeason20242025!$D$3:$D$1315, $A14)+SUMIFS(DataRegularSeason20242025!$AB$3:$AB$1315,DataRegularSeason20242025!$B$3:$B$1315, "&lt;=" &amp; DZ$1, DataRegularSeason20242025!$E$3:$E$1315, $A14)</f>
        <v>11</v>
      </c>
      <c r="EA14">
        <f>SUMIFS(DataRegularSeason20242025!$AA$3:$AA$1315,DataRegularSeason20242025!$B$3:$B$1315, "&lt;=" &amp; EA$1, DataRegularSeason20242025!$D$3:$D$1315, $A14)+SUMIFS(DataRegularSeason20242025!$AB$3:$AB$1315,DataRegularSeason20242025!$B$3:$B$1315, "&lt;=" &amp; EA$1, DataRegularSeason20242025!$E$3:$E$1315, $A14)</f>
        <v>11</v>
      </c>
      <c r="EB14">
        <f>SUMIFS(DataRegularSeason20242025!$AA$3:$AA$1315,DataRegularSeason20242025!$B$3:$B$1315, "&lt;=" &amp; EB$1, DataRegularSeason20242025!$D$3:$D$1315, $A14)+SUMIFS(DataRegularSeason20242025!$AB$3:$AB$1315,DataRegularSeason20242025!$B$3:$B$1315, "&lt;=" &amp; EB$1, DataRegularSeason20242025!$E$3:$E$1315, $A14)</f>
        <v>11</v>
      </c>
      <c r="EC14">
        <f>SUMIFS(DataRegularSeason20242025!$AA$3:$AA$1315,DataRegularSeason20242025!$B$3:$B$1315, "&lt;=" &amp; EC$1, DataRegularSeason20242025!$D$3:$D$1315, $A14)+SUMIFS(DataRegularSeason20242025!$AB$3:$AB$1315,DataRegularSeason20242025!$B$3:$B$1315, "&lt;=" &amp; EC$1, DataRegularSeason20242025!$E$3:$E$1315, $A14)</f>
        <v>11</v>
      </c>
      <c r="ED14">
        <f>SUMIFS(DataRegularSeason20242025!$AA$3:$AA$1315,DataRegularSeason20242025!$B$3:$B$1315, "&lt;=" &amp; ED$1, DataRegularSeason20242025!$D$3:$D$1315, $A14)+SUMIFS(DataRegularSeason20242025!$AB$3:$AB$1315,DataRegularSeason20242025!$B$3:$B$1315, "&lt;=" &amp; ED$1, DataRegularSeason20242025!$E$3:$E$1315, $A14)</f>
        <v>11</v>
      </c>
      <c r="EE14">
        <f>SUMIFS(DataRegularSeason20242025!$AA$3:$AA$1315,DataRegularSeason20242025!$B$3:$B$1315, "&lt;=" &amp; EE$1, DataRegularSeason20242025!$D$3:$D$1315, $A14)+SUMIFS(DataRegularSeason20242025!$AB$3:$AB$1315,DataRegularSeason20242025!$B$3:$B$1315, "&lt;=" &amp; EE$1, DataRegularSeason20242025!$E$3:$E$1315, $A14)</f>
        <v>11</v>
      </c>
      <c r="EF14">
        <f>SUMIFS(DataRegularSeason20242025!$AA$3:$AA$1315,DataRegularSeason20242025!$B$3:$B$1315, "&lt;=" &amp; EF$1, DataRegularSeason20242025!$D$3:$D$1315, $A14)+SUMIFS(DataRegularSeason20242025!$AB$3:$AB$1315,DataRegularSeason20242025!$B$3:$B$1315, "&lt;=" &amp; EF$1, DataRegularSeason20242025!$E$3:$E$1315, $A14)</f>
        <v>11</v>
      </c>
      <c r="EG14">
        <f>SUMIFS(DataRegularSeason20242025!$AA$3:$AA$1315,DataRegularSeason20242025!$B$3:$B$1315, "&lt;=" &amp; EG$1, DataRegularSeason20242025!$D$3:$D$1315, $A14)+SUMIFS(DataRegularSeason20242025!$AB$3:$AB$1315,DataRegularSeason20242025!$B$3:$B$1315, "&lt;=" &amp; EG$1, DataRegularSeason20242025!$E$3:$E$1315, $A14)</f>
        <v>11</v>
      </c>
      <c r="EH14">
        <f>SUMIFS(DataRegularSeason20242025!$AA$3:$AA$1315,DataRegularSeason20242025!$B$3:$B$1315, "&lt;=" &amp; EH$1, DataRegularSeason20242025!$D$3:$D$1315, $A14)+SUMIFS(DataRegularSeason20242025!$AB$3:$AB$1315,DataRegularSeason20242025!$B$3:$B$1315, "&lt;=" &amp; EH$1, DataRegularSeason20242025!$E$3:$E$1315, $A14)</f>
        <v>11</v>
      </c>
      <c r="EI14">
        <f>SUMIFS(DataRegularSeason20242025!$AA$3:$AA$1315,DataRegularSeason20242025!$B$3:$B$1315, "&lt;=" &amp; EI$1, DataRegularSeason20242025!$D$3:$D$1315, $A14)+SUMIFS(DataRegularSeason20242025!$AB$3:$AB$1315,DataRegularSeason20242025!$B$3:$B$1315, "&lt;=" &amp; EI$1, DataRegularSeason20242025!$E$3:$E$1315, $A14)</f>
        <v>11</v>
      </c>
      <c r="EJ14">
        <f>SUMIFS(DataRegularSeason20242025!$AA$3:$AA$1315,DataRegularSeason20242025!$B$3:$B$1315, "&lt;=" &amp; EJ$1, DataRegularSeason20242025!$D$3:$D$1315, $A14)+SUMIFS(DataRegularSeason20242025!$AB$3:$AB$1315,DataRegularSeason20242025!$B$3:$B$1315, "&lt;=" &amp; EJ$1, DataRegularSeason20242025!$E$3:$E$1315, $A14)</f>
        <v>11</v>
      </c>
      <c r="EK14">
        <f>SUMIFS(DataRegularSeason20242025!$AA$3:$AA$1315,DataRegularSeason20242025!$B$3:$B$1315, "&lt;=" &amp; EK$1, DataRegularSeason20242025!$D$3:$D$1315, $A14)+SUMIFS(DataRegularSeason20242025!$AB$3:$AB$1315,DataRegularSeason20242025!$B$3:$B$1315, "&lt;=" &amp; EK$1, DataRegularSeason20242025!$E$3:$E$1315, $A14)</f>
        <v>11</v>
      </c>
      <c r="EL14">
        <f>SUMIFS(DataRegularSeason20242025!$AA$3:$AA$1315,DataRegularSeason20242025!$B$3:$B$1315, "&lt;=" &amp; EL$1, DataRegularSeason20242025!$D$3:$D$1315, $A14)+SUMIFS(DataRegularSeason20242025!$AB$3:$AB$1315,DataRegularSeason20242025!$B$3:$B$1315, "&lt;=" &amp; EL$1, DataRegularSeason20242025!$E$3:$E$1315, $A14)</f>
        <v>11</v>
      </c>
      <c r="EM14">
        <f>SUMIFS(DataRegularSeason20242025!$AA$3:$AA$1315,DataRegularSeason20242025!$B$3:$B$1315, "&lt;=" &amp; EM$1, DataRegularSeason20242025!$D$3:$D$1315, $A14)+SUMIFS(DataRegularSeason20242025!$AB$3:$AB$1315,DataRegularSeason20242025!$B$3:$B$1315, "&lt;=" &amp; EM$1, DataRegularSeason20242025!$E$3:$E$1315, $A14)</f>
        <v>11</v>
      </c>
      <c r="EN14">
        <f>SUMIFS(DataRegularSeason20242025!$AA$3:$AA$1315,DataRegularSeason20242025!$B$3:$B$1315, "&lt;=" &amp; EN$1, DataRegularSeason20242025!$D$3:$D$1315, $A14)+SUMIFS(DataRegularSeason20242025!$AB$3:$AB$1315,DataRegularSeason20242025!$B$3:$B$1315, "&lt;=" &amp; EN$1, DataRegularSeason20242025!$E$3:$E$1315, $A14)</f>
        <v>11</v>
      </c>
      <c r="EO14">
        <f>SUMIFS(DataRegularSeason20242025!$AA$3:$AA$1315,DataRegularSeason20242025!$B$3:$B$1315, "&lt;=" &amp; EO$1, DataRegularSeason20242025!$D$3:$D$1315, $A14)+SUMIFS(DataRegularSeason20242025!$AB$3:$AB$1315,DataRegularSeason20242025!$B$3:$B$1315, "&lt;=" &amp; EO$1, DataRegularSeason20242025!$E$3:$E$1315, $A14)</f>
        <v>11</v>
      </c>
      <c r="EP14">
        <f>SUMIFS(DataRegularSeason20242025!$AA$3:$AA$1315,DataRegularSeason20242025!$B$3:$B$1315, "&lt;=" &amp; EP$1, DataRegularSeason20242025!$D$3:$D$1315, $A14)+SUMIFS(DataRegularSeason20242025!$AB$3:$AB$1315,DataRegularSeason20242025!$B$3:$B$1315, "&lt;=" &amp; EP$1, DataRegularSeason20242025!$E$3:$E$1315, $A14)</f>
        <v>11</v>
      </c>
      <c r="EQ14">
        <f>SUMIFS(DataRegularSeason20242025!$AA$3:$AA$1315,DataRegularSeason20242025!$B$3:$B$1315, "&lt;=" &amp; EQ$1, DataRegularSeason20242025!$D$3:$D$1315, $A14)+SUMIFS(DataRegularSeason20242025!$AB$3:$AB$1315,DataRegularSeason20242025!$B$3:$B$1315, "&lt;=" &amp; EQ$1, DataRegularSeason20242025!$E$3:$E$1315, $A14)</f>
        <v>11</v>
      </c>
      <c r="ER14">
        <f>SUMIFS(DataRegularSeason20242025!$AA$3:$AA$1315,DataRegularSeason20242025!$B$3:$B$1315, "&lt;=" &amp; ER$1, DataRegularSeason20242025!$D$3:$D$1315, $A14)+SUMIFS(DataRegularSeason20242025!$AB$3:$AB$1315,DataRegularSeason20242025!$B$3:$B$1315, "&lt;=" &amp; ER$1, DataRegularSeason20242025!$E$3:$E$1315, $A14)</f>
        <v>11</v>
      </c>
      <c r="ES14">
        <f>SUMIFS(DataRegularSeason20242025!$AA$3:$AA$1315,DataRegularSeason20242025!$B$3:$B$1315, "&lt;=" &amp; ES$1, DataRegularSeason20242025!$D$3:$D$1315, $A14)+SUMIFS(DataRegularSeason20242025!$AB$3:$AB$1315,DataRegularSeason20242025!$B$3:$B$1315, "&lt;=" &amp; ES$1, DataRegularSeason20242025!$E$3:$E$1315, $A14)</f>
        <v>11</v>
      </c>
      <c r="ET14">
        <f>SUMIFS(DataRegularSeason20242025!$AA$3:$AA$1315,DataRegularSeason20242025!$B$3:$B$1315, "&lt;=" &amp; ET$1, DataRegularSeason20242025!$D$3:$D$1315, $A14)+SUMIFS(DataRegularSeason20242025!$AB$3:$AB$1315,DataRegularSeason20242025!$B$3:$B$1315, "&lt;=" &amp; ET$1, DataRegularSeason20242025!$E$3:$E$1315, $A14)</f>
        <v>11</v>
      </c>
      <c r="EU14">
        <f>SUMIFS(DataRegularSeason20242025!$AA$3:$AA$1315,DataRegularSeason20242025!$B$3:$B$1315, "&lt;=" &amp; EU$1, DataRegularSeason20242025!$D$3:$D$1315, $A14)+SUMIFS(DataRegularSeason20242025!$AB$3:$AB$1315,DataRegularSeason20242025!$B$3:$B$1315, "&lt;=" &amp; EU$1, DataRegularSeason20242025!$E$3:$E$1315, $A14)</f>
        <v>11</v>
      </c>
      <c r="EV14">
        <f>SUMIFS(DataRegularSeason20242025!$AA$3:$AA$1315,DataRegularSeason20242025!$B$3:$B$1315, "&lt;=" &amp; EV$1, DataRegularSeason20242025!$D$3:$D$1315, $A14)+SUMIFS(DataRegularSeason20242025!$AB$3:$AB$1315,DataRegularSeason20242025!$B$3:$B$1315, "&lt;=" &amp; EV$1, DataRegularSeason20242025!$E$3:$E$1315, $A14)</f>
        <v>11</v>
      </c>
      <c r="EW14">
        <f>SUMIFS(DataRegularSeason20242025!$AA$3:$AA$1315,DataRegularSeason20242025!$B$3:$B$1315, "&lt;=" &amp; EW$1, DataRegularSeason20242025!$D$3:$D$1315, $A14)+SUMIFS(DataRegularSeason20242025!$AB$3:$AB$1315,DataRegularSeason20242025!$B$3:$B$1315, "&lt;=" &amp; EW$1, DataRegularSeason20242025!$E$3:$E$1315, $A14)</f>
        <v>11</v>
      </c>
      <c r="EX14">
        <f>SUMIFS(DataRegularSeason20242025!$AA$3:$AA$1315,DataRegularSeason20242025!$B$3:$B$1315, "&lt;=" &amp; EX$1, DataRegularSeason20242025!$D$3:$D$1315, $A14)+SUMIFS(DataRegularSeason20242025!$AB$3:$AB$1315,DataRegularSeason20242025!$B$3:$B$1315, "&lt;=" &amp; EX$1, DataRegularSeason20242025!$E$3:$E$1315, $A14)</f>
        <v>11</v>
      </c>
      <c r="EY14">
        <f>SUMIFS(DataRegularSeason20242025!$AA$3:$AA$1315,DataRegularSeason20242025!$B$3:$B$1315, "&lt;=" &amp; EY$1, DataRegularSeason20242025!$D$3:$D$1315, $A14)+SUMIFS(DataRegularSeason20242025!$AB$3:$AB$1315,DataRegularSeason20242025!$B$3:$B$1315, "&lt;=" &amp; EY$1, DataRegularSeason20242025!$E$3:$E$1315, $A14)</f>
        <v>11</v>
      </c>
      <c r="EZ14">
        <f>SUMIFS(DataRegularSeason20242025!$AA$3:$AA$1315,DataRegularSeason20242025!$B$3:$B$1315, "&lt;=" &amp; EZ$1, DataRegularSeason20242025!$D$3:$D$1315, $A14)+SUMIFS(DataRegularSeason20242025!$AB$3:$AB$1315,DataRegularSeason20242025!$B$3:$B$1315, "&lt;=" &amp; EZ$1, DataRegularSeason20242025!$E$3:$E$1315, $A14)</f>
        <v>11</v>
      </c>
      <c r="FA14">
        <f>SUMIFS(DataRegularSeason20242025!$AA$3:$AA$1315,DataRegularSeason20242025!$B$3:$B$1315, "&lt;=" &amp; FA$1, DataRegularSeason20242025!$D$3:$D$1315, $A14)+SUMIFS(DataRegularSeason20242025!$AB$3:$AB$1315,DataRegularSeason20242025!$B$3:$B$1315, "&lt;=" &amp; FA$1, DataRegularSeason20242025!$E$3:$E$1315, $A14)</f>
        <v>11</v>
      </c>
      <c r="FB14">
        <f>SUMIFS(DataRegularSeason20242025!$AA$3:$AA$1315,DataRegularSeason20242025!$B$3:$B$1315, "&lt;=" &amp; FB$1, DataRegularSeason20242025!$D$3:$D$1315, $A14)+SUMIFS(DataRegularSeason20242025!$AB$3:$AB$1315,DataRegularSeason20242025!$B$3:$B$1315, "&lt;=" &amp; FB$1, DataRegularSeason20242025!$E$3:$E$1315, $A14)</f>
        <v>11</v>
      </c>
      <c r="FC14">
        <f>SUMIFS(DataRegularSeason20242025!$AA$3:$AA$1315,DataRegularSeason20242025!$B$3:$B$1315, "&lt;=" &amp; FC$1, DataRegularSeason20242025!$D$3:$D$1315, $A14)+SUMIFS(DataRegularSeason20242025!$AB$3:$AB$1315,DataRegularSeason20242025!$B$3:$B$1315, "&lt;=" &amp; FC$1, DataRegularSeason20242025!$E$3:$E$1315, $A14)</f>
        <v>11</v>
      </c>
      <c r="FD14">
        <f>SUMIFS(DataRegularSeason20242025!$AA$3:$AA$1315,DataRegularSeason20242025!$B$3:$B$1315, "&lt;=" &amp; FD$1, DataRegularSeason20242025!$D$3:$D$1315, $A14)+SUMIFS(DataRegularSeason20242025!$AB$3:$AB$1315,DataRegularSeason20242025!$B$3:$B$1315, "&lt;=" &amp; FD$1, DataRegularSeason20242025!$E$3:$E$1315, $A14)</f>
        <v>11</v>
      </c>
      <c r="FE14">
        <f>SUMIFS(DataRegularSeason20242025!$AA$3:$AA$1315,DataRegularSeason20242025!$B$3:$B$1315, "&lt;=" &amp; FE$1, DataRegularSeason20242025!$D$3:$D$1315, $A14)+SUMIFS(DataRegularSeason20242025!$AB$3:$AB$1315,DataRegularSeason20242025!$B$3:$B$1315, "&lt;=" &amp; FE$1, DataRegularSeason20242025!$E$3:$E$1315, $A14)</f>
        <v>11</v>
      </c>
      <c r="FF14">
        <f>SUMIFS(DataRegularSeason20242025!$AA$3:$AA$1315,DataRegularSeason20242025!$B$3:$B$1315, "&lt;=" &amp; FF$1, DataRegularSeason20242025!$D$3:$D$1315, $A14)+SUMIFS(DataRegularSeason20242025!$AB$3:$AB$1315,DataRegularSeason20242025!$B$3:$B$1315, "&lt;=" &amp; FF$1, DataRegularSeason20242025!$E$3:$E$1315, $A14)</f>
        <v>11</v>
      </c>
      <c r="FG14">
        <f>SUMIFS(DataRegularSeason20242025!$AA$3:$AA$1315,DataRegularSeason20242025!$B$3:$B$1315, "&lt;=" &amp; FG$1, DataRegularSeason20242025!$D$3:$D$1315, $A14)+SUMIFS(DataRegularSeason20242025!$AB$3:$AB$1315,DataRegularSeason20242025!$B$3:$B$1315, "&lt;=" &amp; FG$1, DataRegularSeason20242025!$E$3:$E$1315, $A14)</f>
        <v>11</v>
      </c>
      <c r="FH14">
        <f>SUMIFS(DataRegularSeason20242025!$AA$3:$AA$1315,DataRegularSeason20242025!$B$3:$B$1315, "&lt;=" &amp; FH$1, DataRegularSeason20242025!$D$3:$D$1315, $A14)+SUMIFS(DataRegularSeason20242025!$AB$3:$AB$1315,DataRegularSeason20242025!$B$3:$B$1315, "&lt;=" &amp; FH$1, DataRegularSeason20242025!$E$3:$E$1315, $A14)</f>
        <v>11</v>
      </c>
      <c r="FI14">
        <f>SUMIFS(DataRegularSeason20242025!$AA$3:$AA$1315,DataRegularSeason20242025!$B$3:$B$1315, "&lt;=" &amp; FI$1, DataRegularSeason20242025!$D$3:$D$1315, $A14)+SUMIFS(DataRegularSeason20242025!$AB$3:$AB$1315,DataRegularSeason20242025!$B$3:$B$1315, "&lt;=" &amp; FI$1, DataRegularSeason20242025!$E$3:$E$1315, $A14)</f>
        <v>11</v>
      </c>
      <c r="FJ14">
        <f>SUMIFS(DataRegularSeason20242025!$AA$3:$AA$1315,DataRegularSeason20242025!$B$3:$B$1315, "&lt;=" &amp; FJ$1, DataRegularSeason20242025!$D$3:$D$1315, $A14)+SUMIFS(DataRegularSeason20242025!$AB$3:$AB$1315,DataRegularSeason20242025!$B$3:$B$1315, "&lt;=" &amp; FJ$1, DataRegularSeason20242025!$E$3:$E$1315, $A14)</f>
        <v>11</v>
      </c>
      <c r="FK14">
        <f>SUMIFS(DataRegularSeason20242025!$AA$3:$AA$1315,DataRegularSeason20242025!$B$3:$B$1315, "&lt;=" &amp; FK$1, DataRegularSeason20242025!$D$3:$D$1315, $A14)+SUMIFS(DataRegularSeason20242025!$AB$3:$AB$1315,DataRegularSeason20242025!$B$3:$B$1315, "&lt;=" &amp; FK$1, DataRegularSeason20242025!$E$3:$E$1315, $A14)</f>
        <v>11</v>
      </c>
      <c r="FL14">
        <f>SUMIFS(DataRegularSeason20242025!$AA$3:$AA$1315,DataRegularSeason20242025!$B$3:$B$1315, "&lt;=" &amp; FL$1, DataRegularSeason20242025!$D$3:$D$1315, $A14)+SUMIFS(DataRegularSeason20242025!$AB$3:$AB$1315,DataRegularSeason20242025!$B$3:$B$1315, "&lt;=" &amp; FL$1, DataRegularSeason20242025!$E$3:$E$1315, $A14)</f>
        <v>11</v>
      </c>
      <c r="FM14">
        <f>SUMIFS(DataRegularSeason20242025!$AA$3:$AA$1315,DataRegularSeason20242025!$B$3:$B$1315, "&lt;=" &amp; FM$1, DataRegularSeason20242025!$D$3:$D$1315, $A14)+SUMIFS(DataRegularSeason20242025!$AB$3:$AB$1315,DataRegularSeason20242025!$B$3:$B$1315, "&lt;=" &amp; FM$1, DataRegularSeason20242025!$E$3:$E$1315, $A14)</f>
        <v>11</v>
      </c>
      <c r="FN14">
        <f>SUMIFS(DataRegularSeason20242025!$AA$3:$AA$1315,DataRegularSeason20242025!$B$3:$B$1315, "&lt;=" &amp; FN$1, DataRegularSeason20242025!$D$3:$D$1315, $A14)+SUMIFS(DataRegularSeason20242025!$AB$3:$AB$1315,DataRegularSeason20242025!$B$3:$B$1315, "&lt;=" &amp; FN$1, DataRegularSeason20242025!$E$3:$E$1315, $A14)</f>
        <v>11</v>
      </c>
      <c r="FO14">
        <f>SUMIFS(DataRegularSeason20242025!$AA$3:$AA$1315,DataRegularSeason20242025!$B$3:$B$1315, "&lt;=" &amp; FO$1, DataRegularSeason20242025!$D$3:$D$1315, $A14)+SUMIFS(DataRegularSeason20242025!$AB$3:$AB$1315,DataRegularSeason20242025!$B$3:$B$1315, "&lt;=" &amp; FO$1, DataRegularSeason20242025!$E$3:$E$1315, $A14)</f>
        <v>11</v>
      </c>
      <c r="FP14">
        <f>SUMIFS(DataRegularSeason20242025!$AA$3:$AA$1315,DataRegularSeason20242025!$B$3:$B$1315, "&lt;=" &amp; FP$1, DataRegularSeason20242025!$D$3:$D$1315, $A14)+SUMIFS(DataRegularSeason20242025!$AB$3:$AB$1315,DataRegularSeason20242025!$B$3:$B$1315, "&lt;=" &amp; FP$1, DataRegularSeason20242025!$E$3:$E$1315, $A14)</f>
        <v>11</v>
      </c>
      <c r="FQ14">
        <f>SUMIFS(DataRegularSeason20242025!$AA$3:$AA$1315,DataRegularSeason20242025!$B$3:$B$1315, "&lt;=" &amp; FQ$1, DataRegularSeason20242025!$D$3:$D$1315, $A14)+SUMIFS(DataRegularSeason20242025!$AB$3:$AB$1315,DataRegularSeason20242025!$B$3:$B$1315, "&lt;=" &amp; FQ$1, DataRegularSeason20242025!$E$3:$E$1315, $A14)</f>
        <v>11</v>
      </c>
      <c r="FR14">
        <f>SUMIFS(DataRegularSeason20242025!$AA$3:$AA$1315,DataRegularSeason20242025!$B$3:$B$1315, "&lt;=" &amp; FR$1, DataRegularSeason20242025!$D$3:$D$1315, $A14)+SUMIFS(DataRegularSeason20242025!$AB$3:$AB$1315,DataRegularSeason20242025!$B$3:$B$1315, "&lt;=" &amp; FR$1, DataRegularSeason20242025!$E$3:$E$1315, $A14)</f>
        <v>11</v>
      </c>
      <c r="FS14">
        <f>SUMIFS(DataRegularSeason20242025!$AA$3:$AA$1315,DataRegularSeason20242025!$B$3:$B$1315, "&lt;=" &amp; FS$1, DataRegularSeason20242025!$D$3:$D$1315, $A14)+SUMIFS(DataRegularSeason20242025!$AB$3:$AB$1315,DataRegularSeason20242025!$B$3:$B$1315, "&lt;=" &amp; FS$1, DataRegularSeason20242025!$E$3:$E$1315, $A14)</f>
        <v>11</v>
      </c>
      <c r="FT14">
        <f>SUMIFS(DataRegularSeason20242025!$AA$3:$AA$1315,DataRegularSeason20242025!$B$3:$B$1315, "&lt;=" &amp; FT$1, DataRegularSeason20242025!$D$3:$D$1315, $A14)+SUMIFS(DataRegularSeason20242025!$AB$3:$AB$1315,DataRegularSeason20242025!$B$3:$B$1315, "&lt;=" &amp; FT$1, DataRegularSeason20242025!$E$3:$E$1315, $A14)</f>
        <v>11</v>
      </c>
      <c r="FU14">
        <f>SUMIFS(DataRegularSeason20242025!$AA$3:$AA$1315,DataRegularSeason20242025!$B$3:$B$1315, "&lt;=" &amp; FU$1, DataRegularSeason20242025!$D$3:$D$1315, $A14)+SUMIFS(DataRegularSeason20242025!$AB$3:$AB$1315,DataRegularSeason20242025!$B$3:$B$1315, "&lt;=" &amp; FU$1, DataRegularSeason20242025!$E$3:$E$1315, $A14)</f>
        <v>11</v>
      </c>
      <c r="FV14">
        <f>SUMIFS(DataRegularSeason20242025!$AA$3:$AA$1315,DataRegularSeason20242025!$B$3:$B$1315, "&lt;=" &amp; FV$1, DataRegularSeason20242025!$D$3:$D$1315, $A14)+SUMIFS(DataRegularSeason20242025!$AB$3:$AB$1315,DataRegularSeason20242025!$B$3:$B$1315, "&lt;=" &amp; FV$1, DataRegularSeason20242025!$E$3:$E$1315, $A14)</f>
        <v>11</v>
      </c>
      <c r="FW14">
        <f>SUMIFS(DataRegularSeason20242025!$AA$3:$AA$1315,DataRegularSeason20242025!$B$3:$B$1315, "&lt;=" &amp; FW$1, DataRegularSeason20242025!$D$3:$D$1315, $A14)+SUMIFS(DataRegularSeason20242025!$AB$3:$AB$1315,DataRegularSeason20242025!$B$3:$B$1315, "&lt;=" &amp; FW$1, DataRegularSeason20242025!$E$3:$E$1315, $A14)</f>
        <v>11</v>
      </c>
      <c r="FX14">
        <f>SUMIFS(DataRegularSeason20242025!$AA$3:$AA$1315,DataRegularSeason20242025!$B$3:$B$1315, "&lt;=" &amp; FX$1, DataRegularSeason20242025!$D$3:$D$1315, $A14)+SUMIFS(DataRegularSeason20242025!$AB$3:$AB$1315,DataRegularSeason20242025!$B$3:$B$1315, "&lt;=" &amp; FX$1, DataRegularSeason20242025!$E$3:$E$1315, $A14)</f>
        <v>11</v>
      </c>
      <c r="FY14">
        <f>SUMIFS(DataRegularSeason20242025!$AA$3:$AA$1315,DataRegularSeason20242025!$B$3:$B$1315, "&lt;=" &amp; FY$1, DataRegularSeason20242025!$D$3:$D$1315, $A14)+SUMIFS(DataRegularSeason20242025!$AB$3:$AB$1315,DataRegularSeason20242025!$B$3:$B$1315, "&lt;=" &amp; FY$1, DataRegularSeason20242025!$E$3:$E$1315, $A14)</f>
        <v>11</v>
      </c>
      <c r="FZ14">
        <f>SUMIFS(DataRegularSeason20242025!$AA$3:$AA$1315,DataRegularSeason20242025!$B$3:$B$1315, "&lt;=" &amp; FZ$1, DataRegularSeason20242025!$D$3:$D$1315, $A14)+SUMIFS(DataRegularSeason20242025!$AB$3:$AB$1315,DataRegularSeason20242025!$B$3:$B$1315, "&lt;=" &amp; FZ$1, DataRegularSeason20242025!$E$3:$E$1315, $A14)</f>
        <v>11</v>
      </c>
      <c r="GA14">
        <f>SUMIFS(DataRegularSeason20242025!$AA$3:$AA$1315,DataRegularSeason20242025!$B$3:$B$1315, "&lt;=" &amp; GA$1, DataRegularSeason20242025!$D$3:$D$1315, $A14)+SUMIFS(DataRegularSeason20242025!$AB$3:$AB$1315,DataRegularSeason20242025!$B$3:$B$1315, "&lt;=" &amp; GA$1, DataRegularSeason20242025!$E$3:$E$1315, $A14)</f>
        <v>11</v>
      </c>
      <c r="GB14">
        <f>SUMIFS(DataRegularSeason20242025!$AA$3:$AA$1315,DataRegularSeason20242025!$B$3:$B$1315, "&lt;=" &amp; GB$1, DataRegularSeason20242025!$D$3:$D$1315, $A14)+SUMIFS(DataRegularSeason20242025!$AB$3:$AB$1315,DataRegularSeason20242025!$B$3:$B$1315, "&lt;=" &amp; GB$1, DataRegularSeason20242025!$E$3:$E$1315, $A14)</f>
        <v>11</v>
      </c>
      <c r="GC14">
        <f>SUMIFS(DataRegularSeason20242025!$AA$3:$AA$1315,DataRegularSeason20242025!$B$3:$B$1315, "&lt;=" &amp; GC$1, DataRegularSeason20242025!$D$3:$D$1315, $A14)+SUMIFS(DataRegularSeason20242025!$AB$3:$AB$1315,DataRegularSeason20242025!$B$3:$B$1315, "&lt;=" &amp; GC$1, DataRegularSeason20242025!$E$3:$E$1315, $A14)</f>
        <v>11</v>
      </c>
      <c r="GD14">
        <f>SUMIFS(DataRegularSeason20242025!$AA$3:$AA$1315,DataRegularSeason20242025!$B$3:$B$1315, "&lt;=" &amp; GD$1, DataRegularSeason20242025!$D$3:$D$1315, $A14)+SUMIFS(DataRegularSeason20242025!$AB$3:$AB$1315,DataRegularSeason20242025!$B$3:$B$1315, "&lt;=" &amp; GD$1, DataRegularSeason20242025!$E$3:$E$1315, $A14)</f>
        <v>11</v>
      </c>
      <c r="GE14">
        <f>SUMIFS(DataRegularSeason20242025!$AA$3:$AA$1315,DataRegularSeason20242025!$B$3:$B$1315, "&lt;=" &amp; GE$1, DataRegularSeason20242025!$D$3:$D$1315, $A14)+SUMIFS(DataRegularSeason20242025!$AB$3:$AB$1315,DataRegularSeason20242025!$B$3:$B$1315, "&lt;=" &amp; GE$1, DataRegularSeason20242025!$E$3:$E$1315, $A14)</f>
        <v>11</v>
      </c>
      <c r="GF14">
        <f>SUMIFS(DataRegularSeason20242025!$AA$3:$AA$1315,DataRegularSeason20242025!$B$3:$B$1315, "&lt;=" &amp; GF$1, DataRegularSeason20242025!$D$3:$D$1315, $A14)+SUMIFS(DataRegularSeason20242025!$AB$3:$AB$1315,DataRegularSeason20242025!$B$3:$B$1315, "&lt;=" &amp; GF$1, DataRegularSeason20242025!$E$3:$E$1315, $A14)</f>
        <v>11</v>
      </c>
      <c r="GG14">
        <f>SUMIFS(DataRegularSeason20242025!$AA$3:$AA$1315,DataRegularSeason20242025!$B$3:$B$1315, "&lt;=" &amp; GG$1, DataRegularSeason20242025!$D$3:$D$1315, $A14)+SUMIFS(DataRegularSeason20242025!$AB$3:$AB$1315,DataRegularSeason20242025!$B$3:$B$1315, "&lt;=" &amp; GG$1, DataRegularSeason20242025!$E$3:$E$1315, $A14)</f>
        <v>11</v>
      </c>
      <c r="GH14">
        <f>SUMIFS(DataRegularSeason20242025!$AA$3:$AA$1315,DataRegularSeason20242025!$B$3:$B$1315, "&lt;=" &amp; GH$1, DataRegularSeason20242025!$D$3:$D$1315, $A14)+SUMIFS(DataRegularSeason20242025!$AB$3:$AB$1315,DataRegularSeason20242025!$B$3:$B$1315, "&lt;=" &amp; GH$1, DataRegularSeason20242025!$E$3:$E$1315, $A14)</f>
        <v>11</v>
      </c>
      <c r="GI14">
        <f>SUMIFS(DataRegularSeason20242025!$AA$3:$AA$1315,DataRegularSeason20242025!$B$3:$B$1315, "&lt;=" &amp; GI$1, DataRegularSeason20242025!$D$3:$D$1315, $A14)+SUMIFS(DataRegularSeason20242025!$AB$3:$AB$1315,DataRegularSeason20242025!$B$3:$B$1315, "&lt;=" &amp; GI$1, DataRegularSeason20242025!$E$3:$E$1315, $A14)</f>
        <v>11</v>
      </c>
      <c r="GJ14">
        <f>SUMIFS(DataRegularSeason20242025!$AA$3:$AA$1315,DataRegularSeason20242025!$B$3:$B$1315, "&lt;=" &amp; GJ$1, DataRegularSeason20242025!$D$3:$D$1315, $A14)+SUMIFS(DataRegularSeason20242025!$AB$3:$AB$1315,DataRegularSeason20242025!$B$3:$B$1315, "&lt;=" &amp; GJ$1, DataRegularSeason20242025!$E$3:$E$1315, $A14)</f>
        <v>11</v>
      </c>
      <c r="GK14">
        <f>SUMIFS(DataRegularSeason20242025!$AA$3:$AA$1315,DataRegularSeason20242025!$B$3:$B$1315, "&lt;=" &amp; GK$1, DataRegularSeason20242025!$D$3:$D$1315, $A14)+SUMIFS(DataRegularSeason20242025!$AB$3:$AB$1315,DataRegularSeason20242025!$B$3:$B$1315, "&lt;=" &amp; GK$1, DataRegularSeason20242025!$E$3:$E$1315, $A14)</f>
        <v>11</v>
      </c>
      <c r="GL14">
        <f>SUMIFS(DataRegularSeason20242025!$AA$3:$AA$1315,DataRegularSeason20242025!$B$3:$B$1315, "&lt;=" &amp; GL$1, DataRegularSeason20242025!$D$3:$D$1315, $A14)+SUMIFS(DataRegularSeason20242025!$AB$3:$AB$1315,DataRegularSeason20242025!$B$3:$B$1315, "&lt;=" &amp; GL$1, DataRegularSeason20242025!$E$3:$E$1315, $A14)</f>
        <v>11</v>
      </c>
      <c r="GM14">
        <f>SUMIFS(DataRegularSeason20242025!$AA$3:$AA$1315,DataRegularSeason20242025!$B$3:$B$1315, "&lt;=" &amp; GM$1, DataRegularSeason20242025!$D$3:$D$1315, $A14)+SUMIFS(DataRegularSeason20242025!$AB$3:$AB$1315,DataRegularSeason20242025!$B$3:$B$1315, "&lt;=" &amp; GM$1, DataRegularSeason20242025!$E$3:$E$1315, $A14)</f>
        <v>11</v>
      </c>
      <c r="GN14">
        <f>SUMIFS(DataRegularSeason20242025!$AA$3:$AA$1315,DataRegularSeason20242025!$B$3:$B$1315, "&lt;=" &amp; GN$1, DataRegularSeason20242025!$D$3:$D$1315, $A14)+SUMIFS(DataRegularSeason20242025!$AB$3:$AB$1315,DataRegularSeason20242025!$B$3:$B$1315, "&lt;=" &amp; GN$1, DataRegularSeason20242025!$E$3:$E$1315, $A14)</f>
        <v>11</v>
      </c>
      <c r="GO14">
        <f>SUMIFS(DataRegularSeason20242025!$AA$3:$AA$1315,DataRegularSeason20242025!$B$3:$B$1315, "&lt;=" &amp; GO$1, DataRegularSeason20242025!$D$3:$D$1315, $A14)+SUMIFS(DataRegularSeason20242025!$AB$3:$AB$1315,DataRegularSeason20242025!$B$3:$B$1315, "&lt;=" &amp; GO$1, DataRegularSeason20242025!$E$3:$E$1315, $A14)</f>
        <v>11</v>
      </c>
      <c r="GP14">
        <f>SUMIFS(DataRegularSeason20242025!$AA$3:$AA$1315,DataRegularSeason20242025!$B$3:$B$1315, "&lt;=" &amp; GP$1, DataRegularSeason20242025!$D$3:$D$1315, $A14)+SUMIFS(DataRegularSeason20242025!$AB$3:$AB$1315,DataRegularSeason20242025!$B$3:$B$1315, "&lt;=" &amp; GP$1, DataRegularSeason20242025!$E$3:$E$1315, $A14)</f>
        <v>11</v>
      </c>
      <c r="GQ14">
        <f>SUMIFS(DataRegularSeason20242025!$AA$3:$AA$1315,DataRegularSeason20242025!$B$3:$B$1315, "&lt;=" &amp; GQ$1, DataRegularSeason20242025!$D$3:$D$1315, $A14)+SUMIFS(DataRegularSeason20242025!$AB$3:$AB$1315,DataRegularSeason20242025!$B$3:$B$1315, "&lt;=" &amp; GQ$1, DataRegularSeason20242025!$E$3:$E$1315, $A14)</f>
        <v>11</v>
      </c>
      <c r="GR14">
        <f>SUMIFS(DataRegularSeason20242025!$AA$3:$AA$1315,DataRegularSeason20242025!$B$3:$B$1315, "&lt;=" &amp; GR$1, DataRegularSeason20242025!$D$3:$D$1315, $A14)+SUMIFS(DataRegularSeason20242025!$AB$3:$AB$1315,DataRegularSeason20242025!$B$3:$B$1315, "&lt;=" &amp; GR$1, DataRegularSeason20242025!$E$3:$E$1315, $A14)</f>
        <v>11</v>
      </c>
      <c r="GS14">
        <f>SUMIFS(DataRegularSeason20242025!$AA$3:$AA$1315,DataRegularSeason20242025!$B$3:$B$1315, "&lt;=" &amp; GS$1, DataRegularSeason20242025!$D$3:$D$1315, $A14)+SUMIFS(DataRegularSeason20242025!$AB$3:$AB$1315,DataRegularSeason20242025!$B$3:$B$1315, "&lt;=" &amp; GS$1, DataRegularSeason20242025!$E$3:$E$1315, $A14)</f>
        <v>11</v>
      </c>
      <c r="GT14">
        <f>SUMIFS(DataRegularSeason20242025!$AA$3:$AA$1315,DataRegularSeason20242025!$B$3:$B$1315, "&lt;=" &amp; GT$1, DataRegularSeason20242025!$D$3:$D$1315, $A14)+SUMIFS(DataRegularSeason20242025!$AB$3:$AB$1315,DataRegularSeason20242025!$B$3:$B$1315, "&lt;=" &amp; GT$1, DataRegularSeason20242025!$E$3:$E$1315, $A14)</f>
        <v>11</v>
      </c>
      <c r="GU14">
        <f>SUMIFS(DataRegularSeason20242025!$AA$3:$AA$1315,DataRegularSeason20242025!$B$3:$B$1315, "&lt;=" &amp; GU$1, DataRegularSeason20242025!$D$3:$D$1315, $A14)+SUMIFS(DataRegularSeason20242025!$AB$3:$AB$1315,DataRegularSeason20242025!$B$3:$B$1315, "&lt;=" &amp; GU$1, DataRegularSeason20242025!$E$3:$E$1315, $A14)</f>
        <v>11</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22</v>
      </c>
      <c r="AL18">
        <f>SUMIFS(DataRegularSeason20242025!$AA$3:$AA$1315,DataRegularSeason20242025!$B$3:$B$1315, "&lt;=" &amp; AL$1, DataRegularSeason20242025!$D$3:$D$1315, $A18)+SUMIFS(DataRegularSeason20242025!$AB$3:$AB$1315,DataRegularSeason20242025!$B$3:$B$1315, "&lt;=" &amp; AL$1, DataRegularSeason20242025!$E$3:$E$1315, $A18)</f>
        <v>22</v>
      </c>
      <c r="AM18">
        <f>SUMIFS(DataRegularSeason20242025!$AA$3:$AA$1315,DataRegularSeason20242025!$B$3:$B$1315, "&lt;=" &amp; AM$1, DataRegularSeason20242025!$D$3:$D$1315, $A18)+SUMIFS(DataRegularSeason20242025!$AB$3:$AB$1315,DataRegularSeason20242025!$B$3:$B$1315, "&lt;=" &amp; AM$1, DataRegularSeason20242025!$E$3:$E$1315, $A18)</f>
        <v>22</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22</v>
      </c>
      <c r="AQ18">
        <f>SUMIFS(DataRegularSeason20242025!$AA$3:$AA$1315,DataRegularSeason20242025!$B$3:$B$1315, "&lt;=" &amp; AQ$1, DataRegularSeason20242025!$D$3:$D$1315, $A18)+SUMIFS(DataRegularSeason20242025!$AB$3:$AB$1315,DataRegularSeason20242025!$B$3:$B$1315, "&lt;=" &amp; AQ$1, DataRegularSeason20242025!$E$3:$E$1315, $A18)</f>
        <v>22</v>
      </c>
      <c r="AR18">
        <f>SUMIFS(DataRegularSeason20242025!$AA$3:$AA$1315,DataRegularSeason20242025!$B$3:$B$1315, "&lt;=" &amp; AR$1, DataRegularSeason20242025!$D$3:$D$1315, $A18)+SUMIFS(DataRegularSeason20242025!$AB$3:$AB$1315,DataRegularSeason20242025!$B$3:$B$1315, "&lt;=" &amp; AR$1, DataRegularSeason20242025!$E$3:$E$1315, $A18)</f>
        <v>22</v>
      </c>
      <c r="AS18">
        <f>SUMIFS(DataRegularSeason20242025!$AA$3:$AA$1315,DataRegularSeason20242025!$B$3:$B$1315, "&lt;=" &amp; AS$1, DataRegularSeason20242025!$D$3:$D$1315, $A18)+SUMIFS(DataRegularSeason20242025!$AB$3:$AB$1315,DataRegularSeason20242025!$B$3:$B$1315, "&lt;=" &amp; AS$1, DataRegularSeason20242025!$E$3:$E$1315, $A18)</f>
        <v>22</v>
      </c>
      <c r="AT18">
        <f>SUMIFS(DataRegularSeason20242025!$AA$3:$AA$1315,DataRegularSeason20242025!$B$3:$B$1315, "&lt;=" &amp; AT$1, DataRegularSeason20242025!$D$3:$D$1315, $A18)+SUMIFS(DataRegularSeason20242025!$AB$3:$AB$1315,DataRegularSeason20242025!$B$3:$B$1315, "&lt;=" &amp; AT$1, DataRegularSeason20242025!$E$3:$E$1315, $A18)</f>
        <v>22</v>
      </c>
      <c r="AU18">
        <f>SUMIFS(DataRegularSeason20242025!$AA$3:$AA$1315,DataRegularSeason20242025!$B$3:$B$1315, "&lt;=" &amp; AU$1, DataRegularSeason20242025!$D$3:$D$1315, $A18)+SUMIFS(DataRegularSeason20242025!$AB$3:$AB$1315,DataRegularSeason20242025!$B$3:$B$1315, "&lt;=" &amp; AU$1, DataRegularSeason20242025!$E$3:$E$1315, $A18)</f>
        <v>22</v>
      </c>
      <c r="AV18">
        <f>SUMIFS(DataRegularSeason20242025!$AA$3:$AA$1315,DataRegularSeason20242025!$B$3:$B$1315, "&lt;=" &amp; AV$1, DataRegularSeason20242025!$D$3:$D$1315, $A18)+SUMIFS(DataRegularSeason20242025!$AB$3:$AB$1315,DataRegularSeason20242025!$B$3:$B$1315, "&lt;=" &amp; AV$1, DataRegularSeason20242025!$E$3:$E$1315, $A18)</f>
        <v>22</v>
      </c>
      <c r="AW18">
        <f>SUMIFS(DataRegularSeason20242025!$AA$3:$AA$1315,DataRegularSeason20242025!$B$3:$B$1315, "&lt;=" &amp; AW$1, DataRegularSeason20242025!$D$3:$D$1315, $A18)+SUMIFS(DataRegularSeason20242025!$AB$3:$AB$1315,DataRegularSeason20242025!$B$3:$B$1315, "&lt;=" &amp; AW$1, DataRegularSeason20242025!$E$3:$E$1315, $A18)</f>
        <v>22</v>
      </c>
      <c r="AX18">
        <f>SUMIFS(DataRegularSeason20242025!$AA$3:$AA$1315,DataRegularSeason20242025!$B$3:$B$1315, "&lt;=" &amp; AX$1, DataRegularSeason20242025!$D$3:$D$1315, $A18)+SUMIFS(DataRegularSeason20242025!$AB$3:$AB$1315,DataRegularSeason20242025!$B$3:$B$1315, "&lt;=" &amp; AX$1, DataRegularSeason20242025!$E$3:$E$1315, $A18)</f>
        <v>22</v>
      </c>
      <c r="AY18">
        <f>SUMIFS(DataRegularSeason20242025!$AA$3:$AA$1315,DataRegularSeason20242025!$B$3:$B$1315, "&lt;=" &amp; AY$1, DataRegularSeason20242025!$D$3:$D$1315, $A18)+SUMIFS(DataRegularSeason20242025!$AB$3:$AB$1315,DataRegularSeason20242025!$B$3:$B$1315, "&lt;=" &amp; AY$1, DataRegularSeason20242025!$E$3:$E$1315, $A18)</f>
        <v>22</v>
      </c>
      <c r="AZ18">
        <f>SUMIFS(DataRegularSeason20242025!$AA$3:$AA$1315,DataRegularSeason20242025!$B$3:$B$1315, "&lt;=" &amp; AZ$1, DataRegularSeason20242025!$D$3:$D$1315, $A18)+SUMIFS(DataRegularSeason20242025!$AB$3:$AB$1315,DataRegularSeason20242025!$B$3:$B$1315, "&lt;=" &amp; AZ$1, DataRegularSeason20242025!$E$3:$E$1315, $A18)</f>
        <v>22</v>
      </c>
      <c r="BA18">
        <f>SUMIFS(DataRegularSeason20242025!$AA$3:$AA$1315,DataRegularSeason20242025!$B$3:$B$1315, "&lt;=" &amp; BA$1, DataRegularSeason20242025!$D$3:$D$1315, $A18)+SUMIFS(DataRegularSeason20242025!$AB$3:$AB$1315,DataRegularSeason20242025!$B$3:$B$1315, "&lt;=" &amp; BA$1, DataRegularSeason20242025!$E$3:$E$1315, $A18)</f>
        <v>22</v>
      </c>
      <c r="BB18">
        <f>SUMIFS(DataRegularSeason20242025!$AA$3:$AA$1315,DataRegularSeason20242025!$B$3:$B$1315, "&lt;=" &amp; BB$1, DataRegularSeason20242025!$D$3:$D$1315, $A18)+SUMIFS(DataRegularSeason20242025!$AB$3:$AB$1315,DataRegularSeason20242025!$B$3:$B$1315, "&lt;=" &amp; BB$1, DataRegularSeason20242025!$E$3:$E$1315, $A18)</f>
        <v>22</v>
      </c>
      <c r="BC18">
        <f>SUMIFS(DataRegularSeason20242025!$AA$3:$AA$1315,DataRegularSeason20242025!$B$3:$B$1315, "&lt;=" &amp; BC$1, DataRegularSeason20242025!$D$3:$D$1315, $A18)+SUMIFS(DataRegularSeason20242025!$AB$3:$AB$1315,DataRegularSeason20242025!$B$3:$B$1315, "&lt;=" &amp; BC$1, DataRegularSeason20242025!$E$3:$E$1315, $A18)</f>
        <v>22</v>
      </c>
      <c r="BD18">
        <f>SUMIFS(DataRegularSeason20242025!$AA$3:$AA$1315,DataRegularSeason20242025!$B$3:$B$1315, "&lt;=" &amp; BD$1, DataRegularSeason20242025!$D$3:$D$1315, $A18)+SUMIFS(DataRegularSeason20242025!$AB$3:$AB$1315,DataRegularSeason20242025!$B$3:$B$1315, "&lt;=" &amp; BD$1, DataRegularSeason20242025!$E$3:$E$1315, $A18)</f>
        <v>22</v>
      </c>
      <c r="BE18">
        <f>SUMIFS(DataRegularSeason20242025!$AA$3:$AA$1315,DataRegularSeason20242025!$B$3:$B$1315, "&lt;=" &amp; BE$1, DataRegularSeason20242025!$D$3:$D$1315, $A18)+SUMIFS(DataRegularSeason20242025!$AB$3:$AB$1315,DataRegularSeason20242025!$B$3:$B$1315, "&lt;=" &amp; BE$1, DataRegularSeason20242025!$E$3:$E$1315, $A18)</f>
        <v>22</v>
      </c>
      <c r="BF18">
        <f>SUMIFS(DataRegularSeason20242025!$AA$3:$AA$1315,DataRegularSeason20242025!$B$3:$B$1315, "&lt;=" &amp; BF$1, DataRegularSeason20242025!$D$3:$D$1315, $A18)+SUMIFS(DataRegularSeason20242025!$AB$3:$AB$1315,DataRegularSeason20242025!$B$3:$B$1315, "&lt;=" &amp; BF$1, DataRegularSeason20242025!$E$3:$E$1315, $A18)</f>
        <v>22</v>
      </c>
      <c r="BG18">
        <f>SUMIFS(DataRegularSeason20242025!$AA$3:$AA$1315,DataRegularSeason20242025!$B$3:$B$1315, "&lt;=" &amp; BG$1, DataRegularSeason20242025!$D$3:$D$1315, $A18)+SUMIFS(DataRegularSeason20242025!$AB$3:$AB$1315,DataRegularSeason20242025!$B$3:$B$1315, "&lt;=" &amp; BG$1, DataRegularSeason20242025!$E$3:$E$1315, $A18)</f>
        <v>22</v>
      </c>
      <c r="BH18">
        <f>SUMIFS(DataRegularSeason20242025!$AA$3:$AA$1315,DataRegularSeason20242025!$B$3:$B$1315, "&lt;=" &amp; BH$1, DataRegularSeason20242025!$D$3:$D$1315, $A18)+SUMIFS(DataRegularSeason20242025!$AB$3:$AB$1315,DataRegularSeason20242025!$B$3:$B$1315, "&lt;=" &amp; BH$1, DataRegularSeason20242025!$E$3:$E$1315, $A18)</f>
        <v>22</v>
      </c>
      <c r="BI18">
        <f>SUMIFS(DataRegularSeason20242025!$AA$3:$AA$1315,DataRegularSeason20242025!$B$3:$B$1315, "&lt;=" &amp; BI$1, DataRegularSeason20242025!$D$3:$D$1315, $A18)+SUMIFS(DataRegularSeason20242025!$AB$3:$AB$1315,DataRegularSeason20242025!$B$3:$B$1315, "&lt;=" &amp; BI$1, DataRegularSeason20242025!$E$3:$E$1315, $A18)</f>
        <v>22</v>
      </c>
      <c r="BJ18">
        <f>SUMIFS(DataRegularSeason20242025!$AA$3:$AA$1315,DataRegularSeason20242025!$B$3:$B$1315, "&lt;=" &amp; BJ$1, DataRegularSeason20242025!$D$3:$D$1315, $A18)+SUMIFS(DataRegularSeason20242025!$AB$3:$AB$1315,DataRegularSeason20242025!$B$3:$B$1315, "&lt;=" &amp; BJ$1, DataRegularSeason20242025!$E$3:$E$1315, $A18)</f>
        <v>22</v>
      </c>
      <c r="BK18">
        <f>SUMIFS(DataRegularSeason20242025!$AA$3:$AA$1315,DataRegularSeason20242025!$B$3:$B$1315, "&lt;=" &amp; BK$1, DataRegularSeason20242025!$D$3:$D$1315, $A18)+SUMIFS(DataRegularSeason20242025!$AB$3:$AB$1315,DataRegularSeason20242025!$B$3:$B$1315, "&lt;=" &amp; BK$1, DataRegularSeason20242025!$E$3:$E$1315, $A18)</f>
        <v>22</v>
      </c>
      <c r="BL18">
        <f>SUMIFS(DataRegularSeason20242025!$AA$3:$AA$1315,DataRegularSeason20242025!$B$3:$B$1315, "&lt;=" &amp; BL$1, DataRegularSeason20242025!$D$3:$D$1315, $A18)+SUMIFS(DataRegularSeason20242025!$AB$3:$AB$1315,DataRegularSeason20242025!$B$3:$B$1315, "&lt;=" &amp; BL$1, DataRegularSeason20242025!$E$3:$E$1315, $A18)</f>
        <v>22</v>
      </c>
      <c r="BM18">
        <f>SUMIFS(DataRegularSeason20242025!$AA$3:$AA$1315,DataRegularSeason20242025!$B$3:$B$1315, "&lt;=" &amp; BM$1, DataRegularSeason20242025!$D$3:$D$1315, $A18)+SUMIFS(DataRegularSeason20242025!$AB$3:$AB$1315,DataRegularSeason20242025!$B$3:$B$1315, "&lt;=" &amp; BM$1, DataRegularSeason20242025!$E$3:$E$1315, $A18)</f>
        <v>22</v>
      </c>
      <c r="BN18">
        <f>SUMIFS(DataRegularSeason20242025!$AA$3:$AA$1315,DataRegularSeason20242025!$B$3:$B$1315, "&lt;=" &amp; BN$1, DataRegularSeason20242025!$D$3:$D$1315, $A18)+SUMIFS(DataRegularSeason20242025!$AB$3:$AB$1315,DataRegularSeason20242025!$B$3:$B$1315, "&lt;=" &amp; BN$1, DataRegularSeason20242025!$E$3:$E$1315, $A18)</f>
        <v>22</v>
      </c>
      <c r="BO18">
        <f>SUMIFS(DataRegularSeason20242025!$AA$3:$AA$1315,DataRegularSeason20242025!$B$3:$B$1315, "&lt;=" &amp; BO$1, DataRegularSeason20242025!$D$3:$D$1315, $A18)+SUMIFS(DataRegularSeason20242025!$AB$3:$AB$1315,DataRegularSeason20242025!$B$3:$B$1315, "&lt;=" &amp; BO$1, DataRegularSeason20242025!$E$3:$E$1315, $A18)</f>
        <v>22</v>
      </c>
      <c r="BP18">
        <f>SUMIFS(DataRegularSeason20242025!$AA$3:$AA$1315,DataRegularSeason20242025!$B$3:$B$1315, "&lt;=" &amp; BP$1, DataRegularSeason20242025!$D$3:$D$1315, $A18)+SUMIFS(DataRegularSeason20242025!$AB$3:$AB$1315,DataRegularSeason20242025!$B$3:$B$1315, "&lt;=" &amp; BP$1, DataRegularSeason20242025!$E$3:$E$1315, $A18)</f>
        <v>22</v>
      </c>
      <c r="BQ18">
        <f>SUMIFS(DataRegularSeason20242025!$AA$3:$AA$1315,DataRegularSeason20242025!$B$3:$B$1315, "&lt;=" &amp; BQ$1, DataRegularSeason20242025!$D$3:$D$1315, $A18)+SUMIFS(DataRegularSeason20242025!$AB$3:$AB$1315,DataRegularSeason20242025!$B$3:$B$1315, "&lt;=" &amp; BQ$1, DataRegularSeason20242025!$E$3:$E$1315, $A18)</f>
        <v>22</v>
      </c>
      <c r="BR18">
        <f>SUMIFS(DataRegularSeason20242025!$AA$3:$AA$1315,DataRegularSeason20242025!$B$3:$B$1315, "&lt;=" &amp; BR$1, DataRegularSeason20242025!$D$3:$D$1315, $A18)+SUMIFS(DataRegularSeason20242025!$AB$3:$AB$1315,DataRegularSeason20242025!$B$3:$B$1315, "&lt;=" &amp; BR$1, DataRegularSeason20242025!$E$3:$E$1315, $A18)</f>
        <v>22</v>
      </c>
      <c r="BS18">
        <f>SUMIFS(DataRegularSeason20242025!$AA$3:$AA$1315,DataRegularSeason20242025!$B$3:$B$1315, "&lt;=" &amp; BS$1, DataRegularSeason20242025!$D$3:$D$1315, $A18)+SUMIFS(DataRegularSeason20242025!$AB$3:$AB$1315,DataRegularSeason20242025!$B$3:$B$1315, "&lt;=" &amp; BS$1, DataRegularSeason20242025!$E$3:$E$1315, $A18)</f>
        <v>22</v>
      </c>
      <c r="BT18">
        <f>SUMIFS(DataRegularSeason20242025!$AA$3:$AA$1315,DataRegularSeason20242025!$B$3:$B$1315, "&lt;=" &amp; BT$1, DataRegularSeason20242025!$D$3:$D$1315, $A18)+SUMIFS(DataRegularSeason20242025!$AB$3:$AB$1315,DataRegularSeason20242025!$B$3:$B$1315, "&lt;=" &amp; BT$1, DataRegularSeason20242025!$E$3:$E$1315, $A18)</f>
        <v>22</v>
      </c>
      <c r="BU18">
        <f>SUMIFS(DataRegularSeason20242025!$AA$3:$AA$1315,DataRegularSeason20242025!$B$3:$B$1315, "&lt;=" &amp; BU$1, DataRegularSeason20242025!$D$3:$D$1315, $A18)+SUMIFS(DataRegularSeason20242025!$AB$3:$AB$1315,DataRegularSeason20242025!$B$3:$B$1315, "&lt;=" &amp; BU$1, DataRegularSeason20242025!$E$3:$E$1315, $A18)</f>
        <v>22</v>
      </c>
      <c r="BV18">
        <f>SUMIFS(DataRegularSeason20242025!$AA$3:$AA$1315,DataRegularSeason20242025!$B$3:$B$1315, "&lt;=" &amp; BV$1, DataRegularSeason20242025!$D$3:$D$1315, $A18)+SUMIFS(DataRegularSeason20242025!$AB$3:$AB$1315,DataRegularSeason20242025!$B$3:$B$1315, "&lt;=" &amp; BV$1, DataRegularSeason20242025!$E$3:$E$1315, $A18)</f>
        <v>22</v>
      </c>
      <c r="BW18">
        <f>SUMIFS(DataRegularSeason20242025!$AA$3:$AA$1315,DataRegularSeason20242025!$B$3:$B$1315, "&lt;=" &amp; BW$1, DataRegularSeason20242025!$D$3:$D$1315, $A18)+SUMIFS(DataRegularSeason20242025!$AB$3:$AB$1315,DataRegularSeason20242025!$B$3:$B$1315, "&lt;=" &amp; BW$1, DataRegularSeason20242025!$E$3:$E$1315, $A18)</f>
        <v>22</v>
      </c>
      <c r="BX18">
        <f>SUMIFS(DataRegularSeason20242025!$AA$3:$AA$1315,DataRegularSeason20242025!$B$3:$B$1315, "&lt;=" &amp; BX$1, DataRegularSeason20242025!$D$3:$D$1315, $A18)+SUMIFS(DataRegularSeason20242025!$AB$3:$AB$1315,DataRegularSeason20242025!$B$3:$B$1315, "&lt;=" &amp; BX$1, DataRegularSeason20242025!$E$3:$E$1315, $A18)</f>
        <v>22</v>
      </c>
      <c r="BY18">
        <f>SUMIFS(DataRegularSeason20242025!$AA$3:$AA$1315,DataRegularSeason20242025!$B$3:$B$1315, "&lt;=" &amp; BY$1, DataRegularSeason20242025!$D$3:$D$1315, $A18)+SUMIFS(DataRegularSeason20242025!$AB$3:$AB$1315,DataRegularSeason20242025!$B$3:$B$1315, "&lt;=" &amp; BY$1, DataRegularSeason20242025!$E$3:$E$1315, $A18)</f>
        <v>22</v>
      </c>
      <c r="BZ18">
        <f>SUMIFS(DataRegularSeason20242025!$AA$3:$AA$1315,DataRegularSeason20242025!$B$3:$B$1315, "&lt;=" &amp; BZ$1, DataRegularSeason20242025!$D$3:$D$1315, $A18)+SUMIFS(DataRegularSeason20242025!$AB$3:$AB$1315,DataRegularSeason20242025!$B$3:$B$1315, "&lt;=" &amp; BZ$1, DataRegularSeason20242025!$E$3:$E$1315, $A18)</f>
        <v>22</v>
      </c>
      <c r="CA18">
        <f>SUMIFS(DataRegularSeason20242025!$AA$3:$AA$1315,DataRegularSeason20242025!$B$3:$B$1315, "&lt;=" &amp; CA$1, DataRegularSeason20242025!$D$3:$D$1315, $A18)+SUMIFS(DataRegularSeason20242025!$AB$3:$AB$1315,DataRegularSeason20242025!$B$3:$B$1315, "&lt;=" &amp; CA$1, DataRegularSeason20242025!$E$3:$E$1315, $A18)</f>
        <v>22</v>
      </c>
      <c r="CB18">
        <f>SUMIFS(DataRegularSeason20242025!$AA$3:$AA$1315,DataRegularSeason20242025!$B$3:$B$1315, "&lt;=" &amp; CB$1, DataRegularSeason20242025!$D$3:$D$1315, $A18)+SUMIFS(DataRegularSeason20242025!$AB$3:$AB$1315,DataRegularSeason20242025!$B$3:$B$1315, "&lt;=" &amp; CB$1, DataRegularSeason20242025!$E$3:$E$1315, $A18)</f>
        <v>22</v>
      </c>
      <c r="CC18">
        <f>SUMIFS(DataRegularSeason20242025!$AA$3:$AA$1315,DataRegularSeason20242025!$B$3:$B$1315, "&lt;=" &amp; CC$1, DataRegularSeason20242025!$D$3:$D$1315, $A18)+SUMIFS(DataRegularSeason20242025!$AB$3:$AB$1315,DataRegularSeason20242025!$B$3:$B$1315, "&lt;=" &amp; CC$1, DataRegularSeason20242025!$E$3:$E$1315, $A18)</f>
        <v>22</v>
      </c>
      <c r="CD18">
        <f>SUMIFS(DataRegularSeason20242025!$AA$3:$AA$1315,DataRegularSeason20242025!$B$3:$B$1315, "&lt;=" &amp; CD$1, DataRegularSeason20242025!$D$3:$D$1315, $A18)+SUMIFS(DataRegularSeason20242025!$AB$3:$AB$1315,DataRegularSeason20242025!$B$3:$B$1315, "&lt;=" &amp; CD$1, DataRegularSeason20242025!$E$3:$E$1315, $A18)</f>
        <v>22</v>
      </c>
      <c r="CE18">
        <f>SUMIFS(DataRegularSeason20242025!$AA$3:$AA$1315,DataRegularSeason20242025!$B$3:$B$1315, "&lt;=" &amp; CE$1, DataRegularSeason20242025!$D$3:$D$1315, $A18)+SUMIFS(DataRegularSeason20242025!$AB$3:$AB$1315,DataRegularSeason20242025!$B$3:$B$1315, "&lt;=" &amp; CE$1, DataRegularSeason20242025!$E$3:$E$1315, $A18)</f>
        <v>22</v>
      </c>
      <c r="CF18">
        <f>SUMIFS(DataRegularSeason20242025!$AA$3:$AA$1315,DataRegularSeason20242025!$B$3:$B$1315, "&lt;=" &amp; CF$1, DataRegularSeason20242025!$D$3:$D$1315, $A18)+SUMIFS(DataRegularSeason20242025!$AB$3:$AB$1315,DataRegularSeason20242025!$B$3:$B$1315, "&lt;=" &amp; CF$1, DataRegularSeason20242025!$E$3:$E$1315, $A18)</f>
        <v>22</v>
      </c>
      <c r="CG18">
        <f>SUMIFS(DataRegularSeason20242025!$AA$3:$AA$1315,DataRegularSeason20242025!$B$3:$B$1315, "&lt;=" &amp; CG$1, DataRegularSeason20242025!$D$3:$D$1315, $A18)+SUMIFS(DataRegularSeason20242025!$AB$3:$AB$1315,DataRegularSeason20242025!$B$3:$B$1315, "&lt;=" &amp; CG$1, DataRegularSeason20242025!$E$3:$E$1315, $A18)</f>
        <v>22</v>
      </c>
      <c r="CH18">
        <f>SUMIFS(DataRegularSeason20242025!$AA$3:$AA$1315,DataRegularSeason20242025!$B$3:$B$1315, "&lt;=" &amp; CH$1, DataRegularSeason20242025!$D$3:$D$1315, $A18)+SUMIFS(DataRegularSeason20242025!$AB$3:$AB$1315,DataRegularSeason20242025!$B$3:$B$1315, "&lt;=" &amp; CH$1, DataRegularSeason20242025!$E$3:$E$1315, $A18)</f>
        <v>22</v>
      </c>
      <c r="CI18">
        <f>SUMIFS(DataRegularSeason20242025!$AA$3:$AA$1315,DataRegularSeason20242025!$B$3:$B$1315, "&lt;=" &amp; CI$1, DataRegularSeason20242025!$D$3:$D$1315, $A18)+SUMIFS(DataRegularSeason20242025!$AB$3:$AB$1315,DataRegularSeason20242025!$B$3:$B$1315, "&lt;=" &amp; CI$1, DataRegularSeason20242025!$E$3:$E$1315, $A18)</f>
        <v>22</v>
      </c>
      <c r="CJ18">
        <f>SUMIFS(DataRegularSeason20242025!$AA$3:$AA$1315,DataRegularSeason20242025!$B$3:$B$1315, "&lt;=" &amp; CJ$1, DataRegularSeason20242025!$D$3:$D$1315, $A18)+SUMIFS(DataRegularSeason20242025!$AB$3:$AB$1315,DataRegularSeason20242025!$B$3:$B$1315, "&lt;=" &amp; CJ$1, DataRegularSeason20242025!$E$3:$E$1315, $A18)</f>
        <v>22</v>
      </c>
      <c r="CK18">
        <f>SUMIFS(DataRegularSeason20242025!$AA$3:$AA$1315,DataRegularSeason20242025!$B$3:$B$1315, "&lt;=" &amp; CK$1, DataRegularSeason20242025!$D$3:$D$1315, $A18)+SUMIFS(DataRegularSeason20242025!$AB$3:$AB$1315,DataRegularSeason20242025!$B$3:$B$1315, "&lt;=" &amp; CK$1, DataRegularSeason20242025!$E$3:$E$1315, $A18)</f>
        <v>22</v>
      </c>
      <c r="CL18">
        <f>SUMIFS(DataRegularSeason20242025!$AA$3:$AA$1315,DataRegularSeason20242025!$B$3:$B$1315, "&lt;=" &amp; CL$1, DataRegularSeason20242025!$D$3:$D$1315, $A18)+SUMIFS(DataRegularSeason20242025!$AB$3:$AB$1315,DataRegularSeason20242025!$B$3:$B$1315, "&lt;=" &amp; CL$1, DataRegularSeason20242025!$E$3:$E$1315, $A18)</f>
        <v>22</v>
      </c>
      <c r="CM18">
        <f>SUMIFS(DataRegularSeason20242025!$AA$3:$AA$1315,DataRegularSeason20242025!$B$3:$B$1315, "&lt;=" &amp; CM$1, DataRegularSeason20242025!$D$3:$D$1315, $A18)+SUMIFS(DataRegularSeason20242025!$AB$3:$AB$1315,DataRegularSeason20242025!$B$3:$B$1315, "&lt;=" &amp; CM$1, DataRegularSeason20242025!$E$3:$E$1315, $A18)</f>
        <v>22</v>
      </c>
      <c r="CN18">
        <f>SUMIFS(DataRegularSeason20242025!$AA$3:$AA$1315,DataRegularSeason20242025!$B$3:$B$1315, "&lt;=" &amp; CN$1, DataRegularSeason20242025!$D$3:$D$1315, $A18)+SUMIFS(DataRegularSeason20242025!$AB$3:$AB$1315,DataRegularSeason20242025!$B$3:$B$1315, "&lt;=" &amp; CN$1, DataRegularSeason20242025!$E$3:$E$1315, $A18)</f>
        <v>22</v>
      </c>
      <c r="CO18">
        <f>SUMIFS(DataRegularSeason20242025!$AA$3:$AA$1315,DataRegularSeason20242025!$B$3:$B$1315, "&lt;=" &amp; CO$1, DataRegularSeason20242025!$D$3:$D$1315, $A18)+SUMIFS(DataRegularSeason20242025!$AB$3:$AB$1315,DataRegularSeason20242025!$B$3:$B$1315, "&lt;=" &amp; CO$1, DataRegularSeason20242025!$E$3:$E$1315, $A18)</f>
        <v>22</v>
      </c>
      <c r="CP18">
        <f>SUMIFS(DataRegularSeason20242025!$AA$3:$AA$1315,DataRegularSeason20242025!$B$3:$B$1315, "&lt;=" &amp; CP$1, DataRegularSeason20242025!$D$3:$D$1315, $A18)+SUMIFS(DataRegularSeason20242025!$AB$3:$AB$1315,DataRegularSeason20242025!$B$3:$B$1315, "&lt;=" &amp; CP$1, DataRegularSeason20242025!$E$3:$E$1315, $A18)</f>
        <v>22</v>
      </c>
      <c r="CQ18">
        <f>SUMIFS(DataRegularSeason20242025!$AA$3:$AA$1315,DataRegularSeason20242025!$B$3:$B$1315, "&lt;=" &amp; CQ$1, DataRegularSeason20242025!$D$3:$D$1315, $A18)+SUMIFS(DataRegularSeason20242025!$AB$3:$AB$1315,DataRegularSeason20242025!$B$3:$B$1315, "&lt;=" &amp; CQ$1, DataRegularSeason20242025!$E$3:$E$1315, $A18)</f>
        <v>22</v>
      </c>
      <c r="CR18">
        <f>SUMIFS(DataRegularSeason20242025!$AA$3:$AA$1315,DataRegularSeason20242025!$B$3:$B$1315, "&lt;=" &amp; CR$1, DataRegularSeason20242025!$D$3:$D$1315, $A18)+SUMIFS(DataRegularSeason20242025!$AB$3:$AB$1315,DataRegularSeason20242025!$B$3:$B$1315, "&lt;=" &amp; CR$1, DataRegularSeason20242025!$E$3:$E$1315, $A18)</f>
        <v>22</v>
      </c>
      <c r="CS18">
        <f>SUMIFS(DataRegularSeason20242025!$AA$3:$AA$1315,DataRegularSeason20242025!$B$3:$B$1315, "&lt;=" &amp; CS$1, DataRegularSeason20242025!$D$3:$D$1315, $A18)+SUMIFS(DataRegularSeason20242025!$AB$3:$AB$1315,DataRegularSeason20242025!$B$3:$B$1315, "&lt;=" &amp; CS$1, DataRegularSeason20242025!$E$3:$E$1315, $A18)</f>
        <v>22</v>
      </c>
      <c r="CT18">
        <f>SUMIFS(DataRegularSeason20242025!$AA$3:$AA$1315,DataRegularSeason20242025!$B$3:$B$1315, "&lt;=" &amp; CT$1, DataRegularSeason20242025!$D$3:$D$1315, $A18)+SUMIFS(DataRegularSeason20242025!$AB$3:$AB$1315,DataRegularSeason20242025!$B$3:$B$1315, "&lt;=" &amp; CT$1, DataRegularSeason20242025!$E$3:$E$1315, $A18)</f>
        <v>22</v>
      </c>
      <c r="CU18">
        <f>SUMIFS(DataRegularSeason20242025!$AA$3:$AA$1315,DataRegularSeason20242025!$B$3:$B$1315, "&lt;=" &amp; CU$1, DataRegularSeason20242025!$D$3:$D$1315, $A18)+SUMIFS(DataRegularSeason20242025!$AB$3:$AB$1315,DataRegularSeason20242025!$B$3:$B$1315, "&lt;=" &amp; CU$1, DataRegularSeason20242025!$E$3:$E$1315, $A18)</f>
        <v>22</v>
      </c>
      <c r="CV18">
        <f>SUMIFS(DataRegularSeason20242025!$AA$3:$AA$1315,DataRegularSeason20242025!$B$3:$B$1315, "&lt;=" &amp; CV$1, DataRegularSeason20242025!$D$3:$D$1315, $A18)+SUMIFS(DataRegularSeason20242025!$AB$3:$AB$1315,DataRegularSeason20242025!$B$3:$B$1315, "&lt;=" &amp; CV$1, DataRegularSeason20242025!$E$3:$E$1315, $A18)</f>
        <v>22</v>
      </c>
      <c r="CW18">
        <f>SUMIFS(DataRegularSeason20242025!$AA$3:$AA$1315,DataRegularSeason20242025!$B$3:$B$1315, "&lt;=" &amp; CW$1, DataRegularSeason20242025!$D$3:$D$1315, $A18)+SUMIFS(DataRegularSeason20242025!$AB$3:$AB$1315,DataRegularSeason20242025!$B$3:$B$1315, "&lt;=" &amp; CW$1, DataRegularSeason20242025!$E$3:$E$1315, $A18)</f>
        <v>22</v>
      </c>
      <c r="CX18">
        <f>SUMIFS(DataRegularSeason20242025!$AA$3:$AA$1315,DataRegularSeason20242025!$B$3:$B$1315, "&lt;=" &amp; CX$1, DataRegularSeason20242025!$D$3:$D$1315, $A18)+SUMIFS(DataRegularSeason20242025!$AB$3:$AB$1315,DataRegularSeason20242025!$B$3:$B$1315, "&lt;=" &amp; CX$1, DataRegularSeason20242025!$E$3:$E$1315, $A18)</f>
        <v>22</v>
      </c>
      <c r="CY18">
        <f>SUMIFS(DataRegularSeason20242025!$AA$3:$AA$1315,DataRegularSeason20242025!$B$3:$B$1315, "&lt;=" &amp; CY$1, DataRegularSeason20242025!$D$3:$D$1315, $A18)+SUMIFS(DataRegularSeason20242025!$AB$3:$AB$1315,DataRegularSeason20242025!$B$3:$B$1315, "&lt;=" &amp; CY$1, DataRegularSeason20242025!$E$3:$E$1315, $A18)</f>
        <v>22</v>
      </c>
      <c r="CZ18">
        <f>SUMIFS(DataRegularSeason20242025!$AA$3:$AA$1315,DataRegularSeason20242025!$B$3:$B$1315, "&lt;=" &amp; CZ$1, DataRegularSeason20242025!$D$3:$D$1315, $A18)+SUMIFS(DataRegularSeason20242025!$AB$3:$AB$1315,DataRegularSeason20242025!$B$3:$B$1315, "&lt;=" &amp; CZ$1, DataRegularSeason20242025!$E$3:$E$1315, $A18)</f>
        <v>22</v>
      </c>
      <c r="DA18">
        <f>SUMIFS(DataRegularSeason20242025!$AA$3:$AA$1315,DataRegularSeason20242025!$B$3:$B$1315, "&lt;=" &amp; DA$1, DataRegularSeason20242025!$D$3:$D$1315, $A18)+SUMIFS(DataRegularSeason20242025!$AB$3:$AB$1315,DataRegularSeason20242025!$B$3:$B$1315, "&lt;=" &amp; DA$1, DataRegularSeason20242025!$E$3:$E$1315, $A18)</f>
        <v>22</v>
      </c>
      <c r="DB18">
        <f>SUMIFS(DataRegularSeason20242025!$AA$3:$AA$1315,DataRegularSeason20242025!$B$3:$B$1315, "&lt;=" &amp; DB$1, DataRegularSeason20242025!$D$3:$D$1315, $A18)+SUMIFS(DataRegularSeason20242025!$AB$3:$AB$1315,DataRegularSeason20242025!$B$3:$B$1315, "&lt;=" &amp; DB$1, DataRegularSeason20242025!$E$3:$E$1315, $A18)</f>
        <v>22</v>
      </c>
      <c r="DC18">
        <f>SUMIFS(DataRegularSeason20242025!$AA$3:$AA$1315,DataRegularSeason20242025!$B$3:$B$1315, "&lt;=" &amp; DC$1, DataRegularSeason20242025!$D$3:$D$1315, $A18)+SUMIFS(DataRegularSeason20242025!$AB$3:$AB$1315,DataRegularSeason20242025!$B$3:$B$1315, "&lt;=" &amp; DC$1, DataRegularSeason20242025!$E$3:$E$1315, $A18)</f>
        <v>22</v>
      </c>
      <c r="DD18">
        <f>SUMIFS(DataRegularSeason20242025!$AA$3:$AA$1315,DataRegularSeason20242025!$B$3:$B$1315, "&lt;=" &amp; DD$1, DataRegularSeason20242025!$D$3:$D$1315, $A18)+SUMIFS(DataRegularSeason20242025!$AB$3:$AB$1315,DataRegularSeason20242025!$B$3:$B$1315, "&lt;=" &amp; DD$1, DataRegularSeason20242025!$E$3:$E$1315, $A18)</f>
        <v>22</v>
      </c>
      <c r="DE18">
        <f>SUMIFS(DataRegularSeason20242025!$AA$3:$AA$1315,DataRegularSeason20242025!$B$3:$B$1315, "&lt;=" &amp; DE$1, DataRegularSeason20242025!$D$3:$D$1315, $A18)+SUMIFS(DataRegularSeason20242025!$AB$3:$AB$1315,DataRegularSeason20242025!$B$3:$B$1315, "&lt;=" &amp; DE$1, DataRegularSeason20242025!$E$3:$E$1315, $A18)</f>
        <v>22</v>
      </c>
      <c r="DF18">
        <f>SUMIFS(DataRegularSeason20242025!$AA$3:$AA$1315,DataRegularSeason20242025!$B$3:$B$1315, "&lt;=" &amp; DF$1, DataRegularSeason20242025!$D$3:$D$1315, $A18)+SUMIFS(DataRegularSeason20242025!$AB$3:$AB$1315,DataRegularSeason20242025!$B$3:$B$1315, "&lt;=" &amp; DF$1, DataRegularSeason20242025!$E$3:$E$1315, $A18)</f>
        <v>22</v>
      </c>
      <c r="DG18">
        <f>SUMIFS(DataRegularSeason20242025!$AA$3:$AA$1315,DataRegularSeason20242025!$B$3:$B$1315, "&lt;=" &amp; DG$1, DataRegularSeason20242025!$D$3:$D$1315, $A18)+SUMIFS(DataRegularSeason20242025!$AB$3:$AB$1315,DataRegularSeason20242025!$B$3:$B$1315, "&lt;=" &amp; DG$1, DataRegularSeason20242025!$E$3:$E$1315, $A18)</f>
        <v>22</v>
      </c>
      <c r="DH18">
        <f>SUMIFS(DataRegularSeason20242025!$AA$3:$AA$1315,DataRegularSeason20242025!$B$3:$B$1315, "&lt;=" &amp; DH$1, DataRegularSeason20242025!$D$3:$D$1315, $A18)+SUMIFS(DataRegularSeason20242025!$AB$3:$AB$1315,DataRegularSeason20242025!$B$3:$B$1315, "&lt;=" &amp; DH$1, DataRegularSeason20242025!$E$3:$E$1315, $A18)</f>
        <v>22</v>
      </c>
      <c r="DI18">
        <f>SUMIFS(DataRegularSeason20242025!$AA$3:$AA$1315,DataRegularSeason20242025!$B$3:$B$1315, "&lt;=" &amp; DI$1, DataRegularSeason20242025!$D$3:$D$1315, $A18)+SUMIFS(DataRegularSeason20242025!$AB$3:$AB$1315,DataRegularSeason20242025!$B$3:$B$1315, "&lt;=" &amp; DI$1, DataRegularSeason20242025!$E$3:$E$1315, $A18)</f>
        <v>22</v>
      </c>
      <c r="DJ18">
        <f>SUMIFS(DataRegularSeason20242025!$AA$3:$AA$1315,DataRegularSeason20242025!$B$3:$B$1315, "&lt;=" &amp; DJ$1, DataRegularSeason20242025!$D$3:$D$1315, $A18)+SUMIFS(DataRegularSeason20242025!$AB$3:$AB$1315,DataRegularSeason20242025!$B$3:$B$1315, "&lt;=" &amp; DJ$1, DataRegularSeason20242025!$E$3:$E$1315, $A18)</f>
        <v>22</v>
      </c>
      <c r="DK18">
        <f>SUMIFS(DataRegularSeason20242025!$AA$3:$AA$1315,DataRegularSeason20242025!$B$3:$B$1315, "&lt;=" &amp; DK$1, DataRegularSeason20242025!$D$3:$D$1315, $A18)+SUMIFS(DataRegularSeason20242025!$AB$3:$AB$1315,DataRegularSeason20242025!$B$3:$B$1315, "&lt;=" &amp; DK$1, DataRegularSeason20242025!$E$3:$E$1315, $A18)</f>
        <v>22</v>
      </c>
      <c r="DL18">
        <f>SUMIFS(DataRegularSeason20242025!$AA$3:$AA$1315,DataRegularSeason20242025!$B$3:$B$1315, "&lt;=" &amp; DL$1, DataRegularSeason20242025!$D$3:$D$1315, $A18)+SUMIFS(DataRegularSeason20242025!$AB$3:$AB$1315,DataRegularSeason20242025!$B$3:$B$1315, "&lt;=" &amp; DL$1, DataRegularSeason20242025!$E$3:$E$1315, $A18)</f>
        <v>22</v>
      </c>
      <c r="DM18">
        <f>SUMIFS(DataRegularSeason20242025!$AA$3:$AA$1315,DataRegularSeason20242025!$B$3:$B$1315, "&lt;=" &amp; DM$1, DataRegularSeason20242025!$D$3:$D$1315, $A18)+SUMIFS(DataRegularSeason20242025!$AB$3:$AB$1315,DataRegularSeason20242025!$B$3:$B$1315, "&lt;=" &amp; DM$1, DataRegularSeason20242025!$E$3:$E$1315, $A18)</f>
        <v>22</v>
      </c>
      <c r="DN18">
        <f>SUMIFS(DataRegularSeason20242025!$AA$3:$AA$1315,DataRegularSeason20242025!$B$3:$B$1315, "&lt;=" &amp; DN$1, DataRegularSeason20242025!$D$3:$D$1315, $A18)+SUMIFS(DataRegularSeason20242025!$AB$3:$AB$1315,DataRegularSeason20242025!$B$3:$B$1315, "&lt;=" &amp; DN$1, DataRegularSeason20242025!$E$3:$E$1315, $A18)</f>
        <v>22</v>
      </c>
      <c r="DO18">
        <f>SUMIFS(DataRegularSeason20242025!$AA$3:$AA$1315,DataRegularSeason20242025!$B$3:$B$1315, "&lt;=" &amp; DO$1, DataRegularSeason20242025!$D$3:$D$1315, $A18)+SUMIFS(DataRegularSeason20242025!$AB$3:$AB$1315,DataRegularSeason20242025!$B$3:$B$1315, "&lt;=" &amp; DO$1, DataRegularSeason20242025!$E$3:$E$1315, $A18)</f>
        <v>22</v>
      </c>
      <c r="DP18">
        <f>SUMIFS(DataRegularSeason20242025!$AA$3:$AA$1315,DataRegularSeason20242025!$B$3:$B$1315, "&lt;=" &amp; DP$1, DataRegularSeason20242025!$D$3:$D$1315, $A18)+SUMIFS(DataRegularSeason20242025!$AB$3:$AB$1315,DataRegularSeason20242025!$B$3:$B$1315, "&lt;=" &amp; DP$1, DataRegularSeason20242025!$E$3:$E$1315, $A18)</f>
        <v>22</v>
      </c>
      <c r="DQ18">
        <f>SUMIFS(DataRegularSeason20242025!$AA$3:$AA$1315,DataRegularSeason20242025!$B$3:$B$1315, "&lt;=" &amp; DQ$1, DataRegularSeason20242025!$D$3:$D$1315, $A18)+SUMIFS(DataRegularSeason20242025!$AB$3:$AB$1315,DataRegularSeason20242025!$B$3:$B$1315, "&lt;=" &amp; DQ$1, DataRegularSeason20242025!$E$3:$E$1315, $A18)</f>
        <v>22</v>
      </c>
      <c r="DR18">
        <f>SUMIFS(DataRegularSeason20242025!$AA$3:$AA$1315,DataRegularSeason20242025!$B$3:$B$1315, "&lt;=" &amp; DR$1, DataRegularSeason20242025!$D$3:$D$1315, $A18)+SUMIFS(DataRegularSeason20242025!$AB$3:$AB$1315,DataRegularSeason20242025!$B$3:$B$1315, "&lt;=" &amp; DR$1, DataRegularSeason20242025!$E$3:$E$1315, $A18)</f>
        <v>22</v>
      </c>
      <c r="DS18">
        <f>SUMIFS(DataRegularSeason20242025!$AA$3:$AA$1315,DataRegularSeason20242025!$B$3:$B$1315, "&lt;=" &amp; DS$1, DataRegularSeason20242025!$D$3:$D$1315, $A18)+SUMIFS(DataRegularSeason20242025!$AB$3:$AB$1315,DataRegularSeason20242025!$B$3:$B$1315, "&lt;=" &amp; DS$1, DataRegularSeason20242025!$E$3:$E$1315, $A18)</f>
        <v>22</v>
      </c>
      <c r="DT18">
        <f>SUMIFS(DataRegularSeason20242025!$AA$3:$AA$1315,DataRegularSeason20242025!$B$3:$B$1315, "&lt;=" &amp; DT$1, DataRegularSeason20242025!$D$3:$D$1315, $A18)+SUMIFS(DataRegularSeason20242025!$AB$3:$AB$1315,DataRegularSeason20242025!$B$3:$B$1315, "&lt;=" &amp; DT$1, DataRegularSeason20242025!$E$3:$E$1315, $A18)</f>
        <v>22</v>
      </c>
      <c r="DU18">
        <f>SUMIFS(DataRegularSeason20242025!$AA$3:$AA$1315,DataRegularSeason20242025!$B$3:$B$1315, "&lt;=" &amp; DU$1, DataRegularSeason20242025!$D$3:$D$1315, $A18)+SUMIFS(DataRegularSeason20242025!$AB$3:$AB$1315,DataRegularSeason20242025!$B$3:$B$1315, "&lt;=" &amp; DU$1, DataRegularSeason20242025!$E$3:$E$1315, $A18)</f>
        <v>22</v>
      </c>
      <c r="DV18">
        <f>SUMIFS(DataRegularSeason20242025!$AA$3:$AA$1315,DataRegularSeason20242025!$B$3:$B$1315, "&lt;=" &amp; DV$1, DataRegularSeason20242025!$D$3:$D$1315, $A18)+SUMIFS(DataRegularSeason20242025!$AB$3:$AB$1315,DataRegularSeason20242025!$B$3:$B$1315, "&lt;=" &amp; DV$1, DataRegularSeason20242025!$E$3:$E$1315, $A18)</f>
        <v>22</v>
      </c>
      <c r="DW18">
        <f>SUMIFS(DataRegularSeason20242025!$AA$3:$AA$1315,DataRegularSeason20242025!$B$3:$B$1315, "&lt;=" &amp; DW$1, DataRegularSeason20242025!$D$3:$D$1315, $A18)+SUMIFS(DataRegularSeason20242025!$AB$3:$AB$1315,DataRegularSeason20242025!$B$3:$B$1315, "&lt;=" &amp; DW$1, DataRegularSeason20242025!$E$3:$E$1315, $A18)</f>
        <v>22</v>
      </c>
      <c r="DX18">
        <f>SUMIFS(DataRegularSeason20242025!$AA$3:$AA$1315,DataRegularSeason20242025!$B$3:$B$1315, "&lt;=" &amp; DX$1, DataRegularSeason20242025!$D$3:$D$1315, $A18)+SUMIFS(DataRegularSeason20242025!$AB$3:$AB$1315,DataRegularSeason20242025!$B$3:$B$1315, "&lt;=" &amp; DX$1, DataRegularSeason20242025!$E$3:$E$1315, $A18)</f>
        <v>22</v>
      </c>
      <c r="DY18">
        <f>SUMIFS(DataRegularSeason20242025!$AA$3:$AA$1315,DataRegularSeason20242025!$B$3:$B$1315, "&lt;=" &amp; DY$1, DataRegularSeason20242025!$D$3:$D$1315, $A18)+SUMIFS(DataRegularSeason20242025!$AB$3:$AB$1315,DataRegularSeason20242025!$B$3:$B$1315, "&lt;=" &amp; DY$1, DataRegularSeason20242025!$E$3:$E$1315, $A18)</f>
        <v>22</v>
      </c>
      <c r="DZ18">
        <f>SUMIFS(DataRegularSeason20242025!$AA$3:$AA$1315,DataRegularSeason20242025!$B$3:$B$1315, "&lt;=" &amp; DZ$1, DataRegularSeason20242025!$D$3:$D$1315, $A18)+SUMIFS(DataRegularSeason20242025!$AB$3:$AB$1315,DataRegularSeason20242025!$B$3:$B$1315, "&lt;=" &amp; DZ$1, DataRegularSeason20242025!$E$3:$E$1315, $A18)</f>
        <v>22</v>
      </c>
      <c r="EA18">
        <f>SUMIFS(DataRegularSeason20242025!$AA$3:$AA$1315,DataRegularSeason20242025!$B$3:$B$1315, "&lt;=" &amp; EA$1, DataRegularSeason20242025!$D$3:$D$1315, $A18)+SUMIFS(DataRegularSeason20242025!$AB$3:$AB$1315,DataRegularSeason20242025!$B$3:$B$1315, "&lt;=" &amp; EA$1, DataRegularSeason20242025!$E$3:$E$1315, $A18)</f>
        <v>22</v>
      </c>
      <c r="EB18">
        <f>SUMIFS(DataRegularSeason20242025!$AA$3:$AA$1315,DataRegularSeason20242025!$B$3:$B$1315, "&lt;=" &amp; EB$1, DataRegularSeason20242025!$D$3:$D$1315, $A18)+SUMIFS(DataRegularSeason20242025!$AB$3:$AB$1315,DataRegularSeason20242025!$B$3:$B$1315, "&lt;=" &amp; EB$1, DataRegularSeason20242025!$E$3:$E$1315, $A18)</f>
        <v>22</v>
      </c>
      <c r="EC18">
        <f>SUMIFS(DataRegularSeason20242025!$AA$3:$AA$1315,DataRegularSeason20242025!$B$3:$B$1315, "&lt;=" &amp; EC$1, DataRegularSeason20242025!$D$3:$D$1315, $A18)+SUMIFS(DataRegularSeason20242025!$AB$3:$AB$1315,DataRegularSeason20242025!$B$3:$B$1315, "&lt;=" &amp; EC$1, DataRegularSeason20242025!$E$3:$E$1315, $A18)</f>
        <v>22</v>
      </c>
      <c r="ED18">
        <f>SUMIFS(DataRegularSeason20242025!$AA$3:$AA$1315,DataRegularSeason20242025!$B$3:$B$1315, "&lt;=" &amp; ED$1, DataRegularSeason20242025!$D$3:$D$1315, $A18)+SUMIFS(DataRegularSeason20242025!$AB$3:$AB$1315,DataRegularSeason20242025!$B$3:$B$1315, "&lt;=" &amp; ED$1, DataRegularSeason20242025!$E$3:$E$1315, $A18)</f>
        <v>22</v>
      </c>
      <c r="EE18">
        <f>SUMIFS(DataRegularSeason20242025!$AA$3:$AA$1315,DataRegularSeason20242025!$B$3:$B$1315, "&lt;=" &amp; EE$1, DataRegularSeason20242025!$D$3:$D$1315, $A18)+SUMIFS(DataRegularSeason20242025!$AB$3:$AB$1315,DataRegularSeason20242025!$B$3:$B$1315, "&lt;=" &amp; EE$1, DataRegularSeason20242025!$E$3:$E$1315, $A18)</f>
        <v>22</v>
      </c>
      <c r="EF18">
        <f>SUMIFS(DataRegularSeason20242025!$AA$3:$AA$1315,DataRegularSeason20242025!$B$3:$B$1315, "&lt;=" &amp; EF$1, DataRegularSeason20242025!$D$3:$D$1315, $A18)+SUMIFS(DataRegularSeason20242025!$AB$3:$AB$1315,DataRegularSeason20242025!$B$3:$B$1315, "&lt;=" &amp; EF$1, DataRegularSeason20242025!$E$3:$E$1315, $A18)</f>
        <v>22</v>
      </c>
      <c r="EG18">
        <f>SUMIFS(DataRegularSeason20242025!$AA$3:$AA$1315,DataRegularSeason20242025!$B$3:$B$1315, "&lt;=" &amp; EG$1, DataRegularSeason20242025!$D$3:$D$1315, $A18)+SUMIFS(DataRegularSeason20242025!$AB$3:$AB$1315,DataRegularSeason20242025!$B$3:$B$1315, "&lt;=" &amp; EG$1, DataRegularSeason20242025!$E$3:$E$1315, $A18)</f>
        <v>22</v>
      </c>
      <c r="EH18">
        <f>SUMIFS(DataRegularSeason20242025!$AA$3:$AA$1315,DataRegularSeason20242025!$B$3:$B$1315, "&lt;=" &amp; EH$1, DataRegularSeason20242025!$D$3:$D$1315, $A18)+SUMIFS(DataRegularSeason20242025!$AB$3:$AB$1315,DataRegularSeason20242025!$B$3:$B$1315, "&lt;=" &amp; EH$1, DataRegularSeason20242025!$E$3:$E$1315, $A18)</f>
        <v>22</v>
      </c>
      <c r="EI18">
        <f>SUMIFS(DataRegularSeason20242025!$AA$3:$AA$1315,DataRegularSeason20242025!$B$3:$B$1315, "&lt;=" &amp; EI$1, DataRegularSeason20242025!$D$3:$D$1315, $A18)+SUMIFS(DataRegularSeason20242025!$AB$3:$AB$1315,DataRegularSeason20242025!$B$3:$B$1315, "&lt;=" &amp; EI$1, DataRegularSeason20242025!$E$3:$E$1315, $A18)</f>
        <v>22</v>
      </c>
      <c r="EJ18">
        <f>SUMIFS(DataRegularSeason20242025!$AA$3:$AA$1315,DataRegularSeason20242025!$B$3:$B$1315, "&lt;=" &amp; EJ$1, DataRegularSeason20242025!$D$3:$D$1315, $A18)+SUMIFS(DataRegularSeason20242025!$AB$3:$AB$1315,DataRegularSeason20242025!$B$3:$B$1315, "&lt;=" &amp; EJ$1, DataRegularSeason20242025!$E$3:$E$1315, $A18)</f>
        <v>22</v>
      </c>
      <c r="EK18">
        <f>SUMIFS(DataRegularSeason20242025!$AA$3:$AA$1315,DataRegularSeason20242025!$B$3:$B$1315, "&lt;=" &amp; EK$1, DataRegularSeason20242025!$D$3:$D$1315, $A18)+SUMIFS(DataRegularSeason20242025!$AB$3:$AB$1315,DataRegularSeason20242025!$B$3:$B$1315, "&lt;=" &amp; EK$1, DataRegularSeason20242025!$E$3:$E$1315, $A18)</f>
        <v>22</v>
      </c>
      <c r="EL18">
        <f>SUMIFS(DataRegularSeason20242025!$AA$3:$AA$1315,DataRegularSeason20242025!$B$3:$B$1315, "&lt;=" &amp; EL$1, DataRegularSeason20242025!$D$3:$D$1315, $A18)+SUMIFS(DataRegularSeason20242025!$AB$3:$AB$1315,DataRegularSeason20242025!$B$3:$B$1315, "&lt;=" &amp; EL$1, DataRegularSeason20242025!$E$3:$E$1315, $A18)</f>
        <v>22</v>
      </c>
      <c r="EM18">
        <f>SUMIFS(DataRegularSeason20242025!$AA$3:$AA$1315,DataRegularSeason20242025!$B$3:$B$1315, "&lt;=" &amp; EM$1, DataRegularSeason20242025!$D$3:$D$1315, $A18)+SUMIFS(DataRegularSeason20242025!$AB$3:$AB$1315,DataRegularSeason20242025!$B$3:$B$1315, "&lt;=" &amp; EM$1, DataRegularSeason20242025!$E$3:$E$1315, $A18)</f>
        <v>22</v>
      </c>
      <c r="EN18">
        <f>SUMIFS(DataRegularSeason20242025!$AA$3:$AA$1315,DataRegularSeason20242025!$B$3:$B$1315, "&lt;=" &amp; EN$1, DataRegularSeason20242025!$D$3:$D$1315, $A18)+SUMIFS(DataRegularSeason20242025!$AB$3:$AB$1315,DataRegularSeason20242025!$B$3:$B$1315, "&lt;=" &amp; EN$1, DataRegularSeason20242025!$E$3:$E$1315, $A18)</f>
        <v>22</v>
      </c>
      <c r="EO18">
        <f>SUMIFS(DataRegularSeason20242025!$AA$3:$AA$1315,DataRegularSeason20242025!$B$3:$B$1315, "&lt;=" &amp; EO$1, DataRegularSeason20242025!$D$3:$D$1315, $A18)+SUMIFS(DataRegularSeason20242025!$AB$3:$AB$1315,DataRegularSeason20242025!$B$3:$B$1315, "&lt;=" &amp; EO$1, DataRegularSeason20242025!$E$3:$E$1315, $A18)</f>
        <v>22</v>
      </c>
      <c r="EP18">
        <f>SUMIFS(DataRegularSeason20242025!$AA$3:$AA$1315,DataRegularSeason20242025!$B$3:$B$1315, "&lt;=" &amp; EP$1, DataRegularSeason20242025!$D$3:$D$1315, $A18)+SUMIFS(DataRegularSeason20242025!$AB$3:$AB$1315,DataRegularSeason20242025!$B$3:$B$1315, "&lt;=" &amp; EP$1, DataRegularSeason20242025!$E$3:$E$1315, $A18)</f>
        <v>22</v>
      </c>
      <c r="EQ18">
        <f>SUMIFS(DataRegularSeason20242025!$AA$3:$AA$1315,DataRegularSeason20242025!$B$3:$B$1315, "&lt;=" &amp; EQ$1, DataRegularSeason20242025!$D$3:$D$1315, $A18)+SUMIFS(DataRegularSeason20242025!$AB$3:$AB$1315,DataRegularSeason20242025!$B$3:$B$1315, "&lt;=" &amp; EQ$1, DataRegularSeason20242025!$E$3:$E$1315, $A18)</f>
        <v>22</v>
      </c>
      <c r="ER18">
        <f>SUMIFS(DataRegularSeason20242025!$AA$3:$AA$1315,DataRegularSeason20242025!$B$3:$B$1315, "&lt;=" &amp; ER$1, DataRegularSeason20242025!$D$3:$D$1315, $A18)+SUMIFS(DataRegularSeason20242025!$AB$3:$AB$1315,DataRegularSeason20242025!$B$3:$B$1315, "&lt;=" &amp; ER$1, DataRegularSeason20242025!$E$3:$E$1315, $A18)</f>
        <v>22</v>
      </c>
      <c r="ES18">
        <f>SUMIFS(DataRegularSeason20242025!$AA$3:$AA$1315,DataRegularSeason20242025!$B$3:$B$1315, "&lt;=" &amp; ES$1, DataRegularSeason20242025!$D$3:$D$1315, $A18)+SUMIFS(DataRegularSeason20242025!$AB$3:$AB$1315,DataRegularSeason20242025!$B$3:$B$1315, "&lt;=" &amp; ES$1, DataRegularSeason20242025!$E$3:$E$1315, $A18)</f>
        <v>22</v>
      </c>
      <c r="ET18">
        <f>SUMIFS(DataRegularSeason20242025!$AA$3:$AA$1315,DataRegularSeason20242025!$B$3:$B$1315, "&lt;=" &amp; ET$1, DataRegularSeason20242025!$D$3:$D$1315, $A18)+SUMIFS(DataRegularSeason20242025!$AB$3:$AB$1315,DataRegularSeason20242025!$B$3:$B$1315, "&lt;=" &amp; ET$1, DataRegularSeason20242025!$E$3:$E$1315, $A18)</f>
        <v>22</v>
      </c>
      <c r="EU18">
        <f>SUMIFS(DataRegularSeason20242025!$AA$3:$AA$1315,DataRegularSeason20242025!$B$3:$B$1315, "&lt;=" &amp; EU$1, DataRegularSeason20242025!$D$3:$D$1315, $A18)+SUMIFS(DataRegularSeason20242025!$AB$3:$AB$1315,DataRegularSeason20242025!$B$3:$B$1315, "&lt;=" &amp; EU$1, DataRegularSeason20242025!$E$3:$E$1315, $A18)</f>
        <v>22</v>
      </c>
      <c r="EV18">
        <f>SUMIFS(DataRegularSeason20242025!$AA$3:$AA$1315,DataRegularSeason20242025!$B$3:$B$1315, "&lt;=" &amp; EV$1, DataRegularSeason20242025!$D$3:$D$1315, $A18)+SUMIFS(DataRegularSeason20242025!$AB$3:$AB$1315,DataRegularSeason20242025!$B$3:$B$1315, "&lt;=" &amp; EV$1, DataRegularSeason20242025!$E$3:$E$1315, $A18)</f>
        <v>22</v>
      </c>
      <c r="EW18">
        <f>SUMIFS(DataRegularSeason20242025!$AA$3:$AA$1315,DataRegularSeason20242025!$B$3:$B$1315, "&lt;=" &amp; EW$1, DataRegularSeason20242025!$D$3:$D$1315, $A18)+SUMIFS(DataRegularSeason20242025!$AB$3:$AB$1315,DataRegularSeason20242025!$B$3:$B$1315, "&lt;=" &amp; EW$1, DataRegularSeason20242025!$E$3:$E$1315, $A18)</f>
        <v>22</v>
      </c>
      <c r="EX18">
        <f>SUMIFS(DataRegularSeason20242025!$AA$3:$AA$1315,DataRegularSeason20242025!$B$3:$B$1315, "&lt;=" &amp; EX$1, DataRegularSeason20242025!$D$3:$D$1315, $A18)+SUMIFS(DataRegularSeason20242025!$AB$3:$AB$1315,DataRegularSeason20242025!$B$3:$B$1315, "&lt;=" &amp; EX$1, DataRegularSeason20242025!$E$3:$E$1315, $A18)</f>
        <v>22</v>
      </c>
      <c r="EY18">
        <f>SUMIFS(DataRegularSeason20242025!$AA$3:$AA$1315,DataRegularSeason20242025!$B$3:$B$1315, "&lt;=" &amp; EY$1, DataRegularSeason20242025!$D$3:$D$1315, $A18)+SUMIFS(DataRegularSeason20242025!$AB$3:$AB$1315,DataRegularSeason20242025!$B$3:$B$1315, "&lt;=" &amp; EY$1, DataRegularSeason20242025!$E$3:$E$1315, $A18)</f>
        <v>22</v>
      </c>
      <c r="EZ18">
        <f>SUMIFS(DataRegularSeason20242025!$AA$3:$AA$1315,DataRegularSeason20242025!$B$3:$B$1315, "&lt;=" &amp; EZ$1, DataRegularSeason20242025!$D$3:$D$1315, $A18)+SUMIFS(DataRegularSeason20242025!$AB$3:$AB$1315,DataRegularSeason20242025!$B$3:$B$1315, "&lt;=" &amp; EZ$1, DataRegularSeason20242025!$E$3:$E$1315, $A18)</f>
        <v>22</v>
      </c>
      <c r="FA18">
        <f>SUMIFS(DataRegularSeason20242025!$AA$3:$AA$1315,DataRegularSeason20242025!$B$3:$B$1315, "&lt;=" &amp; FA$1, DataRegularSeason20242025!$D$3:$D$1315, $A18)+SUMIFS(DataRegularSeason20242025!$AB$3:$AB$1315,DataRegularSeason20242025!$B$3:$B$1315, "&lt;=" &amp; FA$1, DataRegularSeason20242025!$E$3:$E$1315, $A18)</f>
        <v>22</v>
      </c>
      <c r="FB18">
        <f>SUMIFS(DataRegularSeason20242025!$AA$3:$AA$1315,DataRegularSeason20242025!$B$3:$B$1315, "&lt;=" &amp; FB$1, DataRegularSeason20242025!$D$3:$D$1315, $A18)+SUMIFS(DataRegularSeason20242025!$AB$3:$AB$1315,DataRegularSeason20242025!$B$3:$B$1315, "&lt;=" &amp; FB$1, DataRegularSeason20242025!$E$3:$E$1315, $A18)</f>
        <v>22</v>
      </c>
      <c r="FC18">
        <f>SUMIFS(DataRegularSeason20242025!$AA$3:$AA$1315,DataRegularSeason20242025!$B$3:$B$1315, "&lt;=" &amp; FC$1, DataRegularSeason20242025!$D$3:$D$1315, $A18)+SUMIFS(DataRegularSeason20242025!$AB$3:$AB$1315,DataRegularSeason20242025!$B$3:$B$1315, "&lt;=" &amp; FC$1, DataRegularSeason20242025!$E$3:$E$1315, $A18)</f>
        <v>22</v>
      </c>
      <c r="FD18">
        <f>SUMIFS(DataRegularSeason20242025!$AA$3:$AA$1315,DataRegularSeason20242025!$B$3:$B$1315, "&lt;=" &amp; FD$1, DataRegularSeason20242025!$D$3:$D$1315, $A18)+SUMIFS(DataRegularSeason20242025!$AB$3:$AB$1315,DataRegularSeason20242025!$B$3:$B$1315, "&lt;=" &amp; FD$1, DataRegularSeason20242025!$E$3:$E$1315, $A18)</f>
        <v>22</v>
      </c>
      <c r="FE18">
        <f>SUMIFS(DataRegularSeason20242025!$AA$3:$AA$1315,DataRegularSeason20242025!$B$3:$B$1315, "&lt;=" &amp; FE$1, DataRegularSeason20242025!$D$3:$D$1315, $A18)+SUMIFS(DataRegularSeason20242025!$AB$3:$AB$1315,DataRegularSeason20242025!$B$3:$B$1315, "&lt;=" &amp; FE$1, DataRegularSeason20242025!$E$3:$E$1315, $A18)</f>
        <v>22</v>
      </c>
      <c r="FF18">
        <f>SUMIFS(DataRegularSeason20242025!$AA$3:$AA$1315,DataRegularSeason20242025!$B$3:$B$1315, "&lt;=" &amp; FF$1, DataRegularSeason20242025!$D$3:$D$1315, $A18)+SUMIFS(DataRegularSeason20242025!$AB$3:$AB$1315,DataRegularSeason20242025!$B$3:$B$1315, "&lt;=" &amp; FF$1, DataRegularSeason20242025!$E$3:$E$1315, $A18)</f>
        <v>22</v>
      </c>
      <c r="FG18">
        <f>SUMIFS(DataRegularSeason20242025!$AA$3:$AA$1315,DataRegularSeason20242025!$B$3:$B$1315, "&lt;=" &amp; FG$1, DataRegularSeason20242025!$D$3:$D$1315, $A18)+SUMIFS(DataRegularSeason20242025!$AB$3:$AB$1315,DataRegularSeason20242025!$B$3:$B$1315, "&lt;=" &amp; FG$1, DataRegularSeason20242025!$E$3:$E$1315, $A18)</f>
        <v>22</v>
      </c>
      <c r="FH18">
        <f>SUMIFS(DataRegularSeason20242025!$AA$3:$AA$1315,DataRegularSeason20242025!$B$3:$B$1315, "&lt;=" &amp; FH$1, DataRegularSeason20242025!$D$3:$D$1315, $A18)+SUMIFS(DataRegularSeason20242025!$AB$3:$AB$1315,DataRegularSeason20242025!$B$3:$B$1315, "&lt;=" &amp; FH$1, DataRegularSeason20242025!$E$3:$E$1315, $A18)</f>
        <v>22</v>
      </c>
      <c r="FI18">
        <f>SUMIFS(DataRegularSeason20242025!$AA$3:$AA$1315,DataRegularSeason20242025!$B$3:$B$1315, "&lt;=" &amp; FI$1, DataRegularSeason20242025!$D$3:$D$1315, $A18)+SUMIFS(DataRegularSeason20242025!$AB$3:$AB$1315,DataRegularSeason20242025!$B$3:$B$1315, "&lt;=" &amp; FI$1, DataRegularSeason20242025!$E$3:$E$1315, $A18)</f>
        <v>22</v>
      </c>
      <c r="FJ18">
        <f>SUMIFS(DataRegularSeason20242025!$AA$3:$AA$1315,DataRegularSeason20242025!$B$3:$B$1315, "&lt;=" &amp; FJ$1, DataRegularSeason20242025!$D$3:$D$1315, $A18)+SUMIFS(DataRegularSeason20242025!$AB$3:$AB$1315,DataRegularSeason20242025!$B$3:$B$1315, "&lt;=" &amp; FJ$1, DataRegularSeason20242025!$E$3:$E$1315, $A18)</f>
        <v>22</v>
      </c>
      <c r="FK18">
        <f>SUMIFS(DataRegularSeason20242025!$AA$3:$AA$1315,DataRegularSeason20242025!$B$3:$B$1315, "&lt;=" &amp; FK$1, DataRegularSeason20242025!$D$3:$D$1315, $A18)+SUMIFS(DataRegularSeason20242025!$AB$3:$AB$1315,DataRegularSeason20242025!$B$3:$B$1315, "&lt;=" &amp; FK$1, DataRegularSeason20242025!$E$3:$E$1315, $A18)</f>
        <v>22</v>
      </c>
      <c r="FL18">
        <f>SUMIFS(DataRegularSeason20242025!$AA$3:$AA$1315,DataRegularSeason20242025!$B$3:$B$1315, "&lt;=" &amp; FL$1, DataRegularSeason20242025!$D$3:$D$1315, $A18)+SUMIFS(DataRegularSeason20242025!$AB$3:$AB$1315,DataRegularSeason20242025!$B$3:$B$1315, "&lt;=" &amp; FL$1, DataRegularSeason20242025!$E$3:$E$1315, $A18)</f>
        <v>22</v>
      </c>
      <c r="FM18">
        <f>SUMIFS(DataRegularSeason20242025!$AA$3:$AA$1315,DataRegularSeason20242025!$B$3:$B$1315, "&lt;=" &amp; FM$1, DataRegularSeason20242025!$D$3:$D$1315, $A18)+SUMIFS(DataRegularSeason20242025!$AB$3:$AB$1315,DataRegularSeason20242025!$B$3:$B$1315, "&lt;=" &amp; FM$1, DataRegularSeason20242025!$E$3:$E$1315, $A18)</f>
        <v>22</v>
      </c>
      <c r="FN18">
        <f>SUMIFS(DataRegularSeason20242025!$AA$3:$AA$1315,DataRegularSeason20242025!$B$3:$B$1315, "&lt;=" &amp; FN$1, DataRegularSeason20242025!$D$3:$D$1315, $A18)+SUMIFS(DataRegularSeason20242025!$AB$3:$AB$1315,DataRegularSeason20242025!$B$3:$B$1315, "&lt;=" &amp; FN$1, DataRegularSeason20242025!$E$3:$E$1315, $A18)</f>
        <v>22</v>
      </c>
      <c r="FO18">
        <f>SUMIFS(DataRegularSeason20242025!$AA$3:$AA$1315,DataRegularSeason20242025!$B$3:$B$1315, "&lt;=" &amp; FO$1, DataRegularSeason20242025!$D$3:$D$1315, $A18)+SUMIFS(DataRegularSeason20242025!$AB$3:$AB$1315,DataRegularSeason20242025!$B$3:$B$1315, "&lt;=" &amp; FO$1, DataRegularSeason20242025!$E$3:$E$1315, $A18)</f>
        <v>22</v>
      </c>
      <c r="FP18">
        <f>SUMIFS(DataRegularSeason20242025!$AA$3:$AA$1315,DataRegularSeason20242025!$B$3:$B$1315, "&lt;=" &amp; FP$1, DataRegularSeason20242025!$D$3:$D$1315, $A18)+SUMIFS(DataRegularSeason20242025!$AB$3:$AB$1315,DataRegularSeason20242025!$B$3:$B$1315, "&lt;=" &amp; FP$1, DataRegularSeason20242025!$E$3:$E$1315, $A18)</f>
        <v>22</v>
      </c>
      <c r="FQ18">
        <f>SUMIFS(DataRegularSeason20242025!$AA$3:$AA$1315,DataRegularSeason20242025!$B$3:$B$1315, "&lt;=" &amp; FQ$1, DataRegularSeason20242025!$D$3:$D$1315, $A18)+SUMIFS(DataRegularSeason20242025!$AB$3:$AB$1315,DataRegularSeason20242025!$B$3:$B$1315, "&lt;=" &amp; FQ$1, DataRegularSeason20242025!$E$3:$E$1315, $A18)</f>
        <v>22</v>
      </c>
      <c r="FR18">
        <f>SUMIFS(DataRegularSeason20242025!$AA$3:$AA$1315,DataRegularSeason20242025!$B$3:$B$1315, "&lt;=" &amp; FR$1, DataRegularSeason20242025!$D$3:$D$1315, $A18)+SUMIFS(DataRegularSeason20242025!$AB$3:$AB$1315,DataRegularSeason20242025!$B$3:$B$1315, "&lt;=" &amp; FR$1, DataRegularSeason20242025!$E$3:$E$1315, $A18)</f>
        <v>22</v>
      </c>
      <c r="FS18">
        <f>SUMIFS(DataRegularSeason20242025!$AA$3:$AA$1315,DataRegularSeason20242025!$B$3:$B$1315, "&lt;=" &amp; FS$1, DataRegularSeason20242025!$D$3:$D$1315, $A18)+SUMIFS(DataRegularSeason20242025!$AB$3:$AB$1315,DataRegularSeason20242025!$B$3:$B$1315, "&lt;=" &amp; FS$1, DataRegularSeason20242025!$E$3:$E$1315, $A18)</f>
        <v>22</v>
      </c>
      <c r="FT18">
        <f>SUMIFS(DataRegularSeason20242025!$AA$3:$AA$1315,DataRegularSeason20242025!$B$3:$B$1315, "&lt;=" &amp; FT$1, DataRegularSeason20242025!$D$3:$D$1315, $A18)+SUMIFS(DataRegularSeason20242025!$AB$3:$AB$1315,DataRegularSeason20242025!$B$3:$B$1315, "&lt;=" &amp; FT$1, DataRegularSeason20242025!$E$3:$E$1315, $A18)</f>
        <v>22</v>
      </c>
      <c r="FU18">
        <f>SUMIFS(DataRegularSeason20242025!$AA$3:$AA$1315,DataRegularSeason20242025!$B$3:$B$1315, "&lt;=" &amp; FU$1, DataRegularSeason20242025!$D$3:$D$1315, $A18)+SUMIFS(DataRegularSeason20242025!$AB$3:$AB$1315,DataRegularSeason20242025!$B$3:$B$1315, "&lt;=" &amp; FU$1, DataRegularSeason20242025!$E$3:$E$1315, $A18)</f>
        <v>22</v>
      </c>
      <c r="FV18">
        <f>SUMIFS(DataRegularSeason20242025!$AA$3:$AA$1315,DataRegularSeason20242025!$B$3:$B$1315, "&lt;=" &amp; FV$1, DataRegularSeason20242025!$D$3:$D$1315, $A18)+SUMIFS(DataRegularSeason20242025!$AB$3:$AB$1315,DataRegularSeason20242025!$B$3:$B$1315, "&lt;=" &amp; FV$1, DataRegularSeason20242025!$E$3:$E$1315, $A18)</f>
        <v>22</v>
      </c>
      <c r="FW18">
        <f>SUMIFS(DataRegularSeason20242025!$AA$3:$AA$1315,DataRegularSeason20242025!$B$3:$B$1315, "&lt;=" &amp; FW$1, DataRegularSeason20242025!$D$3:$D$1315, $A18)+SUMIFS(DataRegularSeason20242025!$AB$3:$AB$1315,DataRegularSeason20242025!$B$3:$B$1315, "&lt;=" &amp; FW$1, DataRegularSeason20242025!$E$3:$E$1315, $A18)</f>
        <v>22</v>
      </c>
      <c r="FX18">
        <f>SUMIFS(DataRegularSeason20242025!$AA$3:$AA$1315,DataRegularSeason20242025!$B$3:$B$1315, "&lt;=" &amp; FX$1, DataRegularSeason20242025!$D$3:$D$1315, $A18)+SUMIFS(DataRegularSeason20242025!$AB$3:$AB$1315,DataRegularSeason20242025!$B$3:$B$1315, "&lt;=" &amp; FX$1, DataRegularSeason20242025!$E$3:$E$1315, $A18)</f>
        <v>22</v>
      </c>
      <c r="FY18">
        <f>SUMIFS(DataRegularSeason20242025!$AA$3:$AA$1315,DataRegularSeason20242025!$B$3:$B$1315, "&lt;=" &amp; FY$1, DataRegularSeason20242025!$D$3:$D$1315, $A18)+SUMIFS(DataRegularSeason20242025!$AB$3:$AB$1315,DataRegularSeason20242025!$B$3:$B$1315, "&lt;=" &amp; FY$1, DataRegularSeason20242025!$E$3:$E$1315, $A18)</f>
        <v>22</v>
      </c>
      <c r="FZ18">
        <f>SUMIFS(DataRegularSeason20242025!$AA$3:$AA$1315,DataRegularSeason20242025!$B$3:$B$1315, "&lt;=" &amp; FZ$1, DataRegularSeason20242025!$D$3:$D$1315, $A18)+SUMIFS(DataRegularSeason20242025!$AB$3:$AB$1315,DataRegularSeason20242025!$B$3:$B$1315, "&lt;=" &amp; FZ$1, DataRegularSeason20242025!$E$3:$E$1315, $A18)</f>
        <v>22</v>
      </c>
      <c r="GA18">
        <f>SUMIFS(DataRegularSeason20242025!$AA$3:$AA$1315,DataRegularSeason20242025!$B$3:$B$1315, "&lt;=" &amp; GA$1, DataRegularSeason20242025!$D$3:$D$1315, $A18)+SUMIFS(DataRegularSeason20242025!$AB$3:$AB$1315,DataRegularSeason20242025!$B$3:$B$1315, "&lt;=" &amp; GA$1, DataRegularSeason20242025!$E$3:$E$1315, $A18)</f>
        <v>22</v>
      </c>
      <c r="GB18">
        <f>SUMIFS(DataRegularSeason20242025!$AA$3:$AA$1315,DataRegularSeason20242025!$B$3:$B$1315, "&lt;=" &amp; GB$1, DataRegularSeason20242025!$D$3:$D$1315, $A18)+SUMIFS(DataRegularSeason20242025!$AB$3:$AB$1315,DataRegularSeason20242025!$B$3:$B$1315, "&lt;=" &amp; GB$1, DataRegularSeason20242025!$E$3:$E$1315, $A18)</f>
        <v>22</v>
      </c>
      <c r="GC18">
        <f>SUMIFS(DataRegularSeason20242025!$AA$3:$AA$1315,DataRegularSeason20242025!$B$3:$B$1315, "&lt;=" &amp; GC$1, DataRegularSeason20242025!$D$3:$D$1315, $A18)+SUMIFS(DataRegularSeason20242025!$AB$3:$AB$1315,DataRegularSeason20242025!$B$3:$B$1315, "&lt;=" &amp; GC$1, DataRegularSeason20242025!$E$3:$E$1315, $A18)</f>
        <v>22</v>
      </c>
      <c r="GD18">
        <f>SUMIFS(DataRegularSeason20242025!$AA$3:$AA$1315,DataRegularSeason20242025!$B$3:$B$1315, "&lt;=" &amp; GD$1, DataRegularSeason20242025!$D$3:$D$1315, $A18)+SUMIFS(DataRegularSeason20242025!$AB$3:$AB$1315,DataRegularSeason20242025!$B$3:$B$1315, "&lt;=" &amp; GD$1, DataRegularSeason20242025!$E$3:$E$1315, $A18)</f>
        <v>22</v>
      </c>
      <c r="GE18">
        <f>SUMIFS(DataRegularSeason20242025!$AA$3:$AA$1315,DataRegularSeason20242025!$B$3:$B$1315, "&lt;=" &amp; GE$1, DataRegularSeason20242025!$D$3:$D$1315, $A18)+SUMIFS(DataRegularSeason20242025!$AB$3:$AB$1315,DataRegularSeason20242025!$B$3:$B$1315, "&lt;=" &amp; GE$1, DataRegularSeason20242025!$E$3:$E$1315, $A18)</f>
        <v>22</v>
      </c>
      <c r="GF18">
        <f>SUMIFS(DataRegularSeason20242025!$AA$3:$AA$1315,DataRegularSeason20242025!$B$3:$B$1315, "&lt;=" &amp; GF$1, DataRegularSeason20242025!$D$3:$D$1315, $A18)+SUMIFS(DataRegularSeason20242025!$AB$3:$AB$1315,DataRegularSeason20242025!$B$3:$B$1315, "&lt;=" &amp; GF$1, DataRegularSeason20242025!$E$3:$E$1315, $A18)</f>
        <v>22</v>
      </c>
      <c r="GG18">
        <f>SUMIFS(DataRegularSeason20242025!$AA$3:$AA$1315,DataRegularSeason20242025!$B$3:$B$1315, "&lt;=" &amp; GG$1, DataRegularSeason20242025!$D$3:$D$1315, $A18)+SUMIFS(DataRegularSeason20242025!$AB$3:$AB$1315,DataRegularSeason20242025!$B$3:$B$1315, "&lt;=" &amp; GG$1, DataRegularSeason20242025!$E$3:$E$1315, $A18)</f>
        <v>22</v>
      </c>
      <c r="GH18">
        <f>SUMIFS(DataRegularSeason20242025!$AA$3:$AA$1315,DataRegularSeason20242025!$B$3:$B$1315, "&lt;=" &amp; GH$1, DataRegularSeason20242025!$D$3:$D$1315, $A18)+SUMIFS(DataRegularSeason20242025!$AB$3:$AB$1315,DataRegularSeason20242025!$B$3:$B$1315, "&lt;=" &amp; GH$1, DataRegularSeason20242025!$E$3:$E$1315, $A18)</f>
        <v>22</v>
      </c>
      <c r="GI18">
        <f>SUMIFS(DataRegularSeason20242025!$AA$3:$AA$1315,DataRegularSeason20242025!$B$3:$B$1315, "&lt;=" &amp; GI$1, DataRegularSeason20242025!$D$3:$D$1315, $A18)+SUMIFS(DataRegularSeason20242025!$AB$3:$AB$1315,DataRegularSeason20242025!$B$3:$B$1315, "&lt;=" &amp; GI$1, DataRegularSeason20242025!$E$3:$E$1315, $A18)</f>
        <v>22</v>
      </c>
      <c r="GJ18">
        <f>SUMIFS(DataRegularSeason20242025!$AA$3:$AA$1315,DataRegularSeason20242025!$B$3:$B$1315, "&lt;=" &amp; GJ$1, DataRegularSeason20242025!$D$3:$D$1315, $A18)+SUMIFS(DataRegularSeason20242025!$AB$3:$AB$1315,DataRegularSeason20242025!$B$3:$B$1315, "&lt;=" &amp; GJ$1, DataRegularSeason20242025!$E$3:$E$1315, $A18)</f>
        <v>22</v>
      </c>
      <c r="GK18">
        <f>SUMIFS(DataRegularSeason20242025!$AA$3:$AA$1315,DataRegularSeason20242025!$B$3:$B$1315, "&lt;=" &amp; GK$1, DataRegularSeason20242025!$D$3:$D$1315, $A18)+SUMIFS(DataRegularSeason20242025!$AB$3:$AB$1315,DataRegularSeason20242025!$B$3:$B$1315, "&lt;=" &amp; GK$1, DataRegularSeason20242025!$E$3:$E$1315, $A18)</f>
        <v>22</v>
      </c>
      <c r="GL18">
        <f>SUMIFS(DataRegularSeason20242025!$AA$3:$AA$1315,DataRegularSeason20242025!$B$3:$B$1315, "&lt;=" &amp; GL$1, DataRegularSeason20242025!$D$3:$D$1315, $A18)+SUMIFS(DataRegularSeason20242025!$AB$3:$AB$1315,DataRegularSeason20242025!$B$3:$B$1315, "&lt;=" &amp; GL$1, DataRegularSeason20242025!$E$3:$E$1315, $A18)</f>
        <v>22</v>
      </c>
      <c r="GM18">
        <f>SUMIFS(DataRegularSeason20242025!$AA$3:$AA$1315,DataRegularSeason20242025!$B$3:$B$1315, "&lt;=" &amp; GM$1, DataRegularSeason20242025!$D$3:$D$1315, $A18)+SUMIFS(DataRegularSeason20242025!$AB$3:$AB$1315,DataRegularSeason20242025!$B$3:$B$1315, "&lt;=" &amp; GM$1, DataRegularSeason20242025!$E$3:$E$1315, $A18)</f>
        <v>22</v>
      </c>
      <c r="GN18">
        <f>SUMIFS(DataRegularSeason20242025!$AA$3:$AA$1315,DataRegularSeason20242025!$B$3:$B$1315, "&lt;=" &amp; GN$1, DataRegularSeason20242025!$D$3:$D$1315, $A18)+SUMIFS(DataRegularSeason20242025!$AB$3:$AB$1315,DataRegularSeason20242025!$B$3:$B$1315, "&lt;=" &amp; GN$1, DataRegularSeason20242025!$E$3:$E$1315, $A18)</f>
        <v>22</v>
      </c>
      <c r="GO18">
        <f>SUMIFS(DataRegularSeason20242025!$AA$3:$AA$1315,DataRegularSeason20242025!$B$3:$B$1315, "&lt;=" &amp; GO$1, DataRegularSeason20242025!$D$3:$D$1315, $A18)+SUMIFS(DataRegularSeason20242025!$AB$3:$AB$1315,DataRegularSeason20242025!$B$3:$B$1315, "&lt;=" &amp; GO$1, DataRegularSeason20242025!$E$3:$E$1315, $A18)</f>
        <v>22</v>
      </c>
      <c r="GP18">
        <f>SUMIFS(DataRegularSeason20242025!$AA$3:$AA$1315,DataRegularSeason20242025!$B$3:$B$1315, "&lt;=" &amp; GP$1, DataRegularSeason20242025!$D$3:$D$1315, $A18)+SUMIFS(DataRegularSeason20242025!$AB$3:$AB$1315,DataRegularSeason20242025!$B$3:$B$1315, "&lt;=" &amp; GP$1, DataRegularSeason20242025!$E$3:$E$1315, $A18)</f>
        <v>22</v>
      </c>
      <c r="GQ18">
        <f>SUMIFS(DataRegularSeason20242025!$AA$3:$AA$1315,DataRegularSeason20242025!$B$3:$B$1315, "&lt;=" &amp; GQ$1, DataRegularSeason20242025!$D$3:$D$1315, $A18)+SUMIFS(DataRegularSeason20242025!$AB$3:$AB$1315,DataRegularSeason20242025!$B$3:$B$1315, "&lt;=" &amp; GQ$1, DataRegularSeason20242025!$E$3:$E$1315, $A18)</f>
        <v>22</v>
      </c>
      <c r="GR18">
        <f>SUMIFS(DataRegularSeason20242025!$AA$3:$AA$1315,DataRegularSeason20242025!$B$3:$B$1315, "&lt;=" &amp; GR$1, DataRegularSeason20242025!$D$3:$D$1315, $A18)+SUMIFS(DataRegularSeason20242025!$AB$3:$AB$1315,DataRegularSeason20242025!$B$3:$B$1315, "&lt;=" &amp; GR$1, DataRegularSeason20242025!$E$3:$E$1315, $A18)</f>
        <v>22</v>
      </c>
      <c r="GS18">
        <f>SUMIFS(DataRegularSeason20242025!$AA$3:$AA$1315,DataRegularSeason20242025!$B$3:$B$1315, "&lt;=" &amp; GS$1, DataRegularSeason20242025!$D$3:$D$1315, $A18)+SUMIFS(DataRegularSeason20242025!$AB$3:$AB$1315,DataRegularSeason20242025!$B$3:$B$1315, "&lt;=" &amp; GS$1, DataRegularSeason20242025!$E$3:$E$1315, $A18)</f>
        <v>22</v>
      </c>
      <c r="GT18">
        <f>SUMIFS(DataRegularSeason20242025!$AA$3:$AA$1315,DataRegularSeason20242025!$B$3:$B$1315, "&lt;=" &amp; GT$1, DataRegularSeason20242025!$D$3:$D$1315, $A18)+SUMIFS(DataRegularSeason20242025!$AB$3:$AB$1315,DataRegularSeason20242025!$B$3:$B$1315, "&lt;=" &amp; GT$1, DataRegularSeason20242025!$E$3:$E$1315, $A18)</f>
        <v>22</v>
      </c>
      <c r="GU18">
        <f>SUMIFS(DataRegularSeason20242025!$AA$3:$AA$1315,DataRegularSeason20242025!$B$3:$B$1315, "&lt;=" &amp; GU$1, DataRegularSeason20242025!$D$3:$D$1315, $A18)+SUMIFS(DataRegularSeason20242025!$AB$3:$AB$1315,DataRegularSeason20242025!$B$3:$B$1315, "&lt;=" &amp; GU$1, DataRegularSeason20242025!$E$3:$E$1315, $A18)</f>
        <v>22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18</v>
      </c>
      <c r="AN19">
        <f>SUMIFS(DataRegularSeason20242025!$AA$3:$AA$1315,DataRegularSeason20242025!$B$3:$B$1315, "&lt;=" &amp; AN$1, DataRegularSeason20242025!$D$3:$D$1315, $A19)+SUMIFS(DataRegularSeason20242025!$AB$3:$AB$1315,DataRegularSeason20242025!$B$3:$B$1315, "&lt;=" &amp; AN$1, DataRegularSeason20242025!$E$3:$E$1315, $A19)</f>
        <v>18</v>
      </c>
      <c r="AO19">
        <f>SUMIFS(DataRegularSeason20242025!$AA$3:$AA$1315,DataRegularSeason20242025!$B$3:$B$1315, "&lt;=" &amp; AO$1, DataRegularSeason20242025!$D$3:$D$1315, $A19)+SUMIFS(DataRegularSeason20242025!$AB$3:$AB$1315,DataRegularSeason20242025!$B$3:$B$1315, "&lt;=" &amp; AO$1, DataRegularSeason20242025!$E$3:$E$1315, $A19)</f>
        <v>18</v>
      </c>
      <c r="AP19">
        <f>SUMIFS(DataRegularSeason20242025!$AA$3:$AA$1315,DataRegularSeason20242025!$B$3:$B$1315, "&lt;=" &amp; AP$1, DataRegularSeason20242025!$D$3:$D$1315, $A19)+SUMIFS(DataRegularSeason20242025!$AB$3:$AB$1315,DataRegularSeason20242025!$B$3:$B$1315, "&lt;=" &amp; AP$1, DataRegularSeason20242025!$E$3:$E$1315, $A19)</f>
        <v>18</v>
      </c>
      <c r="AQ19">
        <f>SUMIFS(DataRegularSeason20242025!$AA$3:$AA$1315,DataRegularSeason20242025!$B$3:$B$1315, "&lt;=" &amp; AQ$1, DataRegularSeason20242025!$D$3:$D$1315, $A19)+SUMIFS(DataRegularSeason20242025!$AB$3:$AB$1315,DataRegularSeason20242025!$B$3:$B$1315, "&lt;=" &amp; AQ$1, DataRegularSeason20242025!$E$3:$E$1315, $A19)</f>
        <v>18</v>
      </c>
      <c r="AR19">
        <f>SUMIFS(DataRegularSeason20242025!$AA$3:$AA$1315,DataRegularSeason20242025!$B$3:$B$1315, "&lt;=" &amp; AR$1, DataRegularSeason20242025!$D$3:$D$1315, $A19)+SUMIFS(DataRegularSeason20242025!$AB$3:$AB$1315,DataRegularSeason20242025!$B$3:$B$1315, "&lt;=" &amp; AR$1, DataRegularSeason20242025!$E$3:$E$1315, $A19)</f>
        <v>18</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18</v>
      </c>
      <c r="AY19">
        <f>SUMIFS(DataRegularSeason20242025!$AA$3:$AA$1315,DataRegularSeason20242025!$B$3:$B$1315, "&lt;=" &amp; AY$1, DataRegularSeason20242025!$D$3:$D$1315, $A19)+SUMIFS(DataRegularSeason20242025!$AB$3:$AB$1315,DataRegularSeason20242025!$B$3:$B$1315, "&lt;=" &amp; AY$1, DataRegularSeason20242025!$E$3:$E$1315, $A19)</f>
        <v>18</v>
      </c>
      <c r="AZ19">
        <f>SUMIFS(DataRegularSeason20242025!$AA$3:$AA$1315,DataRegularSeason20242025!$B$3:$B$1315, "&lt;=" &amp; AZ$1, DataRegularSeason20242025!$D$3:$D$1315, $A19)+SUMIFS(DataRegularSeason20242025!$AB$3:$AB$1315,DataRegularSeason20242025!$B$3:$B$1315, "&lt;=" &amp; AZ$1, DataRegularSeason20242025!$E$3:$E$1315, $A19)</f>
        <v>18</v>
      </c>
      <c r="BA19">
        <f>SUMIFS(DataRegularSeason20242025!$AA$3:$AA$1315,DataRegularSeason20242025!$B$3:$B$1315, "&lt;=" &amp; BA$1, DataRegularSeason20242025!$D$3:$D$1315, $A19)+SUMIFS(DataRegularSeason20242025!$AB$3:$AB$1315,DataRegularSeason20242025!$B$3:$B$1315, "&lt;=" &amp; BA$1, DataRegularSeason20242025!$E$3:$E$1315, $A19)</f>
        <v>18</v>
      </c>
      <c r="BB19">
        <f>SUMIFS(DataRegularSeason20242025!$AA$3:$AA$1315,DataRegularSeason20242025!$B$3:$B$1315, "&lt;=" &amp; BB$1, DataRegularSeason20242025!$D$3:$D$1315, $A19)+SUMIFS(DataRegularSeason20242025!$AB$3:$AB$1315,DataRegularSeason20242025!$B$3:$B$1315, "&lt;=" &amp; BB$1, DataRegularSeason20242025!$E$3:$E$1315, $A19)</f>
        <v>18</v>
      </c>
      <c r="BC19">
        <f>SUMIFS(DataRegularSeason20242025!$AA$3:$AA$1315,DataRegularSeason20242025!$B$3:$B$1315, "&lt;=" &amp; BC$1, DataRegularSeason20242025!$D$3:$D$1315, $A19)+SUMIFS(DataRegularSeason20242025!$AB$3:$AB$1315,DataRegularSeason20242025!$B$3:$B$1315, "&lt;=" &amp; BC$1, DataRegularSeason20242025!$E$3:$E$1315, $A19)</f>
        <v>18</v>
      </c>
      <c r="BD19">
        <f>SUMIFS(DataRegularSeason20242025!$AA$3:$AA$1315,DataRegularSeason20242025!$B$3:$B$1315, "&lt;=" &amp; BD$1, DataRegularSeason20242025!$D$3:$D$1315, $A19)+SUMIFS(DataRegularSeason20242025!$AB$3:$AB$1315,DataRegularSeason20242025!$B$3:$B$1315, "&lt;=" &amp; BD$1, DataRegularSeason20242025!$E$3:$E$1315, $A19)</f>
        <v>18</v>
      </c>
      <c r="BE19">
        <f>SUMIFS(DataRegularSeason20242025!$AA$3:$AA$1315,DataRegularSeason20242025!$B$3:$B$1315, "&lt;=" &amp; BE$1, DataRegularSeason20242025!$D$3:$D$1315, $A19)+SUMIFS(DataRegularSeason20242025!$AB$3:$AB$1315,DataRegularSeason20242025!$B$3:$B$1315, "&lt;=" &amp; BE$1, DataRegularSeason20242025!$E$3:$E$1315, $A19)</f>
        <v>18</v>
      </c>
      <c r="BF19">
        <f>SUMIFS(DataRegularSeason20242025!$AA$3:$AA$1315,DataRegularSeason20242025!$B$3:$B$1315, "&lt;=" &amp; BF$1, DataRegularSeason20242025!$D$3:$D$1315, $A19)+SUMIFS(DataRegularSeason20242025!$AB$3:$AB$1315,DataRegularSeason20242025!$B$3:$B$1315, "&lt;=" &amp; BF$1, DataRegularSeason20242025!$E$3:$E$1315, $A19)</f>
        <v>18</v>
      </c>
      <c r="BG19">
        <f>SUMIFS(DataRegularSeason20242025!$AA$3:$AA$1315,DataRegularSeason20242025!$B$3:$B$1315, "&lt;=" &amp; BG$1, DataRegularSeason20242025!$D$3:$D$1315, $A19)+SUMIFS(DataRegularSeason20242025!$AB$3:$AB$1315,DataRegularSeason20242025!$B$3:$B$1315, "&lt;=" &amp; BG$1, DataRegularSeason20242025!$E$3:$E$1315, $A19)</f>
        <v>18</v>
      </c>
      <c r="BH19">
        <f>SUMIFS(DataRegularSeason20242025!$AA$3:$AA$1315,DataRegularSeason20242025!$B$3:$B$1315, "&lt;=" &amp; BH$1, DataRegularSeason20242025!$D$3:$D$1315, $A19)+SUMIFS(DataRegularSeason20242025!$AB$3:$AB$1315,DataRegularSeason20242025!$B$3:$B$1315, "&lt;=" &amp; BH$1, DataRegularSeason20242025!$E$3:$E$1315, $A19)</f>
        <v>18</v>
      </c>
      <c r="BI19">
        <f>SUMIFS(DataRegularSeason20242025!$AA$3:$AA$1315,DataRegularSeason20242025!$B$3:$B$1315, "&lt;=" &amp; BI$1, DataRegularSeason20242025!$D$3:$D$1315, $A19)+SUMIFS(DataRegularSeason20242025!$AB$3:$AB$1315,DataRegularSeason20242025!$B$3:$B$1315, "&lt;=" &amp; BI$1, DataRegularSeason20242025!$E$3:$E$1315, $A19)</f>
        <v>18</v>
      </c>
      <c r="BJ19">
        <f>SUMIFS(DataRegularSeason20242025!$AA$3:$AA$1315,DataRegularSeason20242025!$B$3:$B$1315, "&lt;=" &amp; BJ$1, DataRegularSeason20242025!$D$3:$D$1315, $A19)+SUMIFS(DataRegularSeason20242025!$AB$3:$AB$1315,DataRegularSeason20242025!$B$3:$B$1315, "&lt;=" &amp; BJ$1, DataRegularSeason20242025!$E$3:$E$1315, $A19)</f>
        <v>18</v>
      </c>
      <c r="BK19">
        <f>SUMIFS(DataRegularSeason20242025!$AA$3:$AA$1315,DataRegularSeason20242025!$B$3:$B$1315, "&lt;=" &amp; BK$1, DataRegularSeason20242025!$D$3:$D$1315, $A19)+SUMIFS(DataRegularSeason20242025!$AB$3:$AB$1315,DataRegularSeason20242025!$B$3:$B$1315, "&lt;=" &amp; BK$1, DataRegularSeason20242025!$E$3:$E$1315, $A19)</f>
        <v>18</v>
      </c>
      <c r="BL19">
        <f>SUMIFS(DataRegularSeason20242025!$AA$3:$AA$1315,DataRegularSeason20242025!$B$3:$B$1315, "&lt;=" &amp; BL$1, DataRegularSeason20242025!$D$3:$D$1315, $A19)+SUMIFS(DataRegularSeason20242025!$AB$3:$AB$1315,DataRegularSeason20242025!$B$3:$B$1315, "&lt;=" &amp; BL$1, DataRegularSeason20242025!$E$3:$E$1315, $A19)</f>
        <v>18</v>
      </c>
      <c r="BM19">
        <f>SUMIFS(DataRegularSeason20242025!$AA$3:$AA$1315,DataRegularSeason20242025!$B$3:$B$1315, "&lt;=" &amp; BM$1, DataRegularSeason20242025!$D$3:$D$1315, $A19)+SUMIFS(DataRegularSeason20242025!$AB$3:$AB$1315,DataRegularSeason20242025!$B$3:$B$1315, "&lt;=" &amp; BM$1, DataRegularSeason20242025!$E$3:$E$1315, $A19)</f>
        <v>18</v>
      </c>
      <c r="BN19">
        <f>SUMIFS(DataRegularSeason20242025!$AA$3:$AA$1315,DataRegularSeason20242025!$B$3:$B$1315, "&lt;=" &amp; BN$1, DataRegularSeason20242025!$D$3:$D$1315, $A19)+SUMIFS(DataRegularSeason20242025!$AB$3:$AB$1315,DataRegularSeason20242025!$B$3:$B$1315, "&lt;=" &amp; BN$1, DataRegularSeason20242025!$E$3:$E$1315, $A19)</f>
        <v>18</v>
      </c>
      <c r="BO19">
        <f>SUMIFS(DataRegularSeason20242025!$AA$3:$AA$1315,DataRegularSeason20242025!$B$3:$B$1315, "&lt;=" &amp; BO$1, DataRegularSeason20242025!$D$3:$D$1315, $A19)+SUMIFS(DataRegularSeason20242025!$AB$3:$AB$1315,DataRegularSeason20242025!$B$3:$B$1315, "&lt;=" &amp; BO$1, DataRegularSeason20242025!$E$3:$E$1315, $A19)</f>
        <v>18</v>
      </c>
      <c r="BP19">
        <f>SUMIFS(DataRegularSeason20242025!$AA$3:$AA$1315,DataRegularSeason20242025!$B$3:$B$1315, "&lt;=" &amp; BP$1, DataRegularSeason20242025!$D$3:$D$1315, $A19)+SUMIFS(DataRegularSeason20242025!$AB$3:$AB$1315,DataRegularSeason20242025!$B$3:$B$1315, "&lt;=" &amp; BP$1, DataRegularSeason20242025!$E$3:$E$1315, $A19)</f>
        <v>18</v>
      </c>
      <c r="BQ19">
        <f>SUMIFS(DataRegularSeason20242025!$AA$3:$AA$1315,DataRegularSeason20242025!$B$3:$B$1315, "&lt;=" &amp; BQ$1, DataRegularSeason20242025!$D$3:$D$1315, $A19)+SUMIFS(DataRegularSeason20242025!$AB$3:$AB$1315,DataRegularSeason20242025!$B$3:$B$1315, "&lt;=" &amp; BQ$1, DataRegularSeason20242025!$E$3:$E$1315, $A19)</f>
        <v>18</v>
      </c>
      <c r="BR19">
        <f>SUMIFS(DataRegularSeason20242025!$AA$3:$AA$1315,DataRegularSeason20242025!$B$3:$B$1315, "&lt;=" &amp; BR$1, DataRegularSeason20242025!$D$3:$D$1315, $A19)+SUMIFS(DataRegularSeason20242025!$AB$3:$AB$1315,DataRegularSeason20242025!$B$3:$B$1315, "&lt;=" &amp; BR$1, DataRegularSeason20242025!$E$3:$E$1315, $A19)</f>
        <v>18</v>
      </c>
      <c r="BS19">
        <f>SUMIFS(DataRegularSeason20242025!$AA$3:$AA$1315,DataRegularSeason20242025!$B$3:$B$1315, "&lt;=" &amp; BS$1, DataRegularSeason20242025!$D$3:$D$1315, $A19)+SUMIFS(DataRegularSeason20242025!$AB$3:$AB$1315,DataRegularSeason20242025!$B$3:$B$1315, "&lt;=" &amp; BS$1, DataRegularSeason20242025!$E$3:$E$1315, $A19)</f>
        <v>18</v>
      </c>
      <c r="BT19">
        <f>SUMIFS(DataRegularSeason20242025!$AA$3:$AA$1315,DataRegularSeason20242025!$B$3:$B$1315, "&lt;=" &amp; BT$1, DataRegularSeason20242025!$D$3:$D$1315, $A19)+SUMIFS(DataRegularSeason20242025!$AB$3:$AB$1315,DataRegularSeason20242025!$B$3:$B$1315, "&lt;=" &amp; BT$1, DataRegularSeason20242025!$E$3:$E$1315, $A19)</f>
        <v>18</v>
      </c>
      <c r="BU19">
        <f>SUMIFS(DataRegularSeason20242025!$AA$3:$AA$1315,DataRegularSeason20242025!$B$3:$B$1315, "&lt;=" &amp; BU$1, DataRegularSeason20242025!$D$3:$D$1315, $A19)+SUMIFS(DataRegularSeason20242025!$AB$3:$AB$1315,DataRegularSeason20242025!$B$3:$B$1315, "&lt;=" &amp; BU$1, DataRegularSeason20242025!$E$3:$E$1315, $A19)</f>
        <v>18</v>
      </c>
      <c r="BV19">
        <f>SUMIFS(DataRegularSeason20242025!$AA$3:$AA$1315,DataRegularSeason20242025!$B$3:$B$1315, "&lt;=" &amp; BV$1, DataRegularSeason20242025!$D$3:$D$1315, $A19)+SUMIFS(DataRegularSeason20242025!$AB$3:$AB$1315,DataRegularSeason20242025!$B$3:$B$1315, "&lt;=" &amp; BV$1, DataRegularSeason20242025!$E$3:$E$1315, $A19)</f>
        <v>18</v>
      </c>
      <c r="BW19">
        <f>SUMIFS(DataRegularSeason20242025!$AA$3:$AA$1315,DataRegularSeason20242025!$B$3:$B$1315, "&lt;=" &amp; BW$1, DataRegularSeason20242025!$D$3:$D$1315, $A19)+SUMIFS(DataRegularSeason20242025!$AB$3:$AB$1315,DataRegularSeason20242025!$B$3:$B$1315, "&lt;=" &amp; BW$1, DataRegularSeason20242025!$E$3:$E$1315, $A19)</f>
        <v>18</v>
      </c>
      <c r="BX19">
        <f>SUMIFS(DataRegularSeason20242025!$AA$3:$AA$1315,DataRegularSeason20242025!$B$3:$B$1315, "&lt;=" &amp; BX$1, DataRegularSeason20242025!$D$3:$D$1315, $A19)+SUMIFS(DataRegularSeason20242025!$AB$3:$AB$1315,DataRegularSeason20242025!$B$3:$B$1315, "&lt;=" &amp; BX$1, DataRegularSeason20242025!$E$3:$E$1315, $A19)</f>
        <v>18</v>
      </c>
      <c r="BY19">
        <f>SUMIFS(DataRegularSeason20242025!$AA$3:$AA$1315,DataRegularSeason20242025!$B$3:$B$1315, "&lt;=" &amp; BY$1, DataRegularSeason20242025!$D$3:$D$1315, $A19)+SUMIFS(DataRegularSeason20242025!$AB$3:$AB$1315,DataRegularSeason20242025!$B$3:$B$1315, "&lt;=" &amp; BY$1, DataRegularSeason20242025!$E$3:$E$1315, $A19)</f>
        <v>18</v>
      </c>
      <c r="BZ19">
        <f>SUMIFS(DataRegularSeason20242025!$AA$3:$AA$1315,DataRegularSeason20242025!$B$3:$B$1315, "&lt;=" &amp; BZ$1, DataRegularSeason20242025!$D$3:$D$1315, $A19)+SUMIFS(DataRegularSeason20242025!$AB$3:$AB$1315,DataRegularSeason20242025!$B$3:$B$1315, "&lt;=" &amp; BZ$1, DataRegularSeason20242025!$E$3:$E$1315, $A19)</f>
        <v>18</v>
      </c>
      <c r="CA19">
        <f>SUMIFS(DataRegularSeason20242025!$AA$3:$AA$1315,DataRegularSeason20242025!$B$3:$B$1315, "&lt;=" &amp; CA$1, DataRegularSeason20242025!$D$3:$D$1315, $A19)+SUMIFS(DataRegularSeason20242025!$AB$3:$AB$1315,DataRegularSeason20242025!$B$3:$B$1315, "&lt;=" &amp; CA$1, DataRegularSeason20242025!$E$3:$E$1315, $A19)</f>
        <v>18</v>
      </c>
      <c r="CB19">
        <f>SUMIFS(DataRegularSeason20242025!$AA$3:$AA$1315,DataRegularSeason20242025!$B$3:$B$1315, "&lt;=" &amp; CB$1, DataRegularSeason20242025!$D$3:$D$1315, $A19)+SUMIFS(DataRegularSeason20242025!$AB$3:$AB$1315,DataRegularSeason20242025!$B$3:$B$1315, "&lt;=" &amp; CB$1, DataRegularSeason20242025!$E$3:$E$1315, $A19)</f>
        <v>18</v>
      </c>
      <c r="CC19">
        <f>SUMIFS(DataRegularSeason20242025!$AA$3:$AA$1315,DataRegularSeason20242025!$B$3:$B$1315, "&lt;=" &amp; CC$1, DataRegularSeason20242025!$D$3:$D$1315, $A19)+SUMIFS(DataRegularSeason20242025!$AB$3:$AB$1315,DataRegularSeason20242025!$B$3:$B$1315, "&lt;=" &amp; CC$1, DataRegularSeason20242025!$E$3:$E$1315, $A19)</f>
        <v>18</v>
      </c>
      <c r="CD19">
        <f>SUMIFS(DataRegularSeason20242025!$AA$3:$AA$1315,DataRegularSeason20242025!$B$3:$B$1315, "&lt;=" &amp; CD$1, DataRegularSeason20242025!$D$3:$D$1315, $A19)+SUMIFS(DataRegularSeason20242025!$AB$3:$AB$1315,DataRegularSeason20242025!$B$3:$B$1315, "&lt;=" &amp; CD$1, DataRegularSeason20242025!$E$3:$E$1315, $A19)</f>
        <v>18</v>
      </c>
      <c r="CE19">
        <f>SUMIFS(DataRegularSeason20242025!$AA$3:$AA$1315,DataRegularSeason20242025!$B$3:$B$1315, "&lt;=" &amp; CE$1, DataRegularSeason20242025!$D$3:$D$1315, $A19)+SUMIFS(DataRegularSeason20242025!$AB$3:$AB$1315,DataRegularSeason20242025!$B$3:$B$1315, "&lt;=" &amp; CE$1, DataRegularSeason20242025!$E$3:$E$1315, $A19)</f>
        <v>18</v>
      </c>
      <c r="CF19">
        <f>SUMIFS(DataRegularSeason20242025!$AA$3:$AA$1315,DataRegularSeason20242025!$B$3:$B$1315, "&lt;=" &amp; CF$1, DataRegularSeason20242025!$D$3:$D$1315, $A19)+SUMIFS(DataRegularSeason20242025!$AB$3:$AB$1315,DataRegularSeason20242025!$B$3:$B$1315, "&lt;=" &amp; CF$1, DataRegularSeason20242025!$E$3:$E$1315, $A19)</f>
        <v>18</v>
      </c>
      <c r="CG19">
        <f>SUMIFS(DataRegularSeason20242025!$AA$3:$AA$1315,DataRegularSeason20242025!$B$3:$B$1315, "&lt;=" &amp; CG$1, DataRegularSeason20242025!$D$3:$D$1315, $A19)+SUMIFS(DataRegularSeason20242025!$AB$3:$AB$1315,DataRegularSeason20242025!$B$3:$B$1315, "&lt;=" &amp; CG$1, DataRegularSeason20242025!$E$3:$E$1315, $A19)</f>
        <v>18</v>
      </c>
      <c r="CH19">
        <f>SUMIFS(DataRegularSeason20242025!$AA$3:$AA$1315,DataRegularSeason20242025!$B$3:$B$1315, "&lt;=" &amp; CH$1, DataRegularSeason20242025!$D$3:$D$1315, $A19)+SUMIFS(DataRegularSeason20242025!$AB$3:$AB$1315,DataRegularSeason20242025!$B$3:$B$1315, "&lt;=" &amp; CH$1, DataRegularSeason20242025!$E$3:$E$1315, $A19)</f>
        <v>18</v>
      </c>
      <c r="CI19">
        <f>SUMIFS(DataRegularSeason20242025!$AA$3:$AA$1315,DataRegularSeason20242025!$B$3:$B$1315, "&lt;=" &amp; CI$1, DataRegularSeason20242025!$D$3:$D$1315, $A19)+SUMIFS(DataRegularSeason20242025!$AB$3:$AB$1315,DataRegularSeason20242025!$B$3:$B$1315, "&lt;=" &amp; CI$1, DataRegularSeason20242025!$E$3:$E$1315, $A19)</f>
        <v>18</v>
      </c>
      <c r="CJ19">
        <f>SUMIFS(DataRegularSeason20242025!$AA$3:$AA$1315,DataRegularSeason20242025!$B$3:$B$1315, "&lt;=" &amp; CJ$1, DataRegularSeason20242025!$D$3:$D$1315, $A19)+SUMIFS(DataRegularSeason20242025!$AB$3:$AB$1315,DataRegularSeason20242025!$B$3:$B$1315, "&lt;=" &amp; CJ$1, DataRegularSeason20242025!$E$3:$E$1315, $A19)</f>
        <v>18</v>
      </c>
      <c r="CK19">
        <f>SUMIFS(DataRegularSeason20242025!$AA$3:$AA$1315,DataRegularSeason20242025!$B$3:$B$1315, "&lt;=" &amp; CK$1, DataRegularSeason20242025!$D$3:$D$1315, $A19)+SUMIFS(DataRegularSeason20242025!$AB$3:$AB$1315,DataRegularSeason20242025!$B$3:$B$1315, "&lt;=" &amp; CK$1, DataRegularSeason20242025!$E$3:$E$1315, $A19)</f>
        <v>18</v>
      </c>
      <c r="CL19">
        <f>SUMIFS(DataRegularSeason20242025!$AA$3:$AA$1315,DataRegularSeason20242025!$B$3:$B$1315, "&lt;=" &amp; CL$1, DataRegularSeason20242025!$D$3:$D$1315, $A19)+SUMIFS(DataRegularSeason20242025!$AB$3:$AB$1315,DataRegularSeason20242025!$B$3:$B$1315, "&lt;=" &amp; CL$1, DataRegularSeason20242025!$E$3:$E$1315, $A19)</f>
        <v>18</v>
      </c>
      <c r="CM19">
        <f>SUMIFS(DataRegularSeason20242025!$AA$3:$AA$1315,DataRegularSeason20242025!$B$3:$B$1315, "&lt;=" &amp; CM$1, DataRegularSeason20242025!$D$3:$D$1315, $A19)+SUMIFS(DataRegularSeason20242025!$AB$3:$AB$1315,DataRegularSeason20242025!$B$3:$B$1315, "&lt;=" &amp; CM$1, DataRegularSeason20242025!$E$3:$E$1315, $A19)</f>
        <v>18</v>
      </c>
      <c r="CN19">
        <f>SUMIFS(DataRegularSeason20242025!$AA$3:$AA$1315,DataRegularSeason20242025!$B$3:$B$1315, "&lt;=" &amp; CN$1, DataRegularSeason20242025!$D$3:$D$1315, $A19)+SUMIFS(DataRegularSeason20242025!$AB$3:$AB$1315,DataRegularSeason20242025!$B$3:$B$1315, "&lt;=" &amp; CN$1, DataRegularSeason20242025!$E$3:$E$1315, $A19)</f>
        <v>18</v>
      </c>
      <c r="CO19">
        <f>SUMIFS(DataRegularSeason20242025!$AA$3:$AA$1315,DataRegularSeason20242025!$B$3:$B$1315, "&lt;=" &amp; CO$1, DataRegularSeason20242025!$D$3:$D$1315, $A19)+SUMIFS(DataRegularSeason20242025!$AB$3:$AB$1315,DataRegularSeason20242025!$B$3:$B$1315, "&lt;=" &amp; CO$1, DataRegularSeason20242025!$E$3:$E$1315, $A19)</f>
        <v>18</v>
      </c>
      <c r="CP19">
        <f>SUMIFS(DataRegularSeason20242025!$AA$3:$AA$1315,DataRegularSeason20242025!$B$3:$B$1315, "&lt;=" &amp; CP$1, DataRegularSeason20242025!$D$3:$D$1315, $A19)+SUMIFS(DataRegularSeason20242025!$AB$3:$AB$1315,DataRegularSeason20242025!$B$3:$B$1315, "&lt;=" &amp; CP$1, DataRegularSeason20242025!$E$3:$E$1315, $A19)</f>
        <v>18</v>
      </c>
      <c r="CQ19">
        <f>SUMIFS(DataRegularSeason20242025!$AA$3:$AA$1315,DataRegularSeason20242025!$B$3:$B$1315, "&lt;=" &amp; CQ$1, DataRegularSeason20242025!$D$3:$D$1315, $A19)+SUMIFS(DataRegularSeason20242025!$AB$3:$AB$1315,DataRegularSeason20242025!$B$3:$B$1315, "&lt;=" &amp; CQ$1, DataRegularSeason20242025!$E$3:$E$1315, $A19)</f>
        <v>18</v>
      </c>
      <c r="CR19">
        <f>SUMIFS(DataRegularSeason20242025!$AA$3:$AA$1315,DataRegularSeason20242025!$B$3:$B$1315, "&lt;=" &amp; CR$1, DataRegularSeason20242025!$D$3:$D$1315, $A19)+SUMIFS(DataRegularSeason20242025!$AB$3:$AB$1315,DataRegularSeason20242025!$B$3:$B$1315, "&lt;=" &amp; CR$1, DataRegularSeason20242025!$E$3:$E$1315, $A19)</f>
        <v>18</v>
      </c>
      <c r="CS19">
        <f>SUMIFS(DataRegularSeason20242025!$AA$3:$AA$1315,DataRegularSeason20242025!$B$3:$B$1315, "&lt;=" &amp; CS$1, DataRegularSeason20242025!$D$3:$D$1315, $A19)+SUMIFS(DataRegularSeason20242025!$AB$3:$AB$1315,DataRegularSeason20242025!$B$3:$B$1315, "&lt;=" &amp; CS$1, DataRegularSeason20242025!$E$3:$E$1315, $A19)</f>
        <v>18</v>
      </c>
      <c r="CT19">
        <f>SUMIFS(DataRegularSeason20242025!$AA$3:$AA$1315,DataRegularSeason20242025!$B$3:$B$1315, "&lt;=" &amp; CT$1, DataRegularSeason20242025!$D$3:$D$1315, $A19)+SUMIFS(DataRegularSeason20242025!$AB$3:$AB$1315,DataRegularSeason20242025!$B$3:$B$1315, "&lt;=" &amp; CT$1, DataRegularSeason20242025!$E$3:$E$1315, $A19)</f>
        <v>18</v>
      </c>
      <c r="CU19">
        <f>SUMIFS(DataRegularSeason20242025!$AA$3:$AA$1315,DataRegularSeason20242025!$B$3:$B$1315, "&lt;=" &amp; CU$1, DataRegularSeason20242025!$D$3:$D$1315, $A19)+SUMIFS(DataRegularSeason20242025!$AB$3:$AB$1315,DataRegularSeason20242025!$B$3:$B$1315, "&lt;=" &amp; CU$1, DataRegularSeason20242025!$E$3:$E$1315, $A19)</f>
        <v>18</v>
      </c>
      <c r="CV19">
        <f>SUMIFS(DataRegularSeason20242025!$AA$3:$AA$1315,DataRegularSeason20242025!$B$3:$B$1315, "&lt;=" &amp; CV$1, DataRegularSeason20242025!$D$3:$D$1315, $A19)+SUMIFS(DataRegularSeason20242025!$AB$3:$AB$1315,DataRegularSeason20242025!$B$3:$B$1315, "&lt;=" &amp; CV$1, DataRegularSeason20242025!$E$3:$E$1315, $A19)</f>
        <v>18</v>
      </c>
      <c r="CW19">
        <f>SUMIFS(DataRegularSeason20242025!$AA$3:$AA$1315,DataRegularSeason20242025!$B$3:$B$1315, "&lt;=" &amp; CW$1, DataRegularSeason20242025!$D$3:$D$1315, $A19)+SUMIFS(DataRegularSeason20242025!$AB$3:$AB$1315,DataRegularSeason20242025!$B$3:$B$1315, "&lt;=" &amp; CW$1, DataRegularSeason20242025!$E$3:$E$1315, $A19)</f>
        <v>18</v>
      </c>
      <c r="CX19">
        <f>SUMIFS(DataRegularSeason20242025!$AA$3:$AA$1315,DataRegularSeason20242025!$B$3:$B$1315, "&lt;=" &amp; CX$1, DataRegularSeason20242025!$D$3:$D$1315, $A19)+SUMIFS(DataRegularSeason20242025!$AB$3:$AB$1315,DataRegularSeason20242025!$B$3:$B$1315, "&lt;=" &amp; CX$1, DataRegularSeason20242025!$E$3:$E$1315, $A19)</f>
        <v>18</v>
      </c>
      <c r="CY19">
        <f>SUMIFS(DataRegularSeason20242025!$AA$3:$AA$1315,DataRegularSeason20242025!$B$3:$B$1315, "&lt;=" &amp; CY$1, DataRegularSeason20242025!$D$3:$D$1315, $A19)+SUMIFS(DataRegularSeason20242025!$AB$3:$AB$1315,DataRegularSeason20242025!$B$3:$B$1315, "&lt;=" &amp; CY$1, DataRegularSeason20242025!$E$3:$E$1315, $A19)</f>
        <v>18</v>
      </c>
      <c r="CZ19">
        <f>SUMIFS(DataRegularSeason20242025!$AA$3:$AA$1315,DataRegularSeason20242025!$B$3:$B$1315, "&lt;=" &amp; CZ$1, DataRegularSeason20242025!$D$3:$D$1315, $A19)+SUMIFS(DataRegularSeason20242025!$AB$3:$AB$1315,DataRegularSeason20242025!$B$3:$B$1315, "&lt;=" &amp; CZ$1, DataRegularSeason20242025!$E$3:$E$1315, $A19)</f>
        <v>18</v>
      </c>
      <c r="DA19">
        <f>SUMIFS(DataRegularSeason20242025!$AA$3:$AA$1315,DataRegularSeason20242025!$B$3:$B$1315, "&lt;=" &amp; DA$1, DataRegularSeason20242025!$D$3:$D$1315, $A19)+SUMIFS(DataRegularSeason20242025!$AB$3:$AB$1315,DataRegularSeason20242025!$B$3:$B$1315, "&lt;=" &amp; DA$1, DataRegularSeason20242025!$E$3:$E$1315, $A19)</f>
        <v>18</v>
      </c>
      <c r="DB19">
        <f>SUMIFS(DataRegularSeason20242025!$AA$3:$AA$1315,DataRegularSeason20242025!$B$3:$B$1315, "&lt;=" &amp; DB$1, DataRegularSeason20242025!$D$3:$D$1315, $A19)+SUMIFS(DataRegularSeason20242025!$AB$3:$AB$1315,DataRegularSeason20242025!$B$3:$B$1315, "&lt;=" &amp; DB$1, DataRegularSeason20242025!$E$3:$E$1315, $A19)</f>
        <v>18</v>
      </c>
      <c r="DC19">
        <f>SUMIFS(DataRegularSeason20242025!$AA$3:$AA$1315,DataRegularSeason20242025!$B$3:$B$1315, "&lt;=" &amp; DC$1, DataRegularSeason20242025!$D$3:$D$1315, $A19)+SUMIFS(DataRegularSeason20242025!$AB$3:$AB$1315,DataRegularSeason20242025!$B$3:$B$1315, "&lt;=" &amp; DC$1, DataRegularSeason20242025!$E$3:$E$1315, $A19)</f>
        <v>18</v>
      </c>
      <c r="DD19">
        <f>SUMIFS(DataRegularSeason20242025!$AA$3:$AA$1315,DataRegularSeason20242025!$B$3:$B$1315, "&lt;=" &amp; DD$1, DataRegularSeason20242025!$D$3:$D$1315, $A19)+SUMIFS(DataRegularSeason20242025!$AB$3:$AB$1315,DataRegularSeason20242025!$B$3:$B$1315, "&lt;=" &amp; DD$1, DataRegularSeason20242025!$E$3:$E$1315, $A19)</f>
        <v>18</v>
      </c>
      <c r="DE19">
        <f>SUMIFS(DataRegularSeason20242025!$AA$3:$AA$1315,DataRegularSeason20242025!$B$3:$B$1315, "&lt;=" &amp; DE$1, DataRegularSeason20242025!$D$3:$D$1315, $A19)+SUMIFS(DataRegularSeason20242025!$AB$3:$AB$1315,DataRegularSeason20242025!$B$3:$B$1315, "&lt;=" &amp; DE$1, DataRegularSeason20242025!$E$3:$E$1315, $A19)</f>
        <v>18</v>
      </c>
      <c r="DF19">
        <f>SUMIFS(DataRegularSeason20242025!$AA$3:$AA$1315,DataRegularSeason20242025!$B$3:$B$1315, "&lt;=" &amp; DF$1, DataRegularSeason20242025!$D$3:$D$1315, $A19)+SUMIFS(DataRegularSeason20242025!$AB$3:$AB$1315,DataRegularSeason20242025!$B$3:$B$1315, "&lt;=" &amp; DF$1, DataRegularSeason20242025!$E$3:$E$1315, $A19)</f>
        <v>18</v>
      </c>
      <c r="DG19">
        <f>SUMIFS(DataRegularSeason20242025!$AA$3:$AA$1315,DataRegularSeason20242025!$B$3:$B$1315, "&lt;=" &amp; DG$1, DataRegularSeason20242025!$D$3:$D$1315, $A19)+SUMIFS(DataRegularSeason20242025!$AB$3:$AB$1315,DataRegularSeason20242025!$B$3:$B$1315, "&lt;=" &amp; DG$1, DataRegularSeason20242025!$E$3:$E$1315, $A19)</f>
        <v>18</v>
      </c>
      <c r="DH19">
        <f>SUMIFS(DataRegularSeason20242025!$AA$3:$AA$1315,DataRegularSeason20242025!$B$3:$B$1315, "&lt;=" &amp; DH$1, DataRegularSeason20242025!$D$3:$D$1315, $A19)+SUMIFS(DataRegularSeason20242025!$AB$3:$AB$1315,DataRegularSeason20242025!$B$3:$B$1315, "&lt;=" &amp; DH$1, DataRegularSeason20242025!$E$3:$E$1315, $A19)</f>
        <v>18</v>
      </c>
      <c r="DI19">
        <f>SUMIFS(DataRegularSeason20242025!$AA$3:$AA$1315,DataRegularSeason20242025!$B$3:$B$1315, "&lt;=" &amp; DI$1, DataRegularSeason20242025!$D$3:$D$1315, $A19)+SUMIFS(DataRegularSeason20242025!$AB$3:$AB$1315,DataRegularSeason20242025!$B$3:$B$1315, "&lt;=" &amp; DI$1, DataRegularSeason20242025!$E$3:$E$1315, $A19)</f>
        <v>18</v>
      </c>
      <c r="DJ19">
        <f>SUMIFS(DataRegularSeason20242025!$AA$3:$AA$1315,DataRegularSeason20242025!$B$3:$B$1315, "&lt;=" &amp; DJ$1, DataRegularSeason20242025!$D$3:$D$1315, $A19)+SUMIFS(DataRegularSeason20242025!$AB$3:$AB$1315,DataRegularSeason20242025!$B$3:$B$1315, "&lt;=" &amp; DJ$1, DataRegularSeason20242025!$E$3:$E$1315, $A19)</f>
        <v>18</v>
      </c>
      <c r="DK19">
        <f>SUMIFS(DataRegularSeason20242025!$AA$3:$AA$1315,DataRegularSeason20242025!$B$3:$B$1315, "&lt;=" &amp; DK$1, DataRegularSeason20242025!$D$3:$D$1315, $A19)+SUMIFS(DataRegularSeason20242025!$AB$3:$AB$1315,DataRegularSeason20242025!$B$3:$B$1315, "&lt;=" &amp; DK$1, DataRegularSeason20242025!$E$3:$E$1315, $A19)</f>
        <v>18</v>
      </c>
      <c r="DL19">
        <f>SUMIFS(DataRegularSeason20242025!$AA$3:$AA$1315,DataRegularSeason20242025!$B$3:$B$1315, "&lt;=" &amp; DL$1, DataRegularSeason20242025!$D$3:$D$1315, $A19)+SUMIFS(DataRegularSeason20242025!$AB$3:$AB$1315,DataRegularSeason20242025!$B$3:$B$1315, "&lt;=" &amp; DL$1, DataRegularSeason20242025!$E$3:$E$1315, $A19)</f>
        <v>18</v>
      </c>
      <c r="DM19">
        <f>SUMIFS(DataRegularSeason20242025!$AA$3:$AA$1315,DataRegularSeason20242025!$B$3:$B$1315, "&lt;=" &amp; DM$1, DataRegularSeason20242025!$D$3:$D$1315, $A19)+SUMIFS(DataRegularSeason20242025!$AB$3:$AB$1315,DataRegularSeason20242025!$B$3:$B$1315, "&lt;=" &amp; DM$1, DataRegularSeason20242025!$E$3:$E$1315, $A19)</f>
        <v>18</v>
      </c>
      <c r="DN19">
        <f>SUMIFS(DataRegularSeason20242025!$AA$3:$AA$1315,DataRegularSeason20242025!$B$3:$B$1315, "&lt;=" &amp; DN$1, DataRegularSeason20242025!$D$3:$D$1315, $A19)+SUMIFS(DataRegularSeason20242025!$AB$3:$AB$1315,DataRegularSeason20242025!$B$3:$B$1315, "&lt;=" &amp; DN$1, DataRegularSeason20242025!$E$3:$E$1315, $A19)</f>
        <v>18</v>
      </c>
      <c r="DO19">
        <f>SUMIFS(DataRegularSeason20242025!$AA$3:$AA$1315,DataRegularSeason20242025!$B$3:$B$1315, "&lt;=" &amp; DO$1, DataRegularSeason20242025!$D$3:$D$1315, $A19)+SUMIFS(DataRegularSeason20242025!$AB$3:$AB$1315,DataRegularSeason20242025!$B$3:$B$1315, "&lt;=" &amp; DO$1, DataRegularSeason20242025!$E$3:$E$1315, $A19)</f>
        <v>18</v>
      </c>
      <c r="DP19">
        <f>SUMIFS(DataRegularSeason20242025!$AA$3:$AA$1315,DataRegularSeason20242025!$B$3:$B$1315, "&lt;=" &amp; DP$1, DataRegularSeason20242025!$D$3:$D$1315, $A19)+SUMIFS(DataRegularSeason20242025!$AB$3:$AB$1315,DataRegularSeason20242025!$B$3:$B$1315, "&lt;=" &amp; DP$1, DataRegularSeason20242025!$E$3:$E$1315, $A19)</f>
        <v>18</v>
      </c>
      <c r="DQ19">
        <f>SUMIFS(DataRegularSeason20242025!$AA$3:$AA$1315,DataRegularSeason20242025!$B$3:$B$1315, "&lt;=" &amp; DQ$1, DataRegularSeason20242025!$D$3:$D$1315, $A19)+SUMIFS(DataRegularSeason20242025!$AB$3:$AB$1315,DataRegularSeason20242025!$B$3:$B$1315, "&lt;=" &amp; DQ$1, DataRegularSeason20242025!$E$3:$E$1315, $A19)</f>
        <v>18</v>
      </c>
      <c r="DR19">
        <f>SUMIFS(DataRegularSeason20242025!$AA$3:$AA$1315,DataRegularSeason20242025!$B$3:$B$1315, "&lt;=" &amp; DR$1, DataRegularSeason20242025!$D$3:$D$1315, $A19)+SUMIFS(DataRegularSeason20242025!$AB$3:$AB$1315,DataRegularSeason20242025!$B$3:$B$1315, "&lt;=" &amp; DR$1, DataRegularSeason20242025!$E$3:$E$1315, $A19)</f>
        <v>18</v>
      </c>
      <c r="DS19">
        <f>SUMIFS(DataRegularSeason20242025!$AA$3:$AA$1315,DataRegularSeason20242025!$B$3:$B$1315, "&lt;=" &amp; DS$1, DataRegularSeason20242025!$D$3:$D$1315, $A19)+SUMIFS(DataRegularSeason20242025!$AB$3:$AB$1315,DataRegularSeason20242025!$B$3:$B$1315, "&lt;=" &amp; DS$1, DataRegularSeason20242025!$E$3:$E$1315, $A19)</f>
        <v>18</v>
      </c>
      <c r="DT19">
        <f>SUMIFS(DataRegularSeason20242025!$AA$3:$AA$1315,DataRegularSeason20242025!$B$3:$B$1315, "&lt;=" &amp; DT$1, DataRegularSeason20242025!$D$3:$D$1315, $A19)+SUMIFS(DataRegularSeason20242025!$AB$3:$AB$1315,DataRegularSeason20242025!$B$3:$B$1315, "&lt;=" &amp; DT$1, DataRegularSeason20242025!$E$3:$E$1315, $A19)</f>
        <v>18</v>
      </c>
      <c r="DU19">
        <f>SUMIFS(DataRegularSeason20242025!$AA$3:$AA$1315,DataRegularSeason20242025!$B$3:$B$1315, "&lt;=" &amp; DU$1, DataRegularSeason20242025!$D$3:$D$1315, $A19)+SUMIFS(DataRegularSeason20242025!$AB$3:$AB$1315,DataRegularSeason20242025!$B$3:$B$1315, "&lt;=" &amp; DU$1, DataRegularSeason20242025!$E$3:$E$1315, $A19)</f>
        <v>18</v>
      </c>
      <c r="DV19">
        <f>SUMIFS(DataRegularSeason20242025!$AA$3:$AA$1315,DataRegularSeason20242025!$B$3:$B$1315, "&lt;=" &amp; DV$1, DataRegularSeason20242025!$D$3:$D$1315, $A19)+SUMIFS(DataRegularSeason20242025!$AB$3:$AB$1315,DataRegularSeason20242025!$B$3:$B$1315, "&lt;=" &amp; DV$1, DataRegularSeason20242025!$E$3:$E$1315, $A19)</f>
        <v>18</v>
      </c>
      <c r="DW19">
        <f>SUMIFS(DataRegularSeason20242025!$AA$3:$AA$1315,DataRegularSeason20242025!$B$3:$B$1315, "&lt;=" &amp; DW$1, DataRegularSeason20242025!$D$3:$D$1315, $A19)+SUMIFS(DataRegularSeason20242025!$AB$3:$AB$1315,DataRegularSeason20242025!$B$3:$B$1315, "&lt;=" &amp; DW$1, DataRegularSeason20242025!$E$3:$E$1315, $A19)</f>
        <v>18</v>
      </c>
      <c r="DX19">
        <f>SUMIFS(DataRegularSeason20242025!$AA$3:$AA$1315,DataRegularSeason20242025!$B$3:$B$1315, "&lt;=" &amp; DX$1, DataRegularSeason20242025!$D$3:$D$1315, $A19)+SUMIFS(DataRegularSeason20242025!$AB$3:$AB$1315,DataRegularSeason20242025!$B$3:$B$1315, "&lt;=" &amp; DX$1, DataRegularSeason20242025!$E$3:$E$1315, $A19)</f>
        <v>18</v>
      </c>
      <c r="DY19">
        <f>SUMIFS(DataRegularSeason20242025!$AA$3:$AA$1315,DataRegularSeason20242025!$B$3:$B$1315, "&lt;=" &amp; DY$1, DataRegularSeason20242025!$D$3:$D$1315, $A19)+SUMIFS(DataRegularSeason20242025!$AB$3:$AB$1315,DataRegularSeason20242025!$B$3:$B$1315, "&lt;=" &amp; DY$1, DataRegularSeason20242025!$E$3:$E$1315, $A19)</f>
        <v>18</v>
      </c>
      <c r="DZ19">
        <f>SUMIFS(DataRegularSeason20242025!$AA$3:$AA$1315,DataRegularSeason20242025!$B$3:$B$1315, "&lt;=" &amp; DZ$1, DataRegularSeason20242025!$D$3:$D$1315, $A19)+SUMIFS(DataRegularSeason20242025!$AB$3:$AB$1315,DataRegularSeason20242025!$B$3:$B$1315, "&lt;=" &amp; DZ$1, DataRegularSeason20242025!$E$3:$E$1315, $A19)</f>
        <v>18</v>
      </c>
      <c r="EA19">
        <f>SUMIFS(DataRegularSeason20242025!$AA$3:$AA$1315,DataRegularSeason20242025!$B$3:$B$1315, "&lt;=" &amp; EA$1, DataRegularSeason20242025!$D$3:$D$1315, $A19)+SUMIFS(DataRegularSeason20242025!$AB$3:$AB$1315,DataRegularSeason20242025!$B$3:$B$1315, "&lt;=" &amp; EA$1, DataRegularSeason20242025!$E$3:$E$1315, $A19)</f>
        <v>18</v>
      </c>
      <c r="EB19">
        <f>SUMIFS(DataRegularSeason20242025!$AA$3:$AA$1315,DataRegularSeason20242025!$B$3:$B$1315, "&lt;=" &amp; EB$1, DataRegularSeason20242025!$D$3:$D$1315, $A19)+SUMIFS(DataRegularSeason20242025!$AB$3:$AB$1315,DataRegularSeason20242025!$B$3:$B$1315, "&lt;=" &amp; EB$1, DataRegularSeason20242025!$E$3:$E$1315, $A19)</f>
        <v>18</v>
      </c>
      <c r="EC19">
        <f>SUMIFS(DataRegularSeason20242025!$AA$3:$AA$1315,DataRegularSeason20242025!$B$3:$B$1315, "&lt;=" &amp; EC$1, DataRegularSeason20242025!$D$3:$D$1315, $A19)+SUMIFS(DataRegularSeason20242025!$AB$3:$AB$1315,DataRegularSeason20242025!$B$3:$B$1315, "&lt;=" &amp; EC$1, DataRegularSeason20242025!$E$3:$E$1315, $A19)</f>
        <v>18</v>
      </c>
      <c r="ED19">
        <f>SUMIFS(DataRegularSeason20242025!$AA$3:$AA$1315,DataRegularSeason20242025!$B$3:$B$1315, "&lt;=" &amp; ED$1, DataRegularSeason20242025!$D$3:$D$1315, $A19)+SUMIFS(DataRegularSeason20242025!$AB$3:$AB$1315,DataRegularSeason20242025!$B$3:$B$1315, "&lt;=" &amp; ED$1, DataRegularSeason20242025!$E$3:$E$1315, $A19)</f>
        <v>18</v>
      </c>
      <c r="EE19">
        <f>SUMIFS(DataRegularSeason20242025!$AA$3:$AA$1315,DataRegularSeason20242025!$B$3:$B$1315, "&lt;=" &amp; EE$1, DataRegularSeason20242025!$D$3:$D$1315, $A19)+SUMIFS(DataRegularSeason20242025!$AB$3:$AB$1315,DataRegularSeason20242025!$B$3:$B$1315, "&lt;=" &amp; EE$1, DataRegularSeason20242025!$E$3:$E$1315, $A19)</f>
        <v>18</v>
      </c>
      <c r="EF19">
        <f>SUMIFS(DataRegularSeason20242025!$AA$3:$AA$1315,DataRegularSeason20242025!$B$3:$B$1315, "&lt;=" &amp; EF$1, DataRegularSeason20242025!$D$3:$D$1315, $A19)+SUMIFS(DataRegularSeason20242025!$AB$3:$AB$1315,DataRegularSeason20242025!$B$3:$B$1315, "&lt;=" &amp; EF$1, DataRegularSeason20242025!$E$3:$E$1315, $A19)</f>
        <v>18</v>
      </c>
      <c r="EG19">
        <f>SUMIFS(DataRegularSeason20242025!$AA$3:$AA$1315,DataRegularSeason20242025!$B$3:$B$1315, "&lt;=" &amp; EG$1, DataRegularSeason20242025!$D$3:$D$1315, $A19)+SUMIFS(DataRegularSeason20242025!$AB$3:$AB$1315,DataRegularSeason20242025!$B$3:$B$1315, "&lt;=" &amp; EG$1, DataRegularSeason20242025!$E$3:$E$1315, $A19)</f>
        <v>18</v>
      </c>
      <c r="EH19">
        <f>SUMIFS(DataRegularSeason20242025!$AA$3:$AA$1315,DataRegularSeason20242025!$B$3:$B$1315, "&lt;=" &amp; EH$1, DataRegularSeason20242025!$D$3:$D$1315, $A19)+SUMIFS(DataRegularSeason20242025!$AB$3:$AB$1315,DataRegularSeason20242025!$B$3:$B$1315, "&lt;=" &amp; EH$1, DataRegularSeason20242025!$E$3:$E$1315, $A19)</f>
        <v>18</v>
      </c>
      <c r="EI19">
        <f>SUMIFS(DataRegularSeason20242025!$AA$3:$AA$1315,DataRegularSeason20242025!$B$3:$B$1315, "&lt;=" &amp; EI$1, DataRegularSeason20242025!$D$3:$D$1315, $A19)+SUMIFS(DataRegularSeason20242025!$AB$3:$AB$1315,DataRegularSeason20242025!$B$3:$B$1315, "&lt;=" &amp; EI$1, DataRegularSeason20242025!$E$3:$E$1315, $A19)</f>
        <v>18</v>
      </c>
      <c r="EJ19">
        <f>SUMIFS(DataRegularSeason20242025!$AA$3:$AA$1315,DataRegularSeason20242025!$B$3:$B$1315, "&lt;=" &amp; EJ$1, DataRegularSeason20242025!$D$3:$D$1315, $A19)+SUMIFS(DataRegularSeason20242025!$AB$3:$AB$1315,DataRegularSeason20242025!$B$3:$B$1315, "&lt;=" &amp; EJ$1, DataRegularSeason20242025!$E$3:$E$1315, $A19)</f>
        <v>18</v>
      </c>
      <c r="EK19">
        <f>SUMIFS(DataRegularSeason20242025!$AA$3:$AA$1315,DataRegularSeason20242025!$B$3:$B$1315, "&lt;=" &amp; EK$1, DataRegularSeason20242025!$D$3:$D$1315, $A19)+SUMIFS(DataRegularSeason20242025!$AB$3:$AB$1315,DataRegularSeason20242025!$B$3:$B$1315, "&lt;=" &amp; EK$1, DataRegularSeason20242025!$E$3:$E$1315, $A19)</f>
        <v>18</v>
      </c>
      <c r="EL19">
        <f>SUMIFS(DataRegularSeason20242025!$AA$3:$AA$1315,DataRegularSeason20242025!$B$3:$B$1315, "&lt;=" &amp; EL$1, DataRegularSeason20242025!$D$3:$D$1315, $A19)+SUMIFS(DataRegularSeason20242025!$AB$3:$AB$1315,DataRegularSeason20242025!$B$3:$B$1315, "&lt;=" &amp; EL$1, DataRegularSeason20242025!$E$3:$E$1315, $A19)</f>
        <v>18</v>
      </c>
      <c r="EM19">
        <f>SUMIFS(DataRegularSeason20242025!$AA$3:$AA$1315,DataRegularSeason20242025!$B$3:$B$1315, "&lt;=" &amp; EM$1, DataRegularSeason20242025!$D$3:$D$1315, $A19)+SUMIFS(DataRegularSeason20242025!$AB$3:$AB$1315,DataRegularSeason20242025!$B$3:$B$1315, "&lt;=" &amp; EM$1, DataRegularSeason20242025!$E$3:$E$1315, $A19)</f>
        <v>18</v>
      </c>
      <c r="EN19">
        <f>SUMIFS(DataRegularSeason20242025!$AA$3:$AA$1315,DataRegularSeason20242025!$B$3:$B$1315, "&lt;=" &amp; EN$1, DataRegularSeason20242025!$D$3:$D$1315, $A19)+SUMIFS(DataRegularSeason20242025!$AB$3:$AB$1315,DataRegularSeason20242025!$B$3:$B$1315, "&lt;=" &amp; EN$1, DataRegularSeason20242025!$E$3:$E$1315, $A19)</f>
        <v>18</v>
      </c>
      <c r="EO19">
        <f>SUMIFS(DataRegularSeason20242025!$AA$3:$AA$1315,DataRegularSeason20242025!$B$3:$B$1315, "&lt;=" &amp; EO$1, DataRegularSeason20242025!$D$3:$D$1315, $A19)+SUMIFS(DataRegularSeason20242025!$AB$3:$AB$1315,DataRegularSeason20242025!$B$3:$B$1315, "&lt;=" &amp; EO$1, DataRegularSeason20242025!$E$3:$E$1315, $A19)</f>
        <v>18</v>
      </c>
      <c r="EP19">
        <f>SUMIFS(DataRegularSeason20242025!$AA$3:$AA$1315,DataRegularSeason20242025!$B$3:$B$1315, "&lt;=" &amp; EP$1, DataRegularSeason20242025!$D$3:$D$1315, $A19)+SUMIFS(DataRegularSeason20242025!$AB$3:$AB$1315,DataRegularSeason20242025!$B$3:$B$1315, "&lt;=" &amp; EP$1, DataRegularSeason20242025!$E$3:$E$1315, $A19)</f>
        <v>18</v>
      </c>
      <c r="EQ19">
        <f>SUMIFS(DataRegularSeason20242025!$AA$3:$AA$1315,DataRegularSeason20242025!$B$3:$B$1315, "&lt;=" &amp; EQ$1, DataRegularSeason20242025!$D$3:$D$1315, $A19)+SUMIFS(DataRegularSeason20242025!$AB$3:$AB$1315,DataRegularSeason20242025!$B$3:$B$1315, "&lt;=" &amp; EQ$1, DataRegularSeason20242025!$E$3:$E$1315, $A19)</f>
        <v>18</v>
      </c>
      <c r="ER19">
        <f>SUMIFS(DataRegularSeason20242025!$AA$3:$AA$1315,DataRegularSeason20242025!$B$3:$B$1315, "&lt;=" &amp; ER$1, DataRegularSeason20242025!$D$3:$D$1315, $A19)+SUMIFS(DataRegularSeason20242025!$AB$3:$AB$1315,DataRegularSeason20242025!$B$3:$B$1315, "&lt;=" &amp; ER$1, DataRegularSeason20242025!$E$3:$E$1315, $A19)</f>
        <v>18</v>
      </c>
      <c r="ES19">
        <f>SUMIFS(DataRegularSeason20242025!$AA$3:$AA$1315,DataRegularSeason20242025!$B$3:$B$1315, "&lt;=" &amp; ES$1, DataRegularSeason20242025!$D$3:$D$1315, $A19)+SUMIFS(DataRegularSeason20242025!$AB$3:$AB$1315,DataRegularSeason20242025!$B$3:$B$1315, "&lt;=" &amp; ES$1, DataRegularSeason20242025!$E$3:$E$1315, $A19)</f>
        <v>18</v>
      </c>
      <c r="ET19">
        <f>SUMIFS(DataRegularSeason20242025!$AA$3:$AA$1315,DataRegularSeason20242025!$B$3:$B$1315, "&lt;=" &amp; ET$1, DataRegularSeason20242025!$D$3:$D$1315, $A19)+SUMIFS(DataRegularSeason20242025!$AB$3:$AB$1315,DataRegularSeason20242025!$B$3:$B$1315, "&lt;=" &amp; ET$1, DataRegularSeason20242025!$E$3:$E$1315, $A19)</f>
        <v>18</v>
      </c>
      <c r="EU19">
        <f>SUMIFS(DataRegularSeason20242025!$AA$3:$AA$1315,DataRegularSeason20242025!$B$3:$B$1315, "&lt;=" &amp; EU$1, DataRegularSeason20242025!$D$3:$D$1315, $A19)+SUMIFS(DataRegularSeason20242025!$AB$3:$AB$1315,DataRegularSeason20242025!$B$3:$B$1315, "&lt;=" &amp; EU$1, DataRegularSeason20242025!$E$3:$E$1315, $A19)</f>
        <v>18</v>
      </c>
      <c r="EV19">
        <f>SUMIFS(DataRegularSeason20242025!$AA$3:$AA$1315,DataRegularSeason20242025!$B$3:$B$1315, "&lt;=" &amp; EV$1, DataRegularSeason20242025!$D$3:$D$1315, $A19)+SUMIFS(DataRegularSeason20242025!$AB$3:$AB$1315,DataRegularSeason20242025!$B$3:$B$1315, "&lt;=" &amp; EV$1, DataRegularSeason20242025!$E$3:$E$1315, $A19)</f>
        <v>18</v>
      </c>
      <c r="EW19">
        <f>SUMIFS(DataRegularSeason20242025!$AA$3:$AA$1315,DataRegularSeason20242025!$B$3:$B$1315, "&lt;=" &amp; EW$1, DataRegularSeason20242025!$D$3:$D$1315, $A19)+SUMIFS(DataRegularSeason20242025!$AB$3:$AB$1315,DataRegularSeason20242025!$B$3:$B$1315, "&lt;=" &amp; EW$1, DataRegularSeason20242025!$E$3:$E$1315, $A19)</f>
        <v>18</v>
      </c>
      <c r="EX19">
        <f>SUMIFS(DataRegularSeason20242025!$AA$3:$AA$1315,DataRegularSeason20242025!$B$3:$B$1315, "&lt;=" &amp; EX$1, DataRegularSeason20242025!$D$3:$D$1315, $A19)+SUMIFS(DataRegularSeason20242025!$AB$3:$AB$1315,DataRegularSeason20242025!$B$3:$B$1315, "&lt;=" &amp; EX$1, DataRegularSeason20242025!$E$3:$E$1315, $A19)</f>
        <v>18</v>
      </c>
      <c r="EY19">
        <f>SUMIFS(DataRegularSeason20242025!$AA$3:$AA$1315,DataRegularSeason20242025!$B$3:$B$1315, "&lt;=" &amp; EY$1, DataRegularSeason20242025!$D$3:$D$1315, $A19)+SUMIFS(DataRegularSeason20242025!$AB$3:$AB$1315,DataRegularSeason20242025!$B$3:$B$1315, "&lt;=" &amp; EY$1, DataRegularSeason20242025!$E$3:$E$1315, $A19)</f>
        <v>18</v>
      </c>
      <c r="EZ19">
        <f>SUMIFS(DataRegularSeason20242025!$AA$3:$AA$1315,DataRegularSeason20242025!$B$3:$B$1315, "&lt;=" &amp; EZ$1, DataRegularSeason20242025!$D$3:$D$1315, $A19)+SUMIFS(DataRegularSeason20242025!$AB$3:$AB$1315,DataRegularSeason20242025!$B$3:$B$1315, "&lt;=" &amp; EZ$1, DataRegularSeason20242025!$E$3:$E$1315, $A19)</f>
        <v>18</v>
      </c>
      <c r="FA19">
        <f>SUMIFS(DataRegularSeason20242025!$AA$3:$AA$1315,DataRegularSeason20242025!$B$3:$B$1315, "&lt;=" &amp; FA$1, DataRegularSeason20242025!$D$3:$D$1315, $A19)+SUMIFS(DataRegularSeason20242025!$AB$3:$AB$1315,DataRegularSeason20242025!$B$3:$B$1315, "&lt;=" &amp; FA$1, DataRegularSeason20242025!$E$3:$E$1315, $A19)</f>
        <v>18</v>
      </c>
      <c r="FB19">
        <f>SUMIFS(DataRegularSeason20242025!$AA$3:$AA$1315,DataRegularSeason20242025!$B$3:$B$1315, "&lt;=" &amp; FB$1, DataRegularSeason20242025!$D$3:$D$1315, $A19)+SUMIFS(DataRegularSeason20242025!$AB$3:$AB$1315,DataRegularSeason20242025!$B$3:$B$1315, "&lt;=" &amp; FB$1, DataRegularSeason20242025!$E$3:$E$1315, $A19)</f>
        <v>18</v>
      </c>
      <c r="FC19">
        <f>SUMIFS(DataRegularSeason20242025!$AA$3:$AA$1315,DataRegularSeason20242025!$B$3:$B$1315, "&lt;=" &amp; FC$1, DataRegularSeason20242025!$D$3:$D$1315, $A19)+SUMIFS(DataRegularSeason20242025!$AB$3:$AB$1315,DataRegularSeason20242025!$B$3:$B$1315, "&lt;=" &amp; FC$1, DataRegularSeason20242025!$E$3:$E$1315, $A19)</f>
        <v>18</v>
      </c>
      <c r="FD19">
        <f>SUMIFS(DataRegularSeason20242025!$AA$3:$AA$1315,DataRegularSeason20242025!$B$3:$B$1315, "&lt;=" &amp; FD$1, DataRegularSeason20242025!$D$3:$D$1315, $A19)+SUMIFS(DataRegularSeason20242025!$AB$3:$AB$1315,DataRegularSeason20242025!$B$3:$B$1315, "&lt;=" &amp; FD$1, DataRegularSeason20242025!$E$3:$E$1315, $A19)</f>
        <v>18</v>
      </c>
      <c r="FE19">
        <f>SUMIFS(DataRegularSeason20242025!$AA$3:$AA$1315,DataRegularSeason20242025!$B$3:$B$1315, "&lt;=" &amp; FE$1, DataRegularSeason20242025!$D$3:$D$1315, $A19)+SUMIFS(DataRegularSeason20242025!$AB$3:$AB$1315,DataRegularSeason20242025!$B$3:$B$1315, "&lt;=" &amp; FE$1, DataRegularSeason20242025!$E$3:$E$1315, $A19)</f>
        <v>18</v>
      </c>
      <c r="FF19">
        <f>SUMIFS(DataRegularSeason20242025!$AA$3:$AA$1315,DataRegularSeason20242025!$B$3:$B$1315, "&lt;=" &amp; FF$1, DataRegularSeason20242025!$D$3:$D$1315, $A19)+SUMIFS(DataRegularSeason20242025!$AB$3:$AB$1315,DataRegularSeason20242025!$B$3:$B$1315, "&lt;=" &amp; FF$1, DataRegularSeason20242025!$E$3:$E$1315, $A19)</f>
        <v>18</v>
      </c>
      <c r="FG19">
        <f>SUMIFS(DataRegularSeason20242025!$AA$3:$AA$1315,DataRegularSeason20242025!$B$3:$B$1315, "&lt;=" &amp; FG$1, DataRegularSeason20242025!$D$3:$D$1315, $A19)+SUMIFS(DataRegularSeason20242025!$AB$3:$AB$1315,DataRegularSeason20242025!$B$3:$B$1315, "&lt;=" &amp; FG$1, DataRegularSeason20242025!$E$3:$E$1315, $A19)</f>
        <v>18</v>
      </c>
      <c r="FH19">
        <f>SUMIFS(DataRegularSeason20242025!$AA$3:$AA$1315,DataRegularSeason20242025!$B$3:$B$1315, "&lt;=" &amp; FH$1, DataRegularSeason20242025!$D$3:$D$1315, $A19)+SUMIFS(DataRegularSeason20242025!$AB$3:$AB$1315,DataRegularSeason20242025!$B$3:$B$1315, "&lt;=" &amp; FH$1, DataRegularSeason20242025!$E$3:$E$1315, $A19)</f>
        <v>18</v>
      </c>
      <c r="FI19">
        <f>SUMIFS(DataRegularSeason20242025!$AA$3:$AA$1315,DataRegularSeason20242025!$B$3:$B$1315, "&lt;=" &amp; FI$1, DataRegularSeason20242025!$D$3:$D$1315, $A19)+SUMIFS(DataRegularSeason20242025!$AB$3:$AB$1315,DataRegularSeason20242025!$B$3:$B$1315, "&lt;=" &amp; FI$1, DataRegularSeason20242025!$E$3:$E$1315, $A19)</f>
        <v>18</v>
      </c>
      <c r="FJ19">
        <f>SUMIFS(DataRegularSeason20242025!$AA$3:$AA$1315,DataRegularSeason20242025!$B$3:$B$1315, "&lt;=" &amp; FJ$1, DataRegularSeason20242025!$D$3:$D$1315, $A19)+SUMIFS(DataRegularSeason20242025!$AB$3:$AB$1315,DataRegularSeason20242025!$B$3:$B$1315, "&lt;=" &amp; FJ$1, DataRegularSeason20242025!$E$3:$E$1315, $A19)</f>
        <v>18</v>
      </c>
      <c r="FK19">
        <f>SUMIFS(DataRegularSeason20242025!$AA$3:$AA$1315,DataRegularSeason20242025!$B$3:$B$1315, "&lt;=" &amp; FK$1, DataRegularSeason20242025!$D$3:$D$1315, $A19)+SUMIFS(DataRegularSeason20242025!$AB$3:$AB$1315,DataRegularSeason20242025!$B$3:$B$1315, "&lt;=" &amp; FK$1, DataRegularSeason20242025!$E$3:$E$1315, $A19)</f>
        <v>18</v>
      </c>
      <c r="FL19">
        <f>SUMIFS(DataRegularSeason20242025!$AA$3:$AA$1315,DataRegularSeason20242025!$B$3:$B$1315, "&lt;=" &amp; FL$1, DataRegularSeason20242025!$D$3:$D$1315, $A19)+SUMIFS(DataRegularSeason20242025!$AB$3:$AB$1315,DataRegularSeason20242025!$B$3:$B$1315, "&lt;=" &amp; FL$1, DataRegularSeason20242025!$E$3:$E$1315, $A19)</f>
        <v>18</v>
      </c>
      <c r="FM19">
        <f>SUMIFS(DataRegularSeason20242025!$AA$3:$AA$1315,DataRegularSeason20242025!$B$3:$B$1315, "&lt;=" &amp; FM$1, DataRegularSeason20242025!$D$3:$D$1315, $A19)+SUMIFS(DataRegularSeason20242025!$AB$3:$AB$1315,DataRegularSeason20242025!$B$3:$B$1315, "&lt;=" &amp; FM$1, DataRegularSeason20242025!$E$3:$E$1315, $A19)</f>
        <v>18</v>
      </c>
      <c r="FN19">
        <f>SUMIFS(DataRegularSeason20242025!$AA$3:$AA$1315,DataRegularSeason20242025!$B$3:$B$1315, "&lt;=" &amp; FN$1, DataRegularSeason20242025!$D$3:$D$1315, $A19)+SUMIFS(DataRegularSeason20242025!$AB$3:$AB$1315,DataRegularSeason20242025!$B$3:$B$1315, "&lt;=" &amp; FN$1, DataRegularSeason20242025!$E$3:$E$1315, $A19)</f>
        <v>18</v>
      </c>
      <c r="FO19">
        <f>SUMIFS(DataRegularSeason20242025!$AA$3:$AA$1315,DataRegularSeason20242025!$B$3:$B$1315, "&lt;=" &amp; FO$1, DataRegularSeason20242025!$D$3:$D$1315, $A19)+SUMIFS(DataRegularSeason20242025!$AB$3:$AB$1315,DataRegularSeason20242025!$B$3:$B$1315, "&lt;=" &amp; FO$1, DataRegularSeason20242025!$E$3:$E$1315, $A19)</f>
        <v>18</v>
      </c>
      <c r="FP19">
        <f>SUMIFS(DataRegularSeason20242025!$AA$3:$AA$1315,DataRegularSeason20242025!$B$3:$B$1315, "&lt;=" &amp; FP$1, DataRegularSeason20242025!$D$3:$D$1315, $A19)+SUMIFS(DataRegularSeason20242025!$AB$3:$AB$1315,DataRegularSeason20242025!$B$3:$B$1315, "&lt;=" &amp; FP$1, DataRegularSeason20242025!$E$3:$E$1315, $A19)</f>
        <v>18</v>
      </c>
      <c r="FQ19">
        <f>SUMIFS(DataRegularSeason20242025!$AA$3:$AA$1315,DataRegularSeason20242025!$B$3:$B$1315, "&lt;=" &amp; FQ$1, DataRegularSeason20242025!$D$3:$D$1315, $A19)+SUMIFS(DataRegularSeason20242025!$AB$3:$AB$1315,DataRegularSeason20242025!$B$3:$B$1315, "&lt;=" &amp; FQ$1, DataRegularSeason20242025!$E$3:$E$1315, $A19)</f>
        <v>18</v>
      </c>
      <c r="FR19">
        <f>SUMIFS(DataRegularSeason20242025!$AA$3:$AA$1315,DataRegularSeason20242025!$B$3:$B$1315, "&lt;=" &amp; FR$1, DataRegularSeason20242025!$D$3:$D$1315, $A19)+SUMIFS(DataRegularSeason20242025!$AB$3:$AB$1315,DataRegularSeason20242025!$B$3:$B$1315, "&lt;=" &amp; FR$1, DataRegularSeason20242025!$E$3:$E$1315, $A19)</f>
        <v>18</v>
      </c>
      <c r="FS19">
        <f>SUMIFS(DataRegularSeason20242025!$AA$3:$AA$1315,DataRegularSeason20242025!$B$3:$B$1315, "&lt;=" &amp; FS$1, DataRegularSeason20242025!$D$3:$D$1315, $A19)+SUMIFS(DataRegularSeason20242025!$AB$3:$AB$1315,DataRegularSeason20242025!$B$3:$B$1315, "&lt;=" &amp; FS$1, DataRegularSeason20242025!$E$3:$E$1315, $A19)</f>
        <v>18</v>
      </c>
      <c r="FT19">
        <f>SUMIFS(DataRegularSeason20242025!$AA$3:$AA$1315,DataRegularSeason20242025!$B$3:$B$1315, "&lt;=" &amp; FT$1, DataRegularSeason20242025!$D$3:$D$1315, $A19)+SUMIFS(DataRegularSeason20242025!$AB$3:$AB$1315,DataRegularSeason20242025!$B$3:$B$1315, "&lt;=" &amp; FT$1, DataRegularSeason20242025!$E$3:$E$1315, $A19)</f>
        <v>18</v>
      </c>
      <c r="FU19">
        <f>SUMIFS(DataRegularSeason20242025!$AA$3:$AA$1315,DataRegularSeason20242025!$B$3:$B$1315, "&lt;=" &amp; FU$1, DataRegularSeason20242025!$D$3:$D$1315, $A19)+SUMIFS(DataRegularSeason20242025!$AB$3:$AB$1315,DataRegularSeason20242025!$B$3:$B$1315, "&lt;=" &amp; FU$1, DataRegularSeason20242025!$E$3:$E$1315, $A19)</f>
        <v>18</v>
      </c>
      <c r="FV19">
        <f>SUMIFS(DataRegularSeason20242025!$AA$3:$AA$1315,DataRegularSeason20242025!$B$3:$B$1315, "&lt;=" &amp; FV$1, DataRegularSeason20242025!$D$3:$D$1315, $A19)+SUMIFS(DataRegularSeason20242025!$AB$3:$AB$1315,DataRegularSeason20242025!$B$3:$B$1315, "&lt;=" &amp; FV$1, DataRegularSeason20242025!$E$3:$E$1315, $A19)</f>
        <v>18</v>
      </c>
      <c r="FW19">
        <f>SUMIFS(DataRegularSeason20242025!$AA$3:$AA$1315,DataRegularSeason20242025!$B$3:$B$1315, "&lt;=" &amp; FW$1, DataRegularSeason20242025!$D$3:$D$1315, $A19)+SUMIFS(DataRegularSeason20242025!$AB$3:$AB$1315,DataRegularSeason20242025!$B$3:$B$1315, "&lt;=" &amp; FW$1, DataRegularSeason20242025!$E$3:$E$1315, $A19)</f>
        <v>18</v>
      </c>
      <c r="FX19">
        <f>SUMIFS(DataRegularSeason20242025!$AA$3:$AA$1315,DataRegularSeason20242025!$B$3:$B$1315, "&lt;=" &amp; FX$1, DataRegularSeason20242025!$D$3:$D$1315, $A19)+SUMIFS(DataRegularSeason20242025!$AB$3:$AB$1315,DataRegularSeason20242025!$B$3:$B$1315, "&lt;=" &amp; FX$1, DataRegularSeason20242025!$E$3:$E$1315, $A19)</f>
        <v>18</v>
      </c>
      <c r="FY19">
        <f>SUMIFS(DataRegularSeason20242025!$AA$3:$AA$1315,DataRegularSeason20242025!$B$3:$B$1315, "&lt;=" &amp; FY$1, DataRegularSeason20242025!$D$3:$D$1315, $A19)+SUMIFS(DataRegularSeason20242025!$AB$3:$AB$1315,DataRegularSeason20242025!$B$3:$B$1315, "&lt;=" &amp; FY$1, DataRegularSeason20242025!$E$3:$E$1315, $A19)</f>
        <v>18</v>
      </c>
      <c r="FZ19">
        <f>SUMIFS(DataRegularSeason20242025!$AA$3:$AA$1315,DataRegularSeason20242025!$B$3:$B$1315, "&lt;=" &amp; FZ$1, DataRegularSeason20242025!$D$3:$D$1315, $A19)+SUMIFS(DataRegularSeason20242025!$AB$3:$AB$1315,DataRegularSeason20242025!$B$3:$B$1315, "&lt;=" &amp; FZ$1, DataRegularSeason20242025!$E$3:$E$1315, $A19)</f>
        <v>18</v>
      </c>
      <c r="GA19">
        <f>SUMIFS(DataRegularSeason20242025!$AA$3:$AA$1315,DataRegularSeason20242025!$B$3:$B$1315, "&lt;=" &amp; GA$1, DataRegularSeason20242025!$D$3:$D$1315, $A19)+SUMIFS(DataRegularSeason20242025!$AB$3:$AB$1315,DataRegularSeason20242025!$B$3:$B$1315, "&lt;=" &amp; GA$1, DataRegularSeason20242025!$E$3:$E$1315, $A19)</f>
        <v>18</v>
      </c>
      <c r="GB19">
        <f>SUMIFS(DataRegularSeason20242025!$AA$3:$AA$1315,DataRegularSeason20242025!$B$3:$B$1315, "&lt;=" &amp; GB$1, DataRegularSeason20242025!$D$3:$D$1315, $A19)+SUMIFS(DataRegularSeason20242025!$AB$3:$AB$1315,DataRegularSeason20242025!$B$3:$B$1315, "&lt;=" &amp; GB$1, DataRegularSeason20242025!$E$3:$E$1315, $A19)</f>
        <v>18</v>
      </c>
      <c r="GC19">
        <f>SUMIFS(DataRegularSeason20242025!$AA$3:$AA$1315,DataRegularSeason20242025!$B$3:$B$1315, "&lt;=" &amp; GC$1, DataRegularSeason20242025!$D$3:$D$1315, $A19)+SUMIFS(DataRegularSeason20242025!$AB$3:$AB$1315,DataRegularSeason20242025!$B$3:$B$1315, "&lt;=" &amp; GC$1, DataRegularSeason20242025!$E$3:$E$1315, $A19)</f>
        <v>18</v>
      </c>
      <c r="GD19">
        <f>SUMIFS(DataRegularSeason20242025!$AA$3:$AA$1315,DataRegularSeason20242025!$B$3:$B$1315, "&lt;=" &amp; GD$1, DataRegularSeason20242025!$D$3:$D$1315, $A19)+SUMIFS(DataRegularSeason20242025!$AB$3:$AB$1315,DataRegularSeason20242025!$B$3:$B$1315, "&lt;=" &amp; GD$1, DataRegularSeason20242025!$E$3:$E$1315, $A19)</f>
        <v>18</v>
      </c>
      <c r="GE19">
        <f>SUMIFS(DataRegularSeason20242025!$AA$3:$AA$1315,DataRegularSeason20242025!$B$3:$B$1315, "&lt;=" &amp; GE$1, DataRegularSeason20242025!$D$3:$D$1315, $A19)+SUMIFS(DataRegularSeason20242025!$AB$3:$AB$1315,DataRegularSeason20242025!$B$3:$B$1315, "&lt;=" &amp; GE$1, DataRegularSeason20242025!$E$3:$E$1315, $A19)</f>
        <v>18</v>
      </c>
      <c r="GF19">
        <f>SUMIFS(DataRegularSeason20242025!$AA$3:$AA$1315,DataRegularSeason20242025!$B$3:$B$1315, "&lt;=" &amp; GF$1, DataRegularSeason20242025!$D$3:$D$1315, $A19)+SUMIFS(DataRegularSeason20242025!$AB$3:$AB$1315,DataRegularSeason20242025!$B$3:$B$1315, "&lt;=" &amp; GF$1, DataRegularSeason20242025!$E$3:$E$1315, $A19)</f>
        <v>18</v>
      </c>
      <c r="GG19">
        <f>SUMIFS(DataRegularSeason20242025!$AA$3:$AA$1315,DataRegularSeason20242025!$B$3:$B$1315, "&lt;=" &amp; GG$1, DataRegularSeason20242025!$D$3:$D$1315, $A19)+SUMIFS(DataRegularSeason20242025!$AB$3:$AB$1315,DataRegularSeason20242025!$B$3:$B$1315, "&lt;=" &amp; GG$1, DataRegularSeason20242025!$E$3:$E$1315, $A19)</f>
        <v>18</v>
      </c>
      <c r="GH19">
        <f>SUMIFS(DataRegularSeason20242025!$AA$3:$AA$1315,DataRegularSeason20242025!$B$3:$B$1315, "&lt;=" &amp; GH$1, DataRegularSeason20242025!$D$3:$D$1315, $A19)+SUMIFS(DataRegularSeason20242025!$AB$3:$AB$1315,DataRegularSeason20242025!$B$3:$B$1315, "&lt;=" &amp; GH$1, DataRegularSeason20242025!$E$3:$E$1315, $A19)</f>
        <v>18</v>
      </c>
      <c r="GI19">
        <f>SUMIFS(DataRegularSeason20242025!$AA$3:$AA$1315,DataRegularSeason20242025!$B$3:$B$1315, "&lt;=" &amp; GI$1, DataRegularSeason20242025!$D$3:$D$1315, $A19)+SUMIFS(DataRegularSeason20242025!$AB$3:$AB$1315,DataRegularSeason20242025!$B$3:$B$1315, "&lt;=" &amp; GI$1, DataRegularSeason20242025!$E$3:$E$1315, $A19)</f>
        <v>18</v>
      </c>
      <c r="GJ19">
        <f>SUMIFS(DataRegularSeason20242025!$AA$3:$AA$1315,DataRegularSeason20242025!$B$3:$B$1315, "&lt;=" &amp; GJ$1, DataRegularSeason20242025!$D$3:$D$1315, $A19)+SUMIFS(DataRegularSeason20242025!$AB$3:$AB$1315,DataRegularSeason20242025!$B$3:$B$1315, "&lt;=" &amp; GJ$1, DataRegularSeason20242025!$E$3:$E$1315, $A19)</f>
        <v>18</v>
      </c>
      <c r="GK19">
        <f>SUMIFS(DataRegularSeason20242025!$AA$3:$AA$1315,DataRegularSeason20242025!$B$3:$B$1315, "&lt;=" &amp; GK$1, DataRegularSeason20242025!$D$3:$D$1315, $A19)+SUMIFS(DataRegularSeason20242025!$AB$3:$AB$1315,DataRegularSeason20242025!$B$3:$B$1315, "&lt;=" &amp; GK$1, DataRegularSeason20242025!$E$3:$E$1315, $A19)</f>
        <v>18</v>
      </c>
      <c r="GL19">
        <f>SUMIFS(DataRegularSeason20242025!$AA$3:$AA$1315,DataRegularSeason20242025!$B$3:$B$1315, "&lt;=" &amp; GL$1, DataRegularSeason20242025!$D$3:$D$1315, $A19)+SUMIFS(DataRegularSeason20242025!$AB$3:$AB$1315,DataRegularSeason20242025!$B$3:$B$1315, "&lt;=" &amp; GL$1, DataRegularSeason20242025!$E$3:$E$1315, $A19)</f>
        <v>18</v>
      </c>
      <c r="GM19">
        <f>SUMIFS(DataRegularSeason20242025!$AA$3:$AA$1315,DataRegularSeason20242025!$B$3:$B$1315, "&lt;=" &amp; GM$1, DataRegularSeason20242025!$D$3:$D$1315, $A19)+SUMIFS(DataRegularSeason20242025!$AB$3:$AB$1315,DataRegularSeason20242025!$B$3:$B$1315, "&lt;=" &amp; GM$1, DataRegularSeason20242025!$E$3:$E$1315, $A19)</f>
        <v>18</v>
      </c>
      <c r="GN19">
        <f>SUMIFS(DataRegularSeason20242025!$AA$3:$AA$1315,DataRegularSeason20242025!$B$3:$B$1315, "&lt;=" &amp; GN$1, DataRegularSeason20242025!$D$3:$D$1315, $A19)+SUMIFS(DataRegularSeason20242025!$AB$3:$AB$1315,DataRegularSeason20242025!$B$3:$B$1315, "&lt;=" &amp; GN$1, DataRegularSeason20242025!$E$3:$E$1315, $A19)</f>
        <v>18</v>
      </c>
      <c r="GO19">
        <f>SUMIFS(DataRegularSeason20242025!$AA$3:$AA$1315,DataRegularSeason20242025!$B$3:$B$1315, "&lt;=" &amp; GO$1, DataRegularSeason20242025!$D$3:$D$1315, $A19)+SUMIFS(DataRegularSeason20242025!$AB$3:$AB$1315,DataRegularSeason20242025!$B$3:$B$1315, "&lt;=" &amp; GO$1, DataRegularSeason20242025!$E$3:$E$1315, $A19)</f>
        <v>18</v>
      </c>
      <c r="GP19">
        <f>SUMIFS(DataRegularSeason20242025!$AA$3:$AA$1315,DataRegularSeason20242025!$B$3:$B$1315, "&lt;=" &amp; GP$1, DataRegularSeason20242025!$D$3:$D$1315, $A19)+SUMIFS(DataRegularSeason20242025!$AB$3:$AB$1315,DataRegularSeason20242025!$B$3:$B$1315, "&lt;=" &amp; GP$1, DataRegularSeason20242025!$E$3:$E$1315, $A19)</f>
        <v>18</v>
      </c>
      <c r="GQ19">
        <f>SUMIFS(DataRegularSeason20242025!$AA$3:$AA$1315,DataRegularSeason20242025!$B$3:$B$1315, "&lt;=" &amp; GQ$1, DataRegularSeason20242025!$D$3:$D$1315, $A19)+SUMIFS(DataRegularSeason20242025!$AB$3:$AB$1315,DataRegularSeason20242025!$B$3:$B$1315, "&lt;=" &amp; GQ$1, DataRegularSeason20242025!$E$3:$E$1315, $A19)</f>
        <v>18</v>
      </c>
      <c r="GR19">
        <f>SUMIFS(DataRegularSeason20242025!$AA$3:$AA$1315,DataRegularSeason20242025!$B$3:$B$1315, "&lt;=" &amp; GR$1, DataRegularSeason20242025!$D$3:$D$1315, $A19)+SUMIFS(DataRegularSeason20242025!$AB$3:$AB$1315,DataRegularSeason20242025!$B$3:$B$1315, "&lt;=" &amp; GR$1, DataRegularSeason20242025!$E$3:$E$1315, $A19)</f>
        <v>18</v>
      </c>
      <c r="GS19">
        <f>SUMIFS(DataRegularSeason20242025!$AA$3:$AA$1315,DataRegularSeason20242025!$B$3:$B$1315, "&lt;=" &amp; GS$1, DataRegularSeason20242025!$D$3:$D$1315, $A19)+SUMIFS(DataRegularSeason20242025!$AB$3:$AB$1315,DataRegularSeason20242025!$B$3:$B$1315, "&lt;=" &amp; GS$1, DataRegularSeason20242025!$E$3:$E$1315, $A19)</f>
        <v>18</v>
      </c>
      <c r="GT19">
        <f>SUMIFS(DataRegularSeason20242025!$AA$3:$AA$1315,DataRegularSeason20242025!$B$3:$B$1315, "&lt;=" &amp; GT$1, DataRegularSeason20242025!$D$3:$D$1315, $A19)+SUMIFS(DataRegularSeason20242025!$AB$3:$AB$1315,DataRegularSeason20242025!$B$3:$B$1315, "&lt;=" &amp; GT$1, DataRegularSeason20242025!$E$3:$E$1315, $A19)</f>
        <v>18</v>
      </c>
      <c r="GU19">
        <f>SUMIFS(DataRegularSeason20242025!$AA$3:$AA$1315,DataRegularSeason20242025!$B$3:$B$1315, "&lt;=" &amp; GU$1, DataRegularSeason20242025!$D$3:$D$1315, $A19)+SUMIFS(DataRegularSeason20242025!$AB$3:$AB$1315,DataRegularSeason20242025!$B$3:$B$1315, "&lt;=" &amp; GU$1, DataRegularSeason20242025!$E$3:$E$1315, $A19)</f>
        <v>18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15</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6</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7</v>
      </c>
      <c r="R21">
        <f>SUMIFS(DataRegularSeason20242025!$AA$3:$AA$1315,DataRegularSeason20242025!$B$3:$B$1315, "&lt;=" &amp; R$1, DataRegularSeason20242025!$D$3:$D$1315, $A21)+SUMIFS(DataRegularSeason20242025!$AB$3:$AB$1315,DataRegularSeason20242025!$B$3:$B$1315, "&lt;=" &amp; R$1, DataRegularSeason20242025!$E$3:$E$1315, $A21)</f>
        <v>7</v>
      </c>
      <c r="S21">
        <f>SUMIFS(DataRegularSeason20242025!$AA$3:$AA$1315,DataRegularSeason20242025!$B$3:$B$1315, "&lt;=" &amp; S$1, DataRegularSeason20242025!$D$3:$D$1315, $A21)+SUMIFS(DataRegularSeason20242025!$AB$3:$AB$1315,DataRegularSeason20242025!$B$3:$B$1315, "&lt;=" &amp; S$1, DataRegularSeason20242025!$E$3:$E$1315, $A21)</f>
        <v>7</v>
      </c>
      <c r="T21">
        <f>SUMIFS(DataRegularSeason20242025!$AA$3:$AA$1315,DataRegularSeason20242025!$B$3:$B$1315, "&lt;=" &amp; T$1, DataRegularSeason20242025!$D$3:$D$1315, $A21)+SUMIFS(DataRegularSeason20242025!$AB$3:$AB$1315,DataRegularSeason20242025!$B$3:$B$1315, "&lt;=" &amp; T$1, DataRegularSeason20242025!$E$3:$E$1315, $A21)</f>
        <v>9</v>
      </c>
      <c r="U21">
        <f>SUMIFS(DataRegularSeason20242025!$AA$3:$AA$1315,DataRegularSeason20242025!$B$3:$B$1315, "&lt;=" &amp; U$1, DataRegularSeason20242025!$D$3:$D$1315, $A21)+SUMIFS(DataRegularSeason20242025!$AB$3:$AB$1315,DataRegularSeason20242025!$B$3:$B$1315, "&lt;=" &amp; U$1, DataRegularSeason20242025!$E$3:$E$1315, $A21)</f>
        <v>9</v>
      </c>
      <c r="V21">
        <f>SUMIFS(DataRegularSeason20242025!$AA$3:$AA$1315,DataRegularSeason20242025!$B$3:$B$1315, "&lt;=" &amp; V$1, DataRegularSeason20242025!$D$3:$D$1315, $A21)+SUMIFS(DataRegularSeason20242025!$AB$3:$AB$1315,DataRegularSeason20242025!$B$3:$B$1315, "&lt;=" &amp; V$1, DataRegularSeason20242025!$E$3:$E$1315, $A21)</f>
        <v>9</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9</v>
      </c>
      <c r="AA21">
        <f>SUMIFS(DataRegularSeason20242025!$AA$3:$AA$1315,DataRegularSeason20242025!$B$3:$B$1315, "&lt;=" &amp; AA$1, DataRegularSeason20242025!$D$3:$D$1315, $A21)+SUMIFS(DataRegularSeason20242025!$AB$3:$AB$1315,DataRegularSeason20242025!$B$3:$B$1315, "&lt;=" &amp; AA$1, DataRegularSeason20242025!$E$3:$E$1315, $A21)</f>
        <v>9</v>
      </c>
      <c r="AB21">
        <f>SUMIFS(DataRegularSeason20242025!$AA$3:$AA$1315,DataRegularSeason20242025!$B$3:$B$1315, "&lt;=" &amp; AB$1, DataRegularSeason20242025!$D$3:$D$1315, $A21)+SUMIFS(DataRegularSeason20242025!$AB$3:$AB$1315,DataRegularSeason20242025!$B$3:$B$1315, "&lt;=" &amp; AB$1, DataRegularSeason20242025!$E$3:$E$1315, $A21)</f>
        <v>9</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13</v>
      </c>
      <c r="AI21">
        <f>SUMIFS(DataRegularSeason20242025!$AA$3:$AA$1315,DataRegularSeason20242025!$B$3:$B$1315, "&lt;=" &amp; AI$1, DataRegularSeason20242025!$D$3:$D$1315, $A21)+SUMIFS(DataRegularSeason20242025!$AB$3:$AB$1315,DataRegularSeason20242025!$B$3:$B$1315, "&lt;=" &amp; AI$1, DataRegularSeason20242025!$E$3:$E$1315, $A21)</f>
        <v>13</v>
      </c>
      <c r="AJ21">
        <f>SUMIFS(DataRegularSeason20242025!$AA$3:$AA$1315,DataRegularSeason20242025!$B$3:$B$1315, "&lt;=" &amp; AJ$1, DataRegularSeason20242025!$D$3:$D$1315, $A21)+SUMIFS(DataRegularSeason20242025!$AB$3:$AB$1315,DataRegularSeason20242025!$B$3:$B$1315, "&lt;=" &amp; AJ$1, DataRegularSeason20242025!$E$3:$E$1315, $A21)</f>
        <v>13</v>
      </c>
      <c r="AK21">
        <f>SUMIFS(DataRegularSeason20242025!$AA$3:$AA$1315,DataRegularSeason20242025!$B$3:$B$1315, "&lt;=" &amp; AK$1, DataRegularSeason20242025!$D$3:$D$1315, $A21)+SUMIFS(DataRegularSeason20242025!$AB$3:$AB$1315,DataRegularSeason20242025!$B$3:$B$1315, "&lt;=" &amp; AK$1, DataRegularSeason20242025!$E$3:$E$1315, $A21)</f>
        <v>13</v>
      </c>
      <c r="AL21">
        <f>SUMIFS(DataRegularSeason20242025!$AA$3:$AA$1315,DataRegularSeason20242025!$B$3:$B$1315, "&lt;=" &amp; AL$1, DataRegularSeason20242025!$D$3:$D$1315, $A21)+SUMIFS(DataRegularSeason20242025!$AB$3:$AB$1315,DataRegularSeason20242025!$B$3:$B$1315, "&lt;=" &amp; AL$1, DataRegularSeason20242025!$E$3:$E$1315, $A21)</f>
        <v>13</v>
      </c>
      <c r="AM21">
        <f>SUMIFS(DataRegularSeason20242025!$AA$3:$AA$1315,DataRegularSeason20242025!$B$3:$B$1315, "&lt;=" &amp; AM$1, DataRegularSeason20242025!$D$3:$D$1315, $A21)+SUMIFS(DataRegularSeason20242025!$AB$3:$AB$1315,DataRegularSeason20242025!$B$3:$B$1315, "&lt;=" &amp; AM$1, DataRegularSeason20242025!$E$3:$E$1315, $A21)</f>
        <v>13</v>
      </c>
      <c r="AN21">
        <f>SUMIFS(DataRegularSeason20242025!$AA$3:$AA$1315,DataRegularSeason20242025!$B$3:$B$1315, "&lt;=" &amp; AN$1, DataRegularSeason20242025!$D$3:$D$1315, $A21)+SUMIFS(DataRegularSeason20242025!$AB$3:$AB$1315,DataRegularSeason20242025!$B$3:$B$1315, "&lt;=" &amp; AN$1, DataRegularSeason20242025!$E$3:$E$1315, $A21)</f>
        <v>13</v>
      </c>
      <c r="AO21">
        <f>SUMIFS(DataRegularSeason20242025!$AA$3:$AA$1315,DataRegularSeason20242025!$B$3:$B$1315, "&lt;=" &amp; AO$1, DataRegularSeason20242025!$D$3:$D$1315, $A21)+SUMIFS(DataRegularSeason20242025!$AB$3:$AB$1315,DataRegularSeason20242025!$B$3:$B$1315, "&lt;=" &amp; AO$1, DataRegularSeason20242025!$E$3:$E$1315, $A21)</f>
        <v>13</v>
      </c>
      <c r="AP21">
        <f>SUMIFS(DataRegularSeason20242025!$AA$3:$AA$1315,DataRegularSeason20242025!$B$3:$B$1315, "&lt;=" &amp; AP$1, DataRegularSeason20242025!$D$3:$D$1315, $A21)+SUMIFS(DataRegularSeason20242025!$AB$3:$AB$1315,DataRegularSeason20242025!$B$3:$B$1315, "&lt;=" &amp; AP$1, DataRegularSeason20242025!$E$3:$E$1315, $A21)</f>
        <v>13</v>
      </c>
      <c r="AQ21">
        <f>SUMIFS(DataRegularSeason20242025!$AA$3:$AA$1315,DataRegularSeason20242025!$B$3:$B$1315, "&lt;=" &amp; AQ$1, DataRegularSeason20242025!$D$3:$D$1315, $A21)+SUMIFS(DataRegularSeason20242025!$AB$3:$AB$1315,DataRegularSeason20242025!$B$3:$B$1315, "&lt;=" &amp; AQ$1, DataRegularSeason20242025!$E$3:$E$1315, $A21)</f>
        <v>13</v>
      </c>
      <c r="AR21">
        <f>SUMIFS(DataRegularSeason20242025!$AA$3:$AA$1315,DataRegularSeason20242025!$B$3:$B$1315, "&lt;=" &amp; AR$1, DataRegularSeason20242025!$D$3:$D$1315, $A21)+SUMIFS(DataRegularSeason20242025!$AB$3:$AB$1315,DataRegularSeason20242025!$B$3:$B$1315, "&lt;=" &amp; AR$1, DataRegularSeason20242025!$E$3:$E$1315, $A21)</f>
        <v>13</v>
      </c>
      <c r="AS21">
        <f>SUMIFS(DataRegularSeason20242025!$AA$3:$AA$1315,DataRegularSeason20242025!$B$3:$B$1315, "&lt;=" &amp; AS$1, DataRegularSeason20242025!$D$3:$D$1315, $A21)+SUMIFS(DataRegularSeason20242025!$AB$3:$AB$1315,DataRegularSeason20242025!$B$3:$B$1315, "&lt;=" &amp; AS$1, DataRegularSeason20242025!$E$3:$E$1315, $A21)</f>
        <v>13</v>
      </c>
      <c r="AT21">
        <f>SUMIFS(DataRegularSeason20242025!$AA$3:$AA$1315,DataRegularSeason20242025!$B$3:$B$1315, "&lt;=" &amp; AT$1, DataRegularSeason20242025!$D$3:$D$1315, $A21)+SUMIFS(DataRegularSeason20242025!$AB$3:$AB$1315,DataRegularSeason20242025!$B$3:$B$1315, "&lt;=" &amp; AT$1, DataRegularSeason20242025!$E$3:$E$1315, $A21)</f>
        <v>13</v>
      </c>
      <c r="AU21">
        <f>SUMIFS(DataRegularSeason20242025!$AA$3:$AA$1315,DataRegularSeason20242025!$B$3:$B$1315, "&lt;=" &amp; AU$1, DataRegularSeason20242025!$D$3:$D$1315, $A21)+SUMIFS(DataRegularSeason20242025!$AB$3:$AB$1315,DataRegularSeason20242025!$B$3:$B$1315, "&lt;=" &amp; AU$1, DataRegularSeason20242025!$E$3:$E$1315, $A21)</f>
        <v>13</v>
      </c>
      <c r="AV21">
        <f>SUMIFS(DataRegularSeason20242025!$AA$3:$AA$1315,DataRegularSeason20242025!$B$3:$B$1315, "&lt;=" &amp; AV$1, DataRegularSeason20242025!$D$3:$D$1315, $A21)+SUMIFS(DataRegularSeason20242025!$AB$3:$AB$1315,DataRegularSeason20242025!$B$3:$B$1315, "&lt;=" &amp; AV$1, DataRegularSeason20242025!$E$3:$E$1315, $A21)</f>
        <v>13</v>
      </c>
      <c r="AW21">
        <f>SUMIFS(DataRegularSeason20242025!$AA$3:$AA$1315,DataRegularSeason20242025!$B$3:$B$1315, "&lt;=" &amp; AW$1, DataRegularSeason20242025!$D$3:$D$1315, $A21)+SUMIFS(DataRegularSeason20242025!$AB$3:$AB$1315,DataRegularSeason20242025!$B$3:$B$1315, "&lt;=" &amp; AW$1, DataRegularSeason20242025!$E$3:$E$1315, $A21)</f>
        <v>13</v>
      </c>
      <c r="AX21">
        <f>SUMIFS(DataRegularSeason20242025!$AA$3:$AA$1315,DataRegularSeason20242025!$B$3:$B$1315, "&lt;=" &amp; AX$1, DataRegularSeason20242025!$D$3:$D$1315, $A21)+SUMIFS(DataRegularSeason20242025!$AB$3:$AB$1315,DataRegularSeason20242025!$B$3:$B$1315, "&lt;=" &amp; AX$1, DataRegularSeason20242025!$E$3:$E$1315, $A21)</f>
        <v>13</v>
      </c>
      <c r="AY21">
        <f>SUMIFS(DataRegularSeason20242025!$AA$3:$AA$1315,DataRegularSeason20242025!$B$3:$B$1315, "&lt;=" &amp; AY$1, DataRegularSeason20242025!$D$3:$D$1315, $A21)+SUMIFS(DataRegularSeason20242025!$AB$3:$AB$1315,DataRegularSeason20242025!$B$3:$B$1315, "&lt;=" &amp; AY$1, DataRegularSeason20242025!$E$3:$E$1315, $A21)</f>
        <v>13</v>
      </c>
      <c r="AZ21">
        <f>SUMIFS(DataRegularSeason20242025!$AA$3:$AA$1315,DataRegularSeason20242025!$B$3:$B$1315, "&lt;=" &amp; AZ$1, DataRegularSeason20242025!$D$3:$D$1315, $A21)+SUMIFS(DataRegularSeason20242025!$AB$3:$AB$1315,DataRegularSeason20242025!$B$3:$B$1315, "&lt;=" &amp; AZ$1, DataRegularSeason20242025!$E$3:$E$1315, $A21)</f>
        <v>13</v>
      </c>
      <c r="BA21">
        <f>SUMIFS(DataRegularSeason20242025!$AA$3:$AA$1315,DataRegularSeason20242025!$B$3:$B$1315, "&lt;=" &amp; BA$1, DataRegularSeason20242025!$D$3:$D$1315, $A21)+SUMIFS(DataRegularSeason20242025!$AB$3:$AB$1315,DataRegularSeason20242025!$B$3:$B$1315, "&lt;=" &amp; BA$1, DataRegularSeason20242025!$E$3:$E$1315, $A21)</f>
        <v>13</v>
      </c>
      <c r="BB21">
        <f>SUMIFS(DataRegularSeason20242025!$AA$3:$AA$1315,DataRegularSeason20242025!$B$3:$B$1315, "&lt;=" &amp; BB$1, DataRegularSeason20242025!$D$3:$D$1315, $A21)+SUMIFS(DataRegularSeason20242025!$AB$3:$AB$1315,DataRegularSeason20242025!$B$3:$B$1315, "&lt;=" &amp; BB$1, DataRegularSeason20242025!$E$3:$E$1315, $A21)</f>
        <v>13</v>
      </c>
      <c r="BC21">
        <f>SUMIFS(DataRegularSeason20242025!$AA$3:$AA$1315,DataRegularSeason20242025!$B$3:$B$1315, "&lt;=" &amp; BC$1, DataRegularSeason20242025!$D$3:$D$1315, $A21)+SUMIFS(DataRegularSeason20242025!$AB$3:$AB$1315,DataRegularSeason20242025!$B$3:$B$1315, "&lt;=" &amp; BC$1, DataRegularSeason20242025!$E$3:$E$1315, $A21)</f>
        <v>13</v>
      </c>
      <c r="BD21">
        <f>SUMIFS(DataRegularSeason20242025!$AA$3:$AA$1315,DataRegularSeason20242025!$B$3:$B$1315, "&lt;=" &amp; BD$1, DataRegularSeason20242025!$D$3:$D$1315, $A21)+SUMIFS(DataRegularSeason20242025!$AB$3:$AB$1315,DataRegularSeason20242025!$B$3:$B$1315, "&lt;=" &amp; BD$1, DataRegularSeason20242025!$E$3:$E$1315, $A21)</f>
        <v>13</v>
      </c>
      <c r="BE21">
        <f>SUMIFS(DataRegularSeason20242025!$AA$3:$AA$1315,DataRegularSeason20242025!$B$3:$B$1315, "&lt;=" &amp; BE$1, DataRegularSeason20242025!$D$3:$D$1315, $A21)+SUMIFS(DataRegularSeason20242025!$AB$3:$AB$1315,DataRegularSeason20242025!$B$3:$B$1315, "&lt;=" &amp; BE$1, DataRegularSeason20242025!$E$3:$E$1315, $A21)</f>
        <v>13</v>
      </c>
      <c r="BF21">
        <f>SUMIFS(DataRegularSeason20242025!$AA$3:$AA$1315,DataRegularSeason20242025!$B$3:$B$1315, "&lt;=" &amp; BF$1, DataRegularSeason20242025!$D$3:$D$1315, $A21)+SUMIFS(DataRegularSeason20242025!$AB$3:$AB$1315,DataRegularSeason20242025!$B$3:$B$1315, "&lt;=" &amp; BF$1, DataRegularSeason20242025!$E$3:$E$1315, $A21)</f>
        <v>13</v>
      </c>
      <c r="BG21">
        <f>SUMIFS(DataRegularSeason20242025!$AA$3:$AA$1315,DataRegularSeason20242025!$B$3:$B$1315, "&lt;=" &amp; BG$1, DataRegularSeason20242025!$D$3:$D$1315, $A21)+SUMIFS(DataRegularSeason20242025!$AB$3:$AB$1315,DataRegularSeason20242025!$B$3:$B$1315, "&lt;=" &amp; BG$1, DataRegularSeason20242025!$E$3:$E$1315, $A21)</f>
        <v>13</v>
      </c>
      <c r="BH21">
        <f>SUMIFS(DataRegularSeason20242025!$AA$3:$AA$1315,DataRegularSeason20242025!$B$3:$B$1315, "&lt;=" &amp; BH$1, DataRegularSeason20242025!$D$3:$D$1315, $A21)+SUMIFS(DataRegularSeason20242025!$AB$3:$AB$1315,DataRegularSeason20242025!$B$3:$B$1315, "&lt;=" &amp; BH$1, DataRegularSeason20242025!$E$3:$E$1315, $A21)</f>
        <v>13</v>
      </c>
      <c r="BI21">
        <f>SUMIFS(DataRegularSeason20242025!$AA$3:$AA$1315,DataRegularSeason20242025!$B$3:$B$1315, "&lt;=" &amp; BI$1, DataRegularSeason20242025!$D$3:$D$1315, $A21)+SUMIFS(DataRegularSeason20242025!$AB$3:$AB$1315,DataRegularSeason20242025!$B$3:$B$1315, "&lt;=" &amp; BI$1, DataRegularSeason20242025!$E$3:$E$1315, $A21)</f>
        <v>13</v>
      </c>
      <c r="BJ21">
        <f>SUMIFS(DataRegularSeason20242025!$AA$3:$AA$1315,DataRegularSeason20242025!$B$3:$B$1315, "&lt;=" &amp; BJ$1, DataRegularSeason20242025!$D$3:$D$1315, $A21)+SUMIFS(DataRegularSeason20242025!$AB$3:$AB$1315,DataRegularSeason20242025!$B$3:$B$1315, "&lt;=" &amp; BJ$1, DataRegularSeason20242025!$E$3:$E$1315, $A21)</f>
        <v>13</v>
      </c>
      <c r="BK21">
        <f>SUMIFS(DataRegularSeason20242025!$AA$3:$AA$1315,DataRegularSeason20242025!$B$3:$B$1315, "&lt;=" &amp; BK$1, DataRegularSeason20242025!$D$3:$D$1315, $A21)+SUMIFS(DataRegularSeason20242025!$AB$3:$AB$1315,DataRegularSeason20242025!$B$3:$B$1315, "&lt;=" &amp; BK$1, DataRegularSeason20242025!$E$3:$E$1315, $A21)</f>
        <v>13</v>
      </c>
      <c r="BL21">
        <f>SUMIFS(DataRegularSeason20242025!$AA$3:$AA$1315,DataRegularSeason20242025!$B$3:$B$1315, "&lt;=" &amp; BL$1, DataRegularSeason20242025!$D$3:$D$1315, $A21)+SUMIFS(DataRegularSeason20242025!$AB$3:$AB$1315,DataRegularSeason20242025!$B$3:$B$1315, "&lt;=" &amp; BL$1, DataRegularSeason20242025!$E$3:$E$1315, $A21)</f>
        <v>13</v>
      </c>
      <c r="BM21">
        <f>SUMIFS(DataRegularSeason20242025!$AA$3:$AA$1315,DataRegularSeason20242025!$B$3:$B$1315, "&lt;=" &amp; BM$1, DataRegularSeason20242025!$D$3:$D$1315, $A21)+SUMIFS(DataRegularSeason20242025!$AB$3:$AB$1315,DataRegularSeason20242025!$B$3:$B$1315, "&lt;=" &amp; BM$1, DataRegularSeason20242025!$E$3:$E$1315, $A21)</f>
        <v>13</v>
      </c>
      <c r="BN21">
        <f>SUMIFS(DataRegularSeason20242025!$AA$3:$AA$1315,DataRegularSeason20242025!$B$3:$B$1315, "&lt;=" &amp; BN$1, DataRegularSeason20242025!$D$3:$D$1315, $A21)+SUMIFS(DataRegularSeason20242025!$AB$3:$AB$1315,DataRegularSeason20242025!$B$3:$B$1315, "&lt;=" &amp; BN$1, DataRegularSeason20242025!$E$3:$E$1315, $A21)</f>
        <v>13</v>
      </c>
      <c r="BO21">
        <f>SUMIFS(DataRegularSeason20242025!$AA$3:$AA$1315,DataRegularSeason20242025!$B$3:$B$1315, "&lt;=" &amp; BO$1, DataRegularSeason20242025!$D$3:$D$1315, $A21)+SUMIFS(DataRegularSeason20242025!$AB$3:$AB$1315,DataRegularSeason20242025!$B$3:$B$1315, "&lt;=" &amp; BO$1, DataRegularSeason20242025!$E$3:$E$1315, $A21)</f>
        <v>13</v>
      </c>
      <c r="BP21">
        <f>SUMIFS(DataRegularSeason20242025!$AA$3:$AA$1315,DataRegularSeason20242025!$B$3:$B$1315, "&lt;=" &amp; BP$1, DataRegularSeason20242025!$D$3:$D$1315, $A21)+SUMIFS(DataRegularSeason20242025!$AB$3:$AB$1315,DataRegularSeason20242025!$B$3:$B$1315, "&lt;=" &amp; BP$1, DataRegularSeason20242025!$E$3:$E$1315, $A21)</f>
        <v>13</v>
      </c>
      <c r="BQ21">
        <f>SUMIFS(DataRegularSeason20242025!$AA$3:$AA$1315,DataRegularSeason20242025!$B$3:$B$1315, "&lt;=" &amp; BQ$1, DataRegularSeason20242025!$D$3:$D$1315, $A21)+SUMIFS(DataRegularSeason20242025!$AB$3:$AB$1315,DataRegularSeason20242025!$B$3:$B$1315, "&lt;=" &amp; BQ$1, DataRegularSeason20242025!$E$3:$E$1315, $A21)</f>
        <v>13</v>
      </c>
      <c r="BR21">
        <f>SUMIFS(DataRegularSeason20242025!$AA$3:$AA$1315,DataRegularSeason20242025!$B$3:$B$1315, "&lt;=" &amp; BR$1, DataRegularSeason20242025!$D$3:$D$1315, $A21)+SUMIFS(DataRegularSeason20242025!$AB$3:$AB$1315,DataRegularSeason20242025!$B$3:$B$1315, "&lt;=" &amp; BR$1, DataRegularSeason20242025!$E$3:$E$1315, $A21)</f>
        <v>13</v>
      </c>
      <c r="BS21">
        <f>SUMIFS(DataRegularSeason20242025!$AA$3:$AA$1315,DataRegularSeason20242025!$B$3:$B$1315, "&lt;=" &amp; BS$1, DataRegularSeason20242025!$D$3:$D$1315, $A21)+SUMIFS(DataRegularSeason20242025!$AB$3:$AB$1315,DataRegularSeason20242025!$B$3:$B$1315, "&lt;=" &amp; BS$1, DataRegularSeason20242025!$E$3:$E$1315, $A21)</f>
        <v>13</v>
      </c>
      <c r="BT21">
        <f>SUMIFS(DataRegularSeason20242025!$AA$3:$AA$1315,DataRegularSeason20242025!$B$3:$B$1315, "&lt;=" &amp; BT$1, DataRegularSeason20242025!$D$3:$D$1315, $A21)+SUMIFS(DataRegularSeason20242025!$AB$3:$AB$1315,DataRegularSeason20242025!$B$3:$B$1315, "&lt;=" &amp; BT$1, DataRegularSeason20242025!$E$3:$E$1315, $A21)</f>
        <v>13</v>
      </c>
      <c r="BU21">
        <f>SUMIFS(DataRegularSeason20242025!$AA$3:$AA$1315,DataRegularSeason20242025!$B$3:$B$1315, "&lt;=" &amp; BU$1, DataRegularSeason20242025!$D$3:$D$1315, $A21)+SUMIFS(DataRegularSeason20242025!$AB$3:$AB$1315,DataRegularSeason20242025!$B$3:$B$1315, "&lt;=" &amp; BU$1, DataRegularSeason20242025!$E$3:$E$1315, $A21)</f>
        <v>13</v>
      </c>
      <c r="BV21">
        <f>SUMIFS(DataRegularSeason20242025!$AA$3:$AA$1315,DataRegularSeason20242025!$B$3:$B$1315, "&lt;=" &amp; BV$1, DataRegularSeason20242025!$D$3:$D$1315, $A21)+SUMIFS(DataRegularSeason20242025!$AB$3:$AB$1315,DataRegularSeason20242025!$B$3:$B$1315, "&lt;=" &amp; BV$1, DataRegularSeason20242025!$E$3:$E$1315, $A21)</f>
        <v>13</v>
      </c>
      <c r="BW21">
        <f>SUMIFS(DataRegularSeason20242025!$AA$3:$AA$1315,DataRegularSeason20242025!$B$3:$B$1315, "&lt;=" &amp; BW$1, DataRegularSeason20242025!$D$3:$D$1315, $A21)+SUMIFS(DataRegularSeason20242025!$AB$3:$AB$1315,DataRegularSeason20242025!$B$3:$B$1315, "&lt;=" &amp; BW$1, DataRegularSeason20242025!$E$3:$E$1315, $A21)</f>
        <v>13</v>
      </c>
      <c r="BX21">
        <f>SUMIFS(DataRegularSeason20242025!$AA$3:$AA$1315,DataRegularSeason20242025!$B$3:$B$1315, "&lt;=" &amp; BX$1, DataRegularSeason20242025!$D$3:$D$1315, $A21)+SUMIFS(DataRegularSeason20242025!$AB$3:$AB$1315,DataRegularSeason20242025!$B$3:$B$1315, "&lt;=" &amp; BX$1, DataRegularSeason20242025!$E$3:$E$1315, $A21)</f>
        <v>13</v>
      </c>
      <c r="BY21">
        <f>SUMIFS(DataRegularSeason20242025!$AA$3:$AA$1315,DataRegularSeason20242025!$B$3:$B$1315, "&lt;=" &amp; BY$1, DataRegularSeason20242025!$D$3:$D$1315, $A21)+SUMIFS(DataRegularSeason20242025!$AB$3:$AB$1315,DataRegularSeason20242025!$B$3:$B$1315, "&lt;=" &amp; BY$1, DataRegularSeason20242025!$E$3:$E$1315, $A21)</f>
        <v>13</v>
      </c>
      <c r="BZ21">
        <f>SUMIFS(DataRegularSeason20242025!$AA$3:$AA$1315,DataRegularSeason20242025!$B$3:$B$1315, "&lt;=" &amp; BZ$1, DataRegularSeason20242025!$D$3:$D$1315, $A21)+SUMIFS(DataRegularSeason20242025!$AB$3:$AB$1315,DataRegularSeason20242025!$B$3:$B$1315, "&lt;=" &amp; BZ$1, DataRegularSeason20242025!$E$3:$E$1315, $A21)</f>
        <v>13</v>
      </c>
      <c r="CA21">
        <f>SUMIFS(DataRegularSeason20242025!$AA$3:$AA$1315,DataRegularSeason20242025!$B$3:$B$1315, "&lt;=" &amp; CA$1, DataRegularSeason20242025!$D$3:$D$1315, $A21)+SUMIFS(DataRegularSeason20242025!$AB$3:$AB$1315,DataRegularSeason20242025!$B$3:$B$1315, "&lt;=" &amp; CA$1, DataRegularSeason20242025!$E$3:$E$1315, $A21)</f>
        <v>13</v>
      </c>
      <c r="CB21">
        <f>SUMIFS(DataRegularSeason20242025!$AA$3:$AA$1315,DataRegularSeason20242025!$B$3:$B$1315, "&lt;=" &amp; CB$1, DataRegularSeason20242025!$D$3:$D$1315, $A21)+SUMIFS(DataRegularSeason20242025!$AB$3:$AB$1315,DataRegularSeason20242025!$B$3:$B$1315, "&lt;=" &amp; CB$1, DataRegularSeason20242025!$E$3:$E$1315, $A21)</f>
        <v>13</v>
      </c>
      <c r="CC21">
        <f>SUMIFS(DataRegularSeason20242025!$AA$3:$AA$1315,DataRegularSeason20242025!$B$3:$B$1315, "&lt;=" &amp; CC$1, DataRegularSeason20242025!$D$3:$D$1315, $A21)+SUMIFS(DataRegularSeason20242025!$AB$3:$AB$1315,DataRegularSeason20242025!$B$3:$B$1315, "&lt;=" &amp; CC$1, DataRegularSeason20242025!$E$3:$E$1315, $A21)</f>
        <v>13</v>
      </c>
      <c r="CD21">
        <f>SUMIFS(DataRegularSeason20242025!$AA$3:$AA$1315,DataRegularSeason20242025!$B$3:$B$1315, "&lt;=" &amp; CD$1, DataRegularSeason20242025!$D$3:$D$1315, $A21)+SUMIFS(DataRegularSeason20242025!$AB$3:$AB$1315,DataRegularSeason20242025!$B$3:$B$1315, "&lt;=" &amp; CD$1, DataRegularSeason20242025!$E$3:$E$1315, $A21)</f>
        <v>13</v>
      </c>
      <c r="CE21">
        <f>SUMIFS(DataRegularSeason20242025!$AA$3:$AA$1315,DataRegularSeason20242025!$B$3:$B$1315, "&lt;=" &amp; CE$1, DataRegularSeason20242025!$D$3:$D$1315, $A21)+SUMIFS(DataRegularSeason20242025!$AB$3:$AB$1315,DataRegularSeason20242025!$B$3:$B$1315, "&lt;=" &amp; CE$1, DataRegularSeason20242025!$E$3:$E$1315, $A21)</f>
        <v>13</v>
      </c>
      <c r="CF21">
        <f>SUMIFS(DataRegularSeason20242025!$AA$3:$AA$1315,DataRegularSeason20242025!$B$3:$B$1315, "&lt;=" &amp; CF$1, DataRegularSeason20242025!$D$3:$D$1315, $A21)+SUMIFS(DataRegularSeason20242025!$AB$3:$AB$1315,DataRegularSeason20242025!$B$3:$B$1315, "&lt;=" &amp; CF$1, DataRegularSeason20242025!$E$3:$E$1315, $A21)</f>
        <v>13</v>
      </c>
      <c r="CG21">
        <f>SUMIFS(DataRegularSeason20242025!$AA$3:$AA$1315,DataRegularSeason20242025!$B$3:$B$1315, "&lt;=" &amp; CG$1, DataRegularSeason20242025!$D$3:$D$1315, $A21)+SUMIFS(DataRegularSeason20242025!$AB$3:$AB$1315,DataRegularSeason20242025!$B$3:$B$1315, "&lt;=" &amp; CG$1, DataRegularSeason20242025!$E$3:$E$1315, $A21)</f>
        <v>13</v>
      </c>
      <c r="CH21">
        <f>SUMIFS(DataRegularSeason20242025!$AA$3:$AA$1315,DataRegularSeason20242025!$B$3:$B$1315, "&lt;=" &amp; CH$1, DataRegularSeason20242025!$D$3:$D$1315, $A21)+SUMIFS(DataRegularSeason20242025!$AB$3:$AB$1315,DataRegularSeason20242025!$B$3:$B$1315, "&lt;=" &amp; CH$1, DataRegularSeason20242025!$E$3:$E$1315, $A21)</f>
        <v>13</v>
      </c>
      <c r="CI21">
        <f>SUMIFS(DataRegularSeason20242025!$AA$3:$AA$1315,DataRegularSeason20242025!$B$3:$B$1315, "&lt;=" &amp; CI$1, DataRegularSeason20242025!$D$3:$D$1315, $A21)+SUMIFS(DataRegularSeason20242025!$AB$3:$AB$1315,DataRegularSeason20242025!$B$3:$B$1315, "&lt;=" &amp; CI$1, DataRegularSeason20242025!$E$3:$E$1315, $A21)</f>
        <v>13</v>
      </c>
      <c r="CJ21">
        <f>SUMIFS(DataRegularSeason20242025!$AA$3:$AA$1315,DataRegularSeason20242025!$B$3:$B$1315, "&lt;=" &amp; CJ$1, DataRegularSeason20242025!$D$3:$D$1315, $A21)+SUMIFS(DataRegularSeason20242025!$AB$3:$AB$1315,DataRegularSeason20242025!$B$3:$B$1315, "&lt;=" &amp; CJ$1, DataRegularSeason20242025!$E$3:$E$1315, $A21)</f>
        <v>13</v>
      </c>
      <c r="CK21">
        <f>SUMIFS(DataRegularSeason20242025!$AA$3:$AA$1315,DataRegularSeason20242025!$B$3:$B$1315, "&lt;=" &amp; CK$1, DataRegularSeason20242025!$D$3:$D$1315, $A21)+SUMIFS(DataRegularSeason20242025!$AB$3:$AB$1315,DataRegularSeason20242025!$B$3:$B$1315, "&lt;=" &amp; CK$1, DataRegularSeason20242025!$E$3:$E$1315, $A21)</f>
        <v>13</v>
      </c>
      <c r="CL21">
        <f>SUMIFS(DataRegularSeason20242025!$AA$3:$AA$1315,DataRegularSeason20242025!$B$3:$B$1315, "&lt;=" &amp; CL$1, DataRegularSeason20242025!$D$3:$D$1315, $A21)+SUMIFS(DataRegularSeason20242025!$AB$3:$AB$1315,DataRegularSeason20242025!$B$3:$B$1315, "&lt;=" &amp; CL$1, DataRegularSeason20242025!$E$3:$E$1315, $A21)</f>
        <v>13</v>
      </c>
      <c r="CM21">
        <f>SUMIFS(DataRegularSeason20242025!$AA$3:$AA$1315,DataRegularSeason20242025!$B$3:$B$1315, "&lt;=" &amp; CM$1, DataRegularSeason20242025!$D$3:$D$1315, $A21)+SUMIFS(DataRegularSeason20242025!$AB$3:$AB$1315,DataRegularSeason20242025!$B$3:$B$1315, "&lt;=" &amp; CM$1, DataRegularSeason20242025!$E$3:$E$1315, $A21)</f>
        <v>13</v>
      </c>
      <c r="CN21">
        <f>SUMIFS(DataRegularSeason20242025!$AA$3:$AA$1315,DataRegularSeason20242025!$B$3:$B$1315, "&lt;=" &amp; CN$1, DataRegularSeason20242025!$D$3:$D$1315, $A21)+SUMIFS(DataRegularSeason20242025!$AB$3:$AB$1315,DataRegularSeason20242025!$B$3:$B$1315, "&lt;=" &amp; CN$1, DataRegularSeason20242025!$E$3:$E$1315, $A21)</f>
        <v>13</v>
      </c>
      <c r="CO21">
        <f>SUMIFS(DataRegularSeason20242025!$AA$3:$AA$1315,DataRegularSeason20242025!$B$3:$B$1315, "&lt;=" &amp; CO$1, DataRegularSeason20242025!$D$3:$D$1315, $A21)+SUMIFS(DataRegularSeason20242025!$AB$3:$AB$1315,DataRegularSeason20242025!$B$3:$B$1315, "&lt;=" &amp; CO$1, DataRegularSeason20242025!$E$3:$E$1315, $A21)</f>
        <v>13</v>
      </c>
      <c r="CP21">
        <f>SUMIFS(DataRegularSeason20242025!$AA$3:$AA$1315,DataRegularSeason20242025!$B$3:$B$1315, "&lt;=" &amp; CP$1, DataRegularSeason20242025!$D$3:$D$1315, $A21)+SUMIFS(DataRegularSeason20242025!$AB$3:$AB$1315,DataRegularSeason20242025!$B$3:$B$1315, "&lt;=" &amp; CP$1, DataRegularSeason20242025!$E$3:$E$1315, $A21)</f>
        <v>13</v>
      </c>
      <c r="CQ21">
        <f>SUMIFS(DataRegularSeason20242025!$AA$3:$AA$1315,DataRegularSeason20242025!$B$3:$B$1315, "&lt;=" &amp; CQ$1, DataRegularSeason20242025!$D$3:$D$1315, $A21)+SUMIFS(DataRegularSeason20242025!$AB$3:$AB$1315,DataRegularSeason20242025!$B$3:$B$1315, "&lt;=" &amp; CQ$1, DataRegularSeason20242025!$E$3:$E$1315, $A21)</f>
        <v>13</v>
      </c>
      <c r="CR21">
        <f>SUMIFS(DataRegularSeason20242025!$AA$3:$AA$1315,DataRegularSeason20242025!$B$3:$B$1315, "&lt;=" &amp; CR$1, DataRegularSeason20242025!$D$3:$D$1315, $A21)+SUMIFS(DataRegularSeason20242025!$AB$3:$AB$1315,DataRegularSeason20242025!$B$3:$B$1315, "&lt;=" &amp; CR$1, DataRegularSeason20242025!$E$3:$E$1315, $A21)</f>
        <v>13</v>
      </c>
      <c r="CS21">
        <f>SUMIFS(DataRegularSeason20242025!$AA$3:$AA$1315,DataRegularSeason20242025!$B$3:$B$1315, "&lt;=" &amp; CS$1, DataRegularSeason20242025!$D$3:$D$1315, $A21)+SUMIFS(DataRegularSeason20242025!$AB$3:$AB$1315,DataRegularSeason20242025!$B$3:$B$1315, "&lt;=" &amp; CS$1, DataRegularSeason20242025!$E$3:$E$1315, $A21)</f>
        <v>13</v>
      </c>
      <c r="CT21">
        <f>SUMIFS(DataRegularSeason20242025!$AA$3:$AA$1315,DataRegularSeason20242025!$B$3:$B$1315, "&lt;=" &amp; CT$1, DataRegularSeason20242025!$D$3:$D$1315, $A21)+SUMIFS(DataRegularSeason20242025!$AB$3:$AB$1315,DataRegularSeason20242025!$B$3:$B$1315, "&lt;=" &amp; CT$1, DataRegularSeason20242025!$E$3:$E$1315, $A21)</f>
        <v>13</v>
      </c>
      <c r="CU21">
        <f>SUMIFS(DataRegularSeason20242025!$AA$3:$AA$1315,DataRegularSeason20242025!$B$3:$B$1315, "&lt;=" &amp; CU$1, DataRegularSeason20242025!$D$3:$D$1315, $A21)+SUMIFS(DataRegularSeason20242025!$AB$3:$AB$1315,DataRegularSeason20242025!$B$3:$B$1315, "&lt;=" &amp; CU$1, DataRegularSeason20242025!$E$3:$E$1315, $A21)</f>
        <v>13</v>
      </c>
      <c r="CV21">
        <f>SUMIFS(DataRegularSeason20242025!$AA$3:$AA$1315,DataRegularSeason20242025!$B$3:$B$1315, "&lt;=" &amp; CV$1, DataRegularSeason20242025!$D$3:$D$1315, $A21)+SUMIFS(DataRegularSeason20242025!$AB$3:$AB$1315,DataRegularSeason20242025!$B$3:$B$1315, "&lt;=" &amp; CV$1, DataRegularSeason20242025!$E$3:$E$1315, $A21)</f>
        <v>13</v>
      </c>
      <c r="CW21">
        <f>SUMIFS(DataRegularSeason20242025!$AA$3:$AA$1315,DataRegularSeason20242025!$B$3:$B$1315, "&lt;=" &amp; CW$1, DataRegularSeason20242025!$D$3:$D$1315, $A21)+SUMIFS(DataRegularSeason20242025!$AB$3:$AB$1315,DataRegularSeason20242025!$B$3:$B$1315, "&lt;=" &amp; CW$1, DataRegularSeason20242025!$E$3:$E$1315, $A21)</f>
        <v>13</v>
      </c>
      <c r="CX21">
        <f>SUMIFS(DataRegularSeason20242025!$AA$3:$AA$1315,DataRegularSeason20242025!$B$3:$B$1315, "&lt;=" &amp; CX$1, DataRegularSeason20242025!$D$3:$D$1315, $A21)+SUMIFS(DataRegularSeason20242025!$AB$3:$AB$1315,DataRegularSeason20242025!$B$3:$B$1315, "&lt;=" &amp; CX$1, DataRegularSeason20242025!$E$3:$E$1315, $A21)</f>
        <v>13</v>
      </c>
      <c r="CY21">
        <f>SUMIFS(DataRegularSeason20242025!$AA$3:$AA$1315,DataRegularSeason20242025!$B$3:$B$1315, "&lt;=" &amp; CY$1, DataRegularSeason20242025!$D$3:$D$1315, $A21)+SUMIFS(DataRegularSeason20242025!$AB$3:$AB$1315,DataRegularSeason20242025!$B$3:$B$1315, "&lt;=" &amp; CY$1, DataRegularSeason20242025!$E$3:$E$1315, $A21)</f>
        <v>13</v>
      </c>
      <c r="CZ21">
        <f>SUMIFS(DataRegularSeason20242025!$AA$3:$AA$1315,DataRegularSeason20242025!$B$3:$B$1315, "&lt;=" &amp; CZ$1, DataRegularSeason20242025!$D$3:$D$1315, $A21)+SUMIFS(DataRegularSeason20242025!$AB$3:$AB$1315,DataRegularSeason20242025!$B$3:$B$1315, "&lt;=" &amp; CZ$1, DataRegularSeason20242025!$E$3:$E$1315, $A21)</f>
        <v>13</v>
      </c>
      <c r="DA21">
        <f>SUMIFS(DataRegularSeason20242025!$AA$3:$AA$1315,DataRegularSeason20242025!$B$3:$B$1315, "&lt;=" &amp; DA$1, DataRegularSeason20242025!$D$3:$D$1315, $A21)+SUMIFS(DataRegularSeason20242025!$AB$3:$AB$1315,DataRegularSeason20242025!$B$3:$B$1315, "&lt;=" &amp; DA$1, DataRegularSeason20242025!$E$3:$E$1315, $A21)</f>
        <v>13</v>
      </c>
      <c r="DB21">
        <f>SUMIFS(DataRegularSeason20242025!$AA$3:$AA$1315,DataRegularSeason20242025!$B$3:$B$1315, "&lt;=" &amp; DB$1, DataRegularSeason20242025!$D$3:$D$1315, $A21)+SUMIFS(DataRegularSeason20242025!$AB$3:$AB$1315,DataRegularSeason20242025!$B$3:$B$1315, "&lt;=" &amp; DB$1, DataRegularSeason20242025!$E$3:$E$1315, $A21)</f>
        <v>13</v>
      </c>
      <c r="DC21">
        <f>SUMIFS(DataRegularSeason20242025!$AA$3:$AA$1315,DataRegularSeason20242025!$B$3:$B$1315, "&lt;=" &amp; DC$1, DataRegularSeason20242025!$D$3:$D$1315, $A21)+SUMIFS(DataRegularSeason20242025!$AB$3:$AB$1315,DataRegularSeason20242025!$B$3:$B$1315, "&lt;=" &amp; DC$1, DataRegularSeason20242025!$E$3:$E$1315, $A21)</f>
        <v>13</v>
      </c>
      <c r="DD21">
        <f>SUMIFS(DataRegularSeason20242025!$AA$3:$AA$1315,DataRegularSeason20242025!$B$3:$B$1315, "&lt;=" &amp; DD$1, DataRegularSeason20242025!$D$3:$D$1315, $A21)+SUMIFS(DataRegularSeason20242025!$AB$3:$AB$1315,DataRegularSeason20242025!$B$3:$B$1315, "&lt;=" &amp; DD$1, DataRegularSeason20242025!$E$3:$E$1315, $A21)</f>
        <v>13</v>
      </c>
      <c r="DE21">
        <f>SUMIFS(DataRegularSeason20242025!$AA$3:$AA$1315,DataRegularSeason20242025!$B$3:$B$1315, "&lt;=" &amp; DE$1, DataRegularSeason20242025!$D$3:$D$1315, $A21)+SUMIFS(DataRegularSeason20242025!$AB$3:$AB$1315,DataRegularSeason20242025!$B$3:$B$1315, "&lt;=" &amp; DE$1, DataRegularSeason20242025!$E$3:$E$1315, $A21)</f>
        <v>13</v>
      </c>
      <c r="DF21">
        <f>SUMIFS(DataRegularSeason20242025!$AA$3:$AA$1315,DataRegularSeason20242025!$B$3:$B$1315, "&lt;=" &amp; DF$1, DataRegularSeason20242025!$D$3:$D$1315, $A21)+SUMIFS(DataRegularSeason20242025!$AB$3:$AB$1315,DataRegularSeason20242025!$B$3:$B$1315, "&lt;=" &amp; DF$1, DataRegularSeason20242025!$E$3:$E$1315, $A21)</f>
        <v>13</v>
      </c>
      <c r="DG21">
        <f>SUMIFS(DataRegularSeason20242025!$AA$3:$AA$1315,DataRegularSeason20242025!$B$3:$B$1315, "&lt;=" &amp; DG$1, DataRegularSeason20242025!$D$3:$D$1315, $A21)+SUMIFS(DataRegularSeason20242025!$AB$3:$AB$1315,DataRegularSeason20242025!$B$3:$B$1315, "&lt;=" &amp; DG$1, DataRegularSeason20242025!$E$3:$E$1315, $A21)</f>
        <v>13</v>
      </c>
      <c r="DH21">
        <f>SUMIFS(DataRegularSeason20242025!$AA$3:$AA$1315,DataRegularSeason20242025!$B$3:$B$1315, "&lt;=" &amp; DH$1, DataRegularSeason20242025!$D$3:$D$1315, $A21)+SUMIFS(DataRegularSeason20242025!$AB$3:$AB$1315,DataRegularSeason20242025!$B$3:$B$1315, "&lt;=" &amp; DH$1, DataRegularSeason20242025!$E$3:$E$1315, $A21)</f>
        <v>13</v>
      </c>
      <c r="DI21">
        <f>SUMIFS(DataRegularSeason20242025!$AA$3:$AA$1315,DataRegularSeason20242025!$B$3:$B$1315, "&lt;=" &amp; DI$1, DataRegularSeason20242025!$D$3:$D$1315, $A21)+SUMIFS(DataRegularSeason20242025!$AB$3:$AB$1315,DataRegularSeason20242025!$B$3:$B$1315, "&lt;=" &amp; DI$1, DataRegularSeason20242025!$E$3:$E$1315, $A21)</f>
        <v>13</v>
      </c>
      <c r="DJ21">
        <f>SUMIFS(DataRegularSeason20242025!$AA$3:$AA$1315,DataRegularSeason20242025!$B$3:$B$1315, "&lt;=" &amp; DJ$1, DataRegularSeason20242025!$D$3:$D$1315, $A21)+SUMIFS(DataRegularSeason20242025!$AB$3:$AB$1315,DataRegularSeason20242025!$B$3:$B$1315, "&lt;=" &amp; DJ$1, DataRegularSeason20242025!$E$3:$E$1315, $A21)</f>
        <v>13</v>
      </c>
      <c r="DK21">
        <f>SUMIFS(DataRegularSeason20242025!$AA$3:$AA$1315,DataRegularSeason20242025!$B$3:$B$1315, "&lt;=" &amp; DK$1, DataRegularSeason20242025!$D$3:$D$1315, $A21)+SUMIFS(DataRegularSeason20242025!$AB$3:$AB$1315,DataRegularSeason20242025!$B$3:$B$1315, "&lt;=" &amp; DK$1, DataRegularSeason20242025!$E$3:$E$1315, $A21)</f>
        <v>13</v>
      </c>
      <c r="DL21">
        <f>SUMIFS(DataRegularSeason20242025!$AA$3:$AA$1315,DataRegularSeason20242025!$B$3:$B$1315, "&lt;=" &amp; DL$1, DataRegularSeason20242025!$D$3:$D$1315, $A21)+SUMIFS(DataRegularSeason20242025!$AB$3:$AB$1315,DataRegularSeason20242025!$B$3:$B$1315, "&lt;=" &amp; DL$1, DataRegularSeason20242025!$E$3:$E$1315, $A21)</f>
        <v>13</v>
      </c>
      <c r="DM21">
        <f>SUMIFS(DataRegularSeason20242025!$AA$3:$AA$1315,DataRegularSeason20242025!$B$3:$B$1315, "&lt;=" &amp; DM$1, DataRegularSeason20242025!$D$3:$D$1315, $A21)+SUMIFS(DataRegularSeason20242025!$AB$3:$AB$1315,DataRegularSeason20242025!$B$3:$B$1315, "&lt;=" &amp; DM$1, DataRegularSeason20242025!$E$3:$E$1315, $A21)</f>
        <v>13</v>
      </c>
      <c r="DN21">
        <f>SUMIFS(DataRegularSeason20242025!$AA$3:$AA$1315,DataRegularSeason20242025!$B$3:$B$1315, "&lt;=" &amp; DN$1, DataRegularSeason20242025!$D$3:$D$1315, $A21)+SUMIFS(DataRegularSeason20242025!$AB$3:$AB$1315,DataRegularSeason20242025!$B$3:$B$1315, "&lt;=" &amp; DN$1, DataRegularSeason20242025!$E$3:$E$1315, $A21)</f>
        <v>13</v>
      </c>
      <c r="DO21">
        <f>SUMIFS(DataRegularSeason20242025!$AA$3:$AA$1315,DataRegularSeason20242025!$B$3:$B$1315, "&lt;=" &amp; DO$1, DataRegularSeason20242025!$D$3:$D$1315, $A21)+SUMIFS(DataRegularSeason20242025!$AB$3:$AB$1315,DataRegularSeason20242025!$B$3:$B$1315, "&lt;=" &amp; DO$1, DataRegularSeason20242025!$E$3:$E$1315, $A21)</f>
        <v>13</v>
      </c>
      <c r="DP21">
        <f>SUMIFS(DataRegularSeason20242025!$AA$3:$AA$1315,DataRegularSeason20242025!$B$3:$B$1315, "&lt;=" &amp; DP$1, DataRegularSeason20242025!$D$3:$D$1315, $A21)+SUMIFS(DataRegularSeason20242025!$AB$3:$AB$1315,DataRegularSeason20242025!$B$3:$B$1315, "&lt;=" &amp; DP$1, DataRegularSeason20242025!$E$3:$E$1315, $A21)</f>
        <v>13</v>
      </c>
      <c r="DQ21">
        <f>SUMIFS(DataRegularSeason20242025!$AA$3:$AA$1315,DataRegularSeason20242025!$B$3:$B$1315, "&lt;=" &amp; DQ$1, DataRegularSeason20242025!$D$3:$D$1315, $A21)+SUMIFS(DataRegularSeason20242025!$AB$3:$AB$1315,DataRegularSeason20242025!$B$3:$B$1315, "&lt;=" &amp; DQ$1, DataRegularSeason20242025!$E$3:$E$1315, $A21)</f>
        <v>13</v>
      </c>
      <c r="DR21">
        <f>SUMIFS(DataRegularSeason20242025!$AA$3:$AA$1315,DataRegularSeason20242025!$B$3:$B$1315, "&lt;=" &amp; DR$1, DataRegularSeason20242025!$D$3:$D$1315, $A21)+SUMIFS(DataRegularSeason20242025!$AB$3:$AB$1315,DataRegularSeason20242025!$B$3:$B$1315, "&lt;=" &amp; DR$1, DataRegularSeason20242025!$E$3:$E$1315, $A21)</f>
        <v>13</v>
      </c>
      <c r="DS21">
        <f>SUMIFS(DataRegularSeason20242025!$AA$3:$AA$1315,DataRegularSeason20242025!$B$3:$B$1315, "&lt;=" &amp; DS$1, DataRegularSeason20242025!$D$3:$D$1315, $A21)+SUMIFS(DataRegularSeason20242025!$AB$3:$AB$1315,DataRegularSeason20242025!$B$3:$B$1315, "&lt;=" &amp; DS$1, DataRegularSeason20242025!$E$3:$E$1315, $A21)</f>
        <v>13</v>
      </c>
      <c r="DT21">
        <f>SUMIFS(DataRegularSeason20242025!$AA$3:$AA$1315,DataRegularSeason20242025!$B$3:$B$1315, "&lt;=" &amp; DT$1, DataRegularSeason20242025!$D$3:$D$1315, $A21)+SUMIFS(DataRegularSeason20242025!$AB$3:$AB$1315,DataRegularSeason20242025!$B$3:$B$1315, "&lt;=" &amp; DT$1, DataRegularSeason20242025!$E$3:$E$1315, $A21)</f>
        <v>13</v>
      </c>
      <c r="DU21">
        <f>SUMIFS(DataRegularSeason20242025!$AA$3:$AA$1315,DataRegularSeason20242025!$B$3:$B$1315, "&lt;=" &amp; DU$1, DataRegularSeason20242025!$D$3:$D$1315, $A21)+SUMIFS(DataRegularSeason20242025!$AB$3:$AB$1315,DataRegularSeason20242025!$B$3:$B$1315, "&lt;=" &amp; DU$1, DataRegularSeason20242025!$E$3:$E$1315, $A21)</f>
        <v>13</v>
      </c>
      <c r="DV21">
        <f>SUMIFS(DataRegularSeason20242025!$AA$3:$AA$1315,DataRegularSeason20242025!$B$3:$B$1315, "&lt;=" &amp; DV$1, DataRegularSeason20242025!$D$3:$D$1315, $A21)+SUMIFS(DataRegularSeason20242025!$AB$3:$AB$1315,DataRegularSeason20242025!$B$3:$B$1315, "&lt;=" &amp; DV$1, DataRegularSeason20242025!$E$3:$E$1315, $A21)</f>
        <v>13</v>
      </c>
      <c r="DW21">
        <f>SUMIFS(DataRegularSeason20242025!$AA$3:$AA$1315,DataRegularSeason20242025!$B$3:$B$1315, "&lt;=" &amp; DW$1, DataRegularSeason20242025!$D$3:$D$1315, $A21)+SUMIFS(DataRegularSeason20242025!$AB$3:$AB$1315,DataRegularSeason20242025!$B$3:$B$1315, "&lt;=" &amp; DW$1, DataRegularSeason20242025!$E$3:$E$1315, $A21)</f>
        <v>13</v>
      </c>
      <c r="DX21">
        <f>SUMIFS(DataRegularSeason20242025!$AA$3:$AA$1315,DataRegularSeason20242025!$B$3:$B$1315, "&lt;=" &amp; DX$1, DataRegularSeason20242025!$D$3:$D$1315, $A21)+SUMIFS(DataRegularSeason20242025!$AB$3:$AB$1315,DataRegularSeason20242025!$B$3:$B$1315, "&lt;=" &amp; DX$1, DataRegularSeason20242025!$E$3:$E$1315, $A21)</f>
        <v>13</v>
      </c>
      <c r="DY21">
        <f>SUMIFS(DataRegularSeason20242025!$AA$3:$AA$1315,DataRegularSeason20242025!$B$3:$B$1315, "&lt;=" &amp; DY$1, DataRegularSeason20242025!$D$3:$D$1315, $A21)+SUMIFS(DataRegularSeason20242025!$AB$3:$AB$1315,DataRegularSeason20242025!$B$3:$B$1315, "&lt;=" &amp; DY$1, DataRegularSeason20242025!$E$3:$E$1315, $A21)</f>
        <v>13</v>
      </c>
      <c r="DZ21">
        <f>SUMIFS(DataRegularSeason20242025!$AA$3:$AA$1315,DataRegularSeason20242025!$B$3:$B$1315, "&lt;=" &amp; DZ$1, DataRegularSeason20242025!$D$3:$D$1315, $A21)+SUMIFS(DataRegularSeason20242025!$AB$3:$AB$1315,DataRegularSeason20242025!$B$3:$B$1315, "&lt;=" &amp; DZ$1, DataRegularSeason20242025!$E$3:$E$1315, $A21)</f>
        <v>13</v>
      </c>
      <c r="EA21">
        <f>SUMIFS(DataRegularSeason20242025!$AA$3:$AA$1315,DataRegularSeason20242025!$B$3:$B$1315, "&lt;=" &amp; EA$1, DataRegularSeason20242025!$D$3:$D$1315, $A21)+SUMIFS(DataRegularSeason20242025!$AB$3:$AB$1315,DataRegularSeason20242025!$B$3:$B$1315, "&lt;=" &amp; EA$1, DataRegularSeason20242025!$E$3:$E$1315, $A21)</f>
        <v>13</v>
      </c>
      <c r="EB21">
        <f>SUMIFS(DataRegularSeason20242025!$AA$3:$AA$1315,DataRegularSeason20242025!$B$3:$B$1315, "&lt;=" &amp; EB$1, DataRegularSeason20242025!$D$3:$D$1315, $A21)+SUMIFS(DataRegularSeason20242025!$AB$3:$AB$1315,DataRegularSeason20242025!$B$3:$B$1315, "&lt;=" &amp; EB$1, DataRegularSeason20242025!$E$3:$E$1315, $A21)</f>
        <v>13</v>
      </c>
      <c r="EC21">
        <f>SUMIFS(DataRegularSeason20242025!$AA$3:$AA$1315,DataRegularSeason20242025!$B$3:$B$1315, "&lt;=" &amp; EC$1, DataRegularSeason20242025!$D$3:$D$1315, $A21)+SUMIFS(DataRegularSeason20242025!$AB$3:$AB$1315,DataRegularSeason20242025!$B$3:$B$1315, "&lt;=" &amp; EC$1, DataRegularSeason20242025!$E$3:$E$1315, $A21)</f>
        <v>13</v>
      </c>
      <c r="ED21">
        <f>SUMIFS(DataRegularSeason20242025!$AA$3:$AA$1315,DataRegularSeason20242025!$B$3:$B$1315, "&lt;=" &amp; ED$1, DataRegularSeason20242025!$D$3:$D$1315, $A21)+SUMIFS(DataRegularSeason20242025!$AB$3:$AB$1315,DataRegularSeason20242025!$B$3:$B$1315, "&lt;=" &amp; ED$1, DataRegularSeason20242025!$E$3:$E$1315, $A21)</f>
        <v>13</v>
      </c>
      <c r="EE21">
        <f>SUMIFS(DataRegularSeason20242025!$AA$3:$AA$1315,DataRegularSeason20242025!$B$3:$B$1315, "&lt;=" &amp; EE$1, DataRegularSeason20242025!$D$3:$D$1315, $A21)+SUMIFS(DataRegularSeason20242025!$AB$3:$AB$1315,DataRegularSeason20242025!$B$3:$B$1315, "&lt;=" &amp; EE$1, DataRegularSeason20242025!$E$3:$E$1315, $A21)</f>
        <v>13</v>
      </c>
      <c r="EF21">
        <f>SUMIFS(DataRegularSeason20242025!$AA$3:$AA$1315,DataRegularSeason20242025!$B$3:$B$1315, "&lt;=" &amp; EF$1, DataRegularSeason20242025!$D$3:$D$1315, $A21)+SUMIFS(DataRegularSeason20242025!$AB$3:$AB$1315,DataRegularSeason20242025!$B$3:$B$1315, "&lt;=" &amp; EF$1, DataRegularSeason20242025!$E$3:$E$1315, $A21)</f>
        <v>13</v>
      </c>
      <c r="EG21">
        <f>SUMIFS(DataRegularSeason20242025!$AA$3:$AA$1315,DataRegularSeason20242025!$B$3:$B$1315, "&lt;=" &amp; EG$1, DataRegularSeason20242025!$D$3:$D$1315, $A21)+SUMIFS(DataRegularSeason20242025!$AB$3:$AB$1315,DataRegularSeason20242025!$B$3:$B$1315, "&lt;=" &amp; EG$1, DataRegularSeason20242025!$E$3:$E$1315, $A21)</f>
        <v>13</v>
      </c>
      <c r="EH21">
        <f>SUMIFS(DataRegularSeason20242025!$AA$3:$AA$1315,DataRegularSeason20242025!$B$3:$B$1315, "&lt;=" &amp; EH$1, DataRegularSeason20242025!$D$3:$D$1315, $A21)+SUMIFS(DataRegularSeason20242025!$AB$3:$AB$1315,DataRegularSeason20242025!$B$3:$B$1315, "&lt;=" &amp; EH$1, DataRegularSeason20242025!$E$3:$E$1315, $A21)</f>
        <v>13</v>
      </c>
      <c r="EI21">
        <f>SUMIFS(DataRegularSeason20242025!$AA$3:$AA$1315,DataRegularSeason20242025!$B$3:$B$1315, "&lt;=" &amp; EI$1, DataRegularSeason20242025!$D$3:$D$1315, $A21)+SUMIFS(DataRegularSeason20242025!$AB$3:$AB$1315,DataRegularSeason20242025!$B$3:$B$1315, "&lt;=" &amp; EI$1, DataRegularSeason20242025!$E$3:$E$1315, $A21)</f>
        <v>13</v>
      </c>
      <c r="EJ21">
        <f>SUMIFS(DataRegularSeason20242025!$AA$3:$AA$1315,DataRegularSeason20242025!$B$3:$B$1315, "&lt;=" &amp; EJ$1, DataRegularSeason20242025!$D$3:$D$1315, $A21)+SUMIFS(DataRegularSeason20242025!$AB$3:$AB$1315,DataRegularSeason20242025!$B$3:$B$1315, "&lt;=" &amp; EJ$1, DataRegularSeason20242025!$E$3:$E$1315, $A21)</f>
        <v>13</v>
      </c>
      <c r="EK21">
        <f>SUMIFS(DataRegularSeason20242025!$AA$3:$AA$1315,DataRegularSeason20242025!$B$3:$B$1315, "&lt;=" &amp; EK$1, DataRegularSeason20242025!$D$3:$D$1315, $A21)+SUMIFS(DataRegularSeason20242025!$AB$3:$AB$1315,DataRegularSeason20242025!$B$3:$B$1315, "&lt;=" &amp; EK$1, DataRegularSeason20242025!$E$3:$E$1315, $A21)</f>
        <v>13</v>
      </c>
      <c r="EL21">
        <f>SUMIFS(DataRegularSeason20242025!$AA$3:$AA$1315,DataRegularSeason20242025!$B$3:$B$1315, "&lt;=" &amp; EL$1, DataRegularSeason20242025!$D$3:$D$1315, $A21)+SUMIFS(DataRegularSeason20242025!$AB$3:$AB$1315,DataRegularSeason20242025!$B$3:$B$1315, "&lt;=" &amp; EL$1, DataRegularSeason20242025!$E$3:$E$1315, $A21)</f>
        <v>13</v>
      </c>
      <c r="EM21">
        <f>SUMIFS(DataRegularSeason20242025!$AA$3:$AA$1315,DataRegularSeason20242025!$B$3:$B$1315, "&lt;=" &amp; EM$1, DataRegularSeason20242025!$D$3:$D$1315, $A21)+SUMIFS(DataRegularSeason20242025!$AB$3:$AB$1315,DataRegularSeason20242025!$B$3:$B$1315, "&lt;=" &amp; EM$1, DataRegularSeason20242025!$E$3:$E$1315, $A21)</f>
        <v>13</v>
      </c>
      <c r="EN21">
        <f>SUMIFS(DataRegularSeason20242025!$AA$3:$AA$1315,DataRegularSeason20242025!$B$3:$B$1315, "&lt;=" &amp; EN$1, DataRegularSeason20242025!$D$3:$D$1315, $A21)+SUMIFS(DataRegularSeason20242025!$AB$3:$AB$1315,DataRegularSeason20242025!$B$3:$B$1315, "&lt;=" &amp; EN$1, DataRegularSeason20242025!$E$3:$E$1315, $A21)</f>
        <v>13</v>
      </c>
      <c r="EO21">
        <f>SUMIFS(DataRegularSeason20242025!$AA$3:$AA$1315,DataRegularSeason20242025!$B$3:$B$1315, "&lt;=" &amp; EO$1, DataRegularSeason20242025!$D$3:$D$1315, $A21)+SUMIFS(DataRegularSeason20242025!$AB$3:$AB$1315,DataRegularSeason20242025!$B$3:$B$1315, "&lt;=" &amp; EO$1, DataRegularSeason20242025!$E$3:$E$1315, $A21)</f>
        <v>13</v>
      </c>
      <c r="EP21">
        <f>SUMIFS(DataRegularSeason20242025!$AA$3:$AA$1315,DataRegularSeason20242025!$B$3:$B$1315, "&lt;=" &amp; EP$1, DataRegularSeason20242025!$D$3:$D$1315, $A21)+SUMIFS(DataRegularSeason20242025!$AB$3:$AB$1315,DataRegularSeason20242025!$B$3:$B$1315, "&lt;=" &amp; EP$1, DataRegularSeason20242025!$E$3:$E$1315, $A21)</f>
        <v>13</v>
      </c>
      <c r="EQ21">
        <f>SUMIFS(DataRegularSeason20242025!$AA$3:$AA$1315,DataRegularSeason20242025!$B$3:$B$1315, "&lt;=" &amp; EQ$1, DataRegularSeason20242025!$D$3:$D$1315, $A21)+SUMIFS(DataRegularSeason20242025!$AB$3:$AB$1315,DataRegularSeason20242025!$B$3:$B$1315, "&lt;=" &amp; EQ$1, DataRegularSeason20242025!$E$3:$E$1315, $A21)</f>
        <v>13</v>
      </c>
      <c r="ER21">
        <f>SUMIFS(DataRegularSeason20242025!$AA$3:$AA$1315,DataRegularSeason20242025!$B$3:$B$1315, "&lt;=" &amp; ER$1, DataRegularSeason20242025!$D$3:$D$1315, $A21)+SUMIFS(DataRegularSeason20242025!$AB$3:$AB$1315,DataRegularSeason20242025!$B$3:$B$1315, "&lt;=" &amp; ER$1, DataRegularSeason20242025!$E$3:$E$1315, $A21)</f>
        <v>13</v>
      </c>
      <c r="ES21">
        <f>SUMIFS(DataRegularSeason20242025!$AA$3:$AA$1315,DataRegularSeason20242025!$B$3:$B$1315, "&lt;=" &amp; ES$1, DataRegularSeason20242025!$D$3:$D$1315, $A21)+SUMIFS(DataRegularSeason20242025!$AB$3:$AB$1315,DataRegularSeason20242025!$B$3:$B$1315, "&lt;=" &amp; ES$1, DataRegularSeason20242025!$E$3:$E$1315, $A21)</f>
        <v>13</v>
      </c>
      <c r="ET21">
        <f>SUMIFS(DataRegularSeason20242025!$AA$3:$AA$1315,DataRegularSeason20242025!$B$3:$B$1315, "&lt;=" &amp; ET$1, DataRegularSeason20242025!$D$3:$D$1315, $A21)+SUMIFS(DataRegularSeason20242025!$AB$3:$AB$1315,DataRegularSeason20242025!$B$3:$B$1315, "&lt;=" &amp; ET$1, DataRegularSeason20242025!$E$3:$E$1315, $A21)</f>
        <v>13</v>
      </c>
      <c r="EU21">
        <f>SUMIFS(DataRegularSeason20242025!$AA$3:$AA$1315,DataRegularSeason20242025!$B$3:$B$1315, "&lt;=" &amp; EU$1, DataRegularSeason20242025!$D$3:$D$1315, $A21)+SUMIFS(DataRegularSeason20242025!$AB$3:$AB$1315,DataRegularSeason20242025!$B$3:$B$1315, "&lt;=" &amp; EU$1, DataRegularSeason20242025!$E$3:$E$1315, $A21)</f>
        <v>13</v>
      </c>
      <c r="EV21">
        <f>SUMIFS(DataRegularSeason20242025!$AA$3:$AA$1315,DataRegularSeason20242025!$B$3:$B$1315, "&lt;=" &amp; EV$1, DataRegularSeason20242025!$D$3:$D$1315, $A21)+SUMIFS(DataRegularSeason20242025!$AB$3:$AB$1315,DataRegularSeason20242025!$B$3:$B$1315, "&lt;=" &amp; EV$1, DataRegularSeason20242025!$E$3:$E$1315, $A21)</f>
        <v>13</v>
      </c>
      <c r="EW21">
        <f>SUMIFS(DataRegularSeason20242025!$AA$3:$AA$1315,DataRegularSeason20242025!$B$3:$B$1315, "&lt;=" &amp; EW$1, DataRegularSeason20242025!$D$3:$D$1315, $A21)+SUMIFS(DataRegularSeason20242025!$AB$3:$AB$1315,DataRegularSeason20242025!$B$3:$B$1315, "&lt;=" &amp; EW$1, DataRegularSeason20242025!$E$3:$E$1315, $A21)</f>
        <v>13</v>
      </c>
      <c r="EX21">
        <f>SUMIFS(DataRegularSeason20242025!$AA$3:$AA$1315,DataRegularSeason20242025!$B$3:$B$1315, "&lt;=" &amp; EX$1, DataRegularSeason20242025!$D$3:$D$1315, $A21)+SUMIFS(DataRegularSeason20242025!$AB$3:$AB$1315,DataRegularSeason20242025!$B$3:$B$1315, "&lt;=" &amp; EX$1, DataRegularSeason20242025!$E$3:$E$1315, $A21)</f>
        <v>13</v>
      </c>
      <c r="EY21">
        <f>SUMIFS(DataRegularSeason20242025!$AA$3:$AA$1315,DataRegularSeason20242025!$B$3:$B$1315, "&lt;=" &amp; EY$1, DataRegularSeason20242025!$D$3:$D$1315, $A21)+SUMIFS(DataRegularSeason20242025!$AB$3:$AB$1315,DataRegularSeason20242025!$B$3:$B$1315, "&lt;=" &amp; EY$1, DataRegularSeason20242025!$E$3:$E$1315, $A21)</f>
        <v>13</v>
      </c>
      <c r="EZ21">
        <f>SUMIFS(DataRegularSeason20242025!$AA$3:$AA$1315,DataRegularSeason20242025!$B$3:$B$1315, "&lt;=" &amp; EZ$1, DataRegularSeason20242025!$D$3:$D$1315, $A21)+SUMIFS(DataRegularSeason20242025!$AB$3:$AB$1315,DataRegularSeason20242025!$B$3:$B$1315, "&lt;=" &amp; EZ$1, DataRegularSeason20242025!$E$3:$E$1315, $A21)</f>
        <v>13</v>
      </c>
      <c r="FA21">
        <f>SUMIFS(DataRegularSeason20242025!$AA$3:$AA$1315,DataRegularSeason20242025!$B$3:$B$1315, "&lt;=" &amp; FA$1, DataRegularSeason20242025!$D$3:$D$1315, $A21)+SUMIFS(DataRegularSeason20242025!$AB$3:$AB$1315,DataRegularSeason20242025!$B$3:$B$1315, "&lt;=" &amp; FA$1, DataRegularSeason20242025!$E$3:$E$1315, $A21)</f>
        <v>13</v>
      </c>
      <c r="FB21">
        <f>SUMIFS(DataRegularSeason20242025!$AA$3:$AA$1315,DataRegularSeason20242025!$B$3:$B$1315, "&lt;=" &amp; FB$1, DataRegularSeason20242025!$D$3:$D$1315, $A21)+SUMIFS(DataRegularSeason20242025!$AB$3:$AB$1315,DataRegularSeason20242025!$B$3:$B$1315, "&lt;=" &amp; FB$1, DataRegularSeason20242025!$E$3:$E$1315, $A21)</f>
        <v>13</v>
      </c>
      <c r="FC21">
        <f>SUMIFS(DataRegularSeason20242025!$AA$3:$AA$1315,DataRegularSeason20242025!$B$3:$B$1315, "&lt;=" &amp; FC$1, DataRegularSeason20242025!$D$3:$D$1315, $A21)+SUMIFS(DataRegularSeason20242025!$AB$3:$AB$1315,DataRegularSeason20242025!$B$3:$B$1315, "&lt;=" &amp; FC$1, DataRegularSeason20242025!$E$3:$E$1315, $A21)</f>
        <v>13</v>
      </c>
      <c r="FD21">
        <f>SUMIFS(DataRegularSeason20242025!$AA$3:$AA$1315,DataRegularSeason20242025!$B$3:$B$1315, "&lt;=" &amp; FD$1, DataRegularSeason20242025!$D$3:$D$1315, $A21)+SUMIFS(DataRegularSeason20242025!$AB$3:$AB$1315,DataRegularSeason20242025!$B$3:$B$1315, "&lt;=" &amp; FD$1, DataRegularSeason20242025!$E$3:$E$1315, $A21)</f>
        <v>13</v>
      </c>
      <c r="FE21">
        <f>SUMIFS(DataRegularSeason20242025!$AA$3:$AA$1315,DataRegularSeason20242025!$B$3:$B$1315, "&lt;=" &amp; FE$1, DataRegularSeason20242025!$D$3:$D$1315, $A21)+SUMIFS(DataRegularSeason20242025!$AB$3:$AB$1315,DataRegularSeason20242025!$B$3:$B$1315, "&lt;=" &amp; FE$1, DataRegularSeason20242025!$E$3:$E$1315, $A21)</f>
        <v>13</v>
      </c>
      <c r="FF21">
        <f>SUMIFS(DataRegularSeason20242025!$AA$3:$AA$1315,DataRegularSeason20242025!$B$3:$B$1315, "&lt;=" &amp; FF$1, DataRegularSeason20242025!$D$3:$D$1315, $A21)+SUMIFS(DataRegularSeason20242025!$AB$3:$AB$1315,DataRegularSeason20242025!$B$3:$B$1315, "&lt;=" &amp; FF$1, DataRegularSeason20242025!$E$3:$E$1315, $A21)</f>
        <v>13</v>
      </c>
      <c r="FG21">
        <f>SUMIFS(DataRegularSeason20242025!$AA$3:$AA$1315,DataRegularSeason20242025!$B$3:$B$1315, "&lt;=" &amp; FG$1, DataRegularSeason20242025!$D$3:$D$1315, $A21)+SUMIFS(DataRegularSeason20242025!$AB$3:$AB$1315,DataRegularSeason20242025!$B$3:$B$1315, "&lt;=" &amp; FG$1, DataRegularSeason20242025!$E$3:$E$1315, $A21)</f>
        <v>13</v>
      </c>
      <c r="FH21">
        <f>SUMIFS(DataRegularSeason20242025!$AA$3:$AA$1315,DataRegularSeason20242025!$B$3:$B$1315, "&lt;=" &amp; FH$1, DataRegularSeason20242025!$D$3:$D$1315, $A21)+SUMIFS(DataRegularSeason20242025!$AB$3:$AB$1315,DataRegularSeason20242025!$B$3:$B$1315, "&lt;=" &amp; FH$1, DataRegularSeason20242025!$E$3:$E$1315, $A21)</f>
        <v>13</v>
      </c>
      <c r="FI21">
        <f>SUMIFS(DataRegularSeason20242025!$AA$3:$AA$1315,DataRegularSeason20242025!$B$3:$B$1315, "&lt;=" &amp; FI$1, DataRegularSeason20242025!$D$3:$D$1315, $A21)+SUMIFS(DataRegularSeason20242025!$AB$3:$AB$1315,DataRegularSeason20242025!$B$3:$B$1315, "&lt;=" &amp; FI$1, DataRegularSeason20242025!$E$3:$E$1315, $A21)</f>
        <v>13</v>
      </c>
      <c r="FJ21">
        <f>SUMIFS(DataRegularSeason20242025!$AA$3:$AA$1315,DataRegularSeason20242025!$B$3:$B$1315, "&lt;=" &amp; FJ$1, DataRegularSeason20242025!$D$3:$D$1315, $A21)+SUMIFS(DataRegularSeason20242025!$AB$3:$AB$1315,DataRegularSeason20242025!$B$3:$B$1315, "&lt;=" &amp; FJ$1, DataRegularSeason20242025!$E$3:$E$1315, $A21)</f>
        <v>13</v>
      </c>
      <c r="FK21">
        <f>SUMIFS(DataRegularSeason20242025!$AA$3:$AA$1315,DataRegularSeason20242025!$B$3:$B$1315, "&lt;=" &amp; FK$1, DataRegularSeason20242025!$D$3:$D$1315, $A21)+SUMIFS(DataRegularSeason20242025!$AB$3:$AB$1315,DataRegularSeason20242025!$B$3:$B$1315, "&lt;=" &amp; FK$1, DataRegularSeason20242025!$E$3:$E$1315, $A21)</f>
        <v>13</v>
      </c>
      <c r="FL21">
        <f>SUMIFS(DataRegularSeason20242025!$AA$3:$AA$1315,DataRegularSeason20242025!$B$3:$B$1315, "&lt;=" &amp; FL$1, DataRegularSeason20242025!$D$3:$D$1315, $A21)+SUMIFS(DataRegularSeason20242025!$AB$3:$AB$1315,DataRegularSeason20242025!$B$3:$B$1315, "&lt;=" &amp; FL$1, DataRegularSeason20242025!$E$3:$E$1315, $A21)</f>
        <v>13</v>
      </c>
      <c r="FM21">
        <f>SUMIFS(DataRegularSeason20242025!$AA$3:$AA$1315,DataRegularSeason20242025!$B$3:$B$1315, "&lt;=" &amp; FM$1, DataRegularSeason20242025!$D$3:$D$1315, $A21)+SUMIFS(DataRegularSeason20242025!$AB$3:$AB$1315,DataRegularSeason20242025!$B$3:$B$1315, "&lt;=" &amp; FM$1, DataRegularSeason20242025!$E$3:$E$1315, $A21)</f>
        <v>13</v>
      </c>
      <c r="FN21">
        <f>SUMIFS(DataRegularSeason20242025!$AA$3:$AA$1315,DataRegularSeason20242025!$B$3:$B$1315, "&lt;=" &amp; FN$1, DataRegularSeason20242025!$D$3:$D$1315, $A21)+SUMIFS(DataRegularSeason20242025!$AB$3:$AB$1315,DataRegularSeason20242025!$B$3:$B$1315, "&lt;=" &amp; FN$1, DataRegularSeason20242025!$E$3:$E$1315, $A21)</f>
        <v>13</v>
      </c>
      <c r="FO21">
        <f>SUMIFS(DataRegularSeason20242025!$AA$3:$AA$1315,DataRegularSeason20242025!$B$3:$B$1315, "&lt;=" &amp; FO$1, DataRegularSeason20242025!$D$3:$D$1315, $A21)+SUMIFS(DataRegularSeason20242025!$AB$3:$AB$1315,DataRegularSeason20242025!$B$3:$B$1315, "&lt;=" &amp; FO$1, DataRegularSeason20242025!$E$3:$E$1315, $A21)</f>
        <v>13</v>
      </c>
      <c r="FP21">
        <f>SUMIFS(DataRegularSeason20242025!$AA$3:$AA$1315,DataRegularSeason20242025!$B$3:$B$1315, "&lt;=" &amp; FP$1, DataRegularSeason20242025!$D$3:$D$1315, $A21)+SUMIFS(DataRegularSeason20242025!$AB$3:$AB$1315,DataRegularSeason20242025!$B$3:$B$1315, "&lt;=" &amp; FP$1, DataRegularSeason20242025!$E$3:$E$1315, $A21)</f>
        <v>13</v>
      </c>
      <c r="FQ21">
        <f>SUMIFS(DataRegularSeason20242025!$AA$3:$AA$1315,DataRegularSeason20242025!$B$3:$B$1315, "&lt;=" &amp; FQ$1, DataRegularSeason20242025!$D$3:$D$1315, $A21)+SUMIFS(DataRegularSeason20242025!$AB$3:$AB$1315,DataRegularSeason20242025!$B$3:$B$1315, "&lt;=" &amp; FQ$1, DataRegularSeason20242025!$E$3:$E$1315, $A21)</f>
        <v>13</v>
      </c>
      <c r="FR21">
        <f>SUMIFS(DataRegularSeason20242025!$AA$3:$AA$1315,DataRegularSeason20242025!$B$3:$B$1315, "&lt;=" &amp; FR$1, DataRegularSeason20242025!$D$3:$D$1315, $A21)+SUMIFS(DataRegularSeason20242025!$AB$3:$AB$1315,DataRegularSeason20242025!$B$3:$B$1315, "&lt;=" &amp; FR$1, DataRegularSeason20242025!$E$3:$E$1315, $A21)</f>
        <v>13</v>
      </c>
      <c r="FS21">
        <f>SUMIFS(DataRegularSeason20242025!$AA$3:$AA$1315,DataRegularSeason20242025!$B$3:$B$1315, "&lt;=" &amp; FS$1, DataRegularSeason20242025!$D$3:$D$1315, $A21)+SUMIFS(DataRegularSeason20242025!$AB$3:$AB$1315,DataRegularSeason20242025!$B$3:$B$1315, "&lt;=" &amp; FS$1, DataRegularSeason20242025!$E$3:$E$1315, $A21)</f>
        <v>13</v>
      </c>
      <c r="FT21">
        <f>SUMIFS(DataRegularSeason20242025!$AA$3:$AA$1315,DataRegularSeason20242025!$B$3:$B$1315, "&lt;=" &amp; FT$1, DataRegularSeason20242025!$D$3:$D$1315, $A21)+SUMIFS(DataRegularSeason20242025!$AB$3:$AB$1315,DataRegularSeason20242025!$B$3:$B$1315, "&lt;=" &amp; FT$1, DataRegularSeason20242025!$E$3:$E$1315, $A21)</f>
        <v>13</v>
      </c>
      <c r="FU21">
        <f>SUMIFS(DataRegularSeason20242025!$AA$3:$AA$1315,DataRegularSeason20242025!$B$3:$B$1315, "&lt;=" &amp; FU$1, DataRegularSeason20242025!$D$3:$D$1315, $A21)+SUMIFS(DataRegularSeason20242025!$AB$3:$AB$1315,DataRegularSeason20242025!$B$3:$B$1315, "&lt;=" &amp; FU$1, DataRegularSeason20242025!$E$3:$E$1315, $A21)</f>
        <v>13</v>
      </c>
      <c r="FV21">
        <f>SUMIFS(DataRegularSeason20242025!$AA$3:$AA$1315,DataRegularSeason20242025!$B$3:$B$1315, "&lt;=" &amp; FV$1, DataRegularSeason20242025!$D$3:$D$1315, $A21)+SUMIFS(DataRegularSeason20242025!$AB$3:$AB$1315,DataRegularSeason20242025!$B$3:$B$1315, "&lt;=" &amp; FV$1, DataRegularSeason20242025!$E$3:$E$1315, $A21)</f>
        <v>13</v>
      </c>
      <c r="FW21">
        <f>SUMIFS(DataRegularSeason20242025!$AA$3:$AA$1315,DataRegularSeason20242025!$B$3:$B$1315, "&lt;=" &amp; FW$1, DataRegularSeason20242025!$D$3:$D$1315, $A21)+SUMIFS(DataRegularSeason20242025!$AB$3:$AB$1315,DataRegularSeason20242025!$B$3:$B$1315, "&lt;=" &amp; FW$1, DataRegularSeason20242025!$E$3:$E$1315, $A21)</f>
        <v>13</v>
      </c>
      <c r="FX21">
        <f>SUMIFS(DataRegularSeason20242025!$AA$3:$AA$1315,DataRegularSeason20242025!$B$3:$B$1315, "&lt;=" &amp; FX$1, DataRegularSeason20242025!$D$3:$D$1315, $A21)+SUMIFS(DataRegularSeason20242025!$AB$3:$AB$1315,DataRegularSeason20242025!$B$3:$B$1315, "&lt;=" &amp; FX$1, DataRegularSeason20242025!$E$3:$E$1315, $A21)</f>
        <v>13</v>
      </c>
      <c r="FY21">
        <f>SUMIFS(DataRegularSeason20242025!$AA$3:$AA$1315,DataRegularSeason20242025!$B$3:$B$1315, "&lt;=" &amp; FY$1, DataRegularSeason20242025!$D$3:$D$1315, $A21)+SUMIFS(DataRegularSeason20242025!$AB$3:$AB$1315,DataRegularSeason20242025!$B$3:$B$1315, "&lt;=" &amp; FY$1, DataRegularSeason20242025!$E$3:$E$1315, $A21)</f>
        <v>13</v>
      </c>
      <c r="FZ21">
        <f>SUMIFS(DataRegularSeason20242025!$AA$3:$AA$1315,DataRegularSeason20242025!$B$3:$B$1315, "&lt;=" &amp; FZ$1, DataRegularSeason20242025!$D$3:$D$1315, $A21)+SUMIFS(DataRegularSeason20242025!$AB$3:$AB$1315,DataRegularSeason20242025!$B$3:$B$1315, "&lt;=" &amp; FZ$1, DataRegularSeason20242025!$E$3:$E$1315, $A21)</f>
        <v>13</v>
      </c>
      <c r="GA21">
        <f>SUMIFS(DataRegularSeason20242025!$AA$3:$AA$1315,DataRegularSeason20242025!$B$3:$B$1315, "&lt;=" &amp; GA$1, DataRegularSeason20242025!$D$3:$D$1315, $A21)+SUMIFS(DataRegularSeason20242025!$AB$3:$AB$1315,DataRegularSeason20242025!$B$3:$B$1315, "&lt;=" &amp; GA$1, DataRegularSeason20242025!$E$3:$E$1315, $A21)</f>
        <v>13</v>
      </c>
      <c r="GB21">
        <f>SUMIFS(DataRegularSeason20242025!$AA$3:$AA$1315,DataRegularSeason20242025!$B$3:$B$1315, "&lt;=" &amp; GB$1, DataRegularSeason20242025!$D$3:$D$1315, $A21)+SUMIFS(DataRegularSeason20242025!$AB$3:$AB$1315,DataRegularSeason20242025!$B$3:$B$1315, "&lt;=" &amp; GB$1, DataRegularSeason20242025!$E$3:$E$1315, $A21)</f>
        <v>13</v>
      </c>
      <c r="GC21">
        <f>SUMIFS(DataRegularSeason20242025!$AA$3:$AA$1315,DataRegularSeason20242025!$B$3:$B$1315, "&lt;=" &amp; GC$1, DataRegularSeason20242025!$D$3:$D$1315, $A21)+SUMIFS(DataRegularSeason20242025!$AB$3:$AB$1315,DataRegularSeason20242025!$B$3:$B$1315, "&lt;=" &amp; GC$1, DataRegularSeason20242025!$E$3:$E$1315, $A21)</f>
        <v>13</v>
      </c>
      <c r="GD21">
        <f>SUMIFS(DataRegularSeason20242025!$AA$3:$AA$1315,DataRegularSeason20242025!$B$3:$B$1315, "&lt;=" &amp; GD$1, DataRegularSeason20242025!$D$3:$D$1315, $A21)+SUMIFS(DataRegularSeason20242025!$AB$3:$AB$1315,DataRegularSeason20242025!$B$3:$B$1315, "&lt;=" &amp; GD$1, DataRegularSeason20242025!$E$3:$E$1315, $A21)</f>
        <v>13</v>
      </c>
      <c r="GE21">
        <f>SUMIFS(DataRegularSeason20242025!$AA$3:$AA$1315,DataRegularSeason20242025!$B$3:$B$1315, "&lt;=" &amp; GE$1, DataRegularSeason20242025!$D$3:$D$1315, $A21)+SUMIFS(DataRegularSeason20242025!$AB$3:$AB$1315,DataRegularSeason20242025!$B$3:$B$1315, "&lt;=" &amp; GE$1, DataRegularSeason20242025!$E$3:$E$1315, $A21)</f>
        <v>13</v>
      </c>
      <c r="GF21">
        <f>SUMIFS(DataRegularSeason20242025!$AA$3:$AA$1315,DataRegularSeason20242025!$B$3:$B$1315, "&lt;=" &amp; GF$1, DataRegularSeason20242025!$D$3:$D$1315, $A21)+SUMIFS(DataRegularSeason20242025!$AB$3:$AB$1315,DataRegularSeason20242025!$B$3:$B$1315, "&lt;=" &amp; GF$1, DataRegularSeason20242025!$E$3:$E$1315, $A21)</f>
        <v>13</v>
      </c>
      <c r="GG21">
        <f>SUMIFS(DataRegularSeason20242025!$AA$3:$AA$1315,DataRegularSeason20242025!$B$3:$B$1315, "&lt;=" &amp; GG$1, DataRegularSeason20242025!$D$3:$D$1315, $A21)+SUMIFS(DataRegularSeason20242025!$AB$3:$AB$1315,DataRegularSeason20242025!$B$3:$B$1315, "&lt;=" &amp; GG$1, DataRegularSeason20242025!$E$3:$E$1315, $A21)</f>
        <v>13</v>
      </c>
      <c r="GH21">
        <f>SUMIFS(DataRegularSeason20242025!$AA$3:$AA$1315,DataRegularSeason20242025!$B$3:$B$1315, "&lt;=" &amp; GH$1, DataRegularSeason20242025!$D$3:$D$1315, $A21)+SUMIFS(DataRegularSeason20242025!$AB$3:$AB$1315,DataRegularSeason20242025!$B$3:$B$1315, "&lt;=" &amp; GH$1, DataRegularSeason20242025!$E$3:$E$1315, $A21)</f>
        <v>13</v>
      </c>
      <c r="GI21">
        <f>SUMIFS(DataRegularSeason20242025!$AA$3:$AA$1315,DataRegularSeason20242025!$B$3:$B$1315, "&lt;=" &amp; GI$1, DataRegularSeason20242025!$D$3:$D$1315, $A21)+SUMIFS(DataRegularSeason20242025!$AB$3:$AB$1315,DataRegularSeason20242025!$B$3:$B$1315, "&lt;=" &amp; GI$1, DataRegularSeason20242025!$E$3:$E$1315, $A21)</f>
        <v>13</v>
      </c>
      <c r="GJ21">
        <f>SUMIFS(DataRegularSeason20242025!$AA$3:$AA$1315,DataRegularSeason20242025!$B$3:$B$1315, "&lt;=" &amp; GJ$1, DataRegularSeason20242025!$D$3:$D$1315, $A21)+SUMIFS(DataRegularSeason20242025!$AB$3:$AB$1315,DataRegularSeason20242025!$B$3:$B$1315, "&lt;=" &amp; GJ$1, DataRegularSeason20242025!$E$3:$E$1315, $A21)</f>
        <v>13</v>
      </c>
      <c r="GK21">
        <f>SUMIFS(DataRegularSeason20242025!$AA$3:$AA$1315,DataRegularSeason20242025!$B$3:$B$1315, "&lt;=" &amp; GK$1, DataRegularSeason20242025!$D$3:$D$1315, $A21)+SUMIFS(DataRegularSeason20242025!$AB$3:$AB$1315,DataRegularSeason20242025!$B$3:$B$1315, "&lt;=" &amp; GK$1, DataRegularSeason20242025!$E$3:$E$1315, $A21)</f>
        <v>13</v>
      </c>
      <c r="GL21">
        <f>SUMIFS(DataRegularSeason20242025!$AA$3:$AA$1315,DataRegularSeason20242025!$B$3:$B$1315, "&lt;=" &amp; GL$1, DataRegularSeason20242025!$D$3:$D$1315, $A21)+SUMIFS(DataRegularSeason20242025!$AB$3:$AB$1315,DataRegularSeason20242025!$B$3:$B$1315, "&lt;=" &amp; GL$1, DataRegularSeason20242025!$E$3:$E$1315, $A21)</f>
        <v>13</v>
      </c>
      <c r="GM21">
        <f>SUMIFS(DataRegularSeason20242025!$AA$3:$AA$1315,DataRegularSeason20242025!$B$3:$B$1315, "&lt;=" &amp; GM$1, DataRegularSeason20242025!$D$3:$D$1315, $A21)+SUMIFS(DataRegularSeason20242025!$AB$3:$AB$1315,DataRegularSeason20242025!$B$3:$B$1315, "&lt;=" &amp; GM$1, DataRegularSeason20242025!$E$3:$E$1315, $A21)</f>
        <v>13</v>
      </c>
      <c r="GN21">
        <f>SUMIFS(DataRegularSeason20242025!$AA$3:$AA$1315,DataRegularSeason20242025!$B$3:$B$1315, "&lt;=" &amp; GN$1, DataRegularSeason20242025!$D$3:$D$1315, $A21)+SUMIFS(DataRegularSeason20242025!$AB$3:$AB$1315,DataRegularSeason20242025!$B$3:$B$1315, "&lt;=" &amp; GN$1, DataRegularSeason20242025!$E$3:$E$1315, $A21)</f>
        <v>13</v>
      </c>
      <c r="GO21">
        <f>SUMIFS(DataRegularSeason20242025!$AA$3:$AA$1315,DataRegularSeason20242025!$B$3:$B$1315, "&lt;=" &amp; GO$1, DataRegularSeason20242025!$D$3:$D$1315, $A21)+SUMIFS(DataRegularSeason20242025!$AB$3:$AB$1315,DataRegularSeason20242025!$B$3:$B$1315, "&lt;=" &amp; GO$1, DataRegularSeason20242025!$E$3:$E$1315, $A21)</f>
        <v>13</v>
      </c>
      <c r="GP21">
        <f>SUMIFS(DataRegularSeason20242025!$AA$3:$AA$1315,DataRegularSeason20242025!$B$3:$B$1315, "&lt;=" &amp; GP$1, DataRegularSeason20242025!$D$3:$D$1315, $A21)+SUMIFS(DataRegularSeason20242025!$AB$3:$AB$1315,DataRegularSeason20242025!$B$3:$B$1315, "&lt;=" &amp; GP$1, DataRegularSeason20242025!$E$3:$E$1315, $A21)</f>
        <v>13</v>
      </c>
      <c r="GQ21">
        <f>SUMIFS(DataRegularSeason20242025!$AA$3:$AA$1315,DataRegularSeason20242025!$B$3:$B$1315, "&lt;=" &amp; GQ$1, DataRegularSeason20242025!$D$3:$D$1315, $A21)+SUMIFS(DataRegularSeason20242025!$AB$3:$AB$1315,DataRegularSeason20242025!$B$3:$B$1315, "&lt;=" &amp; GQ$1, DataRegularSeason20242025!$E$3:$E$1315, $A21)</f>
        <v>13</v>
      </c>
      <c r="GR21">
        <f>SUMIFS(DataRegularSeason20242025!$AA$3:$AA$1315,DataRegularSeason20242025!$B$3:$B$1315, "&lt;=" &amp; GR$1, DataRegularSeason20242025!$D$3:$D$1315, $A21)+SUMIFS(DataRegularSeason20242025!$AB$3:$AB$1315,DataRegularSeason20242025!$B$3:$B$1315, "&lt;=" &amp; GR$1, DataRegularSeason20242025!$E$3:$E$1315, $A21)</f>
        <v>13</v>
      </c>
      <c r="GS21">
        <f>SUMIFS(DataRegularSeason20242025!$AA$3:$AA$1315,DataRegularSeason20242025!$B$3:$B$1315, "&lt;=" &amp; GS$1, DataRegularSeason20242025!$D$3:$D$1315, $A21)+SUMIFS(DataRegularSeason20242025!$AB$3:$AB$1315,DataRegularSeason20242025!$B$3:$B$1315, "&lt;=" &amp; GS$1, DataRegularSeason20242025!$E$3:$E$1315, $A21)</f>
        <v>13</v>
      </c>
      <c r="GT21">
        <f>SUMIFS(DataRegularSeason20242025!$AA$3:$AA$1315,DataRegularSeason20242025!$B$3:$B$1315, "&lt;=" &amp; GT$1, DataRegularSeason20242025!$D$3:$D$1315, $A21)+SUMIFS(DataRegularSeason20242025!$AB$3:$AB$1315,DataRegularSeason20242025!$B$3:$B$1315, "&lt;=" &amp; GT$1, DataRegularSeason20242025!$E$3:$E$1315, $A21)</f>
        <v>13</v>
      </c>
      <c r="GU21">
        <f>SUMIFS(DataRegularSeason20242025!$AA$3:$AA$1315,DataRegularSeason20242025!$B$3:$B$1315, "&lt;=" &amp; GU$1, DataRegularSeason20242025!$D$3:$D$1315, $A21)+SUMIFS(DataRegularSeason20242025!$AB$3:$AB$1315,DataRegularSeason20242025!$B$3:$B$1315, "&lt;=" &amp; GU$1, DataRegularSeason20242025!$E$3:$E$1315, $A21)</f>
        <v>13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17</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1</v>
      </c>
      <c r="M23">
        <f>SUMIFS(DataRegularSeason20242025!$AA$3:$AA$1315,DataRegularSeason20242025!$B$3:$B$1315, "&lt;=" &amp; M$1, DataRegularSeason20242025!$D$3:$D$1315, $A23)+SUMIFS(DataRegularSeason20242025!$AB$3:$AB$1315,DataRegularSeason20242025!$B$3:$B$1315, "&lt;=" &amp; M$1, DataRegularSeason20242025!$E$3:$E$1315, $A23)</f>
        <v>3</v>
      </c>
      <c r="N23">
        <f>SUMIFS(DataRegularSeason20242025!$AA$3:$AA$1315,DataRegularSeason20242025!$B$3:$B$1315, "&lt;=" &amp; N$1, DataRegularSeason20242025!$D$3:$D$1315, $A23)+SUMIFS(DataRegularSeason20242025!$AB$3:$AB$1315,DataRegularSeason20242025!$B$3:$B$1315, "&lt;=" &amp; N$1, DataRegularSeason20242025!$E$3:$E$1315, $A23)</f>
        <v>3</v>
      </c>
      <c r="O23">
        <f>SUMIFS(DataRegularSeason20242025!$AA$3:$AA$1315,DataRegularSeason20242025!$B$3:$B$1315, "&lt;=" &amp; O$1, DataRegularSeason20242025!$D$3:$D$1315, $A23)+SUMIFS(DataRegularSeason20242025!$AB$3:$AB$1315,DataRegularSeason20242025!$B$3:$B$1315, "&lt;=" &amp; O$1, DataRegularSeason20242025!$E$3:$E$1315, $A23)</f>
        <v>3</v>
      </c>
      <c r="P23">
        <f>SUMIFS(DataRegularSeason20242025!$AA$3:$AA$1315,DataRegularSeason20242025!$B$3:$B$1315, "&lt;=" &amp; P$1, DataRegularSeason20242025!$D$3:$D$1315, $A23)+SUMIFS(DataRegularSeason20242025!$AB$3:$AB$1315,DataRegularSeason20242025!$B$3:$B$1315, "&lt;=" &amp; P$1, DataRegularSeason20242025!$E$3:$E$1315, $A23)</f>
        <v>3</v>
      </c>
      <c r="Q23">
        <f>SUMIFS(DataRegularSeason20242025!$AA$3:$AA$1315,DataRegularSeason20242025!$B$3:$B$1315, "&lt;=" &amp; Q$1, DataRegularSeason20242025!$D$3:$D$1315, $A23)+SUMIFS(DataRegularSeason20242025!$AB$3:$AB$1315,DataRegularSeason20242025!$B$3:$B$1315, "&lt;=" &amp; Q$1, DataRegularSeason20242025!$E$3:$E$1315, $A23)</f>
        <v>3</v>
      </c>
      <c r="R23">
        <f>SUMIFS(DataRegularSeason20242025!$AA$3:$AA$1315,DataRegularSeason20242025!$B$3:$B$1315, "&lt;=" &amp; R$1, DataRegularSeason20242025!$D$3:$D$1315, $A23)+SUMIFS(DataRegularSeason20242025!$AB$3:$AB$1315,DataRegularSeason20242025!$B$3:$B$1315, "&lt;=" &amp; R$1, DataRegularSeason20242025!$E$3:$E$1315, $A23)</f>
        <v>5</v>
      </c>
      <c r="S23">
        <f>SUMIFS(DataRegularSeason20242025!$AA$3:$AA$1315,DataRegularSeason20242025!$B$3:$B$1315, "&lt;=" &amp; S$1, DataRegularSeason20242025!$D$3:$D$1315, $A23)+SUMIFS(DataRegularSeason20242025!$AB$3:$AB$1315,DataRegularSeason20242025!$B$3:$B$1315, "&lt;=" &amp; S$1, DataRegularSeason20242025!$E$3:$E$1315, $A23)</f>
        <v>5</v>
      </c>
      <c r="T23">
        <f>SUMIFS(DataRegularSeason20242025!$AA$3:$AA$1315,DataRegularSeason20242025!$B$3:$B$1315, "&lt;=" &amp; T$1, DataRegularSeason20242025!$D$3:$D$1315, $A23)+SUMIFS(DataRegularSeason20242025!$AB$3:$AB$1315,DataRegularSeason20242025!$B$3:$B$1315, "&lt;=" &amp; T$1, DataRegularSeason20242025!$E$3:$E$1315, $A23)</f>
        <v>5</v>
      </c>
      <c r="U23">
        <f>SUMIFS(DataRegularSeason20242025!$AA$3:$AA$1315,DataRegularSeason20242025!$B$3:$B$1315, "&lt;=" &amp; U$1, DataRegularSeason20242025!$D$3:$D$1315, $A23)+SUMIFS(DataRegularSeason20242025!$AB$3:$AB$1315,DataRegularSeason20242025!$B$3:$B$1315, "&lt;=" &amp; U$1, DataRegularSeason20242025!$E$3:$E$1315, $A23)</f>
        <v>5</v>
      </c>
      <c r="V23">
        <f>SUMIFS(DataRegularSeason20242025!$AA$3:$AA$1315,DataRegularSeason20242025!$B$3:$B$1315, "&lt;=" &amp; V$1, DataRegularSeason20242025!$D$3:$D$1315, $A23)+SUMIFS(DataRegularSeason20242025!$AB$3:$AB$1315,DataRegularSeason20242025!$B$3:$B$1315, "&lt;=" &amp; V$1, DataRegularSeason20242025!$E$3:$E$1315, $A23)</f>
        <v>5</v>
      </c>
      <c r="W23">
        <f>SUMIFS(DataRegularSeason20242025!$AA$3:$AA$1315,DataRegularSeason20242025!$B$3:$B$1315, "&lt;=" &amp; W$1, DataRegularSeason20242025!$D$3:$D$1315, $A23)+SUMIFS(DataRegularSeason20242025!$AB$3:$AB$1315,DataRegularSeason20242025!$B$3:$B$1315, "&lt;=" &amp; W$1, DataRegularSeason20242025!$E$3:$E$1315, $A23)</f>
        <v>5</v>
      </c>
      <c r="X23">
        <f>SUMIFS(DataRegularSeason20242025!$AA$3:$AA$1315,DataRegularSeason20242025!$B$3:$B$1315, "&lt;=" &amp; X$1, DataRegularSeason20242025!$D$3:$D$1315, $A23)+SUMIFS(DataRegularSeason20242025!$AB$3:$AB$1315,DataRegularSeason20242025!$B$3:$B$1315, "&lt;=" &amp; X$1, DataRegularSeason20242025!$E$3:$E$1315, $A23)</f>
        <v>5</v>
      </c>
      <c r="Y23">
        <f>SUMIFS(DataRegularSeason20242025!$AA$3:$AA$1315,DataRegularSeason20242025!$B$3:$B$1315, "&lt;=" &amp; Y$1, DataRegularSeason20242025!$D$3:$D$1315, $A23)+SUMIFS(DataRegularSeason20242025!$AB$3:$AB$1315,DataRegularSeason20242025!$B$3:$B$1315, "&lt;=" &amp; Y$1, DataRegularSeason20242025!$E$3:$E$1315, $A23)</f>
        <v>5</v>
      </c>
      <c r="Z23">
        <f>SUMIFS(DataRegularSeason20242025!$AA$3:$AA$1315,DataRegularSeason20242025!$B$3:$B$1315, "&lt;=" &amp; Z$1, DataRegularSeason20242025!$D$3:$D$1315, $A23)+SUMIFS(DataRegularSeason20242025!$AB$3:$AB$1315,DataRegularSeason20242025!$B$3:$B$1315, "&lt;=" &amp; Z$1, DataRegularSeason20242025!$E$3:$E$1315, $A23)</f>
        <v>5</v>
      </c>
      <c r="AA23">
        <f>SUMIFS(DataRegularSeason20242025!$AA$3:$AA$1315,DataRegularSeason20242025!$B$3:$B$1315, "&lt;=" &amp; AA$1, DataRegularSeason20242025!$D$3:$D$1315, $A23)+SUMIFS(DataRegularSeason20242025!$AB$3:$AB$1315,DataRegularSeason20242025!$B$3:$B$1315, "&lt;=" &amp; AA$1, DataRegularSeason20242025!$E$3:$E$1315, $A23)</f>
        <v>5</v>
      </c>
      <c r="AB23">
        <f>SUMIFS(DataRegularSeason20242025!$AA$3:$AA$1315,DataRegularSeason20242025!$B$3:$B$1315, "&lt;=" &amp; AB$1, DataRegularSeason20242025!$D$3:$D$1315, $A23)+SUMIFS(DataRegularSeason20242025!$AB$3:$AB$1315,DataRegularSeason20242025!$B$3:$B$1315, "&lt;=" &amp; AB$1, DataRegularSeason20242025!$E$3:$E$1315, $A23)</f>
        <v>5</v>
      </c>
      <c r="AC23">
        <f>SUMIFS(DataRegularSeason20242025!$AA$3:$AA$1315,DataRegularSeason20242025!$B$3:$B$1315, "&lt;=" &amp; AC$1, DataRegularSeason20242025!$D$3:$D$1315, $A23)+SUMIFS(DataRegularSeason20242025!$AB$3:$AB$1315,DataRegularSeason20242025!$B$3:$B$1315, "&lt;=" &amp; AC$1, DataRegularSeason20242025!$E$3:$E$1315, $A23)</f>
        <v>7</v>
      </c>
      <c r="AD23">
        <f>SUMIFS(DataRegularSeason20242025!$AA$3:$AA$1315,DataRegularSeason20242025!$B$3:$B$1315, "&lt;=" &amp; AD$1, DataRegularSeason20242025!$D$3:$D$1315, $A23)+SUMIFS(DataRegularSeason20242025!$AB$3:$AB$1315,DataRegularSeason20242025!$B$3:$B$1315, "&lt;=" &amp; AD$1, DataRegularSeason20242025!$E$3:$E$1315, $A23)</f>
        <v>7</v>
      </c>
      <c r="AE23">
        <f>SUMIFS(DataRegularSeason20242025!$AA$3:$AA$1315,DataRegularSeason20242025!$B$3:$B$1315, "&lt;=" &amp; AE$1, DataRegularSeason20242025!$D$3:$D$1315, $A23)+SUMIFS(DataRegularSeason20242025!$AB$3:$AB$1315,DataRegularSeason20242025!$B$3:$B$1315, "&lt;=" &amp; AE$1, DataRegularSeason20242025!$E$3:$E$1315, $A23)</f>
        <v>7</v>
      </c>
      <c r="AF23">
        <f>SUMIFS(DataRegularSeason20242025!$AA$3:$AA$1315,DataRegularSeason20242025!$B$3:$B$1315, "&lt;=" &amp; AF$1, DataRegularSeason20242025!$D$3:$D$1315, $A23)+SUMIFS(DataRegularSeason20242025!$AB$3:$AB$1315,DataRegularSeason20242025!$B$3:$B$1315, "&lt;=" &amp; AF$1, DataRegularSeason20242025!$E$3:$E$1315, $A23)</f>
        <v>7</v>
      </c>
      <c r="AG23">
        <f>SUMIFS(DataRegularSeason20242025!$AA$3:$AA$1315,DataRegularSeason20242025!$B$3:$B$1315, "&lt;=" &amp; AG$1, DataRegularSeason20242025!$D$3:$D$1315, $A23)+SUMIFS(DataRegularSeason20242025!$AB$3:$AB$1315,DataRegularSeason20242025!$B$3:$B$1315, "&lt;=" &amp; AG$1, DataRegularSeason20242025!$E$3:$E$1315, $A23)</f>
        <v>7</v>
      </c>
      <c r="AH23">
        <f>SUMIFS(DataRegularSeason20242025!$AA$3:$AA$1315,DataRegularSeason20242025!$B$3:$B$1315, "&lt;=" &amp; AH$1, DataRegularSeason20242025!$D$3:$D$1315, $A23)+SUMIFS(DataRegularSeason20242025!$AB$3:$AB$1315,DataRegularSeason20242025!$B$3:$B$1315, "&lt;=" &amp; AH$1, DataRegularSeason20242025!$E$3:$E$1315, $A23)</f>
        <v>9</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26</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2</v>
      </c>
      <c r="T24">
        <f>SUMIFS(DataRegularSeason20242025!$AA$3:$AA$1315,DataRegularSeason20242025!$B$3:$B$1315, "&lt;=" &amp; T$1, DataRegularSeason20242025!$D$3:$D$1315, $A24)+SUMIFS(DataRegularSeason20242025!$AB$3:$AB$1315,DataRegularSeason20242025!$B$3:$B$1315, "&lt;=" &amp; T$1, DataRegularSeason20242025!$E$3:$E$1315, $A24)</f>
        <v>2</v>
      </c>
      <c r="U24">
        <f>SUMIFS(DataRegularSeason20242025!$AA$3:$AA$1315,DataRegularSeason20242025!$B$3:$B$1315, "&lt;=" &amp; U$1, DataRegularSeason20242025!$D$3:$D$1315, $A24)+SUMIFS(DataRegularSeason20242025!$AB$3:$AB$1315,DataRegularSeason20242025!$B$3:$B$1315, "&lt;=" &amp; U$1, DataRegularSeason20242025!$E$3:$E$1315, $A24)</f>
        <v>4</v>
      </c>
      <c r="V24">
        <f>SUMIFS(DataRegularSeason20242025!$AA$3:$AA$1315,DataRegularSeason20242025!$B$3:$B$1315, "&lt;=" &amp; V$1, DataRegularSeason20242025!$D$3:$D$1315, $A24)+SUMIFS(DataRegularSeason20242025!$AB$3:$AB$1315,DataRegularSeason20242025!$B$3:$B$1315, "&lt;=" &amp; V$1, DataRegularSeason20242025!$E$3:$E$1315, $A24)</f>
        <v>4</v>
      </c>
      <c r="W24">
        <f>SUMIFS(DataRegularSeason20242025!$AA$3:$AA$1315,DataRegularSeason20242025!$B$3:$B$1315, "&lt;=" &amp; W$1, DataRegularSeason20242025!$D$3:$D$1315, $A24)+SUMIFS(DataRegularSeason20242025!$AB$3:$AB$1315,DataRegularSeason20242025!$B$3:$B$1315, "&lt;=" &amp; W$1, DataRegularSeason20242025!$E$3:$E$1315, $A24)</f>
        <v>6</v>
      </c>
      <c r="X24">
        <f>SUMIFS(DataRegularSeason20242025!$AA$3:$AA$1315,DataRegularSeason20242025!$B$3:$B$1315, "&lt;=" &amp; X$1, DataRegularSeason20242025!$D$3:$D$1315, $A24)+SUMIFS(DataRegularSeason20242025!$AB$3:$AB$1315,DataRegularSeason20242025!$B$3:$B$1315, "&lt;=" &amp; X$1, DataRegularSeason20242025!$E$3:$E$1315, $A24)</f>
        <v>6</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8</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17</v>
      </c>
      <c r="AM26">
        <f>SUMIFS(DataRegularSeason20242025!$AA$3:$AA$1315,DataRegularSeason20242025!$B$3:$B$1315, "&lt;=" &amp; AM$1, DataRegularSeason20242025!$D$3:$D$1315, $A26)+SUMIFS(DataRegularSeason20242025!$AB$3:$AB$1315,DataRegularSeason20242025!$B$3:$B$1315, "&lt;=" &amp; AM$1, DataRegularSeason20242025!$E$3:$E$1315, $A26)</f>
        <v>17</v>
      </c>
      <c r="AN26">
        <f>SUMIFS(DataRegularSeason20242025!$AA$3:$AA$1315,DataRegularSeason20242025!$B$3:$B$1315, "&lt;=" &amp; AN$1, DataRegularSeason20242025!$D$3:$D$1315, $A26)+SUMIFS(DataRegularSeason20242025!$AB$3:$AB$1315,DataRegularSeason20242025!$B$3:$B$1315, "&lt;=" &amp; AN$1, DataRegularSeason20242025!$E$3:$E$1315, $A26)</f>
        <v>17</v>
      </c>
      <c r="AO26">
        <f>SUMIFS(DataRegularSeason20242025!$AA$3:$AA$1315,DataRegularSeason20242025!$B$3:$B$1315, "&lt;=" &amp; AO$1, DataRegularSeason20242025!$D$3:$D$1315, $A26)+SUMIFS(DataRegularSeason20242025!$AB$3:$AB$1315,DataRegularSeason20242025!$B$3:$B$1315, "&lt;=" &amp; AO$1, DataRegularSeason20242025!$E$3:$E$1315, $A26)</f>
        <v>17</v>
      </c>
      <c r="AP26">
        <f>SUMIFS(DataRegularSeason20242025!$AA$3:$AA$1315,DataRegularSeason20242025!$B$3:$B$1315, "&lt;=" &amp; AP$1, DataRegularSeason20242025!$D$3:$D$1315, $A26)+SUMIFS(DataRegularSeason20242025!$AB$3:$AB$1315,DataRegularSeason20242025!$B$3:$B$1315, "&lt;=" &amp; AP$1, DataRegularSeason20242025!$E$3:$E$1315, $A26)</f>
        <v>17</v>
      </c>
      <c r="AQ26">
        <f>SUMIFS(DataRegularSeason20242025!$AA$3:$AA$1315,DataRegularSeason20242025!$B$3:$B$1315, "&lt;=" &amp; AQ$1, DataRegularSeason20242025!$D$3:$D$1315, $A26)+SUMIFS(DataRegularSeason20242025!$AB$3:$AB$1315,DataRegularSeason20242025!$B$3:$B$1315, "&lt;=" &amp; AQ$1, DataRegularSeason20242025!$E$3:$E$1315, $A26)</f>
        <v>17</v>
      </c>
      <c r="AR26">
        <f>SUMIFS(DataRegularSeason20242025!$AA$3:$AA$1315,DataRegularSeason20242025!$B$3:$B$1315, "&lt;=" &amp; AR$1, DataRegularSeason20242025!$D$3:$D$1315, $A26)+SUMIFS(DataRegularSeason20242025!$AB$3:$AB$1315,DataRegularSeason20242025!$B$3:$B$1315, "&lt;=" &amp; AR$1, DataRegularSeason20242025!$E$3:$E$1315, $A26)</f>
        <v>17</v>
      </c>
      <c r="AS26">
        <f>SUMIFS(DataRegularSeason20242025!$AA$3:$AA$1315,DataRegularSeason20242025!$B$3:$B$1315, "&lt;=" &amp; AS$1, DataRegularSeason20242025!$D$3:$D$1315, $A26)+SUMIFS(DataRegularSeason20242025!$AB$3:$AB$1315,DataRegularSeason20242025!$B$3:$B$1315, "&lt;=" &amp; AS$1, DataRegularSeason20242025!$E$3:$E$1315, $A26)</f>
        <v>17</v>
      </c>
      <c r="AT26">
        <f>SUMIFS(DataRegularSeason20242025!$AA$3:$AA$1315,DataRegularSeason20242025!$B$3:$B$1315, "&lt;=" &amp; AT$1, DataRegularSeason20242025!$D$3:$D$1315, $A26)+SUMIFS(DataRegularSeason20242025!$AB$3:$AB$1315,DataRegularSeason20242025!$B$3:$B$1315, "&lt;=" &amp; AT$1, DataRegularSeason20242025!$E$3:$E$1315, $A26)</f>
        <v>17</v>
      </c>
      <c r="AU26">
        <f>SUMIFS(DataRegularSeason20242025!$AA$3:$AA$1315,DataRegularSeason20242025!$B$3:$B$1315, "&lt;=" &amp; AU$1, DataRegularSeason20242025!$D$3:$D$1315, $A26)+SUMIFS(DataRegularSeason20242025!$AB$3:$AB$1315,DataRegularSeason20242025!$B$3:$B$1315, "&lt;=" &amp; AU$1, DataRegularSeason20242025!$E$3:$E$1315, $A26)</f>
        <v>17</v>
      </c>
      <c r="AV26">
        <f>SUMIFS(DataRegularSeason20242025!$AA$3:$AA$1315,DataRegularSeason20242025!$B$3:$B$1315, "&lt;=" &amp; AV$1, DataRegularSeason20242025!$D$3:$D$1315, $A26)+SUMIFS(DataRegularSeason20242025!$AB$3:$AB$1315,DataRegularSeason20242025!$B$3:$B$1315, "&lt;=" &amp; AV$1, DataRegularSeason20242025!$E$3:$E$1315, $A26)</f>
        <v>17</v>
      </c>
      <c r="AW26">
        <f>SUMIFS(DataRegularSeason20242025!$AA$3:$AA$1315,DataRegularSeason20242025!$B$3:$B$1315, "&lt;=" &amp; AW$1, DataRegularSeason20242025!$D$3:$D$1315, $A26)+SUMIFS(DataRegularSeason20242025!$AB$3:$AB$1315,DataRegularSeason20242025!$B$3:$B$1315, "&lt;=" &amp; AW$1, DataRegularSeason20242025!$E$3:$E$1315, $A26)</f>
        <v>17</v>
      </c>
      <c r="AX26">
        <f>SUMIFS(DataRegularSeason20242025!$AA$3:$AA$1315,DataRegularSeason20242025!$B$3:$B$1315, "&lt;=" &amp; AX$1, DataRegularSeason20242025!$D$3:$D$1315, $A26)+SUMIFS(DataRegularSeason20242025!$AB$3:$AB$1315,DataRegularSeason20242025!$B$3:$B$1315, "&lt;=" &amp; AX$1, DataRegularSeason20242025!$E$3:$E$1315, $A26)</f>
        <v>17</v>
      </c>
      <c r="AY26">
        <f>SUMIFS(DataRegularSeason20242025!$AA$3:$AA$1315,DataRegularSeason20242025!$B$3:$B$1315, "&lt;=" &amp; AY$1, DataRegularSeason20242025!$D$3:$D$1315, $A26)+SUMIFS(DataRegularSeason20242025!$AB$3:$AB$1315,DataRegularSeason20242025!$B$3:$B$1315, "&lt;=" &amp; AY$1, DataRegularSeason20242025!$E$3:$E$1315, $A26)</f>
        <v>17</v>
      </c>
      <c r="AZ26">
        <f>SUMIFS(DataRegularSeason20242025!$AA$3:$AA$1315,DataRegularSeason20242025!$B$3:$B$1315, "&lt;=" &amp; AZ$1, DataRegularSeason20242025!$D$3:$D$1315, $A26)+SUMIFS(DataRegularSeason20242025!$AB$3:$AB$1315,DataRegularSeason20242025!$B$3:$B$1315, "&lt;=" &amp; AZ$1, DataRegularSeason20242025!$E$3:$E$1315, $A26)</f>
        <v>17</v>
      </c>
      <c r="BA26">
        <f>SUMIFS(DataRegularSeason20242025!$AA$3:$AA$1315,DataRegularSeason20242025!$B$3:$B$1315, "&lt;=" &amp; BA$1, DataRegularSeason20242025!$D$3:$D$1315, $A26)+SUMIFS(DataRegularSeason20242025!$AB$3:$AB$1315,DataRegularSeason20242025!$B$3:$B$1315, "&lt;=" &amp; BA$1, DataRegularSeason20242025!$E$3:$E$1315, $A26)</f>
        <v>17</v>
      </c>
      <c r="BB26">
        <f>SUMIFS(DataRegularSeason20242025!$AA$3:$AA$1315,DataRegularSeason20242025!$B$3:$B$1315, "&lt;=" &amp; BB$1, DataRegularSeason20242025!$D$3:$D$1315, $A26)+SUMIFS(DataRegularSeason20242025!$AB$3:$AB$1315,DataRegularSeason20242025!$B$3:$B$1315, "&lt;=" &amp; BB$1, DataRegularSeason20242025!$E$3:$E$1315, $A26)</f>
        <v>17</v>
      </c>
      <c r="BC26">
        <f>SUMIFS(DataRegularSeason20242025!$AA$3:$AA$1315,DataRegularSeason20242025!$B$3:$B$1315, "&lt;=" &amp; BC$1, DataRegularSeason20242025!$D$3:$D$1315, $A26)+SUMIFS(DataRegularSeason20242025!$AB$3:$AB$1315,DataRegularSeason20242025!$B$3:$B$1315, "&lt;=" &amp; BC$1, DataRegularSeason20242025!$E$3:$E$1315, $A26)</f>
        <v>17</v>
      </c>
      <c r="BD26">
        <f>SUMIFS(DataRegularSeason20242025!$AA$3:$AA$1315,DataRegularSeason20242025!$B$3:$B$1315, "&lt;=" &amp; BD$1, DataRegularSeason20242025!$D$3:$D$1315, $A26)+SUMIFS(DataRegularSeason20242025!$AB$3:$AB$1315,DataRegularSeason20242025!$B$3:$B$1315, "&lt;=" &amp; BD$1, DataRegularSeason20242025!$E$3:$E$1315, $A26)</f>
        <v>17</v>
      </c>
      <c r="BE26">
        <f>SUMIFS(DataRegularSeason20242025!$AA$3:$AA$1315,DataRegularSeason20242025!$B$3:$B$1315, "&lt;=" &amp; BE$1, DataRegularSeason20242025!$D$3:$D$1315, $A26)+SUMIFS(DataRegularSeason20242025!$AB$3:$AB$1315,DataRegularSeason20242025!$B$3:$B$1315, "&lt;=" &amp; BE$1, DataRegularSeason20242025!$E$3:$E$1315, $A26)</f>
        <v>17</v>
      </c>
      <c r="BF26">
        <f>SUMIFS(DataRegularSeason20242025!$AA$3:$AA$1315,DataRegularSeason20242025!$B$3:$B$1315, "&lt;=" &amp; BF$1, DataRegularSeason20242025!$D$3:$D$1315, $A26)+SUMIFS(DataRegularSeason20242025!$AB$3:$AB$1315,DataRegularSeason20242025!$B$3:$B$1315, "&lt;=" &amp; BF$1, DataRegularSeason20242025!$E$3:$E$1315, $A26)</f>
        <v>17</v>
      </c>
      <c r="BG26">
        <f>SUMIFS(DataRegularSeason20242025!$AA$3:$AA$1315,DataRegularSeason20242025!$B$3:$B$1315, "&lt;=" &amp; BG$1, DataRegularSeason20242025!$D$3:$D$1315, $A26)+SUMIFS(DataRegularSeason20242025!$AB$3:$AB$1315,DataRegularSeason20242025!$B$3:$B$1315, "&lt;=" &amp; BG$1, DataRegularSeason20242025!$E$3:$E$1315, $A26)</f>
        <v>17</v>
      </c>
      <c r="BH26">
        <f>SUMIFS(DataRegularSeason20242025!$AA$3:$AA$1315,DataRegularSeason20242025!$B$3:$B$1315, "&lt;=" &amp; BH$1, DataRegularSeason20242025!$D$3:$D$1315, $A26)+SUMIFS(DataRegularSeason20242025!$AB$3:$AB$1315,DataRegularSeason20242025!$B$3:$B$1315, "&lt;=" &amp; BH$1, DataRegularSeason20242025!$E$3:$E$1315, $A26)</f>
        <v>17</v>
      </c>
      <c r="BI26">
        <f>SUMIFS(DataRegularSeason20242025!$AA$3:$AA$1315,DataRegularSeason20242025!$B$3:$B$1315, "&lt;=" &amp; BI$1, DataRegularSeason20242025!$D$3:$D$1315, $A26)+SUMIFS(DataRegularSeason20242025!$AB$3:$AB$1315,DataRegularSeason20242025!$B$3:$B$1315, "&lt;=" &amp; BI$1, DataRegularSeason20242025!$E$3:$E$1315, $A26)</f>
        <v>17</v>
      </c>
      <c r="BJ26">
        <f>SUMIFS(DataRegularSeason20242025!$AA$3:$AA$1315,DataRegularSeason20242025!$B$3:$B$1315, "&lt;=" &amp; BJ$1, DataRegularSeason20242025!$D$3:$D$1315, $A26)+SUMIFS(DataRegularSeason20242025!$AB$3:$AB$1315,DataRegularSeason20242025!$B$3:$B$1315, "&lt;=" &amp; BJ$1, DataRegularSeason20242025!$E$3:$E$1315, $A26)</f>
        <v>17</v>
      </c>
      <c r="BK26">
        <f>SUMIFS(DataRegularSeason20242025!$AA$3:$AA$1315,DataRegularSeason20242025!$B$3:$B$1315, "&lt;=" &amp; BK$1, DataRegularSeason20242025!$D$3:$D$1315, $A26)+SUMIFS(DataRegularSeason20242025!$AB$3:$AB$1315,DataRegularSeason20242025!$B$3:$B$1315, "&lt;=" &amp; BK$1, DataRegularSeason20242025!$E$3:$E$1315, $A26)</f>
        <v>17</v>
      </c>
      <c r="BL26">
        <f>SUMIFS(DataRegularSeason20242025!$AA$3:$AA$1315,DataRegularSeason20242025!$B$3:$B$1315, "&lt;=" &amp; BL$1, DataRegularSeason20242025!$D$3:$D$1315, $A26)+SUMIFS(DataRegularSeason20242025!$AB$3:$AB$1315,DataRegularSeason20242025!$B$3:$B$1315, "&lt;=" &amp; BL$1, DataRegularSeason20242025!$E$3:$E$1315, $A26)</f>
        <v>17</v>
      </c>
      <c r="BM26">
        <f>SUMIFS(DataRegularSeason20242025!$AA$3:$AA$1315,DataRegularSeason20242025!$B$3:$B$1315, "&lt;=" &amp; BM$1, DataRegularSeason20242025!$D$3:$D$1315, $A26)+SUMIFS(DataRegularSeason20242025!$AB$3:$AB$1315,DataRegularSeason20242025!$B$3:$B$1315, "&lt;=" &amp; BM$1, DataRegularSeason20242025!$E$3:$E$1315, $A26)</f>
        <v>17</v>
      </c>
      <c r="BN26">
        <f>SUMIFS(DataRegularSeason20242025!$AA$3:$AA$1315,DataRegularSeason20242025!$B$3:$B$1315, "&lt;=" &amp; BN$1, DataRegularSeason20242025!$D$3:$D$1315, $A26)+SUMIFS(DataRegularSeason20242025!$AB$3:$AB$1315,DataRegularSeason20242025!$B$3:$B$1315, "&lt;=" &amp; BN$1, DataRegularSeason20242025!$E$3:$E$1315, $A26)</f>
        <v>17</v>
      </c>
      <c r="BO26">
        <f>SUMIFS(DataRegularSeason20242025!$AA$3:$AA$1315,DataRegularSeason20242025!$B$3:$B$1315, "&lt;=" &amp; BO$1, DataRegularSeason20242025!$D$3:$D$1315, $A26)+SUMIFS(DataRegularSeason20242025!$AB$3:$AB$1315,DataRegularSeason20242025!$B$3:$B$1315, "&lt;=" &amp; BO$1, DataRegularSeason20242025!$E$3:$E$1315, $A26)</f>
        <v>17</v>
      </c>
      <c r="BP26">
        <f>SUMIFS(DataRegularSeason20242025!$AA$3:$AA$1315,DataRegularSeason20242025!$B$3:$B$1315, "&lt;=" &amp; BP$1, DataRegularSeason20242025!$D$3:$D$1315, $A26)+SUMIFS(DataRegularSeason20242025!$AB$3:$AB$1315,DataRegularSeason20242025!$B$3:$B$1315, "&lt;=" &amp; BP$1, DataRegularSeason20242025!$E$3:$E$1315, $A26)</f>
        <v>17</v>
      </c>
      <c r="BQ26">
        <f>SUMIFS(DataRegularSeason20242025!$AA$3:$AA$1315,DataRegularSeason20242025!$B$3:$B$1315, "&lt;=" &amp; BQ$1, DataRegularSeason20242025!$D$3:$D$1315, $A26)+SUMIFS(DataRegularSeason20242025!$AB$3:$AB$1315,DataRegularSeason20242025!$B$3:$B$1315, "&lt;=" &amp; BQ$1, DataRegularSeason20242025!$E$3:$E$1315, $A26)</f>
        <v>17</v>
      </c>
      <c r="BR26">
        <f>SUMIFS(DataRegularSeason20242025!$AA$3:$AA$1315,DataRegularSeason20242025!$B$3:$B$1315, "&lt;=" &amp; BR$1, DataRegularSeason20242025!$D$3:$D$1315, $A26)+SUMIFS(DataRegularSeason20242025!$AB$3:$AB$1315,DataRegularSeason20242025!$B$3:$B$1315, "&lt;=" &amp; BR$1, DataRegularSeason20242025!$E$3:$E$1315, $A26)</f>
        <v>17</v>
      </c>
      <c r="BS26">
        <f>SUMIFS(DataRegularSeason20242025!$AA$3:$AA$1315,DataRegularSeason20242025!$B$3:$B$1315, "&lt;=" &amp; BS$1, DataRegularSeason20242025!$D$3:$D$1315, $A26)+SUMIFS(DataRegularSeason20242025!$AB$3:$AB$1315,DataRegularSeason20242025!$B$3:$B$1315, "&lt;=" &amp; BS$1, DataRegularSeason20242025!$E$3:$E$1315, $A26)</f>
        <v>17</v>
      </c>
      <c r="BT26">
        <f>SUMIFS(DataRegularSeason20242025!$AA$3:$AA$1315,DataRegularSeason20242025!$B$3:$B$1315, "&lt;=" &amp; BT$1, DataRegularSeason20242025!$D$3:$D$1315, $A26)+SUMIFS(DataRegularSeason20242025!$AB$3:$AB$1315,DataRegularSeason20242025!$B$3:$B$1315, "&lt;=" &amp; BT$1, DataRegularSeason20242025!$E$3:$E$1315, $A26)</f>
        <v>17</v>
      </c>
      <c r="BU26">
        <f>SUMIFS(DataRegularSeason20242025!$AA$3:$AA$1315,DataRegularSeason20242025!$B$3:$B$1315, "&lt;=" &amp; BU$1, DataRegularSeason20242025!$D$3:$D$1315, $A26)+SUMIFS(DataRegularSeason20242025!$AB$3:$AB$1315,DataRegularSeason20242025!$B$3:$B$1315, "&lt;=" &amp; BU$1, DataRegularSeason20242025!$E$3:$E$1315, $A26)</f>
        <v>17</v>
      </c>
      <c r="BV26">
        <f>SUMIFS(DataRegularSeason20242025!$AA$3:$AA$1315,DataRegularSeason20242025!$B$3:$B$1315, "&lt;=" &amp; BV$1, DataRegularSeason20242025!$D$3:$D$1315, $A26)+SUMIFS(DataRegularSeason20242025!$AB$3:$AB$1315,DataRegularSeason20242025!$B$3:$B$1315, "&lt;=" &amp; BV$1, DataRegularSeason20242025!$E$3:$E$1315, $A26)</f>
        <v>17</v>
      </c>
      <c r="BW26">
        <f>SUMIFS(DataRegularSeason20242025!$AA$3:$AA$1315,DataRegularSeason20242025!$B$3:$B$1315, "&lt;=" &amp; BW$1, DataRegularSeason20242025!$D$3:$D$1315, $A26)+SUMIFS(DataRegularSeason20242025!$AB$3:$AB$1315,DataRegularSeason20242025!$B$3:$B$1315, "&lt;=" &amp; BW$1, DataRegularSeason20242025!$E$3:$E$1315, $A26)</f>
        <v>17</v>
      </c>
      <c r="BX26">
        <f>SUMIFS(DataRegularSeason20242025!$AA$3:$AA$1315,DataRegularSeason20242025!$B$3:$B$1315, "&lt;=" &amp; BX$1, DataRegularSeason20242025!$D$3:$D$1315, $A26)+SUMIFS(DataRegularSeason20242025!$AB$3:$AB$1315,DataRegularSeason20242025!$B$3:$B$1315, "&lt;=" &amp; BX$1, DataRegularSeason20242025!$E$3:$E$1315, $A26)</f>
        <v>17</v>
      </c>
      <c r="BY26">
        <f>SUMIFS(DataRegularSeason20242025!$AA$3:$AA$1315,DataRegularSeason20242025!$B$3:$B$1315, "&lt;=" &amp; BY$1, DataRegularSeason20242025!$D$3:$D$1315, $A26)+SUMIFS(DataRegularSeason20242025!$AB$3:$AB$1315,DataRegularSeason20242025!$B$3:$B$1315, "&lt;=" &amp; BY$1, DataRegularSeason20242025!$E$3:$E$1315, $A26)</f>
        <v>17</v>
      </c>
      <c r="BZ26">
        <f>SUMIFS(DataRegularSeason20242025!$AA$3:$AA$1315,DataRegularSeason20242025!$B$3:$B$1315, "&lt;=" &amp; BZ$1, DataRegularSeason20242025!$D$3:$D$1315, $A26)+SUMIFS(DataRegularSeason20242025!$AB$3:$AB$1315,DataRegularSeason20242025!$B$3:$B$1315, "&lt;=" &amp; BZ$1, DataRegularSeason20242025!$E$3:$E$1315, $A26)</f>
        <v>17</v>
      </c>
      <c r="CA26">
        <f>SUMIFS(DataRegularSeason20242025!$AA$3:$AA$1315,DataRegularSeason20242025!$B$3:$B$1315, "&lt;=" &amp; CA$1, DataRegularSeason20242025!$D$3:$D$1315, $A26)+SUMIFS(DataRegularSeason20242025!$AB$3:$AB$1315,DataRegularSeason20242025!$B$3:$B$1315, "&lt;=" &amp; CA$1, DataRegularSeason20242025!$E$3:$E$1315, $A26)</f>
        <v>17</v>
      </c>
      <c r="CB26">
        <f>SUMIFS(DataRegularSeason20242025!$AA$3:$AA$1315,DataRegularSeason20242025!$B$3:$B$1315, "&lt;=" &amp; CB$1, DataRegularSeason20242025!$D$3:$D$1315, $A26)+SUMIFS(DataRegularSeason20242025!$AB$3:$AB$1315,DataRegularSeason20242025!$B$3:$B$1315, "&lt;=" &amp; CB$1, DataRegularSeason20242025!$E$3:$E$1315, $A26)</f>
        <v>17</v>
      </c>
      <c r="CC26">
        <f>SUMIFS(DataRegularSeason20242025!$AA$3:$AA$1315,DataRegularSeason20242025!$B$3:$B$1315, "&lt;=" &amp; CC$1, DataRegularSeason20242025!$D$3:$D$1315, $A26)+SUMIFS(DataRegularSeason20242025!$AB$3:$AB$1315,DataRegularSeason20242025!$B$3:$B$1315, "&lt;=" &amp; CC$1, DataRegularSeason20242025!$E$3:$E$1315, $A26)</f>
        <v>17</v>
      </c>
      <c r="CD26">
        <f>SUMIFS(DataRegularSeason20242025!$AA$3:$AA$1315,DataRegularSeason20242025!$B$3:$B$1315, "&lt;=" &amp; CD$1, DataRegularSeason20242025!$D$3:$D$1315, $A26)+SUMIFS(DataRegularSeason20242025!$AB$3:$AB$1315,DataRegularSeason20242025!$B$3:$B$1315, "&lt;=" &amp; CD$1, DataRegularSeason20242025!$E$3:$E$1315, $A26)</f>
        <v>17</v>
      </c>
      <c r="CE26">
        <f>SUMIFS(DataRegularSeason20242025!$AA$3:$AA$1315,DataRegularSeason20242025!$B$3:$B$1315, "&lt;=" &amp; CE$1, DataRegularSeason20242025!$D$3:$D$1315, $A26)+SUMIFS(DataRegularSeason20242025!$AB$3:$AB$1315,DataRegularSeason20242025!$B$3:$B$1315, "&lt;=" &amp; CE$1, DataRegularSeason20242025!$E$3:$E$1315, $A26)</f>
        <v>17</v>
      </c>
      <c r="CF26">
        <f>SUMIFS(DataRegularSeason20242025!$AA$3:$AA$1315,DataRegularSeason20242025!$B$3:$B$1315, "&lt;=" &amp; CF$1, DataRegularSeason20242025!$D$3:$D$1315, $A26)+SUMIFS(DataRegularSeason20242025!$AB$3:$AB$1315,DataRegularSeason20242025!$B$3:$B$1315, "&lt;=" &amp; CF$1, DataRegularSeason20242025!$E$3:$E$1315, $A26)</f>
        <v>17</v>
      </c>
      <c r="CG26">
        <f>SUMIFS(DataRegularSeason20242025!$AA$3:$AA$1315,DataRegularSeason20242025!$B$3:$B$1315, "&lt;=" &amp; CG$1, DataRegularSeason20242025!$D$3:$D$1315, $A26)+SUMIFS(DataRegularSeason20242025!$AB$3:$AB$1315,DataRegularSeason20242025!$B$3:$B$1315, "&lt;=" &amp; CG$1, DataRegularSeason20242025!$E$3:$E$1315, $A26)</f>
        <v>17</v>
      </c>
      <c r="CH26">
        <f>SUMIFS(DataRegularSeason20242025!$AA$3:$AA$1315,DataRegularSeason20242025!$B$3:$B$1315, "&lt;=" &amp; CH$1, DataRegularSeason20242025!$D$3:$D$1315, $A26)+SUMIFS(DataRegularSeason20242025!$AB$3:$AB$1315,DataRegularSeason20242025!$B$3:$B$1315, "&lt;=" &amp; CH$1, DataRegularSeason20242025!$E$3:$E$1315, $A26)</f>
        <v>17</v>
      </c>
      <c r="CI26">
        <f>SUMIFS(DataRegularSeason20242025!$AA$3:$AA$1315,DataRegularSeason20242025!$B$3:$B$1315, "&lt;=" &amp; CI$1, DataRegularSeason20242025!$D$3:$D$1315, $A26)+SUMIFS(DataRegularSeason20242025!$AB$3:$AB$1315,DataRegularSeason20242025!$B$3:$B$1315, "&lt;=" &amp; CI$1, DataRegularSeason20242025!$E$3:$E$1315, $A26)</f>
        <v>17</v>
      </c>
      <c r="CJ26">
        <f>SUMIFS(DataRegularSeason20242025!$AA$3:$AA$1315,DataRegularSeason20242025!$B$3:$B$1315, "&lt;=" &amp; CJ$1, DataRegularSeason20242025!$D$3:$D$1315, $A26)+SUMIFS(DataRegularSeason20242025!$AB$3:$AB$1315,DataRegularSeason20242025!$B$3:$B$1315, "&lt;=" &amp; CJ$1, DataRegularSeason20242025!$E$3:$E$1315, $A26)</f>
        <v>17</v>
      </c>
      <c r="CK26">
        <f>SUMIFS(DataRegularSeason20242025!$AA$3:$AA$1315,DataRegularSeason20242025!$B$3:$B$1315, "&lt;=" &amp; CK$1, DataRegularSeason20242025!$D$3:$D$1315, $A26)+SUMIFS(DataRegularSeason20242025!$AB$3:$AB$1315,DataRegularSeason20242025!$B$3:$B$1315, "&lt;=" &amp; CK$1, DataRegularSeason20242025!$E$3:$E$1315, $A26)</f>
        <v>17</v>
      </c>
      <c r="CL26">
        <f>SUMIFS(DataRegularSeason20242025!$AA$3:$AA$1315,DataRegularSeason20242025!$B$3:$B$1315, "&lt;=" &amp; CL$1, DataRegularSeason20242025!$D$3:$D$1315, $A26)+SUMIFS(DataRegularSeason20242025!$AB$3:$AB$1315,DataRegularSeason20242025!$B$3:$B$1315, "&lt;=" &amp; CL$1, DataRegularSeason20242025!$E$3:$E$1315, $A26)</f>
        <v>17</v>
      </c>
      <c r="CM26">
        <f>SUMIFS(DataRegularSeason20242025!$AA$3:$AA$1315,DataRegularSeason20242025!$B$3:$B$1315, "&lt;=" &amp; CM$1, DataRegularSeason20242025!$D$3:$D$1315, $A26)+SUMIFS(DataRegularSeason20242025!$AB$3:$AB$1315,DataRegularSeason20242025!$B$3:$B$1315, "&lt;=" &amp; CM$1, DataRegularSeason20242025!$E$3:$E$1315, $A26)</f>
        <v>17</v>
      </c>
      <c r="CN26">
        <f>SUMIFS(DataRegularSeason20242025!$AA$3:$AA$1315,DataRegularSeason20242025!$B$3:$B$1315, "&lt;=" &amp; CN$1, DataRegularSeason20242025!$D$3:$D$1315, $A26)+SUMIFS(DataRegularSeason20242025!$AB$3:$AB$1315,DataRegularSeason20242025!$B$3:$B$1315, "&lt;=" &amp; CN$1, DataRegularSeason20242025!$E$3:$E$1315, $A26)</f>
        <v>17</v>
      </c>
      <c r="CO26">
        <f>SUMIFS(DataRegularSeason20242025!$AA$3:$AA$1315,DataRegularSeason20242025!$B$3:$B$1315, "&lt;=" &amp; CO$1, DataRegularSeason20242025!$D$3:$D$1315, $A26)+SUMIFS(DataRegularSeason20242025!$AB$3:$AB$1315,DataRegularSeason20242025!$B$3:$B$1315, "&lt;=" &amp; CO$1, DataRegularSeason20242025!$E$3:$E$1315, $A26)</f>
        <v>17</v>
      </c>
      <c r="CP26">
        <f>SUMIFS(DataRegularSeason20242025!$AA$3:$AA$1315,DataRegularSeason20242025!$B$3:$B$1315, "&lt;=" &amp; CP$1, DataRegularSeason20242025!$D$3:$D$1315, $A26)+SUMIFS(DataRegularSeason20242025!$AB$3:$AB$1315,DataRegularSeason20242025!$B$3:$B$1315, "&lt;=" &amp; CP$1, DataRegularSeason20242025!$E$3:$E$1315, $A26)</f>
        <v>17</v>
      </c>
      <c r="CQ26">
        <f>SUMIFS(DataRegularSeason20242025!$AA$3:$AA$1315,DataRegularSeason20242025!$B$3:$B$1315, "&lt;=" &amp; CQ$1, DataRegularSeason20242025!$D$3:$D$1315, $A26)+SUMIFS(DataRegularSeason20242025!$AB$3:$AB$1315,DataRegularSeason20242025!$B$3:$B$1315, "&lt;=" &amp; CQ$1, DataRegularSeason20242025!$E$3:$E$1315, $A26)</f>
        <v>17</v>
      </c>
      <c r="CR26">
        <f>SUMIFS(DataRegularSeason20242025!$AA$3:$AA$1315,DataRegularSeason20242025!$B$3:$B$1315, "&lt;=" &amp; CR$1, DataRegularSeason20242025!$D$3:$D$1315, $A26)+SUMIFS(DataRegularSeason20242025!$AB$3:$AB$1315,DataRegularSeason20242025!$B$3:$B$1315, "&lt;=" &amp; CR$1, DataRegularSeason20242025!$E$3:$E$1315, $A26)</f>
        <v>17</v>
      </c>
      <c r="CS26">
        <f>SUMIFS(DataRegularSeason20242025!$AA$3:$AA$1315,DataRegularSeason20242025!$B$3:$B$1315, "&lt;=" &amp; CS$1, DataRegularSeason20242025!$D$3:$D$1315, $A26)+SUMIFS(DataRegularSeason20242025!$AB$3:$AB$1315,DataRegularSeason20242025!$B$3:$B$1315, "&lt;=" &amp; CS$1, DataRegularSeason20242025!$E$3:$E$1315, $A26)</f>
        <v>17</v>
      </c>
      <c r="CT26">
        <f>SUMIFS(DataRegularSeason20242025!$AA$3:$AA$1315,DataRegularSeason20242025!$B$3:$B$1315, "&lt;=" &amp; CT$1, DataRegularSeason20242025!$D$3:$D$1315, $A26)+SUMIFS(DataRegularSeason20242025!$AB$3:$AB$1315,DataRegularSeason20242025!$B$3:$B$1315, "&lt;=" &amp; CT$1, DataRegularSeason20242025!$E$3:$E$1315, $A26)</f>
        <v>17</v>
      </c>
      <c r="CU26">
        <f>SUMIFS(DataRegularSeason20242025!$AA$3:$AA$1315,DataRegularSeason20242025!$B$3:$B$1315, "&lt;=" &amp; CU$1, DataRegularSeason20242025!$D$3:$D$1315, $A26)+SUMIFS(DataRegularSeason20242025!$AB$3:$AB$1315,DataRegularSeason20242025!$B$3:$B$1315, "&lt;=" &amp; CU$1, DataRegularSeason20242025!$E$3:$E$1315, $A26)</f>
        <v>17</v>
      </c>
      <c r="CV26">
        <f>SUMIFS(DataRegularSeason20242025!$AA$3:$AA$1315,DataRegularSeason20242025!$B$3:$B$1315, "&lt;=" &amp; CV$1, DataRegularSeason20242025!$D$3:$D$1315, $A26)+SUMIFS(DataRegularSeason20242025!$AB$3:$AB$1315,DataRegularSeason20242025!$B$3:$B$1315, "&lt;=" &amp; CV$1, DataRegularSeason20242025!$E$3:$E$1315, $A26)</f>
        <v>17</v>
      </c>
      <c r="CW26">
        <f>SUMIFS(DataRegularSeason20242025!$AA$3:$AA$1315,DataRegularSeason20242025!$B$3:$B$1315, "&lt;=" &amp; CW$1, DataRegularSeason20242025!$D$3:$D$1315, $A26)+SUMIFS(DataRegularSeason20242025!$AB$3:$AB$1315,DataRegularSeason20242025!$B$3:$B$1315, "&lt;=" &amp; CW$1, DataRegularSeason20242025!$E$3:$E$1315, $A26)</f>
        <v>17</v>
      </c>
      <c r="CX26">
        <f>SUMIFS(DataRegularSeason20242025!$AA$3:$AA$1315,DataRegularSeason20242025!$B$3:$B$1315, "&lt;=" &amp; CX$1, DataRegularSeason20242025!$D$3:$D$1315, $A26)+SUMIFS(DataRegularSeason20242025!$AB$3:$AB$1315,DataRegularSeason20242025!$B$3:$B$1315, "&lt;=" &amp; CX$1, DataRegularSeason20242025!$E$3:$E$1315, $A26)</f>
        <v>17</v>
      </c>
      <c r="CY26">
        <f>SUMIFS(DataRegularSeason20242025!$AA$3:$AA$1315,DataRegularSeason20242025!$B$3:$B$1315, "&lt;=" &amp; CY$1, DataRegularSeason20242025!$D$3:$D$1315, $A26)+SUMIFS(DataRegularSeason20242025!$AB$3:$AB$1315,DataRegularSeason20242025!$B$3:$B$1315, "&lt;=" &amp; CY$1, DataRegularSeason20242025!$E$3:$E$1315, $A26)</f>
        <v>17</v>
      </c>
      <c r="CZ26">
        <f>SUMIFS(DataRegularSeason20242025!$AA$3:$AA$1315,DataRegularSeason20242025!$B$3:$B$1315, "&lt;=" &amp; CZ$1, DataRegularSeason20242025!$D$3:$D$1315, $A26)+SUMIFS(DataRegularSeason20242025!$AB$3:$AB$1315,DataRegularSeason20242025!$B$3:$B$1315, "&lt;=" &amp; CZ$1, DataRegularSeason20242025!$E$3:$E$1315, $A26)</f>
        <v>17</v>
      </c>
      <c r="DA26">
        <f>SUMIFS(DataRegularSeason20242025!$AA$3:$AA$1315,DataRegularSeason20242025!$B$3:$B$1315, "&lt;=" &amp; DA$1, DataRegularSeason20242025!$D$3:$D$1315, $A26)+SUMIFS(DataRegularSeason20242025!$AB$3:$AB$1315,DataRegularSeason20242025!$B$3:$B$1315, "&lt;=" &amp; DA$1, DataRegularSeason20242025!$E$3:$E$1315, $A26)</f>
        <v>17</v>
      </c>
      <c r="DB26">
        <f>SUMIFS(DataRegularSeason20242025!$AA$3:$AA$1315,DataRegularSeason20242025!$B$3:$B$1315, "&lt;=" &amp; DB$1, DataRegularSeason20242025!$D$3:$D$1315, $A26)+SUMIFS(DataRegularSeason20242025!$AB$3:$AB$1315,DataRegularSeason20242025!$B$3:$B$1315, "&lt;=" &amp; DB$1, DataRegularSeason20242025!$E$3:$E$1315, $A26)</f>
        <v>17</v>
      </c>
      <c r="DC26">
        <f>SUMIFS(DataRegularSeason20242025!$AA$3:$AA$1315,DataRegularSeason20242025!$B$3:$B$1315, "&lt;=" &amp; DC$1, DataRegularSeason20242025!$D$3:$D$1315, $A26)+SUMIFS(DataRegularSeason20242025!$AB$3:$AB$1315,DataRegularSeason20242025!$B$3:$B$1315, "&lt;=" &amp; DC$1, DataRegularSeason20242025!$E$3:$E$1315, $A26)</f>
        <v>17</v>
      </c>
      <c r="DD26">
        <f>SUMIFS(DataRegularSeason20242025!$AA$3:$AA$1315,DataRegularSeason20242025!$B$3:$B$1315, "&lt;=" &amp; DD$1, DataRegularSeason20242025!$D$3:$D$1315, $A26)+SUMIFS(DataRegularSeason20242025!$AB$3:$AB$1315,DataRegularSeason20242025!$B$3:$B$1315, "&lt;=" &amp; DD$1, DataRegularSeason20242025!$E$3:$E$1315, $A26)</f>
        <v>17</v>
      </c>
      <c r="DE26">
        <f>SUMIFS(DataRegularSeason20242025!$AA$3:$AA$1315,DataRegularSeason20242025!$B$3:$B$1315, "&lt;=" &amp; DE$1, DataRegularSeason20242025!$D$3:$D$1315, $A26)+SUMIFS(DataRegularSeason20242025!$AB$3:$AB$1315,DataRegularSeason20242025!$B$3:$B$1315, "&lt;=" &amp; DE$1, DataRegularSeason20242025!$E$3:$E$1315, $A26)</f>
        <v>17</v>
      </c>
      <c r="DF26">
        <f>SUMIFS(DataRegularSeason20242025!$AA$3:$AA$1315,DataRegularSeason20242025!$B$3:$B$1315, "&lt;=" &amp; DF$1, DataRegularSeason20242025!$D$3:$D$1315, $A26)+SUMIFS(DataRegularSeason20242025!$AB$3:$AB$1315,DataRegularSeason20242025!$B$3:$B$1315, "&lt;=" &amp; DF$1, DataRegularSeason20242025!$E$3:$E$1315, $A26)</f>
        <v>17</v>
      </c>
      <c r="DG26">
        <f>SUMIFS(DataRegularSeason20242025!$AA$3:$AA$1315,DataRegularSeason20242025!$B$3:$B$1315, "&lt;=" &amp; DG$1, DataRegularSeason20242025!$D$3:$D$1315, $A26)+SUMIFS(DataRegularSeason20242025!$AB$3:$AB$1315,DataRegularSeason20242025!$B$3:$B$1315, "&lt;=" &amp; DG$1, DataRegularSeason20242025!$E$3:$E$1315, $A26)</f>
        <v>17</v>
      </c>
      <c r="DH26">
        <f>SUMIFS(DataRegularSeason20242025!$AA$3:$AA$1315,DataRegularSeason20242025!$B$3:$B$1315, "&lt;=" &amp; DH$1, DataRegularSeason20242025!$D$3:$D$1315, $A26)+SUMIFS(DataRegularSeason20242025!$AB$3:$AB$1315,DataRegularSeason20242025!$B$3:$B$1315, "&lt;=" &amp; DH$1, DataRegularSeason20242025!$E$3:$E$1315, $A26)</f>
        <v>17</v>
      </c>
      <c r="DI26">
        <f>SUMIFS(DataRegularSeason20242025!$AA$3:$AA$1315,DataRegularSeason20242025!$B$3:$B$1315, "&lt;=" &amp; DI$1, DataRegularSeason20242025!$D$3:$D$1315, $A26)+SUMIFS(DataRegularSeason20242025!$AB$3:$AB$1315,DataRegularSeason20242025!$B$3:$B$1315, "&lt;=" &amp; DI$1, DataRegularSeason20242025!$E$3:$E$1315, $A26)</f>
        <v>17</v>
      </c>
      <c r="DJ26">
        <f>SUMIFS(DataRegularSeason20242025!$AA$3:$AA$1315,DataRegularSeason20242025!$B$3:$B$1315, "&lt;=" &amp; DJ$1, DataRegularSeason20242025!$D$3:$D$1315, $A26)+SUMIFS(DataRegularSeason20242025!$AB$3:$AB$1315,DataRegularSeason20242025!$B$3:$B$1315, "&lt;=" &amp; DJ$1, DataRegularSeason20242025!$E$3:$E$1315, $A26)</f>
        <v>17</v>
      </c>
      <c r="DK26">
        <f>SUMIFS(DataRegularSeason20242025!$AA$3:$AA$1315,DataRegularSeason20242025!$B$3:$B$1315, "&lt;=" &amp; DK$1, DataRegularSeason20242025!$D$3:$D$1315, $A26)+SUMIFS(DataRegularSeason20242025!$AB$3:$AB$1315,DataRegularSeason20242025!$B$3:$B$1315, "&lt;=" &amp; DK$1, DataRegularSeason20242025!$E$3:$E$1315, $A26)</f>
        <v>17</v>
      </c>
      <c r="DL26">
        <f>SUMIFS(DataRegularSeason20242025!$AA$3:$AA$1315,DataRegularSeason20242025!$B$3:$B$1315, "&lt;=" &amp; DL$1, DataRegularSeason20242025!$D$3:$D$1315, $A26)+SUMIFS(DataRegularSeason20242025!$AB$3:$AB$1315,DataRegularSeason20242025!$B$3:$B$1315, "&lt;=" &amp; DL$1, DataRegularSeason20242025!$E$3:$E$1315, $A26)</f>
        <v>17</v>
      </c>
      <c r="DM26">
        <f>SUMIFS(DataRegularSeason20242025!$AA$3:$AA$1315,DataRegularSeason20242025!$B$3:$B$1315, "&lt;=" &amp; DM$1, DataRegularSeason20242025!$D$3:$D$1315, $A26)+SUMIFS(DataRegularSeason20242025!$AB$3:$AB$1315,DataRegularSeason20242025!$B$3:$B$1315, "&lt;=" &amp; DM$1, DataRegularSeason20242025!$E$3:$E$1315, $A26)</f>
        <v>17</v>
      </c>
      <c r="DN26">
        <f>SUMIFS(DataRegularSeason20242025!$AA$3:$AA$1315,DataRegularSeason20242025!$B$3:$B$1315, "&lt;=" &amp; DN$1, DataRegularSeason20242025!$D$3:$D$1315, $A26)+SUMIFS(DataRegularSeason20242025!$AB$3:$AB$1315,DataRegularSeason20242025!$B$3:$B$1315, "&lt;=" &amp; DN$1, DataRegularSeason20242025!$E$3:$E$1315, $A26)</f>
        <v>17</v>
      </c>
      <c r="DO26">
        <f>SUMIFS(DataRegularSeason20242025!$AA$3:$AA$1315,DataRegularSeason20242025!$B$3:$B$1315, "&lt;=" &amp; DO$1, DataRegularSeason20242025!$D$3:$D$1315, $A26)+SUMIFS(DataRegularSeason20242025!$AB$3:$AB$1315,DataRegularSeason20242025!$B$3:$B$1315, "&lt;=" &amp; DO$1, DataRegularSeason20242025!$E$3:$E$1315, $A26)</f>
        <v>17</v>
      </c>
      <c r="DP26">
        <f>SUMIFS(DataRegularSeason20242025!$AA$3:$AA$1315,DataRegularSeason20242025!$B$3:$B$1315, "&lt;=" &amp; DP$1, DataRegularSeason20242025!$D$3:$D$1315, $A26)+SUMIFS(DataRegularSeason20242025!$AB$3:$AB$1315,DataRegularSeason20242025!$B$3:$B$1315, "&lt;=" &amp; DP$1, DataRegularSeason20242025!$E$3:$E$1315, $A26)</f>
        <v>17</v>
      </c>
      <c r="DQ26">
        <f>SUMIFS(DataRegularSeason20242025!$AA$3:$AA$1315,DataRegularSeason20242025!$B$3:$B$1315, "&lt;=" &amp; DQ$1, DataRegularSeason20242025!$D$3:$D$1315, $A26)+SUMIFS(DataRegularSeason20242025!$AB$3:$AB$1315,DataRegularSeason20242025!$B$3:$B$1315, "&lt;=" &amp; DQ$1, DataRegularSeason20242025!$E$3:$E$1315, $A26)</f>
        <v>17</v>
      </c>
      <c r="DR26">
        <f>SUMIFS(DataRegularSeason20242025!$AA$3:$AA$1315,DataRegularSeason20242025!$B$3:$B$1315, "&lt;=" &amp; DR$1, DataRegularSeason20242025!$D$3:$D$1315, $A26)+SUMIFS(DataRegularSeason20242025!$AB$3:$AB$1315,DataRegularSeason20242025!$B$3:$B$1315, "&lt;=" &amp; DR$1, DataRegularSeason20242025!$E$3:$E$1315, $A26)</f>
        <v>17</v>
      </c>
      <c r="DS26">
        <f>SUMIFS(DataRegularSeason20242025!$AA$3:$AA$1315,DataRegularSeason20242025!$B$3:$B$1315, "&lt;=" &amp; DS$1, DataRegularSeason20242025!$D$3:$D$1315, $A26)+SUMIFS(DataRegularSeason20242025!$AB$3:$AB$1315,DataRegularSeason20242025!$B$3:$B$1315, "&lt;=" &amp; DS$1, DataRegularSeason20242025!$E$3:$E$1315, $A26)</f>
        <v>17</v>
      </c>
      <c r="DT26">
        <f>SUMIFS(DataRegularSeason20242025!$AA$3:$AA$1315,DataRegularSeason20242025!$B$3:$B$1315, "&lt;=" &amp; DT$1, DataRegularSeason20242025!$D$3:$D$1315, $A26)+SUMIFS(DataRegularSeason20242025!$AB$3:$AB$1315,DataRegularSeason20242025!$B$3:$B$1315, "&lt;=" &amp; DT$1, DataRegularSeason20242025!$E$3:$E$1315, $A26)</f>
        <v>17</v>
      </c>
      <c r="DU26">
        <f>SUMIFS(DataRegularSeason20242025!$AA$3:$AA$1315,DataRegularSeason20242025!$B$3:$B$1315, "&lt;=" &amp; DU$1, DataRegularSeason20242025!$D$3:$D$1315, $A26)+SUMIFS(DataRegularSeason20242025!$AB$3:$AB$1315,DataRegularSeason20242025!$B$3:$B$1315, "&lt;=" &amp; DU$1, DataRegularSeason20242025!$E$3:$E$1315, $A26)</f>
        <v>17</v>
      </c>
      <c r="DV26">
        <f>SUMIFS(DataRegularSeason20242025!$AA$3:$AA$1315,DataRegularSeason20242025!$B$3:$B$1315, "&lt;=" &amp; DV$1, DataRegularSeason20242025!$D$3:$D$1315, $A26)+SUMIFS(DataRegularSeason20242025!$AB$3:$AB$1315,DataRegularSeason20242025!$B$3:$B$1315, "&lt;=" &amp; DV$1, DataRegularSeason20242025!$E$3:$E$1315, $A26)</f>
        <v>17</v>
      </c>
      <c r="DW26">
        <f>SUMIFS(DataRegularSeason20242025!$AA$3:$AA$1315,DataRegularSeason20242025!$B$3:$B$1315, "&lt;=" &amp; DW$1, DataRegularSeason20242025!$D$3:$D$1315, $A26)+SUMIFS(DataRegularSeason20242025!$AB$3:$AB$1315,DataRegularSeason20242025!$B$3:$B$1315, "&lt;=" &amp; DW$1, DataRegularSeason20242025!$E$3:$E$1315, $A26)</f>
        <v>17</v>
      </c>
      <c r="DX26">
        <f>SUMIFS(DataRegularSeason20242025!$AA$3:$AA$1315,DataRegularSeason20242025!$B$3:$B$1315, "&lt;=" &amp; DX$1, DataRegularSeason20242025!$D$3:$D$1315, $A26)+SUMIFS(DataRegularSeason20242025!$AB$3:$AB$1315,DataRegularSeason20242025!$B$3:$B$1315, "&lt;=" &amp; DX$1, DataRegularSeason20242025!$E$3:$E$1315, $A26)</f>
        <v>17</v>
      </c>
      <c r="DY26">
        <f>SUMIFS(DataRegularSeason20242025!$AA$3:$AA$1315,DataRegularSeason20242025!$B$3:$B$1315, "&lt;=" &amp; DY$1, DataRegularSeason20242025!$D$3:$D$1315, $A26)+SUMIFS(DataRegularSeason20242025!$AB$3:$AB$1315,DataRegularSeason20242025!$B$3:$B$1315, "&lt;=" &amp; DY$1, DataRegularSeason20242025!$E$3:$E$1315, $A26)</f>
        <v>17</v>
      </c>
      <c r="DZ26">
        <f>SUMIFS(DataRegularSeason20242025!$AA$3:$AA$1315,DataRegularSeason20242025!$B$3:$B$1315, "&lt;=" &amp; DZ$1, DataRegularSeason20242025!$D$3:$D$1315, $A26)+SUMIFS(DataRegularSeason20242025!$AB$3:$AB$1315,DataRegularSeason20242025!$B$3:$B$1315, "&lt;=" &amp; DZ$1, DataRegularSeason20242025!$E$3:$E$1315, $A26)</f>
        <v>17</v>
      </c>
      <c r="EA26">
        <f>SUMIFS(DataRegularSeason20242025!$AA$3:$AA$1315,DataRegularSeason20242025!$B$3:$B$1315, "&lt;=" &amp; EA$1, DataRegularSeason20242025!$D$3:$D$1315, $A26)+SUMIFS(DataRegularSeason20242025!$AB$3:$AB$1315,DataRegularSeason20242025!$B$3:$B$1315, "&lt;=" &amp; EA$1, DataRegularSeason20242025!$E$3:$E$1315, $A26)</f>
        <v>17</v>
      </c>
      <c r="EB26">
        <f>SUMIFS(DataRegularSeason20242025!$AA$3:$AA$1315,DataRegularSeason20242025!$B$3:$B$1315, "&lt;=" &amp; EB$1, DataRegularSeason20242025!$D$3:$D$1315, $A26)+SUMIFS(DataRegularSeason20242025!$AB$3:$AB$1315,DataRegularSeason20242025!$B$3:$B$1315, "&lt;=" &amp; EB$1, DataRegularSeason20242025!$E$3:$E$1315, $A26)</f>
        <v>17</v>
      </c>
      <c r="EC26">
        <f>SUMIFS(DataRegularSeason20242025!$AA$3:$AA$1315,DataRegularSeason20242025!$B$3:$B$1315, "&lt;=" &amp; EC$1, DataRegularSeason20242025!$D$3:$D$1315, $A26)+SUMIFS(DataRegularSeason20242025!$AB$3:$AB$1315,DataRegularSeason20242025!$B$3:$B$1315, "&lt;=" &amp; EC$1, DataRegularSeason20242025!$E$3:$E$1315, $A26)</f>
        <v>17</v>
      </c>
      <c r="ED26">
        <f>SUMIFS(DataRegularSeason20242025!$AA$3:$AA$1315,DataRegularSeason20242025!$B$3:$B$1315, "&lt;=" &amp; ED$1, DataRegularSeason20242025!$D$3:$D$1315, $A26)+SUMIFS(DataRegularSeason20242025!$AB$3:$AB$1315,DataRegularSeason20242025!$B$3:$B$1315, "&lt;=" &amp; ED$1, DataRegularSeason20242025!$E$3:$E$1315, $A26)</f>
        <v>17</v>
      </c>
      <c r="EE26">
        <f>SUMIFS(DataRegularSeason20242025!$AA$3:$AA$1315,DataRegularSeason20242025!$B$3:$B$1315, "&lt;=" &amp; EE$1, DataRegularSeason20242025!$D$3:$D$1315, $A26)+SUMIFS(DataRegularSeason20242025!$AB$3:$AB$1315,DataRegularSeason20242025!$B$3:$B$1315, "&lt;=" &amp; EE$1, DataRegularSeason20242025!$E$3:$E$1315, $A26)</f>
        <v>17</v>
      </c>
      <c r="EF26">
        <f>SUMIFS(DataRegularSeason20242025!$AA$3:$AA$1315,DataRegularSeason20242025!$B$3:$B$1315, "&lt;=" &amp; EF$1, DataRegularSeason20242025!$D$3:$D$1315, $A26)+SUMIFS(DataRegularSeason20242025!$AB$3:$AB$1315,DataRegularSeason20242025!$B$3:$B$1315, "&lt;=" &amp; EF$1, DataRegularSeason20242025!$E$3:$E$1315, $A26)</f>
        <v>17</v>
      </c>
      <c r="EG26">
        <f>SUMIFS(DataRegularSeason20242025!$AA$3:$AA$1315,DataRegularSeason20242025!$B$3:$B$1315, "&lt;=" &amp; EG$1, DataRegularSeason20242025!$D$3:$D$1315, $A26)+SUMIFS(DataRegularSeason20242025!$AB$3:$AB$1315,DataRegularSeason20242025!$B$3:$B$1315, "&lt;=" &amp; EG$1, DataRegularSeason20242025!$E$3:$E$1315, $A26)</f>
        <v>17</v>
      </c>
      <c r="EH26">
        <f>SUMIFS(DataRegularSeason20242025!$AA$3:$AA$1315,DataRegularSeason20242025!$B$3:$B$1315, "&lt;=" &amp; EH$1, DataRegularSeason20242025!$D$3:$D$1315, $A26)+SUMIFS(DataRegularSeason20242025!$AB$3:$AB$1315,DataRegularSeason20242025!$B$3:$B$1315, "&lt;=" &amp; EH$1, DataRegularSeason20242025!$E$3:$E$1315, $A26)</f>
        <v>17</v>
      </c>
      <c r="EI26">
        <f>SUMIFS(DataRegularSeason20242025!$AA$3:$AA$1315,DataRegularSeason20242025!$B$3:$B$1315, "&lt;=" &amp; EI$1, DataRegularSeason20242025!$D$3:$D$1315, $A26)+SUMIFS(DataRegularSeason20242025!$AB$3:$AB$1315,DataRegularSeason20242025!$B$3:$B$1315, "&lt;=" &amp; EI$1, DataRegularSeason20242025!$E$3:$E$1315, $A26)</f>
        <v>17</v>
      </c>
      <c r="EJ26">
        <f>SUMIFS(DataRegularSeason20242025!$AA$3:$AA$1315,DataRegularSeason20242025!$B$3:$B$1315, "&lt;=" &amp; EJ$1, DataRegularSeason20242025!$D$3:$D$1315, $A26)+SUMIFS(DataRegularSeason20242025!$AB$3:$AB$1315,DataRegularSeason20242025!$B$3:$B$1315, "&lt;=" &amp; EJ$1, DataRegularSeason20242025!$E$3:$E$1315, $A26)</f>
        <v>17</v>
      </c>
      <c r="EK26">
        <f>SUMIFS(DataRegularSeason20242025!$AA$3:$AA$1315,DataRegularSeason20242025!$B$3:$B$1315, "&lt;=" &amp; EK$1, DataRegularSeason20242025!$D$3:$D$1315, $A26)+SUMIFS(DataRegularSeason20242025!$AB$3:$AB$1315,DataRegularSeason20242025!$B$3:$B$1315, "&lt;=" &amp; EK$1, DataRegularSeason20242025!$E$3:$E$1315, $A26)</f>
        <v>17</v>
      </c>
      <c r="EL26">
        <f>SUMIFS(DataRegularSeason20242025!$AA$3:$AA$1315,DataRegularSeason20242025!$B$3:$B$1315, "&lt;=" &amp; EL$1, DataRegularSeason20242025!$D$3:$D$1315, $A26)+SUMIFS(DataRegularSeason20242025!$AB$3:$AB$1315,DataRegularSeason20242025!$B$3:$B$1315, "&lt;=" &amp; EL$1, DataRegularSeason20242025!$E$3:$E$1315, $A26)</f>
        <v>17</v>
      </c>
      <c r="EM26">
        <f>SUMIFS(DataRegularSeason20242025!$AA$3:$AA$1315,DataRegularSeason20242025!$B$3:$B$1315, "&lt;=" &amp; EM$1, DataRegularSeason20242025!$D$3:$D$1315, $A26)+SUMIFS(DataRegularSeason20242025!$AB$3:$AB$1315,DataRegularSeason20242025!$B$3:$B$1315, "&lt;=" &amp; EM$1, DataRegularSeason20242025!$E$3:$E$1315, $A26)</f>
        <v>17</v>
      </c>
      <c r="EN26">
        <f>SUMIFS(DataRegularSeason20242025!$AA$3:$AA$1315,DataRegularSeason20242025!$B$3:$B$1315, "&lt;=" &amp; EN$1, DataRegularSeason20242025!$D$3:$D$1315, $A26)+SUMIFS(DataRegularSeason20242025!$AB$3:$AB$1315,DataRegularSeason20242025!$B$3:$B$1315, "&lt;=" &amp; EN$1, DataRegularSeason20242025!$E$3:$E$1315, $A26)</f>
        <v>17</v>
      </c>
      <c r="EO26">
        <f>SUMIFS(DataRegularSeason20242025!$AA$3:$AA$1315,DataRegularSeason20242025!$B$3:$B$1315, "&lt;=" &amp; EO$1, DataRegularSeason20242025!$D$3:$D$1315, $A26)+SUMIFS(DataRegularSeason20242025!$AB$3:$AB$1315,DataRegularSeason20242025!$B$3:$B$1315, "&lt;=" &amp; EO$1, DataRegularSeason20242025!$E$3:$E$1315, $A26)</f>
        <v>17</v>
      </c>
      <c r="EP26">
        <f>SUMIFS(DataRegularSeason20242025!$AA$3:$AA$1315,DataRegularSeason20242025!$B$3:$B$1315, "&lt;=" &amp; EP$1, DataRegularSeason20242025!$D$3:$D$1315, $A26)+SUMIFS(DataRegularSeason20242025!$AB$3:$AB$1315,DataRegularSeason20242025!$B$3:$B$1315, "&lt;=" &amp; EP$1, DataRegularSeason20242025!$E$3:$E$1315, $A26)</f>
        <v>17</v>
      </c>
      <c r="EQ26">
        <f>SUMIFS(DataRegularSeason20242025!$AA$3:$AA$1315,DataRegularSeason20242025!$B$3:$B$1315, "&lt;=" &amp; EQ$1, DataRegularSeason20242025!$D$3:$D$1315, $A26)+SUMIFS(DataRegularSeason20242025!$AB$3:$AB$1315,DataRegularSeason20242025!$B$3:$B$1315, "&lt;=" &amp; EQ$1, DataRegularSeason20242025!$E$3:$E$1315, $A26)</f>
        <v>17</v>
      </c>
      <c r="ER26">
        <f>SUMIFS(DataRegularSeason20242025!$AA$3:$AA$1315,DataRegularSeason20242025!$B$3:$B$1315, "&lt;=" &amp; ER$1, DataRegularSeason20242025!$D$3:$D$1315, $A26)+SUMIFS(DataRegularSeason20242025!$AB$3:$AB$1315,DataRegularSeason20242025!$B$3:$B$1315, "&lt;=" &amp; ER$1, DataRegularSeason20242025!$E$3:$E$1315, $A26)</f>
        <v>17</v>
      </c>
      <c r="ES26">
        <f>SUMIFS(DataRegularSeason20242025!$AA$3:$AA$1315,DataRegularSeason20242025!$B$3:$B$1315, "&lt;=" &amp; ES$1, DataRegularSeason20242025!$D$3:$D$1315, $A26)+SUMIFS(DataRegularSeason20242025!$AB$3:$AB$1315,DataRegularSeason20242025!$B$3:$B$1315, "&lt;=" &amp; ES$1, DataRegularSeason20242025!$E$3:$E$1315, $A26)</f>
        <v>17</v>
      </c>
      <c r="ET26">
        <f>SUMIFS(DataRegularSeason20242025!$AA$3:$AA$1315,DataRegularSeason20242025!$B$3:$B$1315, "&lt;=" &amp; ET$1, DataRegularSeason20242025!$D$3:$D$1315, $A26)+SUMIFS(DataRegularSeason20242025!$AB$3:$AB$1315,DataRegularSeason20242025!$B$3:$B$1315, "&lt;=" &amp; ET$1, DataRegularSeason20242025!$E$3:$E$1315, $A26)</f>
        <v>17</v>
      </c>
      <c r="EU26">
        <f>SUMIFS(DataRegularSeason20242025!$AA$3:$AA$1315,DataRegularSeason20242025!$B$3:$B$1315, "&lt;=" &amp; EU$1, DataRegularSeason20242025!$D$3:$D$1315, $A26)+SUMIFS(DataRegularSeason20242025!$AB$3:$AB$1315,DataRegularSeason20242025!$B$3:$B$1315, "&lt;=" &amp; EU$1, DataRegularSeason20242025!$E$3:$E$1315, $A26)</f>
        <v>17</v>
      </c>
      <c r="EV26">
        <f>SUMIFS(DataRegularSeason20242025!$AA$3:$AA$1315,DataRegularSeason20242025!$B$3:$B$1315, "&lt;=" &amp; EV$1, DataRegularSeason20242025!$D$3:$D$1315, $A26)+SUMIFS(DataRegularSeason20242025!$AB$3:$AB$1315,DataRegularSeason20242025!$B$3:$B$1315, "&lt;=" &amp; EV$1, DataRegularSeason20242025!$E$3:$E$1315, $A26)</f>
        <v>17</v>
      </c>
      <c r="EW26">
        <f>SUMIFS(DataRegularSeason20242025!$AA$3:$AA$1315,DataRegularSeason20242025!$B$3:$B$1315, "&lt;=" &amp; EW$1, DataRegularSeason20242025!$D$3:$D$1315, $A26)+SUMIFS(DataRegularSeason20242025!$AB$3:$AB$1315,DataRegularSeason20242025!$B$3:$B$1315, "&lt;=" &amp; EW$1, DataRegularSeason20242025!$E$3:$E$1315, $A26)</f>
        <v>17</v>
      </c>
      <c r="EX26">
        <f>SUMIFS(DataRegularSeason20242025!$AA$3:$AA$1315,DataRegularSeason20242025!$B$3:$B$1315, "&lt;=" &amp; EX$1, DataRegularSeason20242025!$D$3:$D$1315, $A26)+SUMIFS(DataRegularSeason20242025!$AB$3:$AB$1315,DataRegularSeason20242025!$B$3:$B$1315, "&lt;=" &amp; EX$1, DataRegularSeason20242025!$E$3:$E$1315, $A26)</f>
        <v>17</v>
      </c>
      <c r="EY26">
        <f>SUMIFS(DataRegularSeason20242025!$AA$3:$AA$1315,DataRegularSeason20242025!$B$3:$B$1315, "&lt;=" &amp; EY$1, DataRegularSeason20242025!$D$3:$D$1315, $A26)+SUMIFS(DataRegularSeason20242025!$AB$3:$AB$1315,DataRegularSeason20242025!$B$3:$B$1315, "&lt;=" &amp; EY$1, DataRegularSeason20242025!$E$3:$E$1315, $A26)</f>
        <v>17</v>
      </c>
      <c r="EZ26">
        <f>SUMIFS(DataRegularSeason20242025!$AA$3:$AA$1315,DataRegularSeason20242025!$B$3:$B$1315, "&lt;=" &amp; EZ$1, DataRegularSeason20242025!$D$3:$D$1315, $A26)+SUMIFS(DataRegularSeason20242025!$AB$3:$AB$1315,DataRegularSeason20242025!$B$3:$B$1315, "&lt;=" &amp; EZ$1, DataRegularSeason20242025!$E$3:$E$1315, $A26)</f>
        <v>17</v>
      </c>
      <c r="FA26">
        <f>SUMIFS(DataRegularSeason20242025!$AA$3:$AA$1315,DataRegularSeason20242025!$B$3:$B$1315, "&lt;=" &amp; FA$1, DataRegularSeason20242025!$D$3:$D$1315, $A26)+SUMIFS(DataRegularSeason20242025!$AB$3:$AB$1315,DataRegularSeason20242025!$B$3:$B$1315, "&lt;=" &amp; FA$1, DataRegularSeason20242025!$E$3:$E$1315, $A26)</f>
        <v>17</v>
      </c>
      <c r="FB26">
        <f>SUMIFS(DataRegularSeason20242025!$AA$3:$AA$1315,DataRegularSeason20242025!$B$3:$B$1315, "&lt;=" &amp; FB$1, DataRegularSeason20242025!$D$3:$D$1315, $A26)+SUMIFS(DataRegularSeason20242025!$AB$3:$AB$1315,DataRegularSeason20242025!$B$3:$B$1315, "&lt;=" &amp; FB$1, DataRegularSeason20242025!$E$3:$E$1315, $A26)</f>
        <v>17</v>
      </c>
      <c r="FC26">
        <f>SUMIFS(DataRegularSeason20242025!$AA$3:$AA$1315,DataRegularSeason20242025!$B$3:$B$1315, "&lt;=" &amp; FC$1, DataRegularSeason20242025!$D$3:$D$1315, $A26)+SUMIFS(DataRegularSeason20242025!$AB$3:$AB$1315,DataRegularSeason20242025!$B$3:$B$1315, "&lt;=" &amp; FC$1, DataRegularSeason20242025!$E$3:$E$1315, $A26)</f>
        <v>17</v>
      </c>
      <c r="FD26">
        <f>SUMIFS(DataRegularSeason20242025!$AA$3:$AA$1315,DataRegularSeason20242025!$B$3:$B$1315, "&lt;=" &amp; FD$1, DataRegularSeason20242025!$D$3:$D$1315, $A26)+SUMIFS(DataRegularSeason20242025!$AB$3:$AB$1315,DataRegularSeason20242025!$B$3:$B$1315, "&lt;=" &amp; FD$1, DataRegularSeason20242025!$E$3:$E$1315, $A26)</f>
        <v>17</v>
      </c>
      <c r="FE26">
        <f>SUMIFS(DataRegularSeason20242025!$AA$3:$AA$1315,DataRegularSeason20242025!$B$3:$B$1315, "&lt;=" &amp; FE$1, DataRegularSeason20242025!$D$3:$D$1315, $A26)+SUMIFS(DataRegularSeason20242025!$AB$3:$AB$1315,DataRegularSeason20242025!$B$3:$B$1315, "&lt;=" &amp; FE$1, DataRegularSeason20242025!$E$3:$E$1315, $A26)</f>
        <v>17</v>
      </c>
      <c r="FF26">
        <f>SUMIFS(DataRegularSeason20242025!$AA$3:$AA$1315,DataRegularSeason20242025!$B$3:$B$1315, "&lt;=" &amp; FF$1, DataRegularSeason20242025!$D$3:$D$1315, $A26)+SUMIFS(DataRegularSeason20242025!$AB$3:$AB$1315,DataRegularSeason20242025!$B$3:$B$1315, "&lt;=" &amp; FF$1, DataRegularSeason20242025!$E$3:$E$1315, $A26)</f>
        <v>17</v>
      </c>
      <c r="FG26">
        <f>SUMIFS(DataRegularSeason20242025!$AA$3:$AA$1315,DataRegularSeason20242025!$B$3:$B$1315, "&lt;=" &amp; FG$1, DataRegularSeason20242025!$D$3:$D$1315, $A26)+SUMIFS(DataRegularSeason20242025!$AB$3:$AB$1315,DataRegularSeason20242025!$B$3:$B$1315, "&lt;=" &amp; FG$1, DataRegularSeason20242025!$E$3:$E$1315, $A26)</f>
        <v>17</v>
      </c>
      <c r="FH26">
        <f>SUMIFS(DataRegularSeason20242025!$AA$3:$AA$1315,DataRegularSeason20242025!$B$3:$B$1315, "&lt;=" &amp; FH$1, DataRegularSeason20242025!$D$3:$D$1315, $A26)+SUMIFS(DataRegularSeason20242025!$AB$3:$AB$1315,DataRegularSeason20242025!$B$3:$B$1315, "&lt;=" &amp; FH$1, DataRegularSeason20242025!$E$3:$E$1315, $A26)</f>
        <v>17</v>
      </c>
      <c r="FI26">
        <f>SUMIFS(DataRegularSeason20242025!$AA$3:$AA$1315,DataRegularSeason20242025!$B$3:$B$1315, "&lt;=" &amp; FI$1, DataRegularSeason20242025!$D$3:$D$1315, $A26)+SUMIFS(DataRegularSeason20242025!$AB$3:$AB$1315,DataRegularSeason20242025!$B$3:$B$1315, "&lt;=" &amp; FI$1, DataRegularSeason20242025!$E$3:$E$1315, $A26)</f>
        <v>17</v>
      </c>
      <c r="FJ26">
        <f>SUMIFS(DataRegularSeason20242025!$AA$3:$AA$1315,DataRegularSeason20242025!$B$3:$B$1315, "&lt;=" &amp; FJ$1, DataRegularSeason20242025!$D$3:$D$1315, $A26)+SUMIFS(DataRegularSeason20242025!$AB$3:$AB$1315,DataRegularSeason20242025!$B$3:$B$1315, "&lt;=" &amp; FJ$1, DataRegularSeason20242025!$E$3:$E$1315, $A26)</f>
        <v>17</v>
      </c>
      <c r="FK26">
        <f>SUMIFS(DataRegularSeason20242025!$AA$3:$AA$1315,DataRegularSeason20242025!$B$3:$B$1315, "&lt;=" &amp; FK$1, DataRegularSeason20242025!$D$3:$D$1315, $A26)+SUMIFS(DataRegularSeason20242025!$AB$3:$AB$1315,DataRegularSeason20242025!$B$3:$B$1315, "&lt;=" &amp; FK$1, DataRegularSeason20242025!$E$3:$E$1315, $A26)</f>
        <v>17</v>
      </c>
      <c r="FL26">
        <f>SUMIFS(DataRegularSeason20242025!$AA$3:$AA$1315,DataRegularSeason20242025!$B$3:$B$1315, "&lt;=" &amp; FL$1, DataRegularSeason20242025!$D$3:$D$1315, $A26)+SUMIFS(DataRegularSeason20242025!$AB$3:$AB$1315,DataRegularSeason20242025!$B$3:$B$1315, "&lt;=" &amp; FL$1, DataRegularSeason20242025!$E$3:$E$1315, $A26)</f>
        <v>17</v>
      </c>
      <c r="FM26">
        <f>SUMIFS(DataRegularSeason20242025!$AA$3:$AA$1315,DataRegularSeason20242025!$B$3:$B$1315, "&lt;=" &amp; FM$1, DataRegularSeason20242025!$D$3:$D$1315, $A26)+SUMIFS(DataRegularSeason20242025!$AB$3:$AB$1315,DataRegularSeason20242025!$B$3:$B$1315, "&lt;=" &amp; FM$1, DataRegularSeason20242025!$E$3:$E$1315, $A26)</f>
        <v>17</v>
      </c>
      <c r="FN26">
        <f>SUMIFS(DataRegularSeason20242025!$AA$3:$AA$1315,DataRegularSeason20242025!$B$3:$B$1315, "&lt;=" &amp; FN$1, DataRegularSeason20242025!$D$3:$D$1315, $A26)+SUMIFS(DataRegularSeason20242025!$AB$3:$AB$1315,DataRegularSeason20242025!$B$3:$B$1315, "&lt;=" &amp; FN$1, DataRegularSeason20242025!$E$3:$E$1315, $A26)</f>
        <v>17</v>
      </c>
      <c r="FO26">
        <f>SUMIFS(DataRegularSeason20242025!$AA$3:$AA$1315,DataRegularSeason20242025!$B$3:$B$1315, "&lt;=" &amp; FO$1, DataRegularSeason20242025!$D$3:$D$1315, $A26)+SUMIFS(DataRegularSeason20242025!$AB$3:$AB$1315,DataRegularSeason20242025!$B$3:$B$1315, "&lt;=" &amp; FO$1, DataRegularSeason20242025!$E$3:$E$1315, $A26)</f>
        <v>17</v>
      </c>
      <c r="FP26">
        <f>SUMIFS(DataRegularSeason20242025!$AA$3:$AA$1315,DataRegularSeason20242025!$B$3:$B$1315, "&lt;=" &amp; FP$1, DataRegularSeason20242025!$D$3:$D$1315, $A26)+SUMIFS(DataRegularSeason20242025!$AB$3:$AB$1315,DataRegularSeason20242025!$B$3:$B$1315, "&lt;=" &amp; FP$1, DataRegularSeason20242025!$E$3:$E$1315, $A26)</f>
        <v>17</v>
      </c>
      <c r="FQ26">
        <f>SUMIFS(DataRegularSeason20242025!$AA$3:$AA$1315,DataRegularSeason20242025!$B$3:$B$1315, "&lt;=" &amp; FQ$1, DataRegularSeason20242025!$D$3:$D$1315, $A26)+SUMIFS(DataRegularSeason20242025!$AB$3:$AB$1315,DataRegularSeason20242025!$B$3:$B$1315, "&lt;=" &amp; FQ$1, DataRegularSeason20242025!$E$3:$E$1315, $A26)</f>
        <v>17</v>
      </c>
      <c r="FR26">
        <f>SUMIFS(DataRegularSeason20242025!$AA$3:$AA$1315,DataRegularSeason20242025!$B$3:$B$1315, "&lt;=" &amp; FR$1, DataRegularSeason20242025!$D$3:$D$1315, $A26)+SUMIFS(DataRegularSeason20242025!$AB$3:$AB$1315,DataRegularSeason20242025!$B$3:$B$1315, "&lt;=" &amp; FR$1, DataRegularSeason20242025!$E$3:$E$1315, $A26)</f>
        <v>17</v>
      </c>
      <c r="FS26">
        <f>SUMIFS(DataRegularSeason20242025!$AA$3:$AA$1315,DataRegularSeason20242025!$B$3:$B$1315, "&lt;=" &amp; FS$1, DataRegularSeason20242025!$D$3:$D$1315, $A26)+SUMIFS(DataRegularSeason20242025!$AB$3:$AB$1315,DataRegularSeason20242025!$B$3:$B$1315, "&lt;=" &amp; FS$1, DataRegularSeason20242025!$E$3:$E$1315, $A26)</f>
        <v>17</v>
      </c>
      <c r="FT26">
        <f>SUMIFS(DataRegularSeason20242025!$AA$3:$AA$1315,DataRegularSeason20242025!$B$3:$B$1315, "&lt;=" &amp; FT$1, DataRegularSeason20242025!$D$3:$D$1315, $A26)+SUMIFS(DataRegularSeason20242025!$AB$3:$AB$1315,DataRegularSeason20242025!$B$3:$B$1315, "&lt;=" &amp; FT$1, DataRegularSeason20242025!$E$3:$E$1315, $A26)</f>
        <v>17</v>
      </c>
      <c r="FU26">
        <f>SUMIFS(DataRegularSeason20242025!$AA$3:$AA$1315,DataRegularSeason20242025!$B$3:$B$1315, "&lt;=" &amp; FU$1, DataRegularSeason20242025!$D$3:$D$1315, $A26)+SUMIFS(DataRegularSeason20242025!$AB$3:$AB$1315,DataRegularSeason20242025!$B$3:$B$1315, "&lt;=" &amp; FU$1, DataRegularSeason20242025!$E$3:$E$1315, $A26)</f>
        <v>17</v>
      </c>
      <c r="FV26">
        <f>SUMIFS(DataRegularSeason20242025!$AA$3:$AA$1315,DataRegularSeason20242025!$B$3:$B$1315, "&lt;=" &amp; FV$1, DataRegularSeason20242025!$D$3:$D$1315, $A26)+SUMIFS(DataRegularSeason20242025!$AB$3:$AB$1315,DataRegularSeason20242025!$B$3:$B$1315, "&lt;=" &amp; FV$1, DataRegularSeason20242025!$E$3:$E$1315, $A26)</f>
        <v>17</v>
      </c>
      <c r="FW26">
        <f>SUMIFS(DataRegularSeason20242025!$AA$3:$AA$1315,DataRegularSeason20242025!$B$3:$B$1315, "&lt;=" &amp; FW$1, DataRegularSeason20242025!$D$3:$D$1315, $A26)+SUMIFS(DataRegularSeason20242025!$AB$3:$AB$1315,DataRegularSeason20242025!$B$3:$B$1315, "&lt;=" &amp; FW$1, DataRegularSeason20242025!$E$3:$E$1315, $A26)</f>
        <v>17</v>
      </c>
      <c r="FX26">
        <f>SUMIFS(DataRegularSeason20242025!$AA$3:$AA$1315,DataRegularSeason20242025!$B$3:$B$1315, "&lt;=" &amp; FX$1, DataRegularSeason20242025!$D$3:$D$1315, $A26)+SUMIFS(DataRegularSeason20242025!$AB$3:$AB$1315,DataRegularSeason20242025!$B$3:$B$1315, "&lt;=" &amp; FX$1, DataRegularSeason20242025!$E$3:$E$1315, $A26)</f>
        <v>17</v>
      </c>
      <c r="FY26">
        <f>SUMIFS(DataRegularSeason20242025!$AA$3:$AA$1315,DataRegularSeason20242025!$B$3:$B$1315, "&lt;=" &amp; FY$1, DataRegularSeason20242025!$D$3:$D$1315, $A26)+SUMIFS(DataRegularSeason20242025!$AB$3:$AB$1315,DataRegularSeason20242025!$B$3:$B$1315, "&lt;=" &amp; FY$1, DataRegularSeason20242025!$E$3:$E$1315, $A26)</f>
        <v>17</v>
      </c>
      <c r="FZ26">
        <f>SUMIFS(DataRegularSeason20242025!$AA$3:$AA$1315,DataRegularSeason20242025!$B$3:$B$1315, "&lt;=" &amp; FZ$1, DataRegularSeason20242025!$D$3:$D$1315, $A26)+SUMIFS(DataRegularSeason20242025!$AB$3:$AB$1315,DataRegularSeason20242025!$B$3:$B$1315, "&lt;=" &amp; FZ$1, DataRegularSeason20242025!$E$3:$E$1315, $A26)</f>
        <v>17</v>
      </c>
      <c r="GA26">
        <f>SUMIFS(DataRegularSeason20242025!$AA$3:$AA$1315,DataRegularSeason20242025!$B$3:$B$1315, "&lt;=" &amp; GA$1, DataRegularSeason20242025!$D$3:$D$1315, $A26)+SUMIFS(DataRegularSeason20242025!$AB$3:$AB$1315,DataRegularSeason20242025!$B$3:$B$1315, "&lt;=" &amp; GA$1, DataRegularSeason20242025!$E$3:$E$1315, $A26)</f>
        <v>17</v>
      </c>
      <c r="GB26">
        <f>SUMIFS(DataRegularSeason20242025!$AA$3:$AA$1315,DataRegularSeason20242025!$B$3:$B$1315, "&lt;=" &amp; GB$1, DataRegularSeason20242025!$D$3:$D$1315, $A26)+SUMIFS(DataRegularSeason20242025!$AB$3:$AB$1315,DataRegularSeason20242025!$B$3:$B$1315, "&lt;=" &amp; GB$1, DataRegularSeason20242025!$E$3:$E$1315, $A26)</f>
        <v>17</v>
      </c>
      <c r="GC26">
        <f>SUMIFS(DataRegularSeason20242025!$AA$3:$AA$1315,DataRegularSeason20242025!$B$3:$B$1315, "&lt;=" &amp; GC$1, DataRegularSeason20242025!$D$3:$D$1315, $A26)+SUMIFS(DataRegularSeason20242025!$AB$3:$AB$1315,DataRegularSeason20242025!$B$3:$B$1315, "&lt;=" &amp; GC$1, DataRegularSeason20242025!$E$3:$E$1315, $A26)</f>
        <v>17</v>
      </c>
      <c r="GD26">
        <f>SUMIFS(DataRegularSeason20242025!$AA$3:$AA$1315,DataRegularSeason20242025!$B$3:$B$1315, "&lt;=" &amp; GD$1, DataRegularSeason20242025!$D$3:$D$1315, $A26)+SUMIFS(DataRegularSeason20242025!$AB$3:$AB$1315,DataRegularSeason20242025!$B$3:$B$1315, "&lt;=" &amp; GD$1, DataRegularSeason20242025!$E$3:$E$1315, $A26)</f>
        <v>17</v>
      </c>
      <c r="GE26">
        <f>SUMIFS(DataRegularSeason20242025!$AA$3:$AA$1315,DataRegularSeason20242025!$B$3:$B$1315, "&lt;=" &amp; GE$1, DataRegularSeason20242025!$D$3:$D$1315, $A26)+SUMIFS(DataRegularSeason20242025!$AB$3:$AB$1315,DataRegularSeason20242025!$B$3:$B$1315, "&lt;=" &amp; GE$1, DataRegularSeason20242025!$E$3:$E$1315, $A26)</f>
        <v>17</v>
      </c>
      <c r="GF26">
        <f>SUMIFS(DataRegularSeason20242025!$AA$3:$AA$1315,DataRegularSeason20242025!$B$3:$B$1315, "&lt;=" &amp; GF$1, DataRegularSeason20242025!$D$3:$D$1315, $A26)+SUMIFS(DataRegularSeason20242025!$AB$3:$AB$1315,DataRegularSeason20242025!$B$3:$B$1315, "&lt;=" &amp; GF$1, DataRegularSeason20242025!$E$3:$E$1315, $A26)</f>
        <v>17</v>
      </c>
      <c r="GG26">
        <f>SUMIFS(DataRegularSeason20242025!$AA$3:$AA$1315,DataRegularSeason20242025!$B$3:$B$1315, "&lt;=" &amp; GG$1, DataRegularSeason20242025!$D$3:$D$1315, $A26)+SUMIFS(DataRegularSeason20242025!$AB$3:$AB$1315,DataRegularSeason20242025!$B$3:$B$1315, "&lt;=" &amp; GG$1, DataRegularSeason20242025!$E$3:$E$1315, $A26)</f>
        <v>17</v>
      </c>
      <c r="GH26">
        <f>SUMIFS(DataRegularSeason20242025!$AA$3:$AA$1315,DataRegularSeason20242025!$B$3:$B$1315, "&lt;=" &amp; GH$1, DataRegularSeason20242025!$D$3:$D$1315, $A26)+SUMIFS(DataRegularSeason20242025!$AB$3:$AB$1315,DataRegularSeason20242025!$B$3:$B$1315, "&lt;=" &amp; GH$1, DataRegularSeason20242025!$E$3:$E$1315, $A26)</f>
        <v>17</v>
      </c>
      <c r="GI26">
        <f>SUMIFS(DataRegularSeason20242025!$AA$3:$AA$1315,DataRegularSeason20242025!$B$3:$B$1315, "&lt;=" &amp; GI$1, DataRegularSeason20242025!$D$3:$D$1315, $A26)+SUMIFS(DataRegularSeason20242025!$AB$3:$AB$1315,DataRegularSeason20242025!$B$3:$B$1315, "&lt;=" &amp; GI$1, DataRegularSeason20242025!$E$3:$E$1315, $A26)</f>
        <v>17</v>
      </c>
      <c r="GJ26">
        <f>SUMIFS(DataRegularSeason20242025!$AA$3:$AA$1315,DataRegularSeason20242025!$B$3:$B$1315, "&lt;=" &amp; GJ$1, DataRegularSeason20242025!$D$3:$D$1315, $A26)+SUMIFS(DataRegularSeason20242025!$AB$3:$AB$1315,DataRegularSeason20242025!$B$3:$B$1315, "&lt;=" &amp; GJ$1, DataRegularSeason20242025!$E$3:$E$1315, $A26)</f>
        <v>17</v>
      </c>
      <c r="GK26">
        <f>SUMIFS(DataRegularSeason20242025!$AA$3:$AA$1315,DataRegularSeason20242025!$B$3:$B$1315, "&lt;=" &amp; GK$1, DataRegularSeason20242025!$D$3:$D$1315, $A26)+SUMIFS(DataRegularSeason20242025!$AB$3:$AB$1315,DataRegularSeason20242025!$B$3:$B$1315, "&lt;=" &amp; GK$1, DataRegularSeason20242025!$E$3:$E$1315, $A26)</f>
        <v>17</v>
      </c>
      <c r="GL26">
        <f>SUMIFS(DataRegularSeason20242025!$AA$3:$AA$1315,DataRegularSeason20242025!$B$3:$B$1315, "&lt;=" &amp; GL$1, DataRegularSeason20242025!$D$3:$D$1315, $A26)+SUMIFS(DataRegularSeason20242025!$AB$3:$AB$1315,DataRegularSeason20242025!$B$3:$B$1315, "&lt;=" &amp; GL$1, DataRegularSeason20242025!$E$3:$E$1315, $A26)</f>
        <v>17</v>
      </c>
      <c r="GM26">
        <f>SUMIFS(DataRegularSeason20242025!$AA$3:$AA$1315,DataRegularSeason20242025!$B$3:$B$1315, "&lt;=" &amp; GM$1, DataRegularSeason20242025!$D$3:$D$1315, $A26)+SUMIFS(DataRegularSeason20242025!$AB$3:$AB$1315,DataRegularSeason20242025!$B$3:$B$1315, "&lt;=" &amp; GM$1, DataRegularSeason20242025!$E$3:$E$1315, $A26)</f>
        <v>17</v>
      </c>
      <c r="GN26">
        <f>SUMIFS(DataRegularSeason20242025!$AA$3:$AA$1315,DataRegularSeason20242025!$B$3:$B$1315, "&lt;=" &amp; GN$1, DataRegularSeason20242025!$D$3:$D$1315, $A26)+SUMIFS(DataRegularSeason20242025!$AB$3:$AB$1315,DataRegularSeason20242025!$B$3:$B$1315, "&lt;=" &amp; GN$1, DataRegularSeason20242025!$E$3:$E$1315, $A26)</f>
        <v>17</v>
      </c>
      <c r="GO26">
        <f>SUMIFS(DataRegularSeason20242025!$AA$3:$AA$1315,DataRegularSeason20242025!$B$3:$B$1315, "&lt;=" &amp; GO$1, DataRegularSeason20242025!$D$3:$D$1315, $A26)+SUMIFS(DataRegularSeason20242025!$AB$3:$AB$1315,DataRegularSeason20242025!$B$3:$B$1315, "&lt;=" &amp; GO$1, DataRegularSeason20242025!$E$3:$E$1315, $A26)</f>
        <v>17</v>
      </c>
      <c r="GP26">
        <f>SUMIFS(DataRegularSeason20242025!$AA$3:$AA$1315,DataRegularSeason20242025!$B$3:$B$1315, "&lt;=" &amp; GP$1, DataRegularSeason20242025!$D$3:$D$1315, $A26)+SUMIFS(DataRegularSeason20242025!$AB$3:$AB$1315,DataRegularSeason20242025!$B$3:$B$1315, "&lt;=" &amp; GP$1, DataRegularSeason20242025!$E$3:$E$1315, $A26)</f>
        <v>17</v>
      </c>
      <c r="GQ26">
        <f>SUMIFS(DataRegularSeason20242025!$AA$3:$AA$1315,DataRegularSeason20242025!$B$3:$B$1315, "&lt;=" &amp; GQ$1, DataRegularSeason20242025!$D$3:$D$1315, $A26)+SUMIFS(DataRegularSeason20242025!$AB$3:$AB$1315,DataRegularSeason20242025!$B$3:$B$1315, "&lt;=" &amp; GQ$1, DataRegularSeason20242025!$E$3:$E$1315, $A26)</f>
        <v>17</v>
      </c>
      <c r="GR26">
        <f>SUMIFS(DataRegularSeason20242025!$AA$3:$AA$1315,DataRegularSeason20242025!$B$3:$B$1315, "&lt;=" &amp; GR$1, DataRegularSeason20242025!$D$3:$D$1315, $A26)+SUMIFS(DataRegularSeason20242025!$AB$3:$AB$1315,DataRegularSeason20242025!$B$3:$B$1315, "&lt;=" &amp; GR$1, DataRegularSeason20242025!$E$3:$E$1315, $A26)</f>
        <v>17</v>
      </c>
      <c r="GS26">
        <f>SUMIFS(DataRegularSeason20242025!$AA$3:$AA$1315,DataRegularSeason20242025!$B$3:$B$1315, "&lt;=" &amp; GS$1, DataRegularSeason20242025!$D$3:$D$1315, $A26)+SUMIFS(DataRegularSeason20242025!$AB$3:$AB$1315,DataRegularSeason20242025!$B$3:$B$1315, "&lt;=" &amp; GS$1, DataRegularSeason20242025!$E$3:$E$1315, $A26)</f>
        <v>17</v>
      </c>
      <c r="GT26">
        <f>SUMIFS(DataRegularSeason20242025!$AA$3:$AA$1315,DataRegularSeason20242025!$B$3:$B$1315, "&lt;=" &amp; GT$1, DataRegularSeason20242025!$D$3:$D$1315, $A26)+SUMIFS(DataRegularSeason20242025!$AB$3:$AB$1315,DataRegularSeason20242025!$B$3:$B$1315, "&lt;=" &amp; GT$1, DataRegularSeason20242025!$E$3:$E$1315, $A26)</f>
        <v>17</v>
      </c>
      <c r="GU26">
        <f>SUMIFS(DataRegularSeason20242025!$AA$3:$AA$1315,DataRegularSeason20242025!$B$3:$B$1315, "&lt;=" &amp; GU$1, DataRegularSeason20242025!$D$3:$D$1315, $A26)+SUMIFS(DataRegularSeason20242025!$AB$3:$AB$1315,DataRegularSeason20242025!$B$3:$B$1315, "&lt;=" &amp; GU$1, DataRegularSeason20242025!$E$3:$E$1315, $A26)</f>
        <v>17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15</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15</v>
      </c>
      <c r="AN27">
        <f>SUMIFS(DataRegularSeason20242025!$AA$3:$AA$1315,DataRegularSeason20242025!$B$3:$B$1315, "&lt;=" &amp; AN$1, DataRegularSeason20242025!$D$3:$D$1315, $A27)+SUMIFS(DataRegularSeason20242025!$AB$3:$AB$1315,DataRegularSeason20242025!$B$3:$B$1315, "&lt;=" &amp; AN$1, DataRegularSeason20242025!$E$3:$E$1315, $A27)</f>
        <v>15</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15</v>
      </c>
      <c r="AS27">
        <f>SUMIFS(DataRegularSeason20242025!$AA$3:$AA$1315,DataRegularSeason20242025!$B$3:$B$1315, "&lt;=" &amp; AS$1, DataRegularSeason20242025!$D$3:$D$1315, $A27)+SUMIFS(DataRegularSeason20242025!$AB$3:$AB$1315,DataRegularSeason20242025!$B$3:$B$1315, "&lt;=" &amp; AS$1, DataRegularSeason20242025!$E$3:$E$1315, $A27)</f>
        <v>15</v>
      </c>
      <c r="AT27">
        <f>SUMIFS(DataRegularSeason20242025!$AA$3:$AA$1315,DataRegularSeason20242025!$B$3:$B$1315, "&lt;=" &amp; AT$1, DataRegularSeason20242025!$D$3:$D$1315, $A27)+SUMIFS(DataRegularSeason20242025!$AB$3:$AB$1315,DataRegularSeason20242025!$B$3:$B$1315, "&lt;=" &amp; AT$1, DataRegularSeason20242025!$E$3:$E$1315, $A27)</f>
        <v>15</v>
      </c>
      <c r="AU27">
        <f>SUMIFS(DataRegularSeason20242025!$AA$3:$AA$1315,DataRegularSeason20242025!$B$3:$B$1315, "&lt;=" &amp; AU$1, DataRegularSeason20242025!$D$3:$D$1315, $A27)+SUMIFS(DataRegularSeason20242025!$AB$3:$AB$1315,DataRegularSeason20242025!$B$3:$B$1315, "&lt;=" &amp; AU$1, DataRegularSeason20242025!$E$3:$E$1315, $A27)</f>
        <v>15</v>
      </c>
      <c r="AV27">
        <f>SUMIFS(DataRegularSeason20242025!$AA$3:$AA$1315,DataRegularSeason20242025!$B$3:$B$1315, "&lt;=" &amp; AV$1, DataRegularSeason20242025!$D$3:$D$1315, $A27)+SUMIFS(DataRegularSeason20242025!$AB$3:$AB$1315,DataRegularSeason20242025!$B$3:$B$1315, "&lt;=" &amp; AV$1, DataRegularSeason20242025!$E$3:$E$1315, $A27)</f>
        <v>15</v>
      </c>
      <c r="AW27">
        <f>SUMIFS(DataRegularSeason20242025!$AA$3:$AA$1315,DataRegularSeason20242025!$B$3:$B$1315, "&lt;=" &amp; AW$1, DataRegularSeason20242025!$D$3:$D$1315, $A27)+SUMIFS(DataRegularSeason20242025!$AB$3:$AB$1315,DataRegularSeason20242025!$B$3:$B$1315, "&lt;=" &amp; AW$1, DataRegularSeason20242025!$E$3:$E$1315, $A27)</f>
        <v>15</v>
      </c>
      <c r="AX27">
        <f>SUMIFS(DataRegularSeason20242025!$AA$3:$AA$1315,DataRegularSeason20242025!$B$3:$B$1315, "&lt;=" &amp; AX$1, DataRegularSeason20242025!$D$3:$D$1315, $A27)+SUMIFS(DataRegularSeason20242025!$AB$3:$AB$1315,DataRegularSeason20242025!$B$3:$B$1315, "&lt;=" &amp; AX$1, DataRegularSeason20242025!$E$3:$E$1315, $A27)</f>
        <v>15</v>
      </c>
      <c r="AY27">
        <f>SUMIFS(DataRegularSeason20242025!$AA$3:$AA$1315,DataRegularSeason20242025!$B$3:$B$1315, "&lt;=" &amp; AY$1, DataRegularSeason20242025!$D$3:$D$1315, $A27)+SUMIFS(DataRegularSeason20242025!$AB$3:$AB$1315,DataRegularSeason20242025!$B$3:$B$1315, "&lt;=" &amp; AY$1, DataRegularSeason20242025!$E$3:$E$1315, $A27)</f>
        <v>15</v>
      </c>
      <c r="AZ27">
        <f>SUMIFS(DataRegularSeason20242025!$AA$3:$AA$1315,DataRegularSeason20242025!$B$3:$B$1315, "&lt;=" &amp; AZ$1, DataRegularSeason20242025!$D$3:$D$1315, $A27)+SUMIFS(DataRegularSeason20242025!$AB$3:$AB$1315,DataRegularSeason20242025!$B$3:$B$1315, "&lt;=" &amp; AZ$1, DataRegularSeason20242025!$E$3:$E$1315, $A27)</f>
        <v>15</v>
      </c>
      <c r="BA27">
        <f>SUMIFS(DataRegularSeason20242025!$AA$3:$AA$1315,DataRegularSeason20242025!$B$3:$B$1315, "&lt;=" &amp; BA$1, DataRegularSeason20242025!$D$3:$D$1315, $A27)+SUMIFS(DataRegularSeason20242025!$AB$3:$AB$1315,DataRegularSeason20242025!$B$3:$B$1315, "&lt;=" &amp; BA$1, DataRegularSeason20242025!$E$3:$E$1315, $A27)</f>
        <v>15</v>
      </c>
      <c r="BB27">
        <f>SUMIFS(DataRegularSeason20242025!$AA$3:$AA$1315,DataRegularSeason20242025!$B$3:$B$1315, "&lt;=" &amp; BB$1, DataRegularSeason20242025!$D$3:$D$1315, $A27)+SUMIFS(DataRegularSeason20242025!$AB$3:$AB$1315,DataRegularSeason20242025!$B$3:$B$1315, "&lt;=" &amp; BB$1, DataRegularSeason20242025!$E$3:$E$1315, $A27)</f>
        <v>15</v>
      </c>
      <c r="BC27">
        <f>SUMIFS(DataRegularSeason20242025!$AA$3:$AA$1315,DataRegularSeason20242025!$B$3:$B$1315, "&lt;=" &amp; BC$1, DataRegularSeason20242025!$D$3:$D$1315, $A27)+SUMIFS(DataRegularSeason20242025!$AB$3:$AB$1315,DataRegularSeason20242025!$B$3:$B$1315, "&lt;=" &amp; BC$1, DataRegularSeason20242025!$E$3:$E$1315, $A27)</f>
        <v>15</v>
      </c>
      <c r="BD27">
        <f>SUMIFS(DataRegularSeason20242025!$AA$3:$AA$1315,DataRegularSeason20242025!$B$3:$B$1315, "&lt;=" &amp; BD$1, DataRegularSeason20242025!$D$3:$D$1315, $A27)+SUMIFS(DataRegularSeason20242025!$AB$3:$AB$1315,DataRegularSeason20242025!$B$3:$B$1315, "&lt;=" &amp; BD$1, DataRegularSeason20242025!$E$3:$E$1315, $A27)</f>
        <v>15</v>
      </c>
      <c r="BE27">
        <f>SUMIFS(DataRegularSeason20242025!$AA$3:$AA$1315,DataRegularSeason20242025!$B$3:$B$1315, "&lt;=" &amp; BE$1, DataRegularSeason20242025!$D$3:$D$1315, $A27)+SUMIFS(DataRegularSeason20242025!$AB$3:$AB$1315,DataRegularSeason20242025!$B$3:$B$1315, "&lt;=" &amp; BE$1, DataRegularSeason20242025!$E$3:$E$1315, $A27)</f>
        <v>15</v>
      </c>
      <c r="BF27">
        <f>SUMIFS(DataRegularSeason20242025!$AA$3:$AA$1315,DataRegularSeason20242025!$B$3:$B$1315, "&lt;=" &amp; BF$1, DataRegularSeason20242025!$D$3:$D$1315, $A27)+SUMIFS(DataRegularSeason20242025!$AB$3:$AB$1315,DataRegularSeason20242025!$B$3:$B$1315, "&lt;=" &amp; BF$1, DataRegularSeason20242025!$E$3:$E$1315, $A27)</f>
        <v>15</v>
      </c>
      <c r="BG27">
        <f>SUMIFS(DataRegularSeason20242025!$AA$3:$AA$1315,DataRegularSeason20242025!$B$3:$B$1315, "&lt;=" &amp; BG$1, DataRegularSeason20242025!$D$3:$D$1315, $A27)+SUMIFS(DataRegularSeason20242025!$AB$3:$AB$1315,DataRegularSeason20242025!$B$3:$B$1315, "&lt;=" &amp; BG$1, DataRegularSeason20242025!$E$3:$E$1315, $A27)</f>
        <v>15</v>
      </c>
      <c r="BH27">
        <f>SUMIFS(DataRegularSeason20242025!$AA$3:$AA$1315,DataRegularSeason20242025!$B$3:$B$1315, "&lt;=" &amp; BH$1, DataRegularSeason20242025!$D$3:$D$1315, $A27)+SUMIFS(DataRegularSeason20242025!$AB$3:$AB$1315,DataRegularSeason20242025!$B$3:$B$1315, "&lt;=" &amp; BH$1, DataRegularSeason20242025!$E$3:$E$1315, $A27)</f>
        <v>15</v>
      </c>
      <c r="BI27">
        <f>SUMIFS(DataRegularSeason20242025!$AA$3:$AA$1315,DataRegularSeason20242025!$B$3:$B$1315, "&lt;=" &amp; BI$1, DataRegularSeason20242025!$D$3:$D$1315, $A27)+SUMIFS(DataRegularSeason20242025!$AB$3:$AB$1315,DataRegularSeason20242025!$B$3:$B$1315, "&lt;=" &amp; BI$1, DataRegularSeason20242025!$E$3:$E$1315, $A27)</f>
        <v>15</v>
      </c>
      <c r="BJ27">
        <f>SUMIFS(DataRegularSeason20242025!$AA$3:$AA$1315,DataRegularSeason20242025!$B$3:$B$1315, "&lt;=" &amp; BJ$1, DataRegularSeason20242025!$D$3:$D$1315, $A27)+SUMIFS(DataRegularSeason20242025!$AB$3:$AB$1315,DataRegularSeason20242025!$B$3:$B$1315, "&lt;=" &amp; BJ$1, DataRegularSeason20242025!$E$3:$E$1315, $A27)</f>
        <v>15</v>
      </c>
      <c r="BK27">
        <f>SUMIFS(DataRegularSeason20242025!$AA$3:$AA$1315,DataRegularSeason20242025!$B$3:$B$1315, "&lt;=" &amp; BK$1, DataRegularSeason20242025!$D$3:$D$1315, $A27)+SUMIFS(DataRegularSeason20242025!$AB$3:$AB$1315,DataRegularSeason20242025!$B$3:$B$1315, "&lt;=" &amp; BK$1, DataRegularSeason20242025!$E$3:$E$1315, $A27)</f>
        <v>15</v>
      </c>
      <c r="BL27">
        <f>SUMIFS(DataRegularSeason20242025!$AA$3:$AA$1315,DataRegularSeason20242025!$B$3:$B$1315, "&lt;=" &amp; BL$1, DataRegularSeason20242025!$D$3:$D$1315, $A27)+SUMIFS(DataRegularSeason20242025!$AB$3:$AB$1315,DataRegularSeason20242025!$B$3:$B$1315, "&lt;=" &amp; BL$1, DataRegularSeason20242025!$E$3:$E$1315, $A27)</f>
        <v>15</v>
      </c>
      <c r="BM27">
        <f>SUMIFS(DataRegularSeason20242025!$AA$3:$AA$1315,DataRegularSeason20242025!$B$3:$B$1315, "&lt;=" &amp; BM$1, DataRegularSeason20242025!$D$3:$D$1315, $A27)+SUMIFS(DataRegularSeason20242025!$AB$3:$AB$1315,DataRegularSeason20242025!$B$3:$B$1315, "&lt;=" &amp; BM$1, DataRegularSeason20242025!$E$3:$E$1315, $A27)</f>
        <v>15</v>
      </c>
      <c r="BN27">
        <f>SUMIFS(DataRegularSeason20242025!$AA$3:$AA$1315,DataRegularSeason20242025!$B$3:$B$1315, "&lt;=" &amp; BN$1, DataRegularSeason20242025!$D$3:$D$1315, $A27)+SUMIFS(DataRegularSeason20242025!$AB$3:$AB$1315,DataRegularSeason20242025!$B$3:$B$1315, "&lt;=" &amp; BN$1, DataRegularSeason20242025!$E$3:$E$1315, $A27)</f>
        <v>15</v>
      </c>
      <c r="BO27">
        <f>SUMIFS(DataRegularSeason20242025!$AA$3:$AA$1315,DataRegularSeason20242025!$B$3:$B$1315, "&lt;=" &amp; BO$1, DataRegularSeason20242025!$D$3:$D$1315, $A27)+SUMIFS(DataRegularSeason20242025!$AB$3:$AB$1315,DataRegularSeason20242025!$B$3:$B$1315, "&lt;=" &amp; BO$1, DataRegularSeason20242025!$E$3:$E$1315, $A27)</f>
        <v>15</v>
      </c>
      <c r="BP27">
        <f>SUMIFS(DataRegularSeason20242025!$AA$3:$AA$1315,DataRegularSeason20242025!$B$3:$B$1315, "&lt;=" &amp; BP$1, DataRegularSeason20242025!$D$3:$D$1315, $A27)+SUMIFS(DataRegularSeason20242025!$AB$3:$AB$1315,DataRegularSeason20242025!$B$3:$B$1315, "&lt;=" &amp; BP$1, DataRegularSeason20242025!$E$3:$E$1315, $A27)</f>
        <v>15</v>
      </c>
      <c r="BQ27">
        <f>SUMIFS(DataRegularSeason20242025!$AA$3:$AA$1315,DataRegularSeason20242025!$B$3:$B$1315, "&lt;=" &amp; BQ$1, DataRegularSeason20242025!$D$3:$D$1315, $A27)+SUMIFS(DataRegularSeason20242025!$AB$3:$AB$1315,DataRegularSeason20242025!$B$3:$B$1315, "&lt;=" &amp; BQ$1, DataRegularSeason20242025!$E$3:$E$1315, $A27)</f>
        <v>15</v>
      </c>
      <c r="BR27">
        <f>SUMIFS(DataRegularSeason20242025!$AA$3:$AA$1315,DataRegularSeason20242025!$B$3:$B$1315, "&lt;=" &amp; BR$1, DataRegularSeason20242025!$D$3:$D$1315, $A27)+SUMIFS(DataRegularSeason20242025!$AB$3:$AB$1315,DataRegularSeason20242025!$B$3:$B$1315, "&lt;=" &amp; BR$1, DataRegularSeason20242025!$E$3:$E$1315, $A27)</f>
        <v>15</v>
      </c>
      <c r="BS27">
        <f>SUMIFS(DataRegularSeason20242025!$AA$3:$AA$1315,DataRegularSeason20242025!$B$3:$B$1315, "&lt;=" &amp; BS$1, DataRegularSeason20242025!$D$3:$D$1315, $A27)+SUMIFS(DataRegularSeason20242025!$AB$3:$AB$1315,DataRegularSeason20242025!$B$3:$B$1315, "&lt;=" &amp; BS$1, DataRegularSeason20242025!$E$3:$E$1315, $A27)</f>
        <v>15</v>
      </c>
      <c r="BT27">
        <f>SUMIFS(DataRegularSeason20242025!$AA$3:$AA$1315,DataRegularSeason20242025!$B$3:$B$1315, "&lt;=" &amp; BT$1, DataRegularSeason20242025!$D$3:$D$1315, $A27)+SUMIFS(DataRegularSeason20242025!$AB$3:$AB$1315,DataRegularSeason20242025!$B$3:$B$1315, "&lt;=" &amp; BT$1, DataRegularSeason20242025!$E$3:$E$1315, $A27)</f>
        <v>15</v>
      </c>
      <c r="BU27">
        <f>SUMIFS(DataRegularSeason20242025!$AA$3:$AA$1315,DataRegularSeason20242025!$B$3:$B$1315, "&lt;=" &amp; BU$1, DataRegularSeason20242025!$D$3:$D$1315, $A27)+SUMIFS(DataRegularSeason20242025!$AB$3:$AB$1315,DataRegularSeason20242025!$B$3:$B$1315, "&lt;=" &amp; BU$1, DataRegularSeason20242025!$E$3:$E$1315, $A27)</f>
        <v>15</v>
      </c>
      <c r="BV27">
        <f>SUMIFS(DataRegularSeason20242025!$AA$3:$AA$1315,DataRegularSeason20242025!$B$3:$B$1315, "&lt;=" &amp; BV$1, DataRegularSeason20242025!$D$3:$D$1315, $A27)+SUMIFS(DataRegularSeason20242025!$AB$3:$AB$1315,DataRegularSeason20242025!$B$3:$B$1315, "&lt;=" &amp; BV$1, DataRegularSeason20242025!$E$3:$E$1315, $A27)</f>
        <v>15</v>
      </c>
      <c r="BW27">
        <f>SUMIFS(DataRegularSeason20242025!$AA$3:$AA$1315,DataRegularSeason20242025!$B$3:$B$1315, "&lt;=" &amp; BW$1, DataRegularSeason20242025!$D$3:$D$1315, $A27)+SUMIFS(DataRegularSeason20242025!$AB$3:$AB$1315,DataRegularSeason20242025!$B$3:$B$1315, "&lt;=" &amp; BW$1, DataRegularSeason20242025!$E$3:$E$1315, $A27)</f>
        <v>15</v>
      </c>
      <c r="BX27">
        <f>SUMIFS(DataRegularSeason20242025!$AA$3:$AA$1315,DataRegularSeason20242025!$B$3:$B$1315, "&lt;=" &amp; BX$1, DataRegularSeason20242025!$D$3:$D$1315, $A27)+SUMIFS(DataRegularSeason20242025!$AB$3:$AB$1315,DataRegularSeason20242025!$B$3:$B$1315, "&lt;=" &amp; BX$1, DataRegularSeason20242025!$E$3:$E$1315, $A27)</f>
        <v>15</v>
      </c>
      <c r="BY27">
        <f>SUMIFS(DataRegularSeason20242025!$AA$3:$AA$1315,DataRegularSeason20242025!$B$3:$B$1315, "&lt;=" &amp; BY$1, DataRegularSeason20242025!$D$3:$D$1315, $A27)+SUMIFS(DataRegularSeason20242025!$AB$3:$AB$1315,DataRegularSeason20242025!$B$3:$B$1315, "&lt;=" &amp; BY$1, DataRegularSeason20242025!$E$3:$E$1315, $A27)</f>
        <v>15</v>
      </c>
      <c r="BZ27">
        <f>SUMIFS(DataRegularSeason20242025!$AA$3:$AA$1315,DataRegularSeason20242025!$B$3:$B$1315, "&lt;=" &amp; BZ$1, DataRegularSeason20242025!$D$3:$D$1315, $A27)+SUMIFS(DataRegularSeason20242025!$AB$3:$AB$1315,DataRegularSeason20242025!$B$3:$B$1315, "&lt;=" &amp; BZ$1, DataRegularSeason20242025!$E$3:$E$1315, $A27)</f>
        <v>15</v>
      </c>
      <c r="CA27">
        <f>SUMIFS(DataRegularSeason20242025!$AA$3:$AA$1315,DataRegularSeason20242025!$B$3:$B$1315, "&lt;=" &amp; CA$1, DataRegularSeason20242025!$D$3:$D$1315, $A27)+SUMIFS(DataRegularSeason20242025!$AB$3:$AB$1315,DataRegularSeason20242025!$B$3:$B$1315, "&lt;=" &amp; CA$1, DataRegularSeason20242025!$E$3:$E$1315, $A27)</f>
        <v>15</v>
      </c>
      <c r="CB27">
        <f>SUMIFS(DataRegularSeason20242025!$AA$3:$AA$1315,DataRegularSeason20242025!$B$3:$B$1315, "&lt;=" &amp; CB$1, DataRegularSeason20242025!$D$3:$D$1315, $A27)+SUMIFS(DataRegularSeason20242025!$AB$3:$AB$1315,DataRegularSeason20242025!$B$3:$B$1315, "&lt;=" &amp; CB$1, DataRegularSeason20242025!$E$3:$E$1315, $A27)</f>
        <v>15</v>
      </c>
      <c r="CC27">
        <f>SUMIFS(DataRegularSeason20242025!$AA$3:$AA$1315,DataRegularSeason20242025!$B$3:$B$1315, "&lt;=" &amp; CC$1, DataRegularSeason20242025!$D$3:$D$1315, $A27)+SUMIFS(DataRegularSeason20242025!$AB$3:$AB$1315,DataRegularSeason20242025!$B$3:$B$1315, "&lt;=" &amp; CC$1, DataRegularSeason20242025!$E$3:$E$1315, $A27)</f>
        <v>15</v>
      </c>
      <c r="CD27">
        <f>SUMIFS(DataRegularSeason20242025!$AA$3:$AA$1315,DataRegularSeason20242025!$B$3:$B$1315, "&lt;=" &amp; CD$1, DataRegularSeason20242025!$D$3:$D$1315, $A27)+SUMIFS(DataRegularSeason20242025!$AB$3:$AB$1315,DataRegularSeason20242025!$B$3:$B$1315, "&lt;=" &amp; CD$1, DataRegularSeason20242025!$E$3:$E$1315, $A27)</f>
        <v>15</v>
      </c>
      <c r="CE27">
        <f>SUMIFS(DataRegularSeason20242025!$AA$3:$AA$1315,DataRegularSeason20242025!$B$3:$B$1315, "&lt;=" &amp; CE$1, DataRegularSeason20242025!$D$3:$D$1315, $A27)+SUMIFS(DataRegularSeason20242025!$AB$3:$AB$1315,DataRegularSeason20242025!$B$3:$B$1315, "&lt;=" &amp; CE$1, DataRegularSeason20242025!$E$3:$E$1315, $A27)</f>
        <v>15</v>
      </c>
      <c r="CF27">
        <f>SUMIFS(DataRegularSeason20242025!$AA$3:$AA$1315,DataRegularSeason20242025!$B$3:$B$1315, "&lt;=" &amp; CF$1, DataRegularSeason20242025!$D$3:$D$1315, $A27)+SUMIFS(DataRegularSeason20242025!$AB$3:$AB$1315,DataRegularSeason20242025!$B$3:$B$1315, "&lt;=" &amp; CF$1, DataRegularSeason20242025!$E$3:$E$1315, $A27)</f>
        <v>15</v>
      </c>
      <c r="CG27">
        <f>SUMIFS(DataRegularSeason20242025!$AA$3:$AA$1315,DataRegularSeason20242025!$B$3:$B$1315, "&lt;=" &amp; CG$1, DataRegularSeason20242025!$D$3:$D$1315, $A27)+SUMIFS(DataRegularSeason20242025!$AB$3:$AB$1315,DataRegularSeason20242025!$B$3:$B$1315, "&lt;=" &amp; CG$1, DataRegularSeason20242025!$E$3:$E$1315, $A27)</f>
        <v>15</v>
      </c>
      <c r="CH27">
        <f>SUMIFS(DataRegularSeason20242025!$AA$3:$AA$1315,DataRegularSeason20242025!$B$3:$B$1315, "&lt;=" &amp; CH$1, DataRegularSeason20242025!$D$3:$D$1315, $A27)+SUMIFS(DataRegularSeason20242025!$AB$3:$AB$1315,DataRegularSeason20242025!$B$3:$B$1315, "&lt;=" &amp; CH$1, DataRegularSeason20242025!$E$3:$E$1315, $A27)</f>
        <v>15</v>
      </c>
      <c r="CI27">
        <f>SUMIFS(DataRegularSeason20242025!$AA$3:$AA$1315,DataRegularSeason20242025!$B$3:$B$1315, "&lt;=" &amp; CI$1, DataRegularSeason20242025!$D$3:$D$1315, $A27)+SUMIFS(DataRegularSeason20242025!$AB$3:$AB$1315,DataRegularSeason20242025!$B$3:$B$1315, "&lt;=" &amp; CI$1, DataRegularSeason20242025!$E$3:$E$1315, $A27)</f>
        <v>15</v>
      </c>
      <c r="CJ27">
        <f>SUMIFS(DataRegularSeason20242025!$AA$3:$AA$1315,DataRegularSeason20242025!$B$3:$B$1315, "&lt;=" &amp; CJ$1, DataRegularSeason20242025!$D$3:$D$1315, $A27)+SUMIFS(DataRegularSeason20242025!$AB$3:$AB$1315,DataRegularSeason20242025!$B$3:$B$1315, "&lt;=" &amp; CJ$1, DataRegularSeason20242025!$E$3:$E$1315, $A27)</f>
        <v>15</v>
      </c>
      <c r="CK27">
        <f>SUMIFS(DataRegularSeason20242025!$AA$3:$AA$1315,DataRegularSeason20242025!$B$3:$B$1315, "&lt;=" &amp; CK$1, DataRegularSeason20242025!$D$3:$D$1315, $A27)+SUMIFS(DataRegularSeason20242025!$AB$3:$AB$1315,DataRegularSeason20242025!$B$3:$B$1315, "&lt;=" &amp; CK$1, DataRegularSeason20242025!$E$3:$E$1315, $A27)</f>
        <v>15</v>
      </c>
      <c r="CL27">
        <f>SUMIFS(DataRegularSeason20242025!$AA$3:$AA$1315,DataRegularSeason20242025!$B$3:$B$1315, "&lt;=" &amp; CL$1, DataRegularSeason20242025!$D$3:$D$1315, $A27)+SUMIFS(DataRegularSeason20242025!$AB$3:$AB$1315,DataRegularSeason20242025!$B$3:$B$1315, "&lt;=" &amp; CL$1, DataRegularSeason20242025!$E$3:$E$1315, $A27)</f>
        <v>15</v>
      </c>
      <c r="CM27">
        <f>SUMIFS(DataRegularSeason20242025!$AA$3:$AA$1315,DataRegularSeason20242025!$B$3:$B$1315, "&lt;=" &amp; CM$1, DataRegularSeason20242025!$D$3:$D$1315, $A27)+SUMIFS(DataRegularSeason20242025!$AB$3:$AB$1315,DataRegularSeason20242025!$B$3:$B$1315, "&lt;=" &amp; CM$1, DataRegularSeason20242025!$E$3:$E$1315, $A27)</f>
        <v>15</v>
      </c>
      <c r="CN27">
        <f>SUMIFS(DataRegularSeason20242025!$AA$3:$AA$1315,DataRegularSeason20242025!$B$3:$B$1315, "&lt;=" &amp; CN$1, DataRegularSeason20242025!$D$3:$D$1315, $A27)+SUMIFS(DataRegularSeason20242025!$AB$3:$AB$1315,DataRegularSeason20242025!$B$3:$B$1315, "&lt;=" &amp; CN$1, DataRegularSeason20242025!$E$3:$E$1315, $A27)</f>
        <v>15</v>
      </c>
      <c r="CO27">
        <f>SUMIFS(DataRegularSeason20242025!$AA$3:$AA$1315,DataRegularSeason20242025!$B$3:$B$1315, "&lt;=" &amp; CO$1, DataRegularSeason20242025!$D$3:$D$1315, $A27)+SUMIFS(DataRegularSeason20242025!$AB$3:$AB$1315,DataRegularSeason20242025!$B$3:$B$1315, "&lt;=" &amp; CO$1, DataRegularSeason20242025!$E$3:$E$1315, $A27)</f>
        <v>15</v>
      </c>
      <c r="CP27">
        <f>SUMIFS(DataRegularSeason20242025!$AA$3:$AA$1315,DataRegularSeason20242025!$B$3:$B$1315, "&lt;=" &amp; CP$1, DataRegularSeason20242025!$D$3:$D$1315, $A27)+SUMIFS(DataRegularSeason20242025!$AB$3:$AB$1315,DataRegularSeason20242025!$B$3:$B$1315, "&lt;=" &amp; CP$1, DataRegularSeason20242025!$E$3:$E$1315, $A27)</f>
        <v>15</v>
      </c>
      <c r="CQ27">
        <f>SUMIFS(DataRegularSeason20242025!$AA$3:$AA$1315,DataRegularSeason20242025!$B$3:$B$1315, "&lt;=" &amp; CQ$1, DataRegularSeason20242025!$D$3:$D$1315, $A27)+SUMIFS(DataRegularSeason20242025!$AB$3:$AB$1315,DataRegularSeason20242025!$B$3:$B$1315, "&lt;=" &amp; CQ$1, DataRegularSeason20242025!$E$3:$E$1315, $A27)</f>
        <v>15</v>
      </c>
      <c r="CR27">
        <f>SUMIFS(DataRegularSeason20242025!$AA$3:$AA$1315,DataRegularSeason20242025!$B$3:$B$1315, "&lt;=" &amp; CR$1, DataRegularSeason20242025!$D$3:$D$1315, $A27)+SUMIFS(DataRegularSeason20242025!$AB$3:$AB$1315,DataRegularSeason20242025!$B$3:$B$1315, "&lt;=" &amp; CR$1, DataRegularSeason20242025!$E$3:$E$1315, $A27)</f>
        <v>15</v>
      </c>
      <c r="CS27">
        <f>SUMIFS(DataRegularSeason20242025!$AA$3:$AA$1315,DataRegularSeason20242025!$B$3:$B$1315, "&lt;=" &amp; CS$1, DataRegularSeason20242025!$D$3:$D$1315, $A27)+SUMIFS(DataRegularSeason20242025!$AB$3:$AB$1315,DataRegularSeason20242025!$B$3:$B$1315, "&lt;=" &amp; CS$1, DataRegularSeason20242025!$E$3:$E$1315, $A27)</f>
        <v>15</v>
      </c>
      <c r="CT27">
        <f>SUMIFS(DataRegularSeason20242025!$AA$3:$AA$1315,DataRegularSeason20242025!$B$3:$B$1315, "&lt;=" &amp; CT$1, DataRegularSeason20242025!$D$3:$D$1315, $A27)+SUMIFS(DataRegularSeason20242025!$AB$3:$AB$1315,DataRegularSeason20242025!$B$3:$B$1315, "&lt;=" &amp; CT$1, DataRegularSeason20242025!$E$3:$E$1315, $A27)</f>
        <v>15</v>
      </c>
      <c r="CU27">
        <f>SUMIFS(DataRegularSeason20242025!$AA$3:$AA$1315,DataRegularSeason20242025!$B$3:$B$1315, "&lt;=" &amp; CU$1, DataRegularSeason20242025!$D$3:$D$1315, $A27)+SUMIFS(DataRegularSeason20242025!$AB$3:$AB$1315,DataRegularSeason20242025!$B$3:$B$1315, "&lt;=" &amp; CU$1, DataRegularSeason20242025!$E$3:$E$1315, $A27)</f>
        <v>15</v>
      </c>
      <c r="CV27">
        <f>SUMIFS(DataRegularSeason20242025!$AA$3:$AA$1315,DataRegularSeason20242025!$B$3:$B$1315, "&lt;=" &amp; CV$1, DataRegularSeason20242025!$D$3:$D$1315, $A27)+SUMIFS(DataRegularSeason20242025!$AB$3:$AB$1315,DataRegularSeason20242025!$B$3:$B$1315, "&lt;=" &amp; CV$1, DataRegularSeason20242025!$E$3:$E$1315, $A27)</f>
        <v>15</v>
      </c>
      <c r="CW27">
        <f>SUMIFS(DataRegularSeason20242025!$AA$3:$AA$1315,DataRegularSeason20242025!$B$3:$B$1315, "&lt;=" &amp; CW$1, DataRegularSeason20242025!$D$3:$D$1315, $A27)+SUMIFS(DataRegularSeason20242025!$AB$3:$AB$1315,DataRegularSeason20242025!$B$3:$B$1315, "&lt;=" &amp; CW$1, DataRegularSeason20242025!$E$3:$E$1315, $A27)</f>
        <v>15</v>
      </c>
      <c r="CX27">
        <f>SUMIFS(DataRegularSeason20242025!$AA$3:$AA$1315,DataRegularSeason20242025!$B$3:$B$1315, "&lt;=" &amp; CX$1, DataRegularSeason20242025!$D$3:$D$1315, $A27)+SUMIFS(DataRegularSeason20242025!$AB$3:$AB$1315,DataRegularSeason20242025!$B$3:$B$1315, "&lt;=" &amp; CX$1, DataRegularSeason20242025!$E$3:$E$1315, $A27)</f>
        <v>15</v>
      </c>
      <c r="CY27">
        <f>SUMIFS(DataRegularSeason20242025!$AA$3:$AA$1315,DataRegularSeason20242025!$B$3:$B$1315, "&lt;=" &amp; CY$1, DataRegularSeason20242025!$D$3:$D$1315, $A27)+SUMIFS(DataRegularSeason20242025!$AB$3:$AB$1315,DataRegularSeason20242025!$B$3:$B$1315, "&lt;=" &amp; CY$1, DataRegularSeason20242025!$E$3:$E$1315, $A27)</f>
        <v>15</v>
      </c>
      <c r="CZ27">
        <f>SUMIFS(DataRegularSeason20242025!$AA$3:$AA$1315,DataRegularSeason20242025!$B$3:$B$1315, "&lt;=" &amp; CZ$1, DataRegularSeason20242025!$D$3:$D$1315, $A27)+SUMIFS(DataRegularSeason20242025!$AB$3:$AB$1315,DataRegularSeason20242025!$B$3:$B$1315, "&lt;=" &amp; CZ$1, DataRegularSeason20242025!$E$3:$E$1315, $A27)</f>
        <v>15</v>
      </c>
      <c r="DA27">
        <f>SUMIFS(DataRegularSeason20242025!$AA$3:$AA$1315,DataRegularSeason20242025!$B$3:$B$1315, "&lt;=" &amp; DA$1, DataRegularSeason20242025!$D$3:$D$1315, $A27)+SUMIFS(DataRegularSeason20242025!$AB$3:$AB$1315,DataRegularSeason20242025!$B$3:$B$1315, "&lt;=" &amp; DA$1, DataRegularSeason20242025!$E$3:$E$1315, $A27)</f>
        <v>15</v>
      </c>
      <c r="DB27">
        <f>SUMIFS(DataRegularSeason20242025!$AA$3:$AA$1315,DataRegularSeason20242025!$B$3:$B$1315, "&lt;=" &amp; DB$1, DataRegularSeason20242025!$D$3:$D$1315, $A27)+SUMIFS(DataRegularSeason20242025!$AB$3:$AB$1315,DataRegularSeason20242025!$B$3:$B$1315, "&lt;=" &amp; DB$1, DataRegularSeason20242025!$E$3:$E$1315, $A27)</f>
        <v>15</v>
      </c>
      <c r="DC27">
        <f>SUMIFS(DataRegularSeason20242025!$AA$3:$AA$1315,DataRegularSeason20242025!$B$3:$B$1315, "&lt;=" &amp; DC$1, DataRegularSeason20242025!$D$3:$D$1315, $A27)+SUMIFS(DataRegularSeason20242025!$AB$3:$AB$1315,DataRegularSeason20242025!$B$3:$B$1315, "&lt;=" &amp; DC$1, DataRegularSeason20242025!$E$3:$E$1315, $A27)</f>
        <v>15</v>
      </c>
      <c r="DD27">
        <f>SUMIFS(DataRegularSeason20242025!$AA$3:$AA$1315,DataRegularSeason20242025!$B$3:$B$1315, "&lt;=" &amp; DD$1, DataRegularSeason20242025!$D$3:$D$1315, $A27)+SUMIFS(DataRegularSeason20242025!$AB$3:$AB$1315,DataRegularSeason20242025!$B$3:$B$1315, "&lt;=" &amp; DD$1, DataRegularSeason20242025!$E$3:$E$1315, $A27)</f>
        <v>15</v>
      </c>
      <c r="DE27">
        <f>SUMIFS(DataRegularSeason20242025!$AA$3:$AA$1315,DataRegularSeason20242025!$B$3:$B$1315, "&lt;=" &amp; DE$1, DataRegularSeason20242025!$D$3:$D$1315, $A27)+SUMIFS(DataRegularSeason20242025!$AB$3:$AB$1315,DataRegularSeason20242025!$B$3:$B$1315, "&lt;=" &amp; DE$1, DataRegularSeason20242025!$E$3:$E$1315, $A27)</f>
        <v>15</v>
      </c>
      <c r="DF27">
        <f>SUMIFS(DataRegularSeason20242025!$AA$3:$AA$1315,DataRegularSeason20242025!$B$3:$B$1315, "&lt;=" &amp; DF$1, DataRegularSeason20242025!$D$3:$D$1315, $A27)+SUMIFS(DataRegularSeason20242025!$AB$3:$AB$1315,DataRegularSeason20242025!$B$3:$B$1315, "&lt;=" &amp; DF$1, DataRegularSeason20242025!$E$3:$E$1315, $A27)</f>
        <v>15</v>
      </c>
      <c r="DG27">
        <f>SUMIFS(DataRegularSeason20242025!$AA$3:$AA$1315,DataRegularSeason20242025!$B$3:$B$1315, "&lt;=" &amp; DG$1, DataRegularSeason20242025!$D$3:$D$1315, $A27)+SUMIFS(DataRegularSeason20242025!$AB$3:$AB$1315,DataRegularSeason20242025!$B$3:$B$1315, "&lt;=" &amp; DG$1, DataRegularSeason20242025!$E$3:$E$1315, $A27)</f>
        <v>15</v>
      </c>
      <c r="DH27">
        <f>SUMIFS(DataRegularSeason20242025!$AA$3:$AA$1315,DataRegularSeason20242025!$B$3:$B$1315, "&lt;=" &amp; DH$1, DataRegularSeason20242025!$D$3:$D$1315, $A27)+SUMIFS(DataRegularSeason20242025!$AB$3:$AB$1315,DataRegularSeason20242025!$B$3:$B$1315, "&lt;=" &amp; DH$1, DataRegularSeason20242025!$E$3:$E$1315, $A27)</f>
        <v>15</v>
      </c>
      <c r="DI27">
        <f>SUMIFS(DataRegularSeason20242025!$AA$3:$AA$1315,DataRegularSeason20242025!$B$3:$B$1315, "&lt;=" &amp; DI$1, DataRegularSeason20242025!$D$3:$D$1315, $A27)+SUMIFS(DataRegularSeason20242025!$AB$3:$AB$1315,DataRegularSeason20242025!$B$3:$B$1315, "&lt;=" &amp; DI$1, DataRegularSeason20242025!$E$3:$E$1315, $A27)</f>
        <v>15</v>
      </c>
      <c r="DJ27">
        <f>SUMIFS(DataRegularSeason20242025!$AA$3:$AA$1315,DataRegularSeason20242025!$B$3:$B$1315, "&lt;=" &amp; DJ$1, DataRegularSeason20242025!$D$3:$D$1315, $A27)+SUMIFS(DataRegularSeason20242025!$AB$3:$AB$1315,DataRegularSeason20242025!$B$3:$B$1315, "&lt;=" &amp; DJ$1, DataRegularSeason20242025!$E$3:$E$1315, $A27)</f>
        <v>15</v>
      </c>
      <c r="DK27">
        <f>SUMIFS(DataRegularSeason20242025!$AA$3:$AA$1315,DataRegularSeason20242025!$B$3:$B$1315, "&lt;=" &amp; DK$1, DataRegularSeason20242025!$D$3:$D$1315, $A27)+SUMIFS(DataRegularSeason20242025!$AB$3:$AB$1315,DataRegularSeason20242025!$B$3:$B$1315, "&lt;=" &amp; DK$1, DataRegularSeason20242025!$E$3:$E$1315, $A27)</f>
        <v>15</v>
      </c>
      <c r="DL27">
        <f>SUMIFS(DataRegularSeason20242025!$AA$3:$AA$1315,DataRegularSeason20242025!$B$3:$B$1315, "&lt;=" &amp; DL$1, DataRegularSeason20242025!$D$3:$D$1315, $A27)+SUMIFS(DataRegularSeason20242025!$AB$3:$AB$1315,DataRegularSeason20242025!$B$3:$B$1315, "&lt;=" &amp; DL$1, DataRegularSeason20242025!$E$3:$E$1315, $A27)</f>
        <v>15</v>
      </c>
      <c r="DM27">
        <f>SUMIFS(DataRegularSeason20242025!$AA$3:$AA$1315,DataRegularSeason20242025!$B$3:$B$1315, "&lt;=" &amp; DM$1, DataRegularSeason20242025!$D$3:$D$1315, $A27)+SUMIFS(DataRegularSeason20242025!$AB$3:$AB$1315,DataRegularSeason20242025!$B$3:$B$1315, "&lt;=" &amp; DM$1, DataRegularSeason20242025!$E$3:$E$1315, $A27)</f>
        <v>15</v>
      </c>
      <c r="DN27">
        <f>SUMIFS(DataRegularSeason20242025!$AA$3:$AA$1315,DataRegularSeason20242025!$B$3:$B$1315, "&lt;=" &amp; DN$1, DataRegularSeason20242025!$D$3:$D$1315, $A27)+SUMIFS(DataRegularSeason20242025!$AB$3:$AB$1315,DataRegularSeason20242025!$B$3:$B$1315, "&lt;=" &amp; DN$1, DataRegularSeason20242025!$E$3:$E$1315, $A27)</f>
        <v>15</v>
      </c>
      <c r="DO27">
        <f>SUMIFS(DataRegularSeason20242025!$AA$3:$AA$1315,DataRegularSeason20242025!$B$3:$B$1315, "&lt;=" &amp; DO$1, DataRegularSeason20242025!$D$3:$D$1315, $A27)+SUMIFS(DataRegularSeason20242025!$AB$3:$AB$1315,DataRegularSeason20242025!$B$3:$B$1315, "&lt;=" &amp; DO$1, DataRegularSeason20242025!$E$3:$E$1315, $A27)</f>
        <v>15</v>
      </c>
      <c r="DP27">
        <f>SUMIFS(DataRegularSeason20242025!$AA$3:$AA$1315,DataRegularSeason20242025!$B$3:$B$1315, "&lt;=" &amp; DP$1, DataRegularSeason20242025!$D$3:$D$1315, $A27)+SUMIFS(DataRegularSeason20242025!$AB$3:$AB$1315,DataRegularSeason20242025!$B$3:$B$1315, "&lt;=" &amp; DP$1, DataRegularSeason20242025!$E$3:$E$1315, $A27)</f>
        <v>15</v>
      </c>
      <c r="DQ27">
        <f>SUMIFS(DataRegularSeason20242025!$AA$3:$AA$1315,DataRegularSeason20242025!$B$3:$B$1315, "&lt;=" &amp; DQ$1, DataRegularSeason20242025!$D$3:$D$1315, $A27)+SUMIFS(DataRegularSeason20242025!$AB$3:$AB$1315,DataRegularSeason20242025!$B$3:$B$1315, "&lt;=" &amp; DQ$1, DataRegularSeason20242025!$E$3:$E$1315, $A27)</f>
        <v>15</v>
      </c>
      <c r="DR27">
        <f>SUMIFS(DataRegularSeason20242025!$AA$3:$AA$1315,DataRegularSeason20242025!$B$3:$B$1315, "&lt;=" &amp; DR$1, DataRegularSeason20242025!$D$3:$D$1315, $A27)+SUMIFS(DataRegularSeason20242025!$AB$3:$AB$1315,DataRegularSeason20242025!$B$3:$B$1315, "&lt;=" &amp; DR$1, DataRegularSeason20242025!$E$3:$E$1315, $A27)</f>
        <v>15</v>
      </c>
      <c r="DS27">
        <f>SUMIFS(DataRegularSeason20242025!$AA$3:$AA$1315,DataRegularSeason20242025!$B$3:$B$1315, "&lt;=" &amp; DS$1, DataRegularSeason20242025!$D$3:$D$1315, $A27)+SUMIFS(DataRegularSeason20242025!$AB$3:$AB$1315,DataRegularSeason20242025!$B$3:$B$1315, "&lt;=" &amp; DS$1, DataRegularSeason20242025!$E$3:$E$1315, $A27)</f>
        <v>15</v>
      </c>
      <c r="DT27">
        <f>SUMIFS(DataRegularSeason20242025!$AA$3:$AA$1315,DataRegularSeason20242025!$B$3:$B$1315, "&lt;=" &amp; DT$1, DataRegularSeason20242025!$D$3:$D$1315, $A27)+SUMIFS(DataRegularSeason20242025!$AB$3:$AB$1315,DataRegularSeason20242025!$B$3:$B$1315, "&lt;=" &amp; DT$1, DataRegularSeason20242025!$E$3:$E$1315, $A27)</f>
        <v>15</v>
      </c>
      <c r="DU27">
        <f>SUMIFS(DataRegularSeason20242025!$AA$3:$AA$1315,DataRegularSeason20242025!$B$3:$B$1315, "&lt;=" &amp; DU$1, DataRegularSeason20242025!$D$3:$D$1315, $A27)+SUMIFS(DataRegularSeason20242025!$AB$3:$AB$1315,DataRegularSeason20242025!$B$3:$B$1315, "&lt;=" &amp; DU$1, DataRegularSeason20242025!$E$3:$E$1315, $A27)</f>
        <v>15</v>
      </c>
      <c r="DV27">
        <f>SUMIFS(DataRegularSeason20242025!$AA$3:$AA$1315,DataRegularSeason20242025!$B$3:$B$1315, "&lt;=" &amp; DV$1, DataRegularSeason20242025!$D$3:$D$1315, $A27)+SUMIFS(DataRegularSeason20242025!$AB$3:$AB$1315,DataRegularSeason20242025!$B$3:$B$1315, "&lt;=" &amp; DV$1, DataRegularSeason20242025!$E$3:$E$1315, $A27)</f>
        <v>15</v>
      </c>
      <c r="DW27">
        <f>SUMIFS(DataRegularSeason20242025!$AA$3:$AA$1315,DataRegularSeason20242025!$B$3:$B$1315, "&lt;=" &amp; DW$1, DataRegularSeason20242025!$D$3:$D$1315, $A27)+SUMIFS(DataRegularSeason20242025!$AB$3:$AB$1315,DataRegularSeason20242025!$B$3:$B$1315, "&lt;=" &amp; DW$1, DataRegularSeason20242025!$E$3:$E$1315, $A27)</f>
        <v>15</v>
      </c>
      <c r="DX27">
        <f>SUMIFS(DataRegularSeason20242025!$AA$3:$AA$1315,DataRegularSeason20242025!$B$3:$B$1315, "&lt;=" &amp; DX$1, DataRegularSeason20242025!$D$3:$D$1315, $A27)+SUMIFS(DataRegularSeason20242025!$AB$3:$AB$1315,DataRegularSeason20242025!$B$3:$B$1315, "&lt;=" &amp; DX$1, DataRegularSeason20242025!$E$3:$E$1315, $A27)</f>
        <v>15</v>
      </c>
      <c r="DY27">
        <f>SUMIFS(DataRegularSeason20242025!$AA$3:$AA$1315,DataRegularSeason20242025!$B$3:$B$1315, "&lt;=" &amp; DY$1, DataRegularSeason20242025!$D$3:$D$1315, $A27)+SUMIFS(DataRegularSeason20242025!$AB$3:$AB$1315,DataRegularSeason20242025!$B$3:$B$1315, "&lt;=" &amp; DY$1, DataRegularSeason20242025!$E$3:$E$1315, $A27)</f>
        <v>15</v>
      </c>
      <c r="DZ27">
        <f>SUMIFS(DataRegularSeason20242025!$AA$3:$AA$1315,DataRegularSeason20242025!$B$3:$B$1315, "&lt;=" &amp; DZ$1, DataRegularSeason20242025!$D$3:$D$1315, $A27)+SUMIFS(DataRegularSeason20242025!$AB$3:$AB$1315,DataRegularSeason20242025!$B$3:$B$1315, "&lt;=" &amp; DZ$1, DataRegularSeason20242025!$E$3:$E$1315, $A27)</f>
        <v>15</v>
      </c>
      <c r="EA27">
        <f>SUMIFS(DataRegularSeason20242025!$AA$3:$AA$1315,DataRegularSeason20242025!$B$3:$B$1315, "&lt;=" &amp; EA$1, DataRegularSeason20242025!$D$3:$D$1315, $A27)+SUMIFS(DataRegularSeason20242025!$AB$3:$AB$1315,DataRegularSeason20242025!$B$3:$B$1315, "&lt;=" &amp; EA$1, DataRegularSeason20242025!$E$3:$E$1315, $A27)</f>
        <v>15</v>
      </c>
      <c r="EB27">
        <f>SUMIFS(DataRegularSeason20242025!$AA$3:$AA$1315,DataRegularSeason20242025!$B$3:$B$1315, "&lt;=" &amp; EB$1, DataRegularSeason20242025!$D$3:$D$1315, $A27)+SUMIFS(DataRegularSeason20242025!$AB$3:$AB$1315,DataRegularSeason20242025!$B$3:$B$1315, "&lt;=" &amp; EB$1, DataRegularSeason20242025!$E$3:$E$1315, $A27)</f>
        <v>15</v>
      </c>
      <c r="EC27">
        <f>SUMIFS(DataRegularSeason20242025!$AA$3:$AA$1315,DataRegularSeason20242025!$B$3:$B$1315, "&lt;=" &amp; EC$1, DataRegularSeason20242025!$D$3:$D$1315, $A27)+SUMIFS(DataRegularSeason20242025!$AB$3:$AB$1315,DataRegularSeason20242025!$B$3:$B$1315, "&lt;=" &amp; EC$1, DataRegularSeason20242025!$E$3:$E$1315, $A27)</f>
        <v>15</v>
      </c>
      <c r="ED27">
        <f>SUMIFS(DataRegularSeason20242025!$AA$3:$AA$1315,DataRegularSeason20242025!$B$3:$B$1315, "&lt;=" &amp; ED$1, DataRegularSeason20242025!$D$3:$D$1315, $A27)+SUMIFS(DataRegularSeason20242025!$AB$3:$AB$1315,DataRegularSeason20242025!$B$3:$B$1315, "&lt;=" &amp; ED$1, DataRegularSeason20242025!$E$3:$E$1315, $A27)</f>
        <v>15</v>
      </c>
      <c r="EE27">
        <f>SUMIFS(DataRegularSeason20242025!$AA$3:$AA$1315,DataRegularSeason20242025!$B$3:$B$1315, "&lt;=" &amp; EE$1, DataRegularSeason20242025!$D$3:$D$1315, $A27)+SUMIFS(DataRegularSeason20242025!$AB$3:$AB$1315,DataRegularSeason20242025!$B$3:$B$1315, "&lt;=" &amp; EE$1, DataRegularSeason20242025!$E$3:$E$1315, $A27)</f>
        <v>15</v>
      </c>
      <c r="EF27">
        <f>SUMIFS(DataRegularSeason20242025!$AA$3:$AA$1315,DataRegularSeason20242025!$B$3:$B$1315, "&lt;=" &amp; EF$1, DataRegularSeason20242025!$D$3:$D$1315, $A27)+SUMIFS(DataRegularSeason20242025!$AB$3:$AB$1315,DataRegularSeason20242025!$B$3:$B$1315, "&lt;=" &amp; EF$1, DataRegularSeason20242025!$E$3:$E$1315, $A27)</f>
        <v>15</v>
      </c>
      <c r="EG27">
        <f>SUMIFS(DataRegularSeason20242025!$AA$3:$AA$1315,DataRegularSeason20242025!$B$3:$B$1315, "&lt;=" &amp; EG$1, DataRegularSeason20242025!$D$3:$D$1315, $A27)+SUMIFS(DataRegularSeason20242025!$AB$3:$AB$1315,DataRegularSeason20242025!$B$3:$B$1315, "&lt;=" &amp; EG$1, DataRegularSeason20242025!$E$3:$E$1315, $A27)</f>
        <v>15</v>
      </c>
      <c r="EH27">
        <f>SUMIFS(DataRegularSeason20242025!$AA$3:$AA$1315,DataRegularSeason20242025!$B$3:$B$1315, "&lt;=" &amp; EH$1, DataRegularSeason20242025!$D$3:$D$1315, $A27)+SUMIFS(DataRegularSeason20242025!$AB$3:$AB$1315,DataRegularSeason20242025!$B$3:$B$1315, "&lt;=" &amp; EH$1, DataRegularSeason20242025!$E$3:$E$1315, $A27)</f>
        <v>15</v>
      </c>
      <c r="EI27">
        <f>SUMIFS(DataRegularSeason20242025!$AA$3:$AA$1315,DataRegularSeason20242025!$B$3:$B$1315, "&lt;=" &amp; EI$1, DataRegularSeason20242025!$D$3:$D$1315, $A27)+SUMIFS(DataRegularSeason20242025!$AB$3:$AB$1315,DataRegularSeason20242025!$B$3:$B$1315, "&lt;=" &amp; EI$1, DataRegularSeason20242025!$E$3:$E$1315, $A27)</f>
        <v>15</v>
      </c>
      <c r="EJ27">
        <f>SUMIFS(DataRegularSeason20242025!$AA$3:$AA$1315,DataRegularSeason20242025!$B$3:$B$1315, "&lt;=" &amp; EJ$1, DataRegularSeason20242025!$D$3:$D$1315, $A27)+SUMIFS(DataRegularSeason20242025!$AB$3:$AB$1315,DataRegularSeason20242025!$B$3:$B$1315, "&lt;=" &amp; EJ$1, DataRegularSeason20242025!$E$3:$E$1315, $A27)</f>
        <v>15</v>
      </c>
      <c r="EK27">
        <f>SUMIFS(DataRegularSeason20242025!$AA$3:$AA$1315,DataRegularSeason20242025!$B$3:$B$1315, "&lt;=" &amp; EK$1, DataRegularSeason20242025!$D$3:$D$1315, $A27)+SUMIFS(DataRegularSeason20242025!$AB$3:$AB$1315,DataRegularSeason20242025!$B$3:$B$1315, "&lt;=" &amp; EK$1, DataRegularSeason20242025!$E$3:$E$1315, $A27)</f>
        <v>15</v>
      </c>
      <c r="EL27">
        <f>SUMIFS(DataRegularSeason20242025!$AA$3:$AA$1315,DataRegularSeason20242025!$B$3:$B$1315, "&lt;=" &amp; EL$1, DataRegularSeason20242025!$D$3:$D$1315, $A27)+SUMIFS(DataRegularSeason20242025!$AB$3:$AB$1315,DataRegularSeason20242025!$B$3:$B$1315, "&lt;=" &amp; EL$1, DataRegularSeason20242025!$E$3:$E$1315, $A27)</f>
        <v>15</v>
      </c>
      <c r="EM27">
        <f>SUMIFS(DataRegularSeason20242025!$AA$3:$AA$1315,DataRegularSeason20242025!$B$3:$B$1315, "&lt;=" &amp; EM$1, DataRegularSeason20242025!$D$3:$D$1315, $A27)+SUMIFS(DataRegularSeason20242025!$AB$3:$AB$1315,DataRegularSeason20242025!$B$3:$B$1315, "&lt;=" &amp; EM$1, DataRegularSeason20242025!$E$3:$E$1315, $A27)</f>
        <v>15</v>
      </c>
      <c r="EN27">
        <f>SUMIFS(DataRegularSeason20242025!$AA$3:$AA$1315,DataRegularSeason20242025!$B$3:$B$1315, "&lt;=" &amp; EN$1, DataRegularSeason20242025!$D$3:$D$1315, $A27)+SUMIFS(DataRegularSeason20242025!$AB$3:$AB$1315,DataRegularSeason20242025!$B$3:$B$1315, "&lt;=" &amp; EN$1, DataRegularSeason20242025!$E$3:$E$1315, $A27)</f>
        <v>15</v>
      </c>
      <c r="EO27">
        <f>SUMIFS(DataRegularSeason20242025!$AA$3:$AA$1315,DataRegularSeason20242025!$B$3:$B$1315, "&lt;=" &amp; EO$1, DataRegularSeason20242025!$D$3:$D$1315, $A27)+SUMIFS(DataRegularSeason20242025!$AB$3:$AB$1315,DataRegularSeason20242025!$B$3:$B$1315, "&lt;=" &amp; EO$1, DataRegularSeason20242025!$E$3:$E$1315, $A27)</f>
        <v>15</v>
      </c>
      <c r="EP27">
        <f>SUMIFS(DataRegularSeason20242025!$AA$3:$AA$1315,DataRegularSeason20242025!$B$3:$B$1315, "&lt;=" &amp; EP$1, DataRegularSeason20242025!$D$3:$D$1315, $A27)+SUMIFS(DataRegularSeason20242025!$AB$3:$AB$1315,DataRegularSeason20242025!$B$3:$B$1315, "&lt;=" &amp; EP$1, DataRegularSeason20242025!$E$3:$E$1315, $A27)</f>
        <v>15</v>
      </c>
      <c r="EQ27">
        <f>SUMIFS(DataRegularSeason20242025!$AA$3:$AA$1315,DataRegularSeason20242025!$B$3:$B$1315, "&lt;=" &amp; EQ$1, DataRegularSeason20242025!$D$3:$D$1315, $A27)+SUMIFS(DataRegularSeason20242025!$AB$3:$AB$1315,DataRegularSeason20242025!$B$3:$B$1315, "&lt;=" &amp; EQ$1, DataRegularSeason20242025!$E$3:$E$1315, $A27)</f>
        <v>15</v>
      </c>
      <c r="ER27">
        <f>SUMIFS(DataRegularSeason20242025!$AA$3:$AA$1315,DataRegularSeason20242025!$B$3:$B$1315, "&lt;=" &amp; ER$1, DataRegularSeason20242025!$D$3:$D$1315, $A27)+SUMIFS(DataRegularSeason20242025!$AB$3:$AB$1315,DataRegularSeason20242025!$B$3:$B$1315, "&lt;=" &amp; ER$1, DataRegularSeason20242025!$E$3:$E$1315, $A27)</f>
        <v>15</v>
      </c>
      <c r="ES27">
        <f>SUMIFS(DataRegularSeason20242025!$AA$3:$AA$1315,DataRegularSeason20242025!$B$3:$B$1315, "&lt;=" &amp; ES$1, DataRegularSeason20242025!$D$3:$D$1315, $A27)+SUMIFS(DataRegularSeason20242025!$AB$3:$AB$1315,DataRegularSeason20242025!$B$3:$B$1315, "&lt;=" &amp; ES$1, DataRegularSeason20242025!$E$3:$E$1315, $A27)</f>
        <v>15</v>
      </c>
      <c r="ET27">
        <f>SUMIFS(DataRegularSeason20242025!$AA$3:$AA$1315,DataRegularSeason20242025!$B$3:$B$1315, "&lt;=" &amp; ET$1, DataRegularSeason20242025!$D$3:$D$1315, $A27)+SUMIFS(DataRegularSeason20242025!$AB$3:$AB$1315,DataRegularSeason20242025!$B$3:$B$1315, "&lt;=" &amp; ET$1, DataRegularSeason20242025!$E$3:$E$1315, $A27)</f>
        <v>15</v>
      </c>
      <c r="EU27">
        <f>SUMIFS(DataRegularSeason20242025!$AA$3:$AA$1315,DataRegularSeason20242025!$B$3:$B$1315, "&lt;=" &amp; EU$1, DataRegularSeason20242025!$D$3:$D$1315, $A27)+SUMIFS(DataRegularSeason20242025!$AB$3:$AB$1315,DataRegularSeason20242025!$B$3:$B$1315, "&lt;=" &amp; EU$1, DataRegularSeason20242025!$E$3:$E$1315, $A27)</f>
        <v>15</v>
      </c>
      <c r="EV27">
        <f>SUMIFS(DataRegularSeason20242025!$AA$3:$AA$1315,DataRegularSeason20242025!$B$3:$B$1315, "&lt;=" &amp; EV$1, DataRegularSeason20242025!$D$3:$D$1315, $A27)+SUMIFS(DataRegularSeason20242025!$AB$3:$AB$1315,DataRegularSeason20242025!$B$3:$B$1315, "&lt;=" &amp; EV$1, DataRegularSeason20242025!$E$3:$E$1315, $A27)</f>
        <v>15</v>
      </c>
      <c r="EW27">
        <f>SUMIFS(DataRegularSeason20242025!$AA$3:$AA$1315,DataRegularSeason20242025!$B$3:$B$1315, "&lt;=" &amp; EW$1, DataRegularSeason20242025!$D$3:$D$1315, $A27)+SUMIFS(DataRegularSeason20242025!$AB$3:$AB$1315,DataRegularSeason20242025!$B$3:$B$1315, "&lt;=" &amp; EW$1, DataRegularSeason20242025!$E$3:$E$1315, $A27)</f>
        <v>15</v>
      </c>
      <c r="EX27">
        <f>SUMIFS(DataRegularSeason20242025!$AA$3:$AA$1315,DataRegularSeason20242025!$B$3:$B$1315, "&lt;=" &amp; EX$1, DataRegularSeason20242025!$D$3:$D$1315, $A27)+SUMIFS(DataRegularSeason20242025!$AB$3:$AB$1315,DataRegularSeason20242025!$B$3:$B$1315, "&lt;=" &amp; EX$1, DataRegularSeason20242025!$E$3:$E$1315, $A27)</f>
        <v>15</v>
      </c>
      <c r="EY27">
        <f>SUMIFS(DataRegularSeason20242025!$AA$3:$AA$1315,DataRegularSeason20242025!$B$3:$B$1315, "&lt;=" &amp; EY$1, DataRegularSeason20242025!$D$3:$D$1315, $A27)+SUMIFS(DataRegularSeason20242025!$AB$3:$AB$1315,DataRegularSeason20242025!$B$3:$B$1315, "&lt;=" &amp; EY$1, DataRegularSeason20242025!$E$3:$E$1315, $A27)</f>
        <v>15</v>
      </c>
      <c r="EZ27">
        <f>SUMIFS(DataRegularSeason20242025!$AA$3:$AA$1315,DataRegularSeason20242025!$B$3:$B$1315, "&lt;=" &amp; EZ$1, DataRegularSeason20242025!$D$3:$D$1315, $A27)+SUMIFS(DataRegularSeason20242025!$AB$3:$AB$1315,DataRegularSeason20242025!$B$3:$B$1315, "&lt;=" &amp; EZ$1, DataRegularSeason20242025!$E$3:$E$1315, $A27)</f>
        <v>15</v>
      </c>
      <c r="FA27">
        <f>SUMIFS(DataRegularSeason20242025!$AA$3:$AA$1315,DataRegularSeason20242025!$B$3:$B$1315, "&lt;=" &amp; FA$1, DataRegularSeason20242025!$D$3:$D$1315, $A27)+SUMIFS(DataRegularSeason20242025!$AB$3:$AB$1315,DataRegularSeason20242025!$B$3:$B$1315, "&lt;=" &amp; FA$1, DataRegularSeason20242025!$E$3:$E$1315, $A27)</f>
        <v>15</v>
      </c>
      <c r="FB27">
        <f>SUMIFS(DataRegularSeason20242025!$AA$3:$AA$1315,DataRegularSeason20242025!$B$3:$B$1315, "&lt;=" &amp; FB$1, DataRegularSeason20242025!$D$3:$D$1315, $A27)+SUMIFS(DataRegularSeason20242025!$AB$3:$AB$1315,DataRegularSeason20242025!$B$3:$B$1315, "&lt;=" &amp; FB$1, DataRegularSeason20242025!$E$3:$E$1315, $A27)</f>
        <v>15</v>
      </c>
      <c r="FC27">
        <f>SUMIFS(DataRegularSeason20242025!$AA$3:$AA$1315,DataRegularSeason20242025!$B$3:$B$1315, "&lt;=" &amp; FC$1, DataRegularSeason20242025!$D$3:$D$1315, $A27)+SUMIFS(DataRegularSeason20242025!$AB$3:$AB$1315,DataRegularSeason20242025!$B$3:$B$1315, "&lt;=" &amp; FC$1, DataRegularSeason20242025!$E$3:$E$1315, $A27)</f>
        <v>15</v>
      </c>
      <c r="FD27">
        <f>SUMIFS(DataRegularSeason20242025!$AA$3:$AA$1315,DataRegularSeason20242025!$B$3:$B$1315, "&lt;=" &amp; FD$1, DataRegularSeason20242025!$D$3:$D$1315, $A27)+SUMIFS(DataRegularSeason20242025!$AB$3:$AB$1315,DataRegularSeason20242025!$B$3:$B$1315, "&lt;=" &amp; FD$1, DataRegularSeason20242025!$E$3:$E$1315, $A27)</f>
        <v>15</v>
      </c>
      <c r="FE27">
        <f>SUMIFS(DataRegularSeason20242025!$AA$3:$AA$1315,DataRegularSeason20242025!$B$3:$B$1315, "&lt;=" &amp; FE$1, DataRegularSeason20242025!$D$3:$D$1315, $A27)+SUMIFS(DataRegularSeason20242025!$AB$3:$AB$1315,DataRegularSeason20242025!$B$3:$B$1315, "&lt;=" &amp; FE$1, DataRegularSeason20242025!$E$3:$E$1315, $A27)</f>
        <v>15</v>
      </c>
      <c r="FF27">
        <f>SUMIFS(DataRegularSeason20242025!$AA$3:$AA$1315,DataRegularSeason20242025!$B$3:$B$1315, "&lt;=" &amp; FF$1, DataRegularSeason20242025!$D$3:$D$1315, $A27)+SUMIFS(DataRegularSeason20242025!$AB$3:$AB$1315,DataRegularSeason20242025!$B$3:$B$1315, "&lt;=" &amp; FF$1, DataRegularSeason20242025!$E$3:$E$1315, $A27)</f>
        <v>15</v>
      </c>
      <c r="FG27">
        <f>SUMIFS(DataRegularSeason20242025!$AA$3:$AA$1315,DataRegularSeason20242025!$B$3:$B$1315, "&lt;=" &amp; FG$1, DataRegularSeason20242025!$D$3:$D$1315, $A27)+SUMIFS(DataRegularSeason20242025!$AB$3:$AB$1315,DataRegularSeason20242025!$B$3:$B$1315, "&lt;=" &amp; FG$1, DataRegularSeason20242025!$E$3:$E$1315, $A27)</f>
        <v>15</v>
      </c>
      <c r="FH27">
        <f>SUMIFS(DataRegularSeason20242025!$AA$3:$AA$1315,DataRegularSeason20242025!$B$3:$B$1315, "&lt;=" &amp; FH$1, DataRegularSeason20242025!$D$3:$D$1315, $A27)+SUMIFS(DataRegularSeason20242025!$AB$3:$AB$1315,DataRegularSeason20242025!$B$3:$B$1315, "&lt;=" &amp; FH$1, DataRegularSeason20242025!$E$3:$E$1315, $A27)</f>
        <v>15</v>
      </c>
      <c r="FI27">
        <f>SUMIFS(DataRegularSeason20242025!$AA$3:$AA$1315,DataRegularSeason20242025!$B$3:$B$1315, "&lt;=" &amp; FI$1, DataRegularSeason20242025!$D$3:$D$1315, $A27)+SUMIFS(DataRegularSeason20242025!$AB$3:$AB$1315,DataRegularSeason20242025!$B$3:$B$1315, "&lt;=" &amp; FI$1, DataRegularSeason20242025!$E$3:$E$1315, $A27)</f>
        <v>15</v>
      </c>
      <c r="FJ27">
        <f>SUMIFS(DataRegularSeason20242025!$AA$3:$AA$1315,DataRegularSeason20242025!$B$3:$B$1315, "&lt;=" &amp; FJ$1, DataRegularSeason20242025!$D$3:$D$1315, $A27)+SUMIFS(DataRegularSeason20242025!$AB$3:$AB$1315,DataRegularSeason20242025!$B$3:$B$1315, "&lt;=" &amp; FJ$1, DataRegularSeason20242025!$E$3:$E$1315, $A27)</f>
        <v>15</v>
      </c>
      <c r="FK27">
        <f>SUMIFS(DataRegularSeason20242025!$AA$3:$AA$1315,DataRegularSeason20242025!$B$3:$B$1315, "&lt;=" &amp; FK$1, DataRegularSeason20242025!$D$3:$D$1315, $A27)+SUMIFS(DataRegularSeason20242025!$AB$3:$AB$1315,DataRegularSeason20242025!$B$3:$B$1315, "&lt;=" &amp; FK$1, DataRegularSeason20242025!$E$3:$E$1315, $A27)</f>
        <v>15</v>
      </c>
      <c r="FL27">
        <f>SUMIFS(DataRegularSeason20242025!$AA$3:$AA$1315,DataRegularSeason20242025!$B$3:$B$1315, "&lt;=" &amp; FL$1, DataRegularSeason20242025!$D$3:$D$1315, $A27)+SUMIFS(DataRegularSeason20242025!$AB$3:$AB$1315,DataRegularSeason20242025!$B$3:$B$1315, "&lt;=" &amp; FL$1, DataRegularSeason20242025!$E$3:$E$1315, $A27)</f>
        <v>15</v>
      </c>
      <c r="FM27">
        <f>SUMIFS(DataRegularSeason20242025!$AA$3:$AA$1315,DataRegularSeason20242025!$B$3:$B$1315, "&lt;=" &amp; FM$1, DataRegularSeason20242025!$D$3:$D$1315, $A27)+SUMIFS(DataRegularSeason20242025!$AB$3:$AB$1315,DataRegularSeason20242025!$B$3:$B$1315, "&lt;=" &amp; FM$1, DataRegularSeason20242025!$E$3:$E$1315, $A27)</f>
        <v>15</v>
      </c>
      <c r="FN27">
        <f>SUMIFS(DataRegularSeason20242025!$AA$3:$AA$1315,DataRegularSeason20242025!$B$3:$B$1315, "&lt;=" &amp; FN$1, DataRegularSeason20242025!$D$3:$D$1315, $A27)+SUMIFS(DataRegularSeason20242025!$AB$3:$AB$1315,DataRegularSeason20242025!$B$3:$B$1315, "&lt;=" &amp; FN$1, DataRegularSeason20242025!$E$3:$E$1315, $A27)</f>
        <v>15</v>
      </c>
      <c r="FO27">
        <f>SUMIFS(DataRegularSeason20242025!$AA$3:$AA$1315,DataRegularSeason20242025!$B$3:$B$1315, "&lt;=" &amp; FO$1, DataRegularSeason20242025!$D$3:$D$1315, $A27)+SUMIFS(DataRegularSeason20242025!$AB$3:$AB$1315,DataRegularSeason20242025!$B$3:$B$1315, "&lt;=" &amp; FO$1, DataRegularSeason20242025!$E$3:$E$1315, $A27)</f>
        <v>15</v>
      </c>
      <c r="FP27">
        <f>SUMIFS(DataRegularSeason20242025!$AA$3:$AA$1315,DataRegularSeason20242025!$B$3:$B$1315, "&lt;=" &amp; FP$1, DataRegularSeason20242025!$D$3:$D$1315, $A27)+SUMIFS(DataRegularSeason20242025!$AB$3:$AB$1315,DataRegularSeason20242025!$B$3:$B$1315, "&lt;=" &amp; FP$1, DataRegularSeason20242025!$E$3:$E$1315, $A27)</f>
        <v>15</v>
      </c>
      <c r="FQ27">
        <f>SUMIFS(DataRegularSeason20242025!$AA$3:$AA$1315,DataRegularSeason20242025!$B$3:$B$1315, "&lt;=" &amp; FQ$1, DataRegularSeason20242025!$D$3:$D$1315, $A27)+SUMIFS(DataRegularSeason20242025!$AB$3:$AB$1315,DataRegularSeason20242025!$B$3:$B$1315, "&lt;=" &amp; FQ$1, DataRegularSeason20242025!$E$3:$E$1315, $A27)</f>
        <v>15</v>
      </c>
      <c r="FR27">
        <f>SUMIFS(DataRegularSeason20242025!$AA$3:$AA$1315,DataRegularSeason20242025!$B$3:$B$1315, "&lt;=" &amp; FR$1, DataRegularSeason20242025!$D$3:$D$1315, $A27)+SUMIFS(DataRegularSeason20242025!$AB$3:$AB$1315,DataRegularSeason20242025!$B$3:$B$1315, "&lt;=" &amp; FR$1, DataRegularSeason20242025!$E$3:$E$1315, $A27)</f>
        <v>15</v>
      </c>
      <c r="FS27">
        <f>SUMIFS(DataRegularSeason20242025!$AA$3:$AA$1315,DataRegularSeason20242025!$B$3:$B$1315, "&lt;=" &amp; FS$1, DataRegularSeason20242025!$D$3:$D$1315, $A27)+SUMIFS(DataRegularSeason20242025!$AB$3:$AB$1315,DataRegularSeason20242025!$B$3:$B$1315, "&lt;=" &amp; FS$1, DataRegularSeason20242025!$E$3:$E$1315, $A27)</f>
        <v>15</v>
      </c>
      <c r="FT27">
        <f>SUMIFS(DataRegularSeason20242025!$AA$3:$AA$1315,DataRegularSeason20242025!$B$3:$B$1315, "&lt;=" &amp; FT$1, DataRegularSeason20242025!$D$3:$D$1315, $A27)+SUMIFS(DataRegularSeason20242025!$AB$3:$AB$1315,DataRegularSeason20242025!$B$3:$B$1315, "&lt;=" &amp; FT$1, DataRegularSeason20242025!$E$3:$E$1315, $A27)</f>
        <v>15</v>
      </c>
      <c r="FU27">
        <f>SUMIFS(DataRegularSeason20242025!$AA$3:$AA$1315,DataRegularSeason20242025!$B$3:$B$1315, "&lt;=" &amp; FU$1, DataRegularSeason20242025!$D$3:$D$1315, $A27)+SUMIFS(DataRegularSeason20242025!$AB$3:$AB$1315,DataRegularSeason20242025!$B$3:$B$1315, "&lt;=" &amp; FU$1, DataRegularSeason20242025!$E$3:$E$1315, $A27)</f>
        <v>15</v>
      </c>
      <c r="FV27">
        <f>SUMIFS(DataRegularSeason20242025!$AA$3:$AA$1315,DataRegularSeason20242025!$B$3:$B$1315, "&lt;=" &amp; FV$1, DataRegularSeason20242025!$D$3:$D$1315, $A27)+SUMIFS(DataRegularSeason20242025!$AB$3:$AB$1315,DataRegularSeason20242025!$B$3:$B$1315, "&lt;=" &amp; FV$1, DataRegularSeason20242025!$E$3:$E$1315, $A27)</f>
        <v>15</v>
      </c>
      <c r="FW27">
        <f>SUMIFS(DataRegularSeason20242025!$AA$3:$AA$1315,DataRegularSeason20242025!$B$3:$B$1315, "&lt;=" &amp; FW$1, DataRegularSeason20242025!$D$3:$D$1315, $A27)+SUMIFS(DataRegularSeason20242025!$AB$3:$AB$1315,DataRegularSeason20242025!$B$3:$B$1315, "&lt;=" &amp; FW$1, DataRegularSeason20242025!$E$3:$E$1315, $A27)</f>
        <v>15</v>
      </c>
      <c r="FX27">
        <f>SUMIFS(DataRegularSeason20242025!$AA$3:$AA$1315,DataRegularSeason20242025!$B$3:$B$1315, "&lt;=" &amp; FX$1, DataRegularSeason20242025!$D$3:$D$1315, $A27)+SUMIFS(DataRegularSeason20242025!$AB$3:$AB$1315,DataRegularSeason20242025!$B$3:$B$1315, "&lt;=" &amp; FX$1, DataRegularSeason20242025!$E$3:$E$1315, $A27)</f>
        <v>15</v>
      </c>
      <c r="FY27">
        <f>SUMIFS(DataRegularSeason20242025!$AA$3:$AA$1315,DataRegularSeason20242025!$B$3:$B$1315, "&lt;=" &amp; FY$1, DataRegularSeason20242025!$D$3:$D$1315, $A27)+SUMIFS(DataRegularSeason20242025!$AB$3:$AB$1315,DataRegularSeason20242025!$B$3:$B$1315, "&lt;=" &amp; FY$1, DataRegularSeason20242025!$E$3:$E$1315, $A27)</f>
        <v>15</v>
      </c>
      <c r="FZ27">
        <f>SUMIFS(DataRegularSeason20242025!$AA$3:$AA$1315,DataRegularSeason20242025!$B$3:$B$1315, "&lt;=" &amp; FZ$1, DataRegularSeason20242025!$D$3:$D$1315, $A27)+SUMIFS(DataRegularSeason20242025!$AB$3:$AB$1315,DataRegularSeason20242025!$B$3:$B$1315, "&lt;=" &amp; FZ$1, DataRegularSeason20242025!$E$3:$E$1315, $A27)</f>
        <v>15</v>
      </c>
      <c r="GA27">
        <f>SUMIFS(DataRegularSeason20242025!$AA$3:$AA$1315,DataRegularSeason20242025!$B$3:$B$1315, "&lt;=" &amp; GA$1, DataRegularSeason20242025!$D$3:$D$1315, $A27)+SUMIFS(DataRegularSeason20242025!$AB$3:$AB$1315,DataRegularSeason20242025!$B$3:$B$1315, "&lt;=" &amp; GA$1, DataRegularSeason20242025!$E$3:$E$1315, $A27)</f>
        <v>15</v>
      </c>
      <c r="GB27">
        <f>SUMIFS(DataRegularSeason20242025!$AA$3:$AA$1315,DataRegularSeason20242025!$B$3:$B$1315, "&lt;=" &amp; GB$1, DataRegularSeason20242025!$D$3:$D$1315, $A27)+SUMIFS(DataRegularSeason20242025!$AB$3:$AB$1315,DataRegularSeason20242025!$B$3:$B$1315, "&lt;=" &amp; GB$1, DataRegularSeason20242025!$E$3:$E$1315, $A27)</f>
        <v>15</v>
      </c>
      <c r="GC27">
        <f>SUMIFS(DataRegularSeason20242025!$AA$3:$AA$1315,DataRegularSeason20242025!$B$3:$B$1315, "&lt;=" &amp; GC$1, DataRegularSeason20242025!$D$3:$D$1315, $A27)+SUMIFS(DataRegularSeason20242025!$AB$3:$AB$1315,DataRegularSeason20242025!$B$3:$B$1315, "&lt;=" &amp; GC$1, DataRegularSeason20242025!$E$3:$E$1315, $A27)</f>
        <v>15</v>
      </c>
      <c r="GD27">
        <f>SUMIFS(DataRegularSeason20242025!$AA$3:$AA$1315,DataRegularSeason20242025!$B$3:$B$1315, "&lt;=" &amp; GD$1, DataRegularSeason20242025!$D$3:$D$1315, $A27)+SUMIFS(DataRegularSeason20242025!$AB$3:$AB$1315,DataRegularSeason20242025!$B$3:$B$1315, "&lt;=" &amp; GD$1, DataRegularSeason20242025!$E$3:$E$1315, $A27)</f>
        <v>15</v>
      </c>
      <c r="GE27">
        <f>SUMIFS(DataRegularSeason20242025!$AA$3:$AA$1315,DataRegularSeason20242025!$B$3:$B$1315, "&lt;=" &amp; GE$1, DataRegularSeason20242025!$D$3:$D$1315, $A27)+SUMIFS(DataRegularSeason20242025!$AB$3:$AB$1315,DataRegularSeason20242025!$B$3:$B$1315, "&lt;=" &amp; GE$1, DataRegularSeason20242025!$E$3:$E$1315, $A27)</f>
        <v>15</v>
      </c>
      <c r="GF27">
        <f>SUMIFS(DataRegularSeason20242025!$AA$3:$AA$1315,DataRegularSeason20242025!$B$3:$B$1315, "&lt;=" &amp; GF$1, DataRegularSeason20242025!$D$3:$D$1315, $A27)+SUMIFS(DataRegularSeason20242025!$AB$3:$AB$1315,DataRegularSeason20242025!$B$3:$B$1315, "&lt;=" &amp; GF$1, DataRegularSeason20242025!$E$3:$E$1315, $A27)</f>
        <v>15</v>
      </c>
      <c r="GG27">
        <f>SUMIFS(DataRegularSeason20242025!$AA$3:$AA$1315,DataRegularSeason20242025!$B$3:$B$1315, "&lt;=" &amp; GG$1, DataRegularSeason20242025!$D$3:$D$1315, $A27)+SUMIFS(DataRegularSeason20242025!$AB$3:$AB$1315,DataRegularSeason20242025!$B$3:$B$1315, "&lt;=" &amp; GG$1, DataRegularSeason20242025!$E$3:$E$1315, $A27)</f>
        <v>15</v>
      </c>
      <c r="GH27">
        <f>SUMIFS(DataRegularSeason20242025!$AA$3:$AA$1315,DataRegularSeason20242025!$B$3:$B$1315, "&lt;=" &amp; GH$1, DataRegularSeason20242025!$D$3:$D$1315, $A27)+SUMIFS(DataRegularSeason20242025!$AB$3:$AB$1315,DataRegularSeason20242025!$B$3:$B$1315, "&lt;=" &amp; GH$1, DataRegularSeason20242025!$E$3:$E$1315, $A27)</f>
        <v>15</v>
      </c>
      <c r="GI27">
        <f>SUMIFS(DataRegularSeason20242025!$AA$3:$AA$1315,DataRegularSeason20242025!$B$3:$B$1315, "&lt;=" &amp; GI$1, DataRegularSeason20242025!$D$3:$D$1315, $A27)+SUMIFS(DataRegularSeason20242025!$AB$3:$AB$1315,DataRegularSeason20242025!$B$3:$B$1315, "&lt;=" &amp; GI$1, DataRegularSeason20242025!$E$3:$E$1315, $A27)</f>
        <v>15</v>
      </c>
      <c r="GJ27">
        <f>SUMIFS(DataRegularSeason20242025!$AA$3:$AA$1315,DataRegularSeason20242025!$B$3:$B$1315, "&lt;=" &amp; GJ$1, DataRegularSeason20242025!$D$3:$D$1315, $A27)+SUMIFS(DataRegularSeason20242025!$AB$3:$AB$1315,DataRegularSeason20242025!$B$3:$B$1315, "&lt;=" &amp; GJ$1, DataRegularSeason20242025!$E$3:$E$1315, $A27)</f>
        <v>15</v>
      </c>
      <c r="GK27">
        <f>SUMIFS(DataRegularSeason20242025!$AA$3:$AA$1315,DataRegularSeason20242025!$B$3:$B$1315, "&lt;=" &amp; GK$1, DataRegularSeason20242025!$D$3:$D$1315, $A27)+SUMIFS(DataRegularSeason20242025!$AB$3:$AB$1315,DataRegularSeason20242025!$B$3:$B$1315, "&lt;=" &amp; GK$1, DataRegularSeason20242025!$E$3:$E$1315, $A27)</f>
        <v>15</v>
      </c>
      <c r="GL27">
        <f>SUMIFS(DataRegularSeason20242025!$AA$3:$AA$1315,DataRegularSeason20242025!$B$3:$B$1315, "&lt;=" &amp; GL$1, DataRegularSeason20242025!$D$3:$D$1315, $A27)+SUMIFS(DataRegularSeason20242025!$AB$3:$AB$1315,DataRegularSeason20242025!$B$3:$B$1315, "&lt;=" &amp; GL$1, DataRegularSeason20242025!$E$3:$E$1315, $A27)</f>
        <v>15</v>
      </c>
      <c r="GM27">
        <f>SUMIFS(DataRegularSeason20242025!$AA$3:$AA$1315,DataRegularSeason20242025!$B$3:$B$1315, "&lt;=" &amp; GM$1, DataRegularSeason20242025!$D$3:$D$1315, $A27)+SUMIFS(DataRegularSeason20242025!$AB$3:$AB$1315,DataRegularSeason20242025!$B$3:$B$1315, "&lt;=" &amp; GM$1, DataRegularSeason20242025!$E$3:$E$1315, $A27)</f>
        <v>15</v>
      </c>
      <c r="GN27">
        <f>SUMIFS(DataRegularSeason20242025!$AA$3:$AA$1315,DataRegularSeason20242025!$B$3:$B$1315, "&lt;=" &amp; GN$1, DataRegularSeason20242025!$D$3:$D$1315, $A27)+SUMIFS(DataRegularSeason20242025!$AB$3:$AB$1315,DataRegularSeason20242025!$B$3:$B$1315, "&lt;=" &amp; GN$1, DataRegularSeason20242025!$E$3:$E$1315, $A27)</f>
        <v>15</v>
      </c>
      <c r="GO27">
        <f>SUMIFS(DataRegularSeason20242025!$AA$3:$AA$1315,DataRegularSeason20242025!$B$3:$B$1315, "&lt;=" &amp; GO$1, DataRegularSeason20242025!$D$3:$D$1315, $A27)+SUMIFS(DataRegularSeason20242025!$AB$3:$AB$1315,DataRegularSeason20242025!$B$3:$B$1315, "&lt;=" &amp; GO$1, DataRegularSeason20242025!$E$3:$E$1315, $A27)</f>
        <v>15</v>
      </c>
      <c r="GP27">
        <f>SUMIFS(DataRegularSeason20242025!$AA$3:$AA$1315,DataRegularSeason20242025!$B$3:$B$1315, "&lt;=" &amp; GP$1, DataRegularSeason20242025!$D$3:$D$1315, $A27)+SUMIFS(DataRegularSeason20242025!$AB$3:$AB$1315,DataRegularSeason20242025!$B$3:$B$1315, "&lt;=" &amp; GP$1, DataRegularSeason20242025!$E$3:$E$1315, $A27)</f>
        <v>15</v>
      </c>
      <c r="GQ27">
        <f>SUMIFS(DataRegularSeason20242025!$AA$3:$AA$1315,DataRegularSeason20242025!$B$3:$B$1315, "&lt;=" &amp; GQ$1, DataRegularSeason20242025!$D$3:$D$1315, $A27)+SUMIFS(DataRegularSeason20242025!$AB$3:$AB$1315,DataRegularSeason20242025!$B$3:$B$1315, "&lt;=" &amp; GQ$1, DataRegularSeason20242025!$E$3:$E$1315, $A27)</f>
        <v>15</v>
      </c>
      <c r="GR27">
        <f>SUMIFS(DataRegularSeason20242025!$AA$3:$AA$1315,DataRegularSeason20242025!$B$3:$B$1315, "&lt;=" &amp; GR$1, DataRegularSeason20242025!$D$3:$D$1315, $A27)+SUMIFS(DataRegularSeason20242025!$AB$3:$AB$1315,DataRegularSeason20242025!$B$3:$B$1315, "&lt;=" &amp; GR$1, DataRegularSeason20242025!$E$3:$E$1315, $A27)</f>
        <v>15</v>
      </c>
      <c r="GS27">
        <f>SUMIFS(DataRegularSeason20242025!$AA$3:$AA$1315,DataRegularSeason20242025!$B$3:$B$1315, "&lt;=" &amp; GS$1, DataRegularSeason20242025!$D$3:$D$1315, $A27)+SUMIFS(DataRegularSeason20242025!$AB$3:$AB$1315,DataRegularSeason20242025!$B$3:$B$1315, "&lt;=" &amp; GS$1, DataRegularSeason20242025!$E$3:$E$1315, $A27)</f>
        <v>15</v>
      </c>
      <c r="GT27">
        <f>SUMIFS(DataRegularSeason20242025!$AA$3:$AA$1315,DataRegularSeason20242025!$B$3:$B$1315, "&lt;=" &amp; GT$1, DataRegularSeason20242025!$D$3:$D$1315, $A27)+SUMIFS(DataRegularSeason20242025!$AB$3:$AB$1315,DataRegularSeason20242025!$B$3:$B$1315, "&lt;=" &amp; GT$1, DataRegularSeason20242025!$E$3:$E$1315, $A27)</f>
        <v>15</v>
      </c>
      <c r="GU27">
        <f>SUMIFS(DataRegularSeason20242025!$AA$3:$AA$1315,DataRegularSeason20242025!$B$3:$B$1315, "&lt;=" &amp; GU$1, DataRegularSeason20242025!$D$3:$D$1315, $A27)+SUMIFS(DataRegularSeason20242025!$AB$3:$AB$1315,DataRegularSeason20242025!$B$3:$B$1315, "&lt;=" &amp; GU$1, DataRegularSeason20242025!$E$3:$E$1315, $A27)</f>
        <v>15</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13</v>
      </c>
      <c r="AP28">
        <f>SUMIFS(DataRegularSeason20242025!$AA$3:$AA$1315,DataRegularSeason20242025!$B$3:$B$1315, "&lt;=" &amp; AP$1, DataRegularSeason20242025!$D$3:$D$1315, $A28)+SUMIFS(DataRegularSeason20242025!$AB$3:$AB$1315,DataRegularSeason20242025!$B$3:$B$1315, "&lt;=" &amp; AP$1, DataRegularSeason20242025!$E$3:$E$1315, $A28)</f>
        <v>13</v>
      </c>
      <c r="AQ28">
        <f>SUMIFS(DataRegularSeason20242025!$AA$3:$AA$1315,DataRegularSeason20242025!$B$3:$B$1315, "&lt;=" &amp; AQ$1, DataRegularSeason20242025!$D$3:$D$1315, $A28)+SUMIFS(DataRegularSeason20242025!$AB$3:$AB$1315,DataRegularSeason20242025!$B$3:$B$1315, "&lt;=" &amp; AQ$1, DataRegularSeason20242025!$E$3:$E$1315, $A28)</f>
        <v>13</v>
      </c>
      <c r="AR28">
        <f>SUMIFS(DataRegularSeason20242025!$AA$3:$AA$1315,DataRegularSeason20242025!$B$3:$B$1315, "&lt;=" &amp; AR$1, DataRegularSeason20242025!$D$3:$D$1315, $A28)+SUMIFS(DataRegularSeason20242025!$AB$3:$AB$1315,DataRegularSeason20242025!$B$3:$B$1315, "&lt;=" &amp; AR$1, DataRegularSeason20242025!$E$3:$E$1315, $A28)</f>
        <v>13</v>
      </c>
      <c r="AS28">
        <f>SUMIFS(DataRegularSeason20242025!$AA$3:$AA$1315,DataRegularSeason20242025!$B$3:$B$1315, "&lt;=" &amp; AS$1, DataRegularSeason20242025!$D$3:$D$1315, $A28)+SUMIFS(DataRegularSeason20242025!$AB$3:$AB$1315,DataRegularSeason20242025!$B$3:$B$1315, "&lt;=" &amp; AS$1, DataRegularSeason20242025!$E$3:$E$1315, $A28)</f>
        <v>13</v>
      </c>
      <c r="AT28">
        <f>SUMIFS(DataRegularSeason20242025!$AA$3:$AA$1315,DataRegularSeason20242025!$B$3:$B$1315, "&lt;=" &amp; AT$1, DataRegularSeason20242025!$D$3:$D$1315, $A28)+SUMIFS(DataRegularSeason20242025!$AB$3:$AB$1315,DataRegularSeason20242025!$B$3:$B$1315, "&lt;=" &amp; AT$1, DataRegularSeason20242025!$E$3:$E$1315, $A28)</f>
        <v>13</v>
      </c>
      <c r="AU28">
        <f>SUMIFS(DataRegularSeason20242025!$AA$3:$AA$1315,DataRegularSeason20242025!$B$3:$B$1315, "&lt;=" &amp; AU$1, DataRegularSeason20242025!$D$3:$D$1315, $A28)+SUMIFS(DataRegularSeason20242025!$AB$3:$AB$1315,DataRegularSeason20242025!$B$3:$B$1315, "&lt;=" &amp; AU$1, DataRegularSeason20242025!$E$3:$E$1315, $A28)</f>
        <v>13</v>
      </c>
      <c r="AV28">
        <f>SUMIFS(DataRegularSeason20242025!$AA$3:$AA$1315,DataRegularSeason20242025!$B$3:$B$1315, "&lt;=" &amp; AV$1, DataRegularSeason20242025!$D$3:$D$1315, $A28)+SUMIFS(DataRegularSeason20242025!$AB$3:$AB$1315,DataRegularSeason20242025!$B$3:$B$1315, "&lt;=" &amp; AV$1, DataRegularSeason20242025!$E$3:$E$1315, $A28)</f>
        <v>13</v>
      </c>
      <c r="AW28">
        <f>SUMIFS(DataRegularSeason20242025!$AA$3:$AA$1315,DataRegularSeason20242025!$B$3:$B$1315, "&lt;=" &amp; AW$1, DataRegularSeason20242025!$D$3:$D$1315, $A28)+SUMIFS(DataRegularSeason20242025!$AB$3:$AB$1315,DataRegularSeason20242025!$B$3:$B$1315, "&lt;=" &amp; AW$1, DataRegularSeason20242025!$E$3:$E$1315, $A28)</f>
        <v>13</v>
      </c>
      <c r="AX28">
        <f>SUMIFS(DataRegularSeason20242025!$AA$3:$AA$1315,DataRegularSeason20242025!$B$3:$B$1315, "&lt;=" &amp; AX$1, DataRegularSeason20242025!$D$3:$D$1315, $A28)+SUMIFS(DataRegularSeason20242025!$AB$3:$AB$1315,DataRegularSeason20242025!$B$3:$B$1315, "&lt;=" &amp; AX$1, DataRegularSeason20242025!$E$3:$E$1315, $A28)</f>
        <v>13</v>
      </c>
      <c r="AY28">
        <f>SUMIFS(DataRegularSeason20242025!$AA$3:$AA$1315,DataRegularSeason20242025!$B$3:$B$1315, "&lt;=" &amp; AY$1, DataRegularSeason20242025!$D$3:$D$1315, $A28)+SUMIFS(DataRegularSeason20242025!$AB$3:$AB$1315,DataRegularSeason20242025!$B$3:$B$1315, "&lt;=" &amp; AY$1, DataRegularSeason20242025!$E$3:$E$1315, $A28)</f>
        <v>13</v>
      </c>
      <c r="AZ28">
        <f>SUMIFS(DataRegularSeason20242025!$AA$3:$AA$1315,DataRegularSeason20242025!$B$3:$B$1315, "&lt;=" &amp; AZ$1, DataRegularSeason20242025!$D$3:$D$1315, $A28)+SUMIFS(DataRegularSeason20242025!$AB$3:$AB$1315,DataRegularSeason20242025!$B$3:$B$1315, "&lt;=" &amp; AZ$1, DataRegularSeason20242025!$E$3:$E$1315, $A28)</f>
        <v>13</v>
      </c>
      <c r="BA28">
        <f>SUMIFS(DataRegularSeason20242025!$AA$3:$AA$1315,DataRegularSeason20242025!$B$3:$B$1315, "&lt;=" &amp; BA$1, DataRegularSeason20242025!$D$3:$D$1315, $A28)+SUMIFS(DataRegularSeason20242025!$AB$3:$AB$1315,DataRegularSeason20242025!$B$3:$B$1315, "&lt;=" &amp; BA$1, DataRegularSeason20242025!$E$3:$E$1315, $A28)</f>
        <v>13</v>
      </c>
      <c r="BB28">
        <f>SUMIFS(DataRegularSeason20242025!$AA$3:$AA$1315,DataRegularSeason20242025!$B$3:$B$1315, "&lt;=" &amp; BB$1, DataRegularSeason20242025!$D$3:$D$1315, $A28)+SUMIFS(DataRegularSeason20242025!$AB$3:$AB$1315,DataRegularSeason20242025!$B$3:$B$1315, "&lt;=" &amp; BB$1, DataRegularSeason20242025!$E$3:$E$1315, $A28)</f>
        <v>13</v>
      </c>
      <c r="BC28">
        <f>SUMIFS(DataRegularSeason20242025!$AA$3:$AA$1315,DataRegularSeason20242025!$B$3:$B$1315, "&lt;=" &amp; BC$1, DataRegularSeason20242025!$D$3:$D$1315, $A28)+SUMIFS(DataRegularSeason20242025!$AB$3:$AB$1315,DataRegularSeason20242025!$B$3:$B$1315, "&lt;=" &amp; BC$1, DataRegularSeason20242025!$E$3:$E$1315, $A28)</f>
        <v>13</v>
      </c>
      <c r="BD28">
        <f>SUMIFS(DataRegularSeason20242025!$AA$3:$AA$1315,DataRegularSeason20242025!$B$3:$B$1315, "&lt;=" &amp; BD$1, DataRegularSeason20242025!$D$3:$D$1315, $A28)+SUMIFS(DataRegularSeason20242025!$AB$3:$AB$1315,DataRegularSeason20242025!$B$3:$B$1315, "&lt;=" &amp; BD$1, DataRegularSeason20242025!$E$3:$E$1315, $A28)</f>
        <v>13</v>
      </c>
      <c r="BE28">
        <f>SUMIFS(DataRegularSeason20242025!$AA$3:$AA$1315,DataRegularSeason20242025!$B$3:$B$1315, "&lt;=" &amp; BE$1, DataRegularSeason20242025!$D$3:$D$1315, $A28)+SUMIFS(DataRegularSeason20242025!$AB$3:$AB$1315,DataRegularSeason20242025!$B$3:$B$1315, "&lt;=" &amp; BE$1, DataRegularSeason20242025!$E$3:$E$1315, $A28)</f>
        <v>13</v>
      </c>
      <c r="BF28">
        <f>SUMIFS(DataRegularSeason20242025!$AA$3:$AA$1315,DataRegularSeason20242025!$B$3:$B$1315, "&lt;=" &amp; BF$1, DataRegularSeason20242025!$D$3:$D$1315, $A28)+SUMIFS(DataRegularSeason20242025!$AB$3:$AB$1315,DataRegularSeason20242025!$B$3:$B$1315, "&lt;=" &amp; BF$1, DataRegularSeason20242025!$E$3:$E$1315, $A28)</f>
        <v>13</v>
      </c>
      <c r="BG28">
        <f>SUMIFS(DataRegularSeason20242025!$AA$3:$AA$1315,DataRegularSeason20242025!$B$3:$B$1315, "&lt;=" &amp; BG$1, DataRegularSeason20242025!$D$3:$D$1315, $A28)+SUMIFS(DataRegularSeason20242025!$AB$3:$AB$1315,DataRegularSeason20242025!$B$3:$B$1315, "&lt;=" &amp; BG$1, DataRegularSeason20242025!$E$3:$E$1315, $A28)</f>
        <v>13</v>
      </c>
      <c r="BH28">
        <f>SUMIFS(DataRegularSeason20242025!$AA$3:$AA$1315,DataRegularSeason20242025!$B$3:$B$1315, "&lt;=" &amp; BH$1, DataRegularSeason20242025!$D$3:$D$1315, $A28)+SUMIFS(DataRegularSeason20242025!$AB$3:$AB$1315,DataRegularSeason20242025!$B$3:$B$1315, "&lt;=" &amp; BH$1, DataRegularSeason20242025!$E$3:$E$1315, $A28)</f>
        <v>13</v>
      </c>
      <c r="BI28">
        <f>SUMIFS(DataRegularSeason20242025!$AA$3:$AA$1315,DataRegularSeason20242025!$B$3:$B$1315, "&lt;=" &amp; BI$1, DataRegularSeason20242025!$D$3:$D$1315, $A28)+SUMIFS(DataRegularSeason20242025!$AB$3:$AB$1315,DataRegularSeason20242025!$B$3:$B$1315, "&lt;=" &amp; BI$1, DataRegularSeason20242025!$E$3:$E$1315, $A28)</f>
        <v>13</v>
      </c>
      <c r="BJ28">
        <f>SUMIFS(DataRegularSeason20242025!$AA$3:$AA$1315,DataRegularSeason20242025!$B$3:$B$1315, "&lt;=" &amp; BJ$1, DataRegularSeason20242025!$D$3:$D$1315, $A28)+SUMIFS(DataRegularSeason20242025!$AB$3:$AB$1315,DataRegularSeason20242025!$B$3:$B$1315, "&lt;=" &amp; BJ$1, DataRegularSeason20242025!$E$3:$E$1315, $A28)</f>
        <v>13</v>
      </c>
      <c r="BK28">
        <f>SUMIFS(DataRegularSeason20242025!$AA$3:$AA$1315,DataRegularSeason20242025!$B$3:$B$1315, "&lt;=" &amp; BK$1, DataRegularSeason20242025!$D$3:$D$1315, $A28)+SUMIFS(DataRegularSeason20242025!$AB$3:$AB$1315,DataRegularSeason20242025!$B$3:$B$1315, "&lt;=" &amp; BK$1, DataRegularSeason20242025!$E$3:$E$1315, $A28)</f>
        <v>13</v>
      </c>
      <c r="BL28">
        <f>SUMIFS(DataRegularSeason20242025!$AA$3:$AA$1315,DataRegularSeason20242025!$B$3:$B$1315, "&lt;=" &amp; BL$1, DataRegularSeason20242025!$D$3:$D$1315, $A28)+SUMIFS(DataRegularSeason20242025!$AB$3:$AB$1315,DataRegularSeason20242025!$B$3:$B$1315, "&lt;=" &amp; BL$1, DataRegularSeason20242025!$E$3:$E$1315, $A28)</f>
        <v>13</v>
      </c>
      <c r="BM28">
        <f>SUMIFS(DataRegularSeason20242025!$AA$3:$AA$1315,DataRegularSeason20242025!$B$3:$B$1315, "&lt;=" &amp; BM$1, DataRegularSeason20242025!$D$3:$D$1315, $A28)+SUMIFS(DataRegularSeason20242025!$AB$3:$AB$1315,DataRegularSeason20242025!$B$3:$B$1315, "&lt;=" &amp; BM$1, DataRegularSeason20242025!$E$3:$E$1315, $A28)</f>
        <v>13</v>
      </c>
      <c r="BN28">
        <f>SUMIFS(DataRegularSeason20242025!$AA$3:$AA$1315,DataRegularSeason20242025!$B$3:$B$1315, "&lt;=" &amp; BN$1, DataRegularSeason20242025!$D$3:$D$1315, $A28)+SUMIFS(DataRegularSeason20242025!$AB$3:$AB$1315,DataRegularSeason20242025!$B$3:$B$1315, "&lt;=" &amp; BN$1, DataRegularSeason20242025!$E$3:$E$1315, $A28)</f>
        <v>13</v>
      </c>
      <c r="BO28">
        <f>SUMIFS(DataRegularSeason20242025!$AA$3:$AA$1315,DataRegularSeason20242025!$B$3:$B$1315, "&lt;=" &amp; BO$1, DataRegularSeason20242025!$D$3:$D$1315, $A28)+SUMIFS(DataRegularSeason20242025!$AB$3:$AB$1315,DataRegularSeason20242025!$B$3:$B$1315, "&lt;=" &amp; BO$1, DataRegularSeason20242025!$E$3:$E$1315, $A28)</f>
        <v>13</v>
      </c>
      <c r="BP28">
        <f>SUMIFS(DataRegularSeason20242025!$AA$3:$AA$1315,DataRegularSeason20242025!$B$3:$B$1315, "&lt;=" &amp; BP$1, DataRegularSeason20242025!$D$3:$D$1315, $A28)+SUMIFS(DataRegularSeason20242025!$AB$3:$AB$1315,DataRegularSeason20242025!$B$3:$B$1315, "&lt;=" &amp; BP$1, DataRegularSeason20242025!$E$3:$E$1315, $A28)</f>
        <v>13</v>
      </c>
      <c r="BQ28">
        <f>SUMIFS(DataRegularSeason20242025!$AA$3:$AA$1315,DataRegularSeason20242025!$B$3:$B$1315, "&lt;=" &amp; BQ$1, DataRegularSeason20242025!$D$3:$D$1315, $A28)+SUMIFS(DataRegularSeason20242025!$AB$3:$AB$1315,DataRegularSeason20242025!$B$3:$B$1315, "&lt;=" &amp; BQ$1, DataRegularSeason20242025!$E$3:$E$1315, $A28)</f>
        <v>13</v>
      </c>
      <c r="BR28">
        <f>SUMIFS(DataRegularSeason20242025!$AA$3:$AA$1315,DataRegularSeason20242025!$B$3:$B$1315, "&lt;=" &amp; BR$1, DataRegularSeason20242025!$D$3:$D$1315, $A28)+SUMIFS(DataRegularSeason20242025!$AB$3:$AB$1315,DataRegularSeason20242025!$B$3:$B$1315, "&lt;=" &amp; BR$1, DataRegularSeason20242025!$E$3:$E$1315, $A28)</f>
        <v>13</v>
      </c>
      <c r="BS28">
        <f>SUMIFS(DataRegularSeason20242025!$AA$3:$AA$1315,DataRegularSeason20242025!$B$3:$B$1315, "&lt;=" &amp; BS$1, DataRegularSeason20242025!$D$3:$D$1315, $A28)+SUMIFS(DataRegularSeason20242025!$AB$3:$AB$1315,DataRegularSeason20242025!$B$3:$B$1315, "&lt;=" &amp; BS$1, DataRegularSeason20242025!$E$3:$E$1315, $A28)</f>
        <v>13</v>
      </c>
      <c r="BT28">
        <f>SUMIFS(DataRegularSeason20242025!$AA$3:$AA$1315,DataRegularSeason20242025!$B$3:$B$1315, "&lt;=" &amp; BT$1, DataRegularSeason20242025!$D$3:$D$1315, $A28)+SUMIFS(DataRegularSeason20242025!$AB$3:$AB$1315,DataRegularSeason20242025!$B$3:$B$1315, "&lt;=" &amp; BT$1, DataRegularSeason20242025!$E$3:$E$1315, $A28)</f>
        <v>13</v>
      </c>
      <c r="BU28">
        <f>SUMIFS(DataRegularSeason20242025!$AA$3:$AA$1315,DataRegularSeason20242025!$B$3:$B$1315, "&lt;=" &amp; BU$1, DataRegularSeason20242025!$D$3:$D$1315, $A28)+SUMIFS(DataRegularSeason20242025!$AB$3:$AB$1315,DataRegularSeason20242025!$B$3:$B$1315, "&lt;=" &amp; BU$1, DataRegularSeason20242025!$E$3:$E$1315, $A28)</f>
        <v>13</v>
      </c>
      <c r="BV28">
        <f>SUMIFS(DataRegularSeason20242025!$AA$3:$AA$1315,DataRegularSeason20242025!$B$3:$B$1315, "&lt;=" &amp; BV$1, DataRegularSeason20242025!$D$3:$D$1315, $A28)+SUMIFS(DataRegularSeason20242025!$AB$3:$AB$1315,DataRegularSeason20242025!$B$3:$B$1315, "&lt;=" &amp; BV$1, DataRegularSeason20242025!$E$3:$E$1315, $A28)</f>
        <v>13</v>
      </c>
      <c r="BW28">
        <f>SUMIFS(DataRegularSeason20242025!$AA$3:$AA$1315,DataRegularSeason20242025!$B$3:$B$1315, "&lt;=" &amp; BW$1, DataRegularSeason20242025!$D$3:$D$1315, $A28)+SUMIFS(DataRegularSeason20242025!$AB$3:$AB$1315,DataRegularSeason20242025!$B$3:$B$1315, "&lt;=" &amp; BW$1, DataRegularSeason20242025!$E$3:$E$1315, $A28)</f>
        <v>13</v>
      </c>
      <c r="BX28">
        <f>SUMIFS(DataRegularSeason20242025!$AA$3:$AA$1315,DataRegularSeason20242025!$B$3:$B$1315, "&lt;=" &amp; BX$1, DataRegularSeason20242025!$D$3:$D$1315, $A28)+SUMIFS(DataRegularSeason20242025!$AB$3:$AB$1315,DataRegularSeason20242025!$B$3:$B$1315, "&lt;=" &amp; BX$1, DataRegularSeason20242025!$E$3:$E$1315, $A28)</f>
        <v>13</v>
      </c>
      <c r="BY28">
        <f>SUMIFS(DataRegularSeason20242025!$AA$3:$AA$1315,DataRegularSeason20242025!$B$3:$B$1315, "&lt;=" &amp; BY$1, DataRegularSeason20242025!$D$3:$D$1315, $A28)+SUMIFS(DataRegularSeason20242025!$AB$3:$AB$1315,DataRegularSeason20242025!$B$3:$B$1315, "&lt;=" &amp; BY$1, DataRegularSeason20242025!$E$3:$E$1315, $A28)</f>
        <v>13</v>
      </c>
      <c r="BZ28">
        <f>SUMIFS(DataRegularSeason20242025!$AA$3:$AA$1315,DataRegularSeason20242025!$B$3:$B$1315, "&lt;=" &amp; BZ$1, DataRegularSeason20242025!$D$3:$D$1315, $A28)+SUMIFS(DataRegularSeason20242025!$AB$3:$AB$1315,DataRegularSeason20242025!$B$3:$B$1315, "&lt;=" &amp; BZ$1, DataRegularSeason20242025!$E$3:$E$1315, $A28)</f>
        <v>13</v>
      </c>
      <c r="CA28">
        <f>SUMIFS(DataRegularSeason20242025!$AA$3:$AA$1315,DataRegularSeason20242025!$B$3:$B$1315, "&lt;=" &amp; CA$1, DataRegularSeason20242025!$D$3:$D$1315, $A28)+SUMIFS(DataRegularSeason20242025!$AB$3:$AB$1315,DataRegularSeason20242025!$B$3:$B$1315, "&lt;=" &amp; CA$1, DataRegularSeason20242025!$E$3:$E$1315, $A28)</f>
        <v>13</v>
      </c>
      <c r="CB28">
        <f>SUMIFS(DataRegularSeason20242025!$AA$3:$AA$1315,DataRegularSeason20242025!$B$3:$B$1315, "&lt;=" &amp; CB$1, DataRegularSeason20242025!$D$3:$D$1315, $A28)+SUMIFS(DataRegularSeason20242025!$AB$3:$AB$1315,DataRegularSeason20242025!$B$3:$B$1315, "&lt;=" &amp; CB$1, DataRegularSeason20242025!$E$3:$E$1315, $A28)</f>
        <v>13</v>
      </c>
      <c r="CC28">
        <f>SUMIFS(DataRegularSeason20242025!$AA$3:$AA$1315,DataRegularSeason20242025!$B$3:$B$1315, "&lt;=" &amp; CC$1, DataRegularSeason20242025!$D$3:$D$1315, $A28)+SUMIFS(DataRegularSeason20242025!$AB$3:$AB$1315,DataRegularSeason20242025!$B$3:$B$1315, "&lt;=" &amp; CC$1, DataRegularSeason20242025!$E$3:$E$1315, $A28)</f>
        <v>13</v>
      </c>
      <c r="CD28">
        <f>SUMIFS(DataRegularSeason20242025!$AA$3:$AA$1315,DataRegularSeason20242025!$B$3:$B$1315, "&lt;=" &amp; CD$1, DataRegularSeason20242025!$D$3:$D$1315, $A28)+SUMIFS(DataRegularSeason20242025!$AB$3:$AB$1315,DataRegularSeason20242025!$B$3:$B$1315, "&lt;=" &amp; CD$1, DataRegularSeason20242025!$E$3:$E$1315, $A28)</f>
        <v>13</v>
      </c>
      <c r="CE28">
        <f>SUMIFS(DataRegularSeason20242025!$AA$3:$AA$1315,DataRegularSeason20242025!$B$3:$B$1315, "&lt;=" &amp; CE$1, DataRegularSeason20242025!$D$3:$D$1315, $A28)+SUMIFS(DataRegularSeason20242025!$AB$3:$AB$1315,DataRegularSeason20242025!$B$3:$B$1315, "&lt;=" &amp; CE$1, DataRegularSeason20242025!$E$3:$E$1315, $A28)</f>
        <v>13</v>
      </c>
      <c r="CF28">
        <f>SUMIFS(DataRegularSeason20242025!$AA$3:$AA$1315,DataRegularSeason20242025!$B$3:$B$1315, "&lt;=" &amp; CF$1, DataRegularSeason20242025!$D$3:$D$1315, $A28)+SUMIFS(DataRegularSeason20242025!$AB$3:$AB$1315,DataRegularSeason20242025!$B$3:$B$1315, "&lt;=" &amp; CF$1, DataRegularSeason20242025!$E$3:$E$1315, $A28)</f>
        <v>13</v>
      </c>
      <c r="CG28">
        <f>SUMIFS(DataRegularSeason20242025!$AA$3:$AA$1315,DataRegularSeason20242025!$B$3:$B$1315, "&lt;=" &amp; CG$1, DataRegularSeason20242025!$D$3:$D$1315, $A28)+SUMIFS(DataRegularSeason20242025!$AB$3:$AB$1315,DataRegularSeason20242025!$B$3:$B$1315, "&lt;=" &amp; CG$1, DataRegularSeason20242025!$E$3:$E$1315, $A28)</f>
        <v>13</v>
      </c>
      <c r="CH28">
        <f>SUMIFS(DataRegularSeason20242025!$AA$3:$AA$1315,DataRegularSeason20242025!$B$3:$B$1315, "&lt;=" &amp; CH$1, DataRegularSeason20242025!$D$3:$D$1315, $A28)+SUMIFS(DataRegularSeason20242025!$AB$3:$AB$1315,DataRegularSeason20242025!$B$3:$B$1315, "&lt;=" &amp; CH$1, DataRegularSeason20242025!$E$3:$E$1315, $A28)</f>
        <v>13</v>
      </c>
      <c r="CI28">
        <f>SUMIFS(DataRegularSeason20242025!$AA$3:$AA$1315,DataRegularSeason20242025!$B$3:$B$1315, "&lt;=" &amp; CI$1, DataRegularSeason20242025!$D$3:$D$1315, $A28)+SUMIFS(DataRegularSeason20242025!$AB$3:$AB$1315,DataRegularSeason20242025!$B$3:$B$1315, "&lt;=" &amp; CI$1, DataRegularSeason20242025!$E$3:$E$1315, $A28)</f>
        <v>13</v>
      </c>
      <c r="CJ28">
        <f>SUMIFS(DataRegularSeason20242025!$AA$3:$AA$1315,DataRegularSeason20242025!$B$3:$B$1315, "&lt;=" &amp; CJ$1, DataRegularSeason20242025!$D$3:$D$1315, $A28)+SUMIFS(DataRegularSeason20242025!$AB$3:$AB$1315,DataRegularSeason20242025!$B$3:$B$1315, "&lt;=" &amp; CJ$1, DataRegularSeason20242025!$E$3:$E$1315, $A28)</f>
        <v>13</v>
      </c>
      <c r="CK28">
        <f>SUMIFS(DataRegularSeason20242025!$AA$3:$AA$1315,DataRegularSeason20242025!$B$3:$B$1315, "&lt;=" &amp; CK$1, DataRegularSeason20242025!$D$3:$D$1315, $A28)+SUMIFS(DataRegularSeason20242025!$AB$3:$AB$1315,DataRegularSeason20242025!$B$3:$B$1315, "&lt;=" &amp; CK$1, DataRegularSeason20242025!$E$3:$E$1315, $A28)</f>
        <v>13</v>
      </c>
      <c r="CL28">
        <f>SUMIFS(DataRegularSeason20242025!$AA$3:$AA$1315,DataRegularSeason20242025!$B$3:$B$1315, "&lt;=" &amp; CL$1, DataRegularSeason20242025!$D$3:$D$1315, $A28)+SUMIFS(DataRegularSeason20242025!$AB$3:$AB$1315,DataRegularSeason20242025!$B$3:$B$1315, "&lt;=" &amp; CL$1, DataRegularSeason20242025!$E$3:$E$1315, $A28)</f>
        <v>13</v>
      </c>
      <c r="CM28">
        <f>SUMIFS(DataRegularSeason20242025!$AA$3:$AA$1315,DataRegularSeason20242025!$B$3:$B$1315, "&lt;=" &amp; CM$1, DataRegularSeason20242025!$D$3:$D$1315, $A28)+SUMIFS(DataRegularSeason20242025!$AB$3:$AB$1315,DataRegularSeason20242025!$B$3:$B$1315, "&lt;=" &amp; CM$1, DataRegularSeason20242025!$E$3:$E$1315, $A28)</f>
        <v>13</v>
      </c>
      <c r="CN28">
        <f>SUMIFS(DataRegularSeason20242025!$AA$3:$AA$1315,DataRegularSeason20242025!$B$3:$B$1315, "&lt;=" &amp; CN$1, DataRegularSeason20242025!$D$3:$D$1315, $A28)+SUMIFS(DataRegularSeason20242025!$AB$3:$AB$1315,DataRegularSeason20242025!$B$3:$B$1315, "&lt;=" &amp; CN$1, DataRegularSeason20242025!$E$3:$E$1315, $A28)</f>
        <v>13</v>
      </c>
      <c r="CO28">
        <f>SUMIFS(DataRegularSeason20242025!$AA$3:$AA$1315,DataRegularSeason20242025!$B$3:$B$1315, "&lt;=" &amp; CO$1, DataRegularSeason20242025!$D$3:$D$1315, $A28)+SUMIFS(DataRegularSeason20242025!$AB$3:$AB$1315,DataRegularSeason20242025!$B$3:$B$1315, "&lt;=" &amp; CO$1, DataRegularSeason20242025!$E$3:$E$1315, $A28)</f>
        <v>13</v>
      </c>
      <c r="CP28">
        <f>SUMIFS(DataRegularSeason20242025!$AA$3:$AA$1315,DataRegularSeason20242025!$B$3:$B$1315, "&lt;=" &amp; CP$1, DataRegularSeason20242025!$D$3:$D$1315, $A28)+SUMIFS(DataRegularSeason20242025!$AB$3:$AB$1315,DataRegularSeason20242025!$B$3:$B$1315, "&lt;=" &amp; CP$1, DataRegularSeason20242025!$E$3:$E$1315, $A28)</f>
        <v>13</v>
      </c>
      <c r="CQ28">
        <f>SUMIFS(DataRegularSeason20242025!$AA$3:$AA$1315,DataRegularSeason20242025!$B$3:$B$1315, "&lt;=" &amp; CQ$1, DataRegularSeason20242025!$D$3:$D$1315, $A28)+SUMIFS(DataRegularSeason20242025!$AB$3:$AB$1315,DataRegularSeason20242025!$B$3:$B$1315, "&lt;=" &amp; CQ$1, DataRegularSeason20242025!$E$3:$E$1315, $A28)</f>
        <v>13</v>
      </c>
      <c r="CR28">
        <f>SUMIFS(DataRegularSeason20242025!$AA$3:$AA$1315,DataRegularSeason20242025!$B$3:$B$1315, "&lt;=" &amp; CR$1, DataRegularSeason20242025!$D$3:$D$1315, $A28)+SUMIFS(DataRegularSeason20242025!$AB$3:$AB$1315,DataRegularSeason20242025!$B$3:$B$1315, "&lt;=" &amp; CR$1, DataRegularSeason20242025!$E$3:$E$1315, $A28)</f>
        <v>13</v>
      </c>
      <c r="CS28">
        <f>SUMIFS(DataRegularSeason20242025!$AA$3:$AA$1315,DataRegularSeason20242025!$B$3:$B$1315, "&lt;=" &amp; CS$1, DataRegularSeason20242025!$D$3:$D$1315, $A28)+SUMIFS(DataRegularSeason20242025!$AB$3:$AB$1315,DataRegularSeason20242025!$B$3:$B$1315, "&lt;=" &amp; CS$1, DataRegularSeason20242025!$E$3:$E$1315, $A28)</f>
        <v>13</v>
      </c>
      <c r="CT28">
        <f>SUMIFS(DataRegularSeason20242025!$AA$3:$AA$1315,DataRegularSeason20242025!$B$3:$B$1315, "&lt;=" &amp; CT$1, DataRegularSeason20242025!$D$3:$D$1315, $A28)+SUMIFS(DataRegularSeason20242025!$AB$3:$AB$1315,DataRegularSeason20242025!$B$3:$B$1315, "&lt;=" &amp; CT$1, DataRegularSeason20242025!$E$3:$E$1315, $A28)</f>
        <v>13</v>
      </c>
      <c r="CU28">
        <f>SUMIFS(DataRegularSeason20242025!$AA$3:$AA$1315,DataRegularSeason20242025!$B$3:$B$1315, "&lt;=" &amp; CU$1, DataRegularSeason20242025!$D$3:$D$1315, $A28)+SUMIFS(DataRegularSeason20242025!$AB$3:$AB$1315,DataRegularSeason20242025!$B$3:$B$1315, "&lt;=" &amp; CU$1, DataRegularSeason20242025!$E$3:$E$1315, $A28)</f>
        <v>13</v>
      </c>
      <c r="CV28">
        <f>SUMIFS(DataRegularSeason20242025!$AA$3:$AA$1315,DataRegularSeason20242025!$B$3:$B$1315, "&lt;=" &amp; CV$1, DataRegularSeason20242025!$D$3:$D$1315, $A28)+SUMIFS(DataRegularSeason20242025!$AB$3:$AB$1315,DataRegularSeason20242025!$B$3:$B$1315, "&lt;=" &amp; CV$1, DataRegularSeason20242025!$E$3:$E$1315, $A28)</f>
        <v>13</v>
      </c>
      <c r="CW28">
        <f>SUMIFS(DataRegularSeason20242025!$AA$3:$AA$1315,DataRegularSeason20242025!$B$3:$B$1315, "&lt;=" &amp; CW$1, DataRegularSeason20242025!$D$3:$D$1315, $A28)+SUMIFS(DataRegularSeason20242025!$AB$3:$AB$1315,DataRegularSeason20242025!$B$3:$B$1315, "&lt;=" &amp; CW$1, DataRegularSeason20242025!$E$3:$E$1315, $A28)</f>
        <v>13</v>
      </c>
      <c r="CX28">
        <f>SUMIFS(DataRegularSeason20242025!$AA$3:$AA$1315,DataRegularSeason20242025!$B$3:$B$1315, "&lt;=" &amp; CX$1, DataRegularSeason20242025!$D$3:$D$1315, $A28)+SUMIFS(DataRegularSeason20242025!$AB$3:$AB$1315,DataRegularSeason20242025!$B$3:$B$1315, "&lt;=" &amp; CX$1, DataRegularSeason20242025!$E$3:$E$1315, $A28)</f>
        <v>13</v>
      </c>
      <c r="CY28">
        <f>SUMIFS(DataRegularSeason20242025!$AA$3:$AA$1315,DataRegularSeason20242025!$B$3:$B$1315, "&lt;=" &amp; CY$1, DataRegularSeason20242025!$D$3:$D$1315, $A28)+SUMIFS(DataRegularSeason20242025!$AB$3:$AB$1315,DataRegularSeason20242025!$B$3:$B$1315, "&lt;=" &amp; CY$1, DataRegularSeason20242025!$E$3:$E$1315, $A28)</f>
        <v>13</v>
      </c>
      <c r="CZ28">
        <f>SUMIFS(DataRegularSeason20242025!$AA$3:$AA$1315,DataRegularSeason20242025!$B$3:$B$1315, "&lt;=" &amp; CZ$1, DataRegularSeason20242025!$D$3:$D$1315, $A28)+SUMIFS(DataRegularSeason20242025!$AB$3:$AB$1315,DataRegularSeason20242025!$B$3:$B$1315, "&lt;=" &amp; CZ$1, DataRegularSeason20242025!$E$3:$E$1315, $A28)</f>
        <v>13</v>
      </c>
      <c r="DA28">
        <f>SUMIFS(DataRegularSeason20242025!$AA$3:$AA$1315,DataRegularSeason20242025!$B$3:$B$1315, "&lt;=" &amp; DA$1, DataRegularSeason20242025!$D$3:$D$1315, $A28)+SUMIFS(DataRegularSeason20242025!$AB$3:$AB$1315,DataRegularSeason20242025!$B$3:$B$1315, "&lt;=" &amp; DA$1, DataRegularSeason20242025!$E$3:$E$1315, $A28)</f>
        <v>13</v>
      </c>
      <c r="DB28">
        <f>SUMIFS(DataRegularSeason20242025!$AA$3:$AA$1315,DataRegularSeason20242025!$B$3:$B$1315, "&lt;=" &amp; DB$1, DataRegularSeason20242025!$D$3:$D$1315, $A28)+SUMIFS(DataRegularSeason20242025!$AB$3:$AB$1315,DataRegularSeason20242025!$B$3:$B$1315, "&lt;=" &amp; DB$1, DataRegularSeason20242025!$E$3:$E$1315, $A28)</f>
        <v>13</v>
      </c>
      <c r="DC28">
        <f>SUMIFS(DataRegularSeason20242025!$AA$3:$AA$1315,DataRegularSeason20242025!$B$3:$B$1315, "&lt;=" &amp; DC$1, DataRegularSeason20242025!$D$3:$D$1315, $A28)+SUMIFS(DataRegularSeason20242025!$AB$3:$AB$1315,DataRegularSeason20242025!$B$3:$B$1315, "&lt;=" &amp; DC$1, DataRegularSeason20242025!$E$3:$E$1315, $A28)</f>
        <v>13</v>
      </c>
      <c r="DD28">
        <f>SUMIFS(DataRegularSeason20242025!$AA$3:$AA$1315,DataRegularSeason20242025!$B$3:$B$1315, "&lt;=" &amp; DD$1, DataRegularSeason20242025!$D$3:$D$1315, $A28)+SUMIFS(DataRegularSeason20242025!$AB$3:$AB$1315,DataRegularSeason20242025!$B$3:$B$1315, "&lt;=" &amp; DD$1, DataRegularSeason20242025!$E$3:$E$1315, $A28)</f>
        <v>13</v>
      </c>
      <c r="DE28">
        <f>SUMIFS(DataRegularSeason20242025!$AA$3:$AA$1315,DataRegularSeason20242025!$B$3:$B$1315, "&lt;=" &amp; DE$1, DataRegularSeason20242025!$D$3:$D$1315, $A28)+SUMIFS(DataRegularSeason20242025!$AB$3:$AB$1315,DataRegularSeason20242025!$B$3:$B$1315, "&lt;=" &amp; DE$1, DataRegularSeason20242025!$E$3:$E$1315, $A28)</f>
        <v>13</v>
      </c>
      <c r="DF28">
        <f>SUMIFS(DataRegularSeason20242025!$AA$3:$AA$1315,DataRegularSeason20242025!$B$3:$B$1315, "&lt;=" &amp; DF$1, DataRegularSeason20242025!$D$3:$D$1315, $A28)+SUMIFS(DataRegularSeason20242025!$AB$3:$AB$1315,DataRegularSeason20242025!$B$3:$B$1315, "&lt;=" &amp; DF$1, DataRegularSeason20242025!$E$3:$E$1315, $A28)</f>
        <v>13</v>
      </c>
      <c r="DG28">
        <f>SUMIFS(DataRegularSeason20242025!$AA$3:$AA$1315,DataRegularSeason20242025!$B$3:$B$1315, "&lt;=" &amp; DG$1, DataRegularSeason20242025!$D$3:$D$1315, $A28)+SUMIFS(DataRegularSeason20242025!$AB$3:$AB$1315,DataRegularSeason20242025!$B$3:$B$1315, "&lt;=" &amp; DG$1, DataRegularSeason20242025!$E$3:$E$1315, $A28)</f>
        <v>13</v>
      </c>
      <c r="DH28">
        <f>SUMIFS(DataRegularSeason20242025!$AA$3:$AA$1315,DataRegularSeason20242025!$B$3:$B$1315, "&lt;=" &amp; DH$1, DataRegularSeason20242025!$D$3:$D$1315, $A28)+SUMIFS(DataRegularSeason20242025!$AB$3:$AB$1315,DataRegularSeason20242025!$B$3:$B$1315, "&lt;=" &amp; DH$1, DataRegularSeason20242025!$E$3:$E$1315, $A28)</f>
        <v>13</v>
      </c>
      <c r="DI28">
        <f>SUMIFS(DataRegularSeason20242025!$AA$3:$AA$1315,DataRegularSeason20242025!$B$3:$B$1315, "&lt;=" &amp; DI$1, DataRegularSeason20242025!$D$3:$D$1315, $A28)+SUMIFS(DataRegularSeason20242025!$AB$3:$AB$1315,DataRegularSeason20242025!$B$3:$B$1315, "&lt;=" &amp; DI$1, DataRegularSeason20242025!$E$3:$E$1315, $A28)</f>
        <v>13</v>
      </c>
      <c r="DJ28">
        <f>SUMIFS(DataRegularSeason20242025!$AA$3:$AA$1315,DataRegularSeason20242025!$B$3:$B$1315, "&lt;=" &amp; DJ$1, DataRegularSeason20242025!$D$3:$D$1315, $A28)+SUMIFS(DataRegularSeason20242025!$AB$3:$AB$1315,DataRegularSeason20242025!$B$3:$B$1315, "&lt;=" &amp; DJ$1, DataRegularSeason20242025!$E$3:$E$1315, $A28)</f>
        <v>13</v>
      </c>
      <c r="DK28">
        <f>SUMIFS(DataRegularSeason20242025!$AA$3:$AA$1315,DataRegularSeason20242025!$B$3:$B$1315, "&lt;=" &amp; DK$1, DataRegularSeason20242025!$D$3:$D$1315, $A28)+SUMIFS(DataRegularSeason20242025!$AB$3:$AB$1315,DataRegularSeason20242025!$B$3:$B$1315, "&lt;=" &amp; DK$1, DataRegularSeason20242025!$E$3:$E$1315, $A28)</f>
        <v>13</v>
      </c>
      <c r="DL28">
        <f>SUMIFS(DataRegularSeason20242025!$AA$3:$AA$1315,DataRegularSeason20242025!$B$3:$B$1315, "&lt;=" &amp; DL$1, DataRegularSeason20242025!$D$3:$D$1315, $A28)+SUMIFS(DataRegularSeason20242025!$AB$3:$AB$1315,DataRegularSeason20242025!$B$3:$B$1315, "&lt;=" &amp; DL$1, DataRegularSeason20242025!$E$3:$E$1315, $A28)</f>
        <v>13</v>
      </c>
      <c r="DM28">
        <f>SUMIFS(DataRegularSeason20242025!$AA$3:$AA$1315,DataRegularSeason20242025!$B$3:$B$1315, "&lt;=" &amp; DM$1, DataRegularSeason20242025!$D$3:$D$1315, $A28)+SUMIFS(DataRegularSeason20242025!$AB$3:$AB$1315,DataRegularSeason20242025!$B$3:$B$1315, "&lt;=" &amp; DM$1, DataRegularSeason20242025!$E$3:$E$1315, $A28)</f>
        <v>13</v>
      </c>
      <c r="DN28">
        <f>SUMIFS(DataRegularSeason20242025!$AA$3:$AA$1315,DataRegularSeason20242025!$B$3:$B$1315, "&lt;=" &amp; DN$1, DataRegularSeason20242025!$D$3:$D$1315, $A28)+SUMIFS(DataRegularSeason20242025!$AB$3:$AB$1315,DataRegularSeason20242025!$B$3:$B$1315, "&lt;=" &amp; DN$1, DataRegularSeason20242025!$E$3:$E$1315, $A28)</f>
        <v>13</v>
      </c>
      <c r="DO28">
        <f>SUMIFS(DataRegularSeason20242025!$AA$3:$AA$1315,DataRegularSeason20242025!$B$3:$B$1315, "&lt;=" &amp; DO$1, DataRegularSeason20242025!$D$3:$D$1315, $A28)+SUMIFS(DataRegularSeason20242025!$AB$3:$AB$1315,DataRegularSeason20242025!$B$3:$B$1315, "&lt;=" &amp; DO$1, DataRegularSeason20242025!$E$3:$E$1315, $A28)</f>
        <v>13</v>
      </c>
      <c r="DP28">
        <f>SUMIFS(DataRegularSeason20242025!$AA$3:$AA$1315,DataRegularSeason20242025!$B$3:$B$1315, "&lt;=" &amp; DP$1, DataRegularSeason20242025!$D$3:$D$1315, $A28)+SUMIFS(DataRegularSeason20242025!$AB$3:$AB$1315,DataRegularSeason20242025!$B$3:$B$1315, "&lt;=" &amp; DP$1, DataRegularSeason20242025!$E$3:$E$1315, $A28)</f>
        <v>13</v>
      </c>
      <c r="DQ28">
        <f>SUMIFS(DataRegularSeason20242025!$AA$3:$AA$1315,DataRegularSeason20242025!$B$3:$B$1315, "&lt;=" &amp; DQ$1, DataRegularSeason20242025!$D$3:$D$1315, $A28)+SUMIFS(DataRegularSeason20242025!$AB$3:$AB$1315,DataRegularSeason20242025!$B$3:$B$1315, "&lt;=" &amp; DQ$1, DataRegularSeason20242025!$E$3:$E$1315, $A28)</f>
        <v>13</v>
      </c>
      <c r="DR28">
        <f>SUMIFS(DataRegularSeason20242025!$AA$3:$AA$1315,DataRegularSeason20242025!$B$3:$B$1315, "&lt;=" &amp; DR$1, DataRegularSeason20242025!$D$3:$D$1315, $A28)+SUMIFS(DataRegularSeason20242025!$AB$3:$AB$1315,DataRegularSeason20242025!$B$3:$B$1315, "&lt;=" &amp; DR$1, DataRegularSeason20242025!$E$3:$E$1315, $A28)</f>
        <v>13</v>
      </c>
      <c r="DS28">
        <f>SUMIFS(DataRegularSeason20242025!$AA$3:$AA$1315,DataRegularSeason20242025!$B$3:$B$1315, "&lt;=" &amp; DS$1, DataRegularSeason20242025!$D$3:$D$1315, $A28)+SUMIFS(DataRegularSeason20242025!$AB$3:$AB$1315,DataRegularSeason20242025!$B$3:$B$1315, "&lt;=" &amp; DS$1, DataRegularSeason20242025!$E$3:$E$1315, $A28)</f>
        <v>13</v>
      </c>
      <c r="DT28">
        <f>SUMIFS(DataRegularSeason20242025!$AA$3:$AA$1315,DataRegularSeason20242025!$B$3:$B$1315, "&lt;=" &amp; DT$1, DataRegularSeason20242025!$D$3:$D$1315, $A28)+SUMIFS(DataRegularSeason20242025!$AB$3:$AB$1315,DataRegularSeason20242025!$B$3:$B$1315, "&lt;=" &amp; DT$1, DataRegularSeason20242025!$E$3:$E$1315, $A28)</f>
        <v>13</v>
      </c>
      <c r="DU28">
        <f>SUMIFS(DataRegularSeason20242025!$AA$3:$AA$1315,DataRegularSeason20242025!$B$3:$B$1315, "&lt;=" &amp; DU$1, DataRegularSeason20242025!$D$3:$D$1315, $A28)+SUMIFS(DataRegularSeason20242025!$AB$3:$AB$1315,DataRegularSeason20242025!$B$3:$B$1315, "&lt;=" &amp; DU$1, DataRegularSeason20242025!$E$3:$E$1315, $A28)</f>
        <v>13</v>
      </c>
      <c r="DV28">
        <f>SUMIFS(DataRegularSeason20242025!$AA$3:$AA$1315,DataRegularSeason20242025!$B$3:$B$1315, "&lt;=" &amp; DV$1, DataRegularSeason20242025!$D$3:$D$1315, $A28)+SUMIFS(DataRegularSeason20242025!$AB$3:$AB$1315,DataRegularSeason20242025!$B$3:$B$1315, "&lt;=" &amp; DV$1, DataRegularSeason20242025!$E$3:$E$1315, $A28)</f>
        <v>13</v>
      </c>
      <c r="DW28">
        <f>SUMIFS(DataRegularSeason20242025!$AA$3:$AA$1315,DataRegularSeason20242025!$B$3:$B$1315, "&lt;=" &amp; DW$1, DataRegularSeason20242025!$D$3:$D$1315, $A28)+SUMIFS(DataRegularSeason20242025!$AB$3:$AB$1315,DataRegularSeason20242025!$B$3:$B$1315, "&lt;=" &amp; DW$1, DataRegularSeason20242025!$E$3:$E$1315, $A28)</f>
        <v>13</v>
      </c>
      <c r="DX28">
        <f>SUMIFS(DataRegularSeason20242025!$AA$3:$AA$1315,DataRegularSeason20242025!$B$3:$B$1315, "&lt;=" &amp; DX$1, DataRegularSeason20242025!$D$3:$D$1315, $A28)+SUMIFS(DataRegularSeason20242025!$AB$3:$AB$1315,DataRegularSeason20242025!$B$3:$B$1315, "&lt;=" &amp; DX$1, DataRegularSeason20242025!$E$3:$E$1315, $A28)</f>
        <v>13</v>
      </c>
      <c r="DY28">
        <f>SUMIFS(DataRegularSeason20242025!$AA$3:$AA$1315,DataRegularSeason20242025!$B$3:$B$1315, "&lt;=" &amp; DY$1, DataRegularSeason20242025!$D$3:$D$1315, $A28)+SUMIFS(DataRegularSeason20242025!$AB$3:$AB$1315,DataRegularSeason20242025!$B$3:$B$1315, "&lt;=" &amp; DY$1, DataRegularSeason20242025!$E$3:$E$1315, $A28)</f>
        <v>13</v>
      </c>
      <c r="DZ28">
        <f>SUMIFS(DataRegularSeason20242025!$AA$3:$AA$1315,DataRegularSeason20242025!$B$3:$B$1315, "&lt;=" &amp; DZ$1, DataRegularSeason20242025!$D$3:$D$1315, $A28)+SUMIFS(DataRegularSeason20242025!$AB$3:$AB$1315,DataRegularSeason20242025!$B$3:$B$1315, "&lt;=" &amp; DZ$1, DataRegularSeason20242025!$E$3:$E$1315, $A28)</f>
        <v>13</v>
      </c>
      <c r="EA28">
        <f>SUMIFS(DataRegularSeason20242025!$AA$3:$AA$1315,DataRegularSeason20242025!$B$3:$B$1315, "&lt;=" &amp; EA$1, DataRegularSeason20242025!$D$3:$D$1315, $A28)+SUMIFS(DataRegularSeason20242025!$AB$3:$AB$1315,DataRegularSeason20242025!$B$3:$B$1315, "&lt;=" &amp; EA$1, DataRegularSeason20242025!$E$3:$E$1315, $A28)</f>
        <v>13</v>
      </c>
      <c r="EB28">
        <f>SUMIFS(DataRegularSeason20242025!$AA$3:$AA$1315,DataRegularSeason20242025!$B$3:$B$1315, "&lt;=" &amp; EB$1, DataRegularSeason20242025!$D$3:$D$1315, $A28)+SUMIFS(DataRegularSeason20242025!$AB$3:$AB$1315,DataRegularSeason20242025!$B$3:$B$1315, "&lt;=" &amp; EB$1, DataRegularSeason20242025!$E$3:$E$1315, $A28)</f>
        <v>13</v>
      </c>
      <c r="EC28">
        <f>SUMIFS(DataRegularSeason20242025!$AA$3:$AA$1315,DataRegularSeason20242025!$B$3:$B$1315, "&lt;=" &amp; EC$1, DataRegularSeason20242025!$D$3:$D$1315, $A28)+SUMIFS(DataRegularSeason20242025!$AB$3:$AB$1315,DataRegularSeason20242025!$B$3:$B$1315, "&lt;=" &amp; EC$1, DataRegularSeason20242025!$E$3:$E$1315, $A28)</f>
        <v>13</v>
      </c>
      <c r="ED28">
        <f>SUMIFS(DataRegularSeason20242025!$AA$3:$AA$1315,DataRegularSeason20242025!$B$3:$B$1315, "&lt;=" &amp; ED$1, DataRegularSeason20242025!$D$3:$D$1315, $A28)+SUMIFS(DataRegularSeason20242025!$AB$3:$AB$1315,DataRegularSeason20242025!$B$3:$B$1315, "&lt;=" &amp; ED$1, DataRegularSeason20242025!$E$3:$E$1315, $A28)</f>
        <v>13</v>
      </c>
      <c r="EE28">
        <f>SUMIFS(DataRegularSeason20242025!$AA$3:$AA$1315,DataRegularSeason20242025!$B$3:$B$1315, "&lt;=" &amp; EE$1, DataRegularSeason20242025!$D$3:$D$1315, $A28)+SUMIFS(DataRegularSeason20242025!$AB$3:$AB$1315,DataRegularSeason20242025!$B$3:$B$1315, "&lt;=" &amp; EE$1, DataRegularSeason20242025!$E$3:$E$1315, $A28)</f>
        <v>13</v>
      </c>
      <c r="EF28">
        <f>SUMIFS(DataRegularSeason20242025!$AA$3:$AA$1315,DataRegularSeason20242025!$B$3:$B$1315, "&lt;=" &amp; EF$1, DataRegularSeason20242025!$D$3:$D$1315, $A28)+SUMIFS(DataRegularSeason20242025!$AB$3:$AB$1315,DataRegularSeason20242025!$B$3:$B$1315, "&lt;=" &amp; EF$1, DataRegularSeason20242025!$E$3:$E$1315, $A28)</f>
        <v>13</v>
      </c>
      <c r="EG28">
        <f>SUMIFS(DataRegularSeason20242025!$AA$3:$AA$1315,DataRegularSeason20242025!$B$3:$B$1315, "&lt;=" &amp; EG$1, DataRegularSeason20242025!$D$3:$D$1315, $A28)+SUMIFS(DataRegularSeason20242025!$AB$3:$AB$1315,DataRegularSeason20242025!$B$3:$B$1315, "&lt;=" &amp; EG$1, DataRegularSeason20242025!$E$3:$E$1315, $A28)</f>
        <v>13</v>
      </c>
      <c r="EH28">
        <f>SUMIFS(DataRegularSeason20242025!$AA$3:$AA$1315,DataRegularSeason20242025!$B$3:$B$1315, "&lt;=" &amp; EH$1, DataRegularSeason20242025!$D$3:$D$1315, $A28)+SUMIFS(DataRegularSeason20242025!$AB$3:$AB$1315,DataRegularSeason20242025!$B$3:$B$1315, "&lt;=" &amp; EH$1, DataRegularSeason20242025!$E$3:$E$1315, $A28)</f>
        <v>13</v>
      </c>
      <c r="EI28">
        <f>SUMIFS(DataRegularSeason20242025!$AA$3:$AA$1315,DataRegularSeason20242025!$B$3:$B$1315, "&lt;=" &amp; EI$1, DataRegularSeason20242025!$D$3:$D$1315, $A28)+SUMIFS(DataRegularSeason20242025!$AB$3:$AB$1315,DataRegularSeason20242025!$B$3:$B$1315, "&lt;=" &amp; EI$1, DataRegularSeason20242025!$E$3:$E$1315, $A28)</f>
        <v>13</v>
      </c>
      <c r="EJ28">
        <f>SUMIFS(DataRegularSeason20242025!$AA$3:$AA$1315,DataRegularSeason20242025!$B$3:$B$1315, "&lt;=" &amp; EJ$1, DataRegularSeason20242025!$D$3:$D$1315, $A28)+SUMIFS(DataRegularSeason20242025!$AB$3:$AB$1315,DataRegularSeason20242025!$B$3:$B$1315, "&lt;=" &amp; EJ$1, DataRegularSeason20242025!$E$3:$E$1315, $A28)</f>
        <v>13</v>
      </c>
      <c r="EK28">
        <f>SUMIFS(DataRegularSeason20242025!$AA$3:$AA$1315,DataRegularSeason20242025!$B$3:$B$1315, "&lt;=" &amp; EK$1, DataRegularSeason20242025!$D$3:$D$1315, $A28)+SUMIFS(DataRegularSeason20242025!$AB$3:$AB$1315,DataRegularSeason20242025!$B$3:$B$1315, "&lt;=" &amp; EK$1, DataRegularSeason20242025!$E$3:$E$1315, $A28)</f>
        <v>13</v>
      </c>
      <c r="EL28">
        <f>SUMIFS(DataRegularSeason20242025!$AA$3:$AA$1315,DataRegularSeason20242025!$B$3:$B$1315, "&lt;=" &amp; EL$1, DataRegularSeason20242025!$D$3:$D$1315, $A28)+SUMIFS(DataRegularSeason20242025!$AB$3:$AB$1315,DataRegularSeason20242025!$B$3:$B$1315, "&lt;=" &amp; EL$1, DataRegularSeason20242025!$E$3:$E$1315, $A28)</f>
        <v>13</v>
      </c>
      <c r="EM28">
        <f>SUMIFS(DataRegularSeason20242025!$AA$3:$AA$1315,DataRegularSeason20242025!$B$3:$B$1315, "&lt;=" &amp; EM$1, DataRegularSeason20242025!$D$3:$D$1315, $A28)+SUMIFS(DataRegularSeason20242025!$AB$3:$AB$1315,DataRegularSeason20242025!$B$3:$B$1315, "&lt;=" &amp; EM$1, DataRegularSeason20242025!$E$3:$E$1315, $A28)</f>
        <v>13</v>
      </c>
      <c r="EN28">
        <f>SUMIFS(DataRegularSeason20242025!$AA$3:$AA$1315,DataRegularSeason20242025!$B$3:$B$1315, "&lt;=" &amp; EN$1, DataRegularSeason20242025!$D$3:$D$1315, $A28)+SUMIFS(DataRegularSeason20242025!$AB$3:$AB$1315,DataRegularSeason20242025!$B$3:$B$1315, "&lt;=" &amp; EN$1, DataRegularSeason20242025!$E$3:$E$1315, $A28)</f>
        <v>13</v>
      </c>
      <c r="EO28">
        <f>SUMIFS(DataRegularSeason20242025!$AA$3:$AA$1315,DataRegularSeason20242025!$B$3:$B$1315, "&lt;=" &amp; EO$1, DataRegularSeason20242025!$D$3:$D$1315, $A28)+SUMIFS(DataRegularSeason20242025!$AB$3:$AB$1315,DataRegularSeason20242025!$B$3:$B$1315, "&lt;=" &amp; EO$1, DataRegularSeason20242025!$E$3:$E$1315, $A28)</f>
        <v>13</v>
      </c>
      <c r="EP28">
        <f>SUMIFS(DataRegularSeason20242025!$AA$3:$AA$1315,DataRegularSeason20242025!$B$3:$B$1315, "&lt;=" &amp; EP$1, DataRegularSeason20242025!$D$3:$D$1315, $A28)+SUMIFS(DataRegularSeason20242025!$AB$3:$AB$1315,DataRegularSeason20242025!$B$3:$B$1315, "&lt;=" &amp; EP$1, DataRegularSeason20242025!$E$3:$E$1315, $A28)</f>
        <v>13</v>
      </c>
      <c r="EQ28">
        <f>SUMIFS(DataRegularSeason20242025!$AA$3:$AA$1315,DataRegularSeason20242025!$B$3:$B$1315, "&lt;=" &amp; EQ$1, DataRegularSeason20242025!$D$3:$D$1315, $A28)+SUMIFS(DataRegularSeason20242025!$AB$3:$AB$1315,DataRegularSeason20242025!$B$3:$B$1315, "&lt;=" &amp; EQ$1, DataRegularSeason20242025!$E$3:$E$1315, $A28)</f>
        <v>13</v>
      </c>
      <c r="ER28">
        <f>SUMIFS(DataRegularSeason20242025!$AA$3:$AA$1315,DataRegularSeason20242025!$B$3:$B$1315, "&lt;=" &amp; ER$1, DataRegularSeason20242025!$D$3:$D$1315, $A28)+SUMIFS(DataRegularSeason20242025!$AB$3:$AB$1315,DataRegularSeason20242025!$B$3:$B$1315, "&lt;=" &amp; ER$1, DataRegularSeason20242025!$E$3:$E$1315, $A28)</f>
        <v>13</v>
      </c>
      <c r="ES28">
        <f>SUMIFS(DataRegularSeason20242025!$AA$3:$AA$1315,DataRegularSeason20242025!$B$3:$B$1315, "&lt;=" &amp; ES$1, DataRegularSeason20242025!$D$3:$D$1315, $A28)+SUMIFS(DataRegularSeason20242025!$AB$3:$AB$1315,DataRegularSeason20242025!$B$3:$B$1315, "&lt;=" &amp; ES$1, DataRegularSeason20242025!$E$3:$E$1315, $A28)</f>
        <v>13</v>
      </c>
      <c r="ET28">
        <f>SUMIFS(DataRegularSeason20242025!$AA$3:$AA$1315,DataRegularSeason20242025!$B$3:$B$1315, "&lt;=" &amp; ET$1, DataRegularSeason20242025!$D$3:$D$1315, $A28)+SUMIFS(DataRegularSeason20242025!$AB$3:$AB$1315,DataRegularSeason20242025!$B$3:$B$1315, "&lt;=" &amp; ET$1, DataRegularSeason20242025!$E$3:$E$1315, $A28)</f>
        <v>13</v>
      </c>
      <c r="EU28">
        <f>SUMIFS(DataRegularSeason20242025!$AA$3:$AA$1315,DataRegularSeason20242025!$B$3:$B$1315, "&lt;=" &amp; EU$1, DataRegularSeason20242025!$D$3:$D$1315, $A28)+SUMIFS(DataRegularSeason20242025!$AB$3:$AB$1315,DataRegularSeason20242025!$B$3:$B$1315, "&lt;=" &amp; EU$1, DataRegularSeason20242025!$E$3:$E$1315, $A28)</f>
        <v>13</v>
      </c>
      <c r="EV28">
        <f>SUMIFS(DataRegularSeason20242025!$AA$3:$AA$1315,DataRegularSeason20242025!$B$3:$B$1315, "&lt;=" &amp; EV$1, DataRegularSeason20242025!$D$3:$D$1315, $A28)+SUMIFS(DataRegularSeason20242025!$AB$3:$AB$1315,DataRegularSeason20242025!$B$3:$B$1315, "&lt;=" &amp; EV$1, DataRegularSeason20242025!$E$3:$E$1315, $A28)</f>
        <v>13</v>
      </c>
      <c r="EW28">
        <f>SUMIFS(DataRegularSeason20242025!$AA$3:$AA$1315,DataRegularSeason20242025!$B$3:$B$1315, "&lt;=" &amp; EW$1, DataRegularSeason20242025!$D$3:$D$1315, $A28)+SUMIFS(DataRegularSeason20242025!$AB$3:$AB$1315,DataRegularSeason20242025!$B$3:$B$1315, "&lt;=" &amp; EW$1, DataRegularSeason20242025!$E$3:$E$1315, $A28)</f>
        <v>13</v>
      </c>
      <c r="EX28">
        <f>SUMIFS(DataRegularSeason20242025!$AA$3:$AA$1315,DataRegularSeason20242025!$B$3:$B$1315, "&lt;=" &amp; EX$1, DataRegularSeason20242025!$D$3:$D$1315, $A28)+SUMIFS(DataRegularSeason20242025!$AB$3:$AB$1315,DataRegularSeason20242025!$B$3:$B$1315, "&lt;=" &amp; EX$1, DataRegularSeason20242025!$E$3:$E$1315, $A28)</f>
        <v>13</v>
      </c>
      <c r="EY28">
        <f>SUMIFS(DataRegularSeason20242025!$AA$3:$AA$1315,DataRegularSeason20242025!$B$3:$B$1315, "&lt;=" &amp; EY$1, DataRegularSeason20242025!$D$3:$D$1315, $A28)+SUMIFS(DataRegularSeason20242025!$AB$3:$AB$1315,DataRegularSeason20242025!$B$3:$B$1315, "&lt;=" &amp; EY$1, DataRegularSeason20242025!$E$3:$E$1315, $A28)</f>
        <v>13</v>
      </c>
      <c r="EZ28">
        <f>SUMIFS(DataRegularSeason20242025!$AA$3:$AA$1315,DataRegularSeason20242025!$B$3:$B$1315, "&lt;=" &amp; EZ$1, DataRegularSeason20242025!$D$3:$D$1315, $A28)+SUMIFS(DataRegularSeason20242025!$AB$3:$AB$1315,DataRegularSeason20242025!$B$3:$B$1315, "&lt;=" &amp; EZ$1, DataRegularSeason20242025!$E$3:$E$1315, $A28)</f>
        <v>13</v>
      </c>
      <c r="FA28">
        <f>SUMIFS(DataRegularSeason20242025!$AA$3:$AA$1315,DataRegularSeason20242025!$B$3:$B$1315, "&lt;=" &amp; FA$1, DataRegularSeason20242025!$D$3:$D$1315, $A28)+SUMIFS(DataRegularSeason20242025!$AB$3:$AB$1315,DataRegularSeason20242025!$B$3:$B$1315, "&lt;=" &amp; FA$1, DataRegularSeason20242025!$E$3:$E$1315, $A28)</f>
        <v>13</v>
      </c>
      <c r="FB28">
        <f>SUMIFS(DataRegularSeason20242025!$AA$3:$AA$1315,DataRegularSeason20242025!$B$3:$B$1315, "&lt;=" &amp; FB$1, DataRegularSeason20242025!$D$3:$D$1315, $A28)+SUMIFS(DataRegularSeason20242025!$AB$3:$AB$1315,DataRegularSeason20242025!$B$3:$B$1315, "&lt;=" &amp; FB$1, DataRegularSeason20242025!$E$3:$E$1315, $A28)</f>
        <v>13</v>
      </c>
      <c r="FC28">
        <f>SUMIFS(DataRegularSeason20242025!$AA$3:$AA$1315,DataRegularSeason20242025!$B$3:$B$1315, "&lt;=" &amp; FC$1, DataRegularSeason20242025!$D$3:$D$1315, $A28)+SUMIFS(DataRegularSeason20242025!$AB$3:$AB$1315,DataRegularSeason20242025!$B$3:$B$1315, "&lt;=" &amp; FC$1, DataRegularSeason20242025!$E$3:$E$1315, $A28)</f>
        <v>13</v>
      </c>
      <c r="FD28">
        <f>SUMIFS(DataRegularSeason20242025!$AA$3:$AA$1315,DataRegularSeason20242025!$B$3:$B$1315, "&lt;=" &amp; FD$1, DataRegularSeason20242025!$D$3:$D$1315, $A28)+SUMIFS(DataRegularSeason20242025!$AB$3:$AB$1315,DataRegularSeason20242025!$B$3:$B$1315, "&lt;=" &amp; FD$1, DataRegularSeason20242025!$E$3:$E$1315, $A28)</f>
        <v>13</v>
      </c>
      <c r="FE28">
        <f>SUMIFS(DataRegularSeason20242025!$AA$3:$AA$1315,DataRegularSeason20242025!$B$3:$B$1315, "&lt;=" &amp; FE$1, DataRegularSeason20242025!$D$3:$D$1315, $A28)+SUMIFS(DataRegularSeason20242025!$AB$3:$AB$1315,DataRegularSeason20242025!$B$3:$B$1315, "&lt;=" &amp; FE$1, DataRegularSeason20242025!$E$3:$E$1315, $A28)</f>
        <v>13</v>
      </c>
      <c r="FF28">
        <f>SUMIFS(DataRegularSeason20242025!$AA$3:$AA$1315,DataRegularSeason20242025!$B$3:$B$1315, "&lt;=" &amp; FF$1, DataRegularSeason20242025!$D$3:$D$1315, $A28)+SUMIFS(DataRegularSeason20242025!$AB$3:$AB$1315,DataRegularSeason20242025!$B$3:$B$1315, "&lt;=" &amp; FF$1, DataRegularSeason20242025!$E$3:$E$1315, $A28)</f>
        <v>13</v>
      </c>
      <c r="FG28">
        <f>SUMIFS(DataRegularSeason20242025!$AA$3:$AA$1315,DataRegularSeason20242025!$B$3:$B$1315, "&lt;=" &amp; FG$1, DataRegularSeason20242025!$D$3:$D$1315, $A28)+SUMIFS(DataRegularSeason20242025!$AB$3:$AB$1315,DataRegularSeason20242025!$B$3:$B$1315, "&lt;=" &amp; FG$1, DataRegularSeason20242025!$E$3:$E$1315, $A28)</f>
        <v>13</v>
      </c>
      <c r="FH28">
        <f>SUMIFS(DataRegularSeason20242025!$AA$3:$AA$1315,DataRegularSeason20242025!$B$3:$B$1315, "&lt;=" &amp; FH$1, DataRegularSeason20242025!$D$3:$D$1315, $A28)+SUMIFS(DataRegularSeason20242025!$AB$3:$AB$1315,DataRegularSeason20242025!$B$3:$B$1315, "&lt;=" &amp; FH$1, DataRegularSeason20242025!$E$3:$E$1315, $A28)</f>
        <v>13</v>
      </c>
      <c r="FI28">
        <f>SUMIFS(DataRegularSeason20242025!$AA$3:$AA$1315,DataRegularSeason20242025!$B$3:$B$1315, "&lt;=" &amp; FI$1, DataRegularSeason20242025!$D$3:$D$1315, $A28)+SUMIFS(DataRegularSeason20242025!$AB$3:$AB$1315,DataRegularSeason20242025!$B$3:$B$1315, "&lt;=" &amp; FI$1, DataRegularSeason20242025!$E$3:$E$1315, $A28)</f>
        <v>13</v>
      </c>
      <c r="FJ28">
        <f>SUMIFS(DataRegularSeason20242025!$AA$3:$AA$1315,DataRegularSeason20242025!$B$3:$B$1315, "&lt;=" &amp; FJ$1, DataRegularSeason20242025!$D$3:$D$1315, $A28)+SUMIFS(DataRegularSeason20242025!$AB$3:$AB$1315,DataRegularSeason20242025!$B$3:$B$1315, "&lt;=" &amp; FJ$1, DataRegularSeason20242025!$E$3:$E$1315, $A28)</f>
        <v>13</v>
      </c>
      <c r="FK28">
        <f>SUMIFS(DataRegularSeason20242025!$AA$3:$AA$1315,DataRegularSeason20242025!$B$3:$B$1315, "&lt;=" &amp; FK$1, DataRegularSeason20242025!$D$3:$D$1315, $A28)+SUMIFS(DataRegularSeason20242025!$AB$3:$AB$1315,DataRegularSeason20242025!$B$3:$B$1315, "&lt;=" &amp; FK$1, DataRegularSeason20242025!$E$3:$E$1315, $A28)</f>
        <v>13</v>
      </c>
      <c r="FL28">
        <f>SUMIFS(DataRegularSeason20242025!$AA$3:$AA$1315,DataRegularSeason20242025!$B$3:$B$1315, "&lt;=" &amp; FL$1, DataRegularSeason20242025!$D$3:$D$1315, $A28)+SUMIFS(DataRegularSeason20242025!$AB$3:$AB$1315,DataRegularSeason20242025!$B$3:$B$1315, "&lt;=" &amp; FL$1, DataRegularSeason20242025!$E$3:$E$1315, $A28)</f>
        <v>13</v>
      </c>
      <c r="FM28">
        <f>SUMIFS(DataRegularSeason20242025!$AA$3:$AA$1315,DataRegularSeason20242025!$B$3:$B$1315, "&lt;=" &amp; FM$1, DataRegularSeason20242025!$D$3:$D$1315, $A28)+SUMIFS(DataRegularSeason20242025!$AB$3:$AB$1315,DataRegularSeason20242025!$B$3:$B$1315, "&lt;=" &amp; FM$1, DataRegularSeason20242025!$E$3:$E$1315, $A28)</f>
        <v>13</v>
      </c>
      <c r="FN28">
        <f>SUMIFS(DataRegularSeason20242025!$AA$3:$AA$1315,DataRegularSeason20242025!$B$3:$B$1315, "&lt;=" &amp; FN$1, DataRegularSeason20242025!$D$3:$D$1315, $A28)+SUMIFS(DataRegularSeason20242025!$AB$3:$AB$1315,DataRegularSeason20242025!$B$3:$B$1315, "&lt;=" &amp; FN$1, DataRegularSeason20242025!$E$3:$E$1315, $A28)</f>
        <v>13</v>
      </c>
      <c r="FO28">
        <f>SUMIFS(DataRegularSeason20242025!$AA$3:$AA$1315,DataRegularSeason20242025!$B$3:$B$1315, "&lt;=" &amp; FO$1, DataRegularSeason20242025!$D$3:$D$1315, $A28)+SUMIFS(DataRegularSeason20242025!$AB$3:$AB$1315,DataRegularSeason20242025!$B$3:$B$1315, "&lt;=" &amp; FO$1, DataRegularSeason20242025!$E$3:$E$1315, $A28)</f>
        <v>13</v>
      </c>
      <c r="FP28">
        <f>SUMIFS(DataRegularSeason20242025!$AA$3:$AA$1315,DataRegularSeason20242025!$B$3:$B$1315, "&lt;=" &amp; FP$1, DataRegularSeason20242025!$D$3:$D$1315, $A28)+SUMIFS(DataRegularSeason20242025!$AB$3:$AB$1315,DataRegularSeason20242025!$B$3:$B$1315, "&lt;=" &amp; FP$1, DataRegularSeason20242025!$E$3:$E$1315, $A28)</f>
        <v>13</v>
      </c>
      <c r="FQ28">
        <f>SUMIFS(DataRegularSeason20242025!$AA$3:$AA$1315,DataRegularSeason20242025!$B$3:$B$1315, "&lt;=" &amp; FQ$1, DataRegularSeason20242025!$D$3:$D$1315, $A28)+SUMIFS(DataRegularSeason20242025!$AB$3:$AB$1315,DataRegularSeason20242025!$B$3:$B$1315, "&lt;=" &amp; FQ$1, DataRegularSeason20242025!$E$3:$E$1315, $A28)</f>
        <v>13</v>
      </c>
      <c r="FR28">
        <f>SUMIFS(DataRegularSeason20242025!$AA$3:$AA$1315,DataRegularSeason20242025!$B$3:$B$1315, "&lt;=" &amp; FR$1, DataRegularSeason20242025!$D$3:$D$1315, $A28)+SUMIFS(DataRegularSeason20242025!$AB$3:$AB$1315,DataRegularSeason20242025!$B$3:$B$1315, "&lt;=" &amp; FR$1, DataRegularSeason20242025!$E$3:$E$1315, $A28)</f>
        <v>13</v>
      </c>
      <c r="FS28">
        <f>SUMIFS(DataRegularSeason20242025!$AA$3:$AA$1315,DataRegularSeason20242025!$B$3:$B$1315, "&lt;=" &amp; FS$1, DataRegularSeason20242025!$D$3:$D$1315, $A28)+SUMIFS(DataRegularSeason20242025!$AB$3:$AB$1315,DataRegularSeason20242025!$B$3:$B$1315, "&lt;=" &amp; FS$1, DataRegularSeason20242025!$E$3:$E$1315, $A28)</f>
        <v>13</v>
      </c>
      <c r="FT28">
        <f>SUMIFS(DataRegularSeason20242025!$AA$3:$AA$1315,DataRegularSeason20242025!$B$3:$B$1315, "&lt;=" &amp; FT$1, DataRegularSeason20242025!$D$3:$D$1315, $A28)+SUMIFS(DataRegularSeason20242025!$AB$3:$AB$1315,DataRegularSeason20242025!$B$3:$B$1315, "&lt;=" &amp; FT$1, DataRegularSeason20242025!$E$3:$E$1315, $A28)</f>
        <v>13</v>
      </c>
      <c r="FU28">
        <f>SUMIFS(DataRegularSeason20242025!$AA$3:$AA$1315,DataRegularSeason20242025!$B$3:$B$1315, "&lt;=" &amp; FU$1, DataRegularSeason20242025!$D$3:$D$1315, $A28)+SUMIFS(DataRegularSeason20242025!$AB$3:$AB$1315,DataRegularSeason20242025!$B$3:$B$1315, "&lt;=" &amp; FU$1, DataRegularSeason20242025!$E$3:$E$1315, $A28)</f>
        <v>13</v>
      </c>
      <c r="FV28">
        <f>SUMIFS(DataRegularSeason20242025!$AA$3:$AA$1315,DataRegularSeason20242025!$B$3:$B$1315, "&lt;=" &amp; FV$1, DataRegularSeason20242025!$D$3:$D$1315, $A28)+SUMIFS(DataRegularSeason20242025!$AB$3:$AB$1315,DataRegularSeason20242025!$B$3:$B$1315, "&lt;=" &amp; FV$1, DataRegularSeason20242025!$E$3:$E$1315, $A28)</f>
        <v>13</v>
      </c>
      <c r="FW28">
        <f>SUMIFS(DataRegularSeason20242025!$AA$3:$AA$1315,DataRegularSeason20242025!$B$3:$B$1315, "&lt;=" &amp; FW$1, DataRegularSeason20242025!$D$3:$D$1315, $A28)+SUMIFS(DataRegularSeason20242025!$AB$3:$AB$1315,DataRegularSeason20242025!$B$3:$B$1315, "&lt;=" &amp; FW$1, DataRegularSeason20242025!$E$3:$E$1315, $A28)</f>
        <v>13</v>
      </c>
      <c r="FX28">
        <f>SUMIFS(DataRegularSeason20242025!$AA$3:$AA$1315,DataRegularSeason20242025!$B$3:$B$1315, "&lt;=" &amp; FX$1, DataRegularSeason20242025!$D$3:$D$1315, $A28)+SUMIFS(DataRegularSeason20242025!$AB$3:$AB$1315,DataRegularSeason20242025!$B$3:$B$1315, "&lt;=" &amp; FX$1, DataRegularSeason20242025!$E$3:$E$1315, $A28)</f>
        <v>13</v>
      </c>
      <c r="FY28">
        <f>SUMIFS(DataRegularSeason20242025!$AA$3:$AA$1315,DataRegularSeason20242025!$B$3:$B$1315, "&lt;=" &amp; FY$1, DataRegularSeason20242025!$D$3:$D$1315, $A28)+SUMIFS(DataRegularSeason20242025!$AB$3:$AB$1315,DataRegularSeason20242025!$B$3:$B$1315, "&lt;=" &amp; FY$1, DataRegularSeason20242025!$E$3:$E$1315, $A28)</f>
        <v>13</v>
      </c>
      <c r="FZ28">
        <f>SUMIFS(DataRegularSeason20242025!$AA$3:$AA$1315,DataRegularSeason20242025!$B$3:$B$1315, "&lt;=" &amp; FZ$1, DataRegularSeason20242025!$D$3:$D$1315, $A28)+SUMIFS(DataRegularSeason20242025!$AB$3:$AB$1315,DataRegularSeason20242025!$B$3:$B$1315, "&lt;=" &amp; FZ$1, DataRegularSeason20242025!$E$3:$E$1315, $A28)</f>
        <v>13</v>
      </c>
      <c r="GA28">
        <f>SUMIFS(DataRegularSeason20242025!$AA$3:$AA$1315,DataRegularSeason20242025!$B$3:$B$1315, "&lt;=" &amp; GA$1, DataRegularSeason20242025!$D$3:$D$1315, $A28)+SUMIFS(DataRegularSeason20242025!$AB$3:$AB$1315,DataRegularSeason20242025!$B$3:$B$1315, "&lt;=" &amp; GA$1, DataRegularSeason20242025!$E$3:$E$1315, $A28)</f>
        <v>13</v>
      </c>
      <c r="GB28">
        <f>SUMIFS(DataRegularSeason20242025!$AA$3:$AA$1315,DataRegularSeason20242025!$B$3:$B$1315, "&lt;=" &amp; GB$1, DataRegularSeason20242025!$D$3:$D$1315, $A28)+SUMIFS(DataRegularSeason20242025!$AB$3:$AB$1315,DataRegularSeason20242025!$B$3:$B$1315, "&lt;=" &amp; GB$1, DataRegularSeason20242025!$E$3:$E$1315, $A28)</f>
        <v>13</v>
      </c>
      <c r="GC28">
        <f>SUMIFS(DataRegularSeason20242025!$AA$3:$AA$1315,DataRegularSeason20242025!$B$3:$B$1315, "&lt;=" &amp; GC$1, DataRegularSeason20242025!$D$3:$D$1315, $A28)+SUMIFS(DataRegularSeason20242025!$AB$3:$AB$1315,DataRegularSeason20242025!$B$3:$B$1315, "&lt;=" &amp; GC$1, DataRegularSeason20242025!$E$3:$E$1315, $A28)</f>
        <v>13</v>
      </c>
      <c r="GD28">
        <f>SUMIFS(DataRegularSeason20242025!$AA$3:$AA$1315,DataRegularSeason20242025!$B$3:$B$1315, "&lt;=" &amp; GD$1, DataRegularSeason20242025!$D$3:$D$1315, $A28)+SUMIFS(DataRegularSeason20242025!$AB$3:$AB$1315,DataRegularSeason20242025!$B$3:$B$1315, "&lt;=" &amp; GD$1, DataRegularSeason20242025!$E$3:$E$1315, $A28)</f>
        <v>13</v>
      </c>
      <c r="GE28">
        <f>SUMIFS(DataRegularSeason20242025!$AA$3:$AA$1315,DataRegularSeason20242025!$B$3:$B$1315, "&lt;=" &amp; GE$1, DataRegularSeason20242025!$D$3:$D$1315, $A28)+SUMIFS(DataRegularSeason20242025!$AB$3:$AB$1315,DataRegularSeason20242025!$B$3:$B$1315, "&lt;=" &amp; GE$1, DataRegularSeason20242025!$E$3:$E$1315, $A28)</f>
        <v>13</v>
      </c>
      <c r="GF28">
        <f>SUMIFS(DataRegularSeason20242025!$AA$3:$AA$1315,DataRegularSeason20242025!$B$3:$B$1315, "&lt;=" &amp; GF$1, DataRegularSeason20242025!$D$3:$D$1315, $A28)+SUMIFS(DataRegularSeason20242025!$AB$3:$AB$1315,DataRegularSeason20242025!$B$3:$B$1315, "&lt;=" &amp; GF$1, DataRegularSeason20242025!$E$3:$E$1315, $A28)</f>
        <v>13</v>
      </c>
      <c r="GG28">
        <f>SUMIFS(DataRegularSeason20242025!$AA$3:$AA$1315,DataRegularSeason20242025!$B$3:$B$1315, "&lt;=" &amp; GG$1, DataRegularSeason20242025!$D$3:$D$1315, $A28)+SUMIFS(DataRegularSeason20242025!$AB$3:$AB$1315,DataRegularSeason20242025!$B$3:$B$1315, "&lt;=" &amp; GG$1, DataRegularSeason20242025!$E$3:$E$1315, $A28)</f>
        <v>13</v>
      </c>
      <c r="GH28">
        <f>SUMIFS(DataRegularSeason20242025!$AA$3:$AA$1315,DataRegularSeason20242025!$B$3:$B$1315, "&lt;=" &amp; GH$1, DataRegularSeason20242025!$D$3:$D$1315, $A28)+SUMIFS(DataRegularSeason20242025!$AB$3:$AB$1315,DataRegularSeason20242025!$B$3:$B$1315, "&lt;=" &amp; GH$1, DataRegularSeason20242025!$E$3:$E$1315, $A28)</f>
        <v>13</v>
      </c>
      <c r="GI28">
        <f>SUMIFS(DataRegularSeason20242025!$AA$3:$AA$1315,DataRegularSeason20242025!$B$3:$B$1315, "&lt;=" &amp; GI$1, DataRegularSeason20242025!$D$3:$D$1315, $A28)+SUMIFS(DataRegularSeason20242025!$AB$3:$AB$1315,DataRegularSeason20242025!$B$3:$B$1315, "&lt;=" &amp; GI$1, DataRegularSeason20242025!$E$3:$E$1315, $A28)</f>
        <v>13</v>
      </c>
      <c r="GJ28">
        <f>SUMIFS(DataRegularSeason20242025!$AA$3:$AA$1315,DataRegularSeason20242025!$B$3:$B$1315, "&lt;=" &amp; GJ$1, DataRegularSeason20242025!$D$3:$D$1315, $A28)+SUMIFS(DataRegularSeason20242025!$AB$3:$AB$1315,DataRegularSeason20242025!$B$3:$B$1315, "&lt;=" &amp; GJ$1, DataRegularSeason20242025!$E$3:$E$1315, $A28)</f>
        <v>13</v>
      </c>
      <c r="GK28">
        <f>SUMIFS(DataRegularSeason20242025!$AA$3:$AA$1315,DataRegularSeason20242025!$B$3:$B$1315, "&lt;=" &amp; GK$1, DataRegularSeason20242025!$D$3:$D$1315, $A28)+SUMIFS(DataRegularSeason20242025!$AB$3:$AB$1315,DataRegularSeason20242025!$B$3:$B$1315, "&lt;=" &amp; GK$1, DataRegularSeason20242025!$E$3:$E$1315, $A28)</f>
        <v>13</v>
      </c>
      <c r="GL28">
        <f>SUMIFS(DataRegularSeason20242025!$AA$3:$AA$1315,DataRegularSeason20242025!$B$3:$B$1315, "&lt;=" &amp; GL$1, DataRegularSeason20242025!$D$3:$D$1315, $A28)+SUMIFS(DataRegularSeason20242025!$AB$3:$AB$1315,DataRegularSeason20242025!$B$3:$B$1315, "&lt;=" &amp; GL$1, DataRegularSeason20242025!$E$3:$E$1315, $A28)</f>
        <v>13</v>
      </c>
      <c r="GM28">
        <f>SUMIFS(DataRegularSeason20242025!$AA$3:$AA$1315,DataRegularSeason20242025!$B$3:$B$1315, "&lt;=" &amp; GM$1, DataRegularSeason20242025!$D$3:$D$1315, $A28)+SUMIFS(DataRegularSeason20242025!$AB$3:$AB$1315,DataRegularSeason20242025!$B$3:$B$1315, "&lt;=" &amp; GM$1, DataRegularSeason20242025!$E$3:$E$1315, $A28)</f>
        <v>13</v>
      </c>
      <c r="GN28">
        <f>SUMIFS(DataRegularSeason20242025!$AA$3:$AA$1315,DataRegularSeason20242025!$B$3:$B$1315, "&lt;=" &amp; GN$1, DataRegularSeason20242025!$D$3:$D$1315, $A28)+SUMIFS(DataRegularSeason20242025!$AB$3:$AB$1315,DataRegularSeason20242025!$B$3:$B$1315, "&lt;=" &amp; GN$1, DataRegularSeason20242025!$E$3:$E$1315, $A28)</f>
        <v>13</v>
      </c>
      <c r="GO28">
        <f>SUMIFS(DataRegularSeason20242025!$AA$3:$AA$1315,DataRegularSeason20242025!$B$3:$B$1315, "&lt;=" &amp; GO$1, DataRegularSeason20242025!$D$3:$D$1315, $A28)+SUMIFS(DataRegularSeason20242025!$AB$3:$AB$1315,DataRegularSeason20242025!$B$3:$B$1315, "&lt;=" &amp; GO$1, DataRegularSeason20242025!$E$3:$E$1315, $A28)</f>
        <v>13</v>
      </c>
      <c r="GP28">
        <f>SUMIFS(DataRegularSeason20242025!$AA$3:$AA$1315,DataRegularSeason20242025!$B$3:$B$1315, "&lt;=" &amp; GP$1, DataRegularSeason20242025!$D$3:$D$1315, $A28)+SUMIFS(DataRegularSeason20242025!$AB$3:$AB$1315,DataRegularSeason20242025!$B$3:$B$1315, "&lt;=" &amp; GP$1, DataRegularSeason20242025!$E$3:$E$1315, $A28)</f>
        <v>13</v>
      </c>
      <c r="GQ28">
        <f>SUMIFS(DataRegularSeason20242025!$AA$3:$AA$1315,DataRegularSeason20242025!$B$3:$B$1315, "&lt;=" &amp; GQ$1, DataRegularSeason20242025!$D$3:$D$1315, $A28)+SUMIFS(DataRegularSeason20242025!$AB$3:$AB$1315,DataRegularSeason20242025!$B$3:$B$1315, "&lt;=" &amp; GQ$1, DataRegularSeason20242025!$E$3:$E$1315, $A28)</f>
        <v>13</v>
      </c>
      <c r="GR28">
        <f>SUMIFS(DataRegularSeason20242025!$AA$3:$AA$1315,DataRegularSeason20242025!$B$3:$B$1315, "&lt;=" &amp; GR$1, DataRegularSeason20242025!$D$3:$D$1315, $A28)+SUMIFS(DataRegularSeason20242025!$AB$3:$AB$1315,DataRegularSeason20242025!$B$3:$B$1315, "&lt;=" &amp; GR$1, DataRegularSeason20242025!$E$3:$E$1315, $A28)</f>
        <v>13</v>
      </c>
      <c r="GS28">
        <f>SUMIFS(DataRegularSeason20242025!$AA$3:$AA$1315,DataRegularSeason20242025!$B$3:$B$1315, "&lt;=" &amp; GS$1, DataRegularSeason20242025!$D$3:$D$1315, $A28)+SUMIFS(DataRegularSeason20242025!$AB$3:$AB$1315,DataRegularSeason20242025!$B$3:$B$1315, "&lt;=" &amp; GS$1, DataRegularSeason20242025!$E$3:$E$1315, $A28)</f>
        <v>13</v>
      </c>
      <c r="GT28">
        <f>SUMIFS(DataRegularSeason20242025!$AA$3:$AA$1315,DataRegularSeason20242025!$B$3:$B$1315, "&lt;=" &amp; GT$1, DataRegularSeason20242025!$D$3:$D$1315, $A28)+SUMIFS(DataRegularSeason20242025!$AB$3:$AB$1315,DataRegularSeason20242025!$B$3:$B$1315, "&lt;=" &amp; GT$1, DataRegularSeason20242025!$E$3:$E$1315, $A28)</f>
        <v>13</v>
      </c>
      <c r="GU28">
        <f>SUMIFS(DataRegularSeason20242025!$AA$3:$AA$1315,DataRegularSeason20242025!$B$3:$B$1315, "&lt;=" &amp; GU$1, DataRegularSeason20242025!$D$3:$D$1315, $A28)+SUMIFS(DataRegularSeason20242025!$AB$3:$AB$1315,DataRegularSeason20242025!$B$3:$B$1315, "&lt;=" &amp; GU$1, DataRegularSeason20242025!$E$3:$E$1315, $A28)</f>
        <v>13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13</v>
      </c>
      <c r="AP29">
        <f>SUMIFS(DataRegularSeason20242025!$AA$3:$AA$1315,DataRegularSeason20242025!$B$3:$B$1315, "&lt;=" &amp; AP$1, DataRegularSeason20242025!$D$3:$D$1315, $A29)+SUMIFS(DataRegularSeason20242025!$AB$3:$AB$1315,DataRegularSeason20242025!$B$3:$B$1315, "&lt;=" &amp; AP$1, DataRegularSeason20242025!$E$3:$E$1315, $A29)</f>
        <v>13</v>
      </c>
      <c r="AQ29">
        <f>SUMIFS(DataRegularSeason20242025!$AA$3:$AA$1315,DataRegularSeason20242025!$B$3:$B$1315, "&lt;=" &amp; AQ$1, DataRegularSeason20242025!$D$3:$D$1315, $A29)+SUMIFS(DataRegularSeason20242025!$AB$3:$AB$1315,DataRegularSeason20242025!$B$3:$B$1315, "&lt;=" &amp; AQ$1, DataRegularSeason20242025!$E$3:$E$1315, $A29)</f>
        <v>13</v>
      </c>
      <c r="AR29">
        <f>SUMIFS(DataRegularSeason20242025!$AA$3:$AA$1315,DataRegularSeason20242025!$B$3:$B$1315, "&lt;=" &amp; AR$1, DataRegularSeason20242025!$D$3:$D$1315, $A29)+SUMIFS(DataRegularSeason20242025!$AB$3:$AB$1315,DataRegularSeason20242025!$B$3:$B$1315, "&lt;=" &amp; AR$1, DataRegularSeason20242025!$E$3:$E$1315, $A29)</f>
        <v>13</v>
      </c>
      <c r="AS29">
        <f>SUMIFS(DataRegularSeason20242025!$AA$3:$AA$1315,DataRegularSeason20242025!$B$3:$B$1315, "&lt;=" &amp; AS$1, DataRegularSeason20242025!$D$3:$D$1315, $A29)+SUMIFS(DataRegularSeason20242025!$AB$3:$AB$1315,DataRegularSeason20242025!$B$3:$B$1315, "&lt;=" &amp; AS$1, DataRegularSeason20242025!$E$3:$E$1315, $A29)</f>
        <v>13</v>
      </c>
      <c r="AT29">
        <f>SUMIFS(DataRegularSeason20242025!$AA$3:$AA$1315,DataRegularSeason20242025!$B$3:$B$1315, "&lt;=" &amp; AT$1, DataRegularSeason20242025!$D$3:$D$1315, $A29)+SUMIFS(DataRegularSeason20242025!$AB$3:$AB$1315,DataRegularSeason20242025!$B$3:$B$1315, "&lt;=" &amp; AT$1, DataRegularSeason20242025!$E$3:$E$1315, $A29)</f>
        <v>13</v>
      </c>
      <c r="AU29">
        <f>SUMIFS(DataRegularSeason20242025!$AA$3:$AA$1315,DataRegularSeason20242025!$B$3:$B$1315, "&lt;=" &amp; AU$1, DataRegularSeason20242025!$D$3:$D$1315, $A29)+SUMIFS(DataRegularSeason20242025!$AB$3:$AB$1315,DataRegularSeason20242025!$B$3:$B$1315, "&lt;=" &amp; AU$1, DataRegularSeason20242025!$E$3:$E$1315, $A29)</f>
        <v>13</v>
      </c>
      <c r="AV29">
        <f>SUMIFS(DataRegularSeason20242025!$AA$3:$AA$1315,DataRegularSeason20242025!$B$3:$B$1315, "&lt;=" &amp; AV$1, DataRegularSeason20242025!$D$3:$D$1315, $A29)+SUMIFS(DataRegularSeason20242025!$AB$3:$AB$1315,DataRegularSeason20242025!$B$3:$B$1315, "&lt;=" &amp; AV$1, DataRegularSeason20242025!$E$3:$E$1315, $A29)</f>
        <v>13</v>
      </c>
      <c r="AW29">
        <f>SUMIFS(DataRegularSeason20242025!$AA$3:$AA$1315,DataRegularSeason20242025!$B$3:$B$1315, "&lt;=" &amp; AW$1, DataRegularSeason20242025!$D$3:$D$1315, $A29)+SUMIFS(DataRegularSeason20242025!$AB$3:$AB$1315,DataRegularSeason20242025!$B$3:$B$1315, "&lt;=" &amp; AW$1, DataRegularSeason20242025!$E$3:$E$1315, $A29)</f>
        <v>13</v>
      </c>
      <c r="AX29">
        <f>SUMIFS(DataRegularSeason20242025!$AA$3:$AA$1315,DataRegularSeason20242025!$B$3:$B$1315, "&lt;=" &amp; AX$1, DataRegularSeason20242025!$D$3:$D$1315, $A29)+SUMIFS(DataRegularSeason20242025!$AB$3:$AB$1315,DataRegularSeason20242025!$B$3:$B$1315, "&lt;=" &amp; AX$1, DataRegularSeason20242025!$E$3:$E$1315, $A29)</f>
        <v>13</v>
      </c>
      <c r="AY29">
        <f>SUMIFS(DataRegularSeason20242025!$AA$3:$AA$1315,DataRegularSeason20242025!$B$3:$B$1315, "&lt;=" &amp; AY$1, DataRegularSeason20242025!$D$3:$D$1315, $A29)+SUMIFS(DataRegularSeason20242025!$AB$3:$AB$1315,DataRegularSeason20242025!$B$3:$B$1315, "&lt;=" &amp; AY$1, DataRegularSeason20242025!$E$3:$E$1315, $A29)</f>
        <v>13</v>
      </c>
      <c r="AZ29">
        <f>SUMIFS(DataRegularSeason20242025!$AA$3:$AA$1315,DataRegularSeason20242025!$B$3:$B$1315, "&lt;=" &amp; AZ$1, DataRegularSeason20242025!$D$3:$D$1315, $A29)+SUMIFS(DataRegularSeason20242025!$AB$3:$AB$1315,DataRegularSeason20242025!$B$3:$B$1315, "&lt;=" &amp; AZ$1, DataRegularSeason20242025!$E$3:$E$1315, $A29)</f>
        <v>13</v>
      </c>
      <c r="BA29">
        <f>SUMIFS(DataRegularSeason20242025!$AA$3:$AA$1315,DataRegularSeason20242025!$B$3:$B$1315, "&lt;=" &amp; BA$1, DataRegularSeason20242025!$D$3:$D$1315, $A29)+SUMIFS(DataRegularSeason20242025!$AB$3:$AB$1315,DataRegularSeason20242025!$B$3:$B$1315, "&lt;=" &amp; BA$1, DataRegularSeason20242025!$E$3:$E$1315, $A29)</f>
        <v>13</v>
      </c>
      <c r="BB29">
        <f>SUMIFS(DataRegularSeason20242025!$AA$3:$AA$1315,DataRegularSeason20242025!$B$3:$B$1315, "&lt;=" &amp; BB$1, DataRegularSeason20242025!$D$3:$D$1315, $A29)+SUMIFS(DataRegularSeason20242025!$AB$3:$AB$1315,DataRegularSeason20242025!$B$3:$B$1315, "&lt;=" &amp; BB$1, DataRegularSeason20242025!$E$3:$E$1315, $A29)</f>
        <v>13</v>
      </c>
      <c r="BC29">
        <f>SUMIFS(DataRegularSeason20242025!$AA$3:$AA$1315,DataRegularSeason20242025!$B$3:$B$1315, "&lt;=" &amp; BC$1, DataRegularSeason20242025!$D$3:$D$1315, $A29)+SUMIFS(DataRegularSeason20242025!$AB$3:$AB$1315,DataRegularSeason20242025!$B$3:$B$1315, "&lt;=" &amp; BC$1, DataRegularSeason20242025!$E$3:$E$1315, $A29)</f>
        <v>13</v>
      </c>
      <c r="BD29">
        <f>SUMIFS(DataRegularSeason20242025!$AA$3:$AA$1315,DataRegularSeason20242025!$B$3:$B$1315, "&lt;=" &amp; BD$1, DataRegularSeason20242025!$D$3:$D$1315, $A29)+SUMIFS(DataRegularSeason20242025!$AB$3:$AB$1315,DataRegularSeason20242025!$B$3:$B$1315, "&lt;=" &amp; BD$1, DataRegularSeason20242025!$E$3:$E$1315, $A29)</f>
        <v>13</v>
      </c>
      <c r="BE29">
        <f>SUMIFS(DataRegularSeason20242025!$AA$3:$AA$1315,DataRegularSeason20242025!$B$3:$B$1315, "&lt;=" &amp; BE$1, DataRegularSeason20242025!$D$3:$D$1315, $A29)+SUMIFS(DataRegularSeason20242025!$AB$3:$AB$1315,DataRegularSeason20242025!$B$3:$B$1315, "&lt;=" &amp; BE$1, DataRegularSeason20242025!$E$3:$E$1315, $A29)</f>
        <v>13</v>
      </c>
      <c r="BF29">
        <f>SUMIFS(DataRegularSeason20242025!$AA$3:$AA$1315,DataRegularSeason20242025!$B$3:$B$1315, "&lt;=" &amp; BF$1, DataRegularSeason20242025!$D$3:$D$1315, $A29)+SUMIFS(DataRegularSeason20242025!$AB$3:$AB$1315,DataRegularSeason20242025!$B$3:$B$1315, "&lt;=" &amp; BF$1, DataRegularSeason20242025!$E$3:$E$1315, $A29)</f>
        <v>13</v>
      </c>
      <c r="BG29">
        <f>SUMIFS(DataRegularSeason20242025!$AA$3:$AA$1315,DataRegularSeason20242025!$B$3:$B$1315, "&lt;=" &amp; BG$1, DataRegularSeason20242025!$D$3:$D$1315, $A29)+SUMIFS(DataRegularSeason20242025!$AB$3:$AB$1315,DataRegularSeason20242025!$B$3:$B$1315, "&lt;=" &amp; BG$1, DataRegularSeason20242025!$E$3:$E$1315, $A29)</f>
        <v>13</v>
      </c>
      <c r="BH29">
        <f>SUMIFS(DataRegularSeason20242025!$AA$3:$AA$1315,DataRegularSeason20242025!$B$3:$B$1315, "&lt;=" &amp; BH$1, DataRegularSeason20242025!$D$3:$D$1315, $A29)+SUMIFS(DataRegularSeason20242025!$AB$3:$AB$1315,DataRegularSeason20242025!$B$3:$B$1315, "&lt;=" &amp; BH$1, DataRegularSeason20242025!$E$3:$E$1315, $A29)</f>
        <v>13</v>
      </c>
      <c r="BI29">
        <f>SUMIFS(DataRegularSeason20242025!$AA$3:$AA$1315,DataRegularSeason20242025!$B$3:$B$1315, "&lt;=" &amp; BI$1, DataRegularSeason20242025!$D$3:$D$1315, $A29)+SUMIFS(DataRegularSeason20242025!$AB$3:$AB$1315,DataRegularSeason20242025!$B$3:$B$1315, "&lt;=" &amp; BI$1, DataRegularSeason20242025!$E$3:$E$1315, $A29)</f>
        <v>13</v>
      </c>
      <c r="BJ29">
        <f>SUMIFS(DataRegularSeason20242025!$AA$3:$AA$1315,DataRegularSeason20242025!$B$3:$B$1315, "&lt;=" &amp; BJ$1, DataRegularSeason20242025!$D$3:$D$1315, $A29)+SUMIFS(DataRegularSeason20242025!$AB$3:$AB$1315,DataRegularSeason20242025!$B$3:$B$1315, "&lt;=" &amp; BJ$1, DataRegularSeason20242025!$E$3:$E$1315, $A29)</f>
        <v>13</v>
      </c>
      <c r="BK29">
        <f>SUMIFS(DataRegularSeason20242025!$AA$3:$AA$1315,DataRegularSeason20242025!$B$3:$B$1315, "&lt;=" &amp; BK$1, DataRegularSeason20242025!$D$3:$D$1315, $A29)+SUMIFS(DataRegularSeason20242025!$AB$3:$AB$1315,DataRegularSeason20242025!$B$3:$B$1315, "&lt;=" &amp; BK$1, DataRegularSeason20242025!$E$3:$E$1315, $A29)</f>
        <v>13</v>
      </c>
      <c r="BL29">
        <f>SUMIFS(DataRegularSeason20242025!$AA$3:$AA$1315,DataRegularSeason20242025!$B$3:$B$1315, "&lt;=" &amp; BL$1, DataRegularSeason20242025!$D$3:$D$1315, $A29)+SUMIFS(DataRegularSeason20242025!$AB$3:$AB$1315,DataRegularSeason20242025!$B$3:$B$1315, "&lt;=" &amp; BL$1, DataRegularSeason20242025!$E$3:$E$1315, $A29)</f>
        <v>13</v>
      </c>
      <c r="BM29">
        <f>SUMIFS(DataRegularSeason20242025!$AA$3:$AA$1315,DataRegularSeason20242025!$B$3:$B$1315, "&lt;=" &amp; BM$1, DataRegularSeason20242025!$D$3:$D$1315, $A29)+SUMIFS(DataRegularSeason20242025!$AB$3:$AB$1315,DataRegularSeason20242025!$B$3:$B$1315, "&lt;=" &amp; BM$1, DataRegularSeason20242025!$E$3:$E$1315, $A29)</f>
        <v>13</v>
      </c>
      <c r="BN29">
        <f>SUMIFS(DataRegularSeason20242025!$AA$3:$AA$1315,DataRegularSeason20242025!$B$3:$B$1315, "&lt;=" &amp; BN$1, DataRegularSeason20242025!$D$3:$D$1315, $A29)+SUMIFS(DataRegularSeason20242025!$AB$3:$AB$1315,DataRegularSeason20242025!$B$3:$B$1315, "&lt;=" &amp; BN$1, DataRegularSeason20242025!$E$3:$E$1315, $A29)</f>
        <v>13</v>
      </c>
      <c r="BO29">
        <f>SUMIFS(DataRegularSeason20242025!$AA$3:$AA$1315,DataRegularSeason20242025!$B$3:$B$1315, "&lt;=" &amp; BO$1, DataRegularSeason20242025!$D$3:$D$1315, $A29)+SUMIFS(DataRegularSeason20242025!$AB$3:$AB$1315,DataRegularSeason20242025!$B$3:$B$1315, "&lt;=" &amp; BO$1, DataRegularSeason20242025!$E$3:$E$1315, $A29)</f>
        <v>13</v>
      </c>
      <c r="BP29">
        <f>SUMIFS(DataRegularSeason20242025!$AA$3:$AA$1315,DataRegularSeason20242025!$B$3:$B$1315, "&lt;=" &amp; BP$1, DataRegularSeason20242025!$D$3:$D$1315, $A29)+SUMIFS(DataRegularSeason20242025!$AB$3:$AB$1315,DataRegularSeason20242025!$B$3:$B$1315, "&lt;=" &amp; BP$1, DataRegularSeason20242025!$E$3:$E$1315, $A29)</f>
        <v>13</v>
      </c>
      <c r="BQ29">
        <f>SUMIFS(DataRegularSeason20242025!$AA$3:$AA$1315,DataRegularSeason20242025!$B$3:$B$1315, "&lt;=" &amp; BQ$1, DataRegularSeason20242025!$D$3:$D$1315, $A29)+SUMIFS(DataRegularSeason20242025!$AB$3:$AB$1315,DataRegularSeason20242025!$B$3:$B$1315, "&lt;=" &amp; BQ$1, DataRegularSeason20242025!$E$3:$E$1315, $A29)</f>
        <v>13</v>
      </c>
      <c r="BR29">
        <f>SUMIFS(DataRegularSeason20242025!$AA$3:$AA$1315,DataRegularSeason20242025!$B$3:$B$1315, "&lt;=" &amp; BR$1, DataRegularSeason20242025!$D$3:$D$1315, $A29)+SUMIFS(DataRegularSeason20242025!$AB$3:$AB$1315,DataRegularSeason20242025!$B$3:$B$1315, "&lt;=" &amp; BR$1, DataRegularSeason20242025!$E$3:$E$1315, $A29)</f>
        <v>13</v>
      </c>
      <c r="BS29">
        <f>SUMIFS(DataRegularSeason20242025!$AA$3:$AA$1315,DataRegularSeason20242025!$B$3:$B$1315, "&lt;=" &amp; BS$1, DataRegularSeason20242025!$D$3:$D$1315, $A29)+SUMIFS(DataRegularSeason20242025!$AB$3:$AB$1315,DataRegularSeason20242025!$B$3:$B$1315, "&lt;=" &amp; BS$1, DataRegularSeason20242025!$E$3:$E$1315, $A29)</f>
        <v>13</v>
      </c>
      <c r="BT29">
        <f>SUMIFS(DataRegularSeason20242025!$AA$3:$AA$1315,DataRegularSeason20242025!$B$3:$B$1315, "&lt;=" &amp; BT$1, DataRegularSeason20242025!$D$3:$D$1315, $A29)+SUMIFS(DataRegularSeason20242025!$AB$3:$AB$1315,DataRegularSeason20242025!$B$3:$B$1315, "&lt;=" &amp; BT$1, DataRegularSeason20242025!$E$3:$E$1315, $A29)</f>
        <v>13</v>
      </c>
      <c r="BU29">
        <f>SUMIFS(DataRegularSeason20242025!$AA$3:$AA$1315,DataRegularSeason20242025!$B$3:$B$1315, "&lt;=" &amp; BU$1, DataRegularSeason20242025!$D$3:$D$1315, $A29)+SUMIFS(DataRegularSeason20242025!$AB$3:$AB$1315,DataRegularSeason20242025!$B$3:$B$1315, "&lt;=" &amp; BU$1, DataRegularSeason20242025!$E$3:$E$1315, $A29)</f>
        <v>13</v>
      </c>
      <c r="BV29">
        <f>SUMIFS(DataRegularSeason20242025!$AA$3:$AA$1315,DataRegularSeason20242025!$B$3:$B$1315, "&lt;=" &amp; BV$1, DataRegularSeason20242025!$D$3:$D$1315, $A29)+SUMIFS(DataRegularSeason20242025!$AB$3:$AB$1315,DataRegularSeason20242025!$B$3:$B$1315, "&lt;=" &amp; BV$1, DataRegularSeason20242025!$E$3:$E$1315, $A29)</f>
        <v>13</v>
      </c>
      <c r="BW29">
        <f>SUMIFS(DataRegularSeason20242025!$AA$3:$AA$1315,DataRegularSeason20242025!$B$3:$B$1315, "&lt;=" &amp; BW$1, DataRegularSeason20242025!$D$3:$D$1315, $A29)+SUMIFS(DataRegularSeason20242025!$AB$3:$AB$1315,DataRegularSeason20242025!$B$3:$B$1315, "&lt;=" &amp; BW$1, DataRegularSeason20242025!$E$3:$E$1315, $A29)</f>
        <v>13</v>
      </c>
      <c r="BX29">
        <f>SUMIFS(DataRegularSeason20242025!$AA$3:$AA$1315,DataRegularSeason20242025!$B$3:$B$1315, "&lt;=" &amp; BX$1, DataRegularSeason20242025!$D$3:$D$1315, $A29)+SUMIFS(DataRegularSeason20242025!$AB$3:$AB$1315,DataRegularSeason20242025!$B$3:$B$1315, "&lt;=" &amp; BX$1, DataRegularSeason20242025!$E$3:$E$1315, $A29)</f>
        <v>13</v>
      </c>
      <c r="BY29">
        <f>SUMIFS(DataRegularSeason20242025!$AA$3:$AA$1315,DataRegularSeason20242025!$B$3:$B$1315, "&lt;=" &amp; BY$1, DataRegularSeason20242025!$D$3:$D$1315, $A29)+SUMIFS(DataRegularSeason20242025!$AB$3:$AB$1315,DataRegularSeason20242025!$B$3:$B$1315, "&lt;=" &amp; BY$1, DataRegularSeason20242025!$E$3:$E$1315, $A29)</f>
        <v>13</v>
      </c>
      <c r="BZ29">
        <f>SUMIFS(DataRegularSeason20242025!$AA$3:$AA$1315,DataRegularSeason20242025!$B$3:$B$1315, "&lt;=" &amp; BZ$1, DataRegularSeason20242025!$D$3:$D$1315, $A29)+SUMIFS(DataRegularSeason20242025!$AB$3:$AB$1315,DataRegularSeason20242025!$B$3:$B$1315, "&lt;=" &amp; BZ$1, DataRegularSeason20242025!$E$3:$E$1315, $A29)</f>
        <v>13</v>
      </c>
      <c r="CA29">
        <f>SUMIFS(DataRegularSeason20242025!$AA$3:$AA$1315,DataRegularSeason20242025!$B$3:$B$1315, "&lt;=" &amp; CA$1, DataRegularSeason20242025!$D$3:$D$1315, $A29)+SUMIFS(DataRegularSeason20242025!$AB$3:$AB$1315,DataRegularSeason20242025!$B$3:$B$1315, "&lt;=" &amp; CA$1, DataRegularSeason20242025!$E$3:$E$1315, $A29)</f>
        <v>13</v>
      </c>
      <c r="CB29">
        <f>SUMIFS(DataRegularSeason20242025!$AA$3:$AA$1315,DataRegularSeason20242025!$B$3:$B$1315, "&lt;=" &amp; CB$1, DataRegularSeason20242025!$D$3:$D$1315, $A29)+SUMIFS(DataRegularSeason20242025!$AB$3:$AB$1315,DataRegularSeason20242025!$B$3:$B$1315, "&lt;=" &amp; CB$1, DataRegularSeason20242025!$E$3:$E$1315, $A29)</f>
        <v>13</v>
      </c>
      <c r="CC29">
        <f>SUMIFS(DataRegularSeason20242025!$AA$3:$AA$1315,DataRegularSeason20242025!$B$3:$B$1315, "&lt;=" &amp; CC$1, DataRegularSeason20242025!$D$3:$D$1315, $A29)+SUMIFS(DataRegularSeason20242025!$AB$3:$AB$1315,DataRegularSeason20242025!$B$3:$B$1315, "&lt;=" &amp; CC$1, DataRegularSeason20242025!$E$3:$E$1315, $A29)</f>
        <v>13</v>
      </c>
      <c r="CD29">
        <f>SUMIFS(DataRegularSeason20242025!$AA$3:$AA$1315,DataRegularSeason20242025!$B$3:$B$1315, "&lt;=" &amp; CD$1, DataRegularSeason20242025!$D$3:$D$1315, $A29)+SUMIFS(DataRegularSeason20242025!$AB$3:$AB$1315,DataRegularSeason20242025!$B$3:$B$1315, "&lt;=" &amp; CD$1, DataRegularSeason20242025!$E$3:$E$1315, $A29)</f>
        <v>13</v>
      </c>
      <c r="CE29">
        <f>SUMIFS(DataRegularSeason20242025!$AA$3:$AA$1315,DataRegularSeason20242025!$B$3:$B$1315, "&lt;=" &amp; CE$1, DataRegularSeason20242025!$D$3:$D$1315, $A29)+SUMIFS(DataRegularSeason20242025!$AB$3:$AB$1315,DataRegularSeason20242025!$B$3:$B$1315, "&lt;=" &amp; CE$1, DataRegularSeason20242025!$E$3:$E$1315, $A29)</f>
        <v>13</v>
      </c>
      <c r="CF29">
        <f>SUMIFS(DataRegularSeason20242025!$AA$3:$AA$1315,DataRegularSeason20242025!$B$3:$B$1315, "&lt;=" &amp; CF$1, DataRegularSeason20242025!$D$3:$D$1315, $A29)+SUMIFS(DataRegularSeason20242025!$AB$3:$AB$1315,DataRegularSeason20242025!$B$3:$B$1315, "&lt;=" &amp; CF$1, DataRegularSeason20242025!$E$3:$E$1315, $A29)</f>
        <v>13</v>
      </c>
      <c r="CG29">
        <f>SUMIFS(DataRegularSeason20242025!$AA$3:$AA$1315,DataRegularSeason20242025!$B$3:$B$1315, "&lt;=" &amp; CG$1, DataRegularSeason20242025!$D$3:$D$1315, $A29)+SUMIFS(DataRegularSeason20242025!$AB$3:$AB$1315,DataRegularSeason20242025!$B$3:$B$1315, "&lt;=" &amp; CG$1, DataRegularSeason20242025!$E$3:$E$1315, $A29)</f>
        <v>13</v>
      </c>
      <c r="CH29">
        <f>SUMIFS(DataRegularSeason20242025!$AA$3:$AA$1315,DataRegularSeason20242025!$B$3:$B$1315, "&lt;=" &amp; CH$1, DataRegularSeason20242025!$D$3:$D$1315, $A29)+SUMIFS(DataRegularSeason20242025!$AB$3:$AB$1315,DataRegularSeason20242025!$B$3:$B$1315, "&lt;=" &amp; CH$1, DataRegularSeason20242025!$E$3:$E$1315, $A29)</f>
        <v>13</v>
      </c>
      <c r="CI29">
        <f>SUMIFS(DataRegularSeason20242025!$AA$3:$AA$1315,DataRegularSeason20242025!$B$3:$B$1315, "&lt;=" &amp; CI$1, DataRegularSeason20242025!$D$3:$D$1315, $A29)+SUMIFS(DataRegularSeason20242025!$AB$3:$AB$1315,DataRegularSeason20242025!$B$3:$B$1315, "&lt;=" &amp; CI$1, DataRegularSeason20242025!$E$3:$E$1315, $A29)</f>
        <v>13</v>
      </c>
      <c r="CJ29">
        <f>SUMIFS(DataRegularSeason20242025!$AA$3:$AA$1315,DataRegularSeason20242025!$B$3:$B$1315, "&lt;=" &amp; CJ$1, DataRegularSeason20242025!$D$3:$D$1315, $A29)+SUMIFS(DataRegularSeason20242025!$AB$3:$AB$1315,DataRegularSeason20242025!$B$3:$B$1315, "&lt;=" &amp; CJ$1, DataRegularSeason20242025!$E$3:$E$1315, $A29)</f>
        <v>13</v>
      </c>
      <c r="CK29">
        <f>SUMIFS(DataRegularSeason20242025!$AA$3:$AA$1315,DataRegularSeason20242025!$B$3:$B$1315, "&lt;=" &amp; CK$1, DataRegularSeason20242025!$D$3:$D$1315, $A29)+SUMIFS(DataRegularSeason20242025!$AB$3:$AB$1315,DataRegularSeason20242025!$B$3:$B$1315, "&lt;=" &amp; CK$1, DataRegularSeason20242025!$E$3:$E$1315, $A29)</f>
        <v>13</v>
      </c>
      <c r="CL29">
        <f>SUMIFS(DataRegularSeason20242025!$AA$3:$AA$1315,DataRegularSeason20242025!$B$3:$B$1315, "&lt;=" &amp; CL$1, DataRegularSeason20242025!$D$3:$D$1315, $A29)+SUMIFS(DataRegularSeason20242025!$AB$3:$AB$1315,DataRegularSeason20242025!$B$3:$B$1315, "&lt;=" &amp; CL$1, DataRegularSeason20242025!$E$3:$E$1315, $A29)</f>
        <v>13</v>
      </c>
      <c r="CM29">
        <f>SUMIFS(DataRegularSeason20242025!$AA$3:$AA$1315,DataRegularSeason20242025!$B$3:$B$1315, "&lt;=" &amp; CM$1, DataRegularSeason20242025!$D$3:$D$1315, $A29)+SUMIFS(DataRegularSeason20242025!$AB$3:$AB$1315,DataRegularSeason20242025!$B$3:$B$1315, "&lt;=" &amp; CM$1, DataRegularSeason20242025!$E$3:$E$1315, $A29)</f>
        <v>13</v>
      </c>
      <c r="CN29">
        <f>SUMIFS(DataRegularSeason20242025!$AA$3:$AA$1315,DataRegularSeason20242025!$B$3:$B$1315, "&lt;=" &amp; CN$1, DataRegularSeason20242025!$D$3:$D$1315, $A29)+SUMIFS(DataRegularSeason20242025!$AB$3:$AB$1315,DataRegularSeason20242025!$B$3:$B$1315, "&lt;=" &amp; CN$1, DataRegularSeason20242025!$E$3:$E$1315, $A29)</f>
        <v>13</v>
      </c>
      <c r="CO29">
        <f>SUMIFS(DataRegularSeason20242025!$AA$3:$AA$1315,DataRegularSeason20242025!$B$3:$B$1315, "&lt;=" &amp; CO$1, DataRegularSeason20242025!$D$3:$D$1315, $A29)+SUMIFS(DataRegularSeason20242025!$AB$3:$AB$1315,DataRegularSeason20242025!$B$3:$B$1315, "&lt;=" &amp; CO$1, DataRegularSeason20242025!$E$3:$E$1315, $A29)</f>
        <v>13</v>
      </c>
      <c r="CP29">
        <f>SUMIFS(DataRegularSeason20242025!$AA$3:$AA$1315,DataRegularSeason20242025!$B$3:$B$1315, "&lt;=" &amp; CP$1, DataRegularSeason20242025!$D$3:$D$1315, $A29)+SUMIFS(DataRegularSeason20242025!$AB$3:$AB$1315,DataRegularSeason20242025!$B$3:$B$1315, "&lt;=" &amp; CP$1, DataRegularSeason20242025!$E$3:$E$1315, $A29)</f>
        <v>13</v>
      </c>
      <c r="CQ29">
        <f>SUMIFS(DataRegularSeason20242025!$AA$3:$AA$1315,DataRegularSeason20242025!$B$3:$B$1315, "&lt;=" &amp; CQ$1, DataRegularSeason20242025!$D$3:$D$1315, $A29)+SUMIFS(DataRegularSeason20242025!$AB$3:$AB$1315,DataRegularSeason20242025!$B$3:$B$1315, "&lt;=" &amp; CQ$1, DataRegularSeason20242025!$E$3:$E$1315, $A29)</f>
        <v>13</v>
      </c>
      <c r="CR29">
        <f>SUMIFS(DataRegularSeason20242025!$AA$3:$AA$1315,DataRegularSeason20242025!$B$3:$B$1315, "&lt;=" &amp; CR$1, DataRegularSeason20242025!$D$3:$D$1315, $A29)+SUMIFS(DataRegularSeason20242025!$AB$3:$AB$1315,DataRegularSeason20242025!$B$3:$B$1315, "&lt;=" &amp; CR$1, DataRegularSeason20242025!$E$3:$E$1315, $A29)</f>
        <v>13</v>
      </c>
      <c r="CS29">
        <f>SUMIFS(DataRegularSeason20242025!$AA$3:$AA$1315,DataRegularSeason20242025!$B$3:$B$1315, "&lt;=" &amp; CS$1, DataRegularSeason20242025!$D$3:$D$1315, $A29)+SUMIFS(DataRegularSeason20242025!$AB$3:$AB$1315,DataRegularSeason20242025!$B$3:$B$1315, "&lt;=" &amp; CS$1, DataRegularSeason20242025!$E$3:$E$1315, $A29)</f>
        <v>13</v>
      </c>
      <c r="CT29">
        <f>SUMIFS(DataRegularSeason20242025!$AA$3:$AA$1315,DataRegularSeason20242025!$B$3:$B$1315, "&lt;=" &amp; CT$1, DataRegularSeason20242025!$D$3:$D$1315, $A29)+SUMIFS(DataRegularSeason20242025!$AB$3:$AB$1315,DataRegularSeason20242025!$B$3:$B$1315, "&lt;=" &amp; CT$1, DataRegularSeason20242025!$E$3:$E$1315, $A29)</f>
        <v>13</v>
      </c>
      <c r="CU29">
        <f>SUMIFS(DataRegularSeason20242025!$AA$3:$AA$1315,DataRegularSeason20242025!$B$3:$B$1315, "&lt;=" &amp; CU$1, DataRegularSeason20242025!$D$3:$D$1315, $A29)+SUMIFS(DataRegularSeason20242025!$AB$3:$AB$1315,DataRegularSeason20242025!$B$3:$B$1315, "&lt;=" &amp; CU$1, DataRegularSeason20242025!$E$3:$E$1315, $A29)</f>
        <v>13</v>
      </c>
      <c r="CV29">
        <f>SUMIFS(DataRegularSeason20242025!$AA$3:$AA$1315,DataRegularSeason20242025!$B$3:$B$1315, "&lt;=" &amp; CV$1, DataRegularSeason20242025!$D$3:$D$1315, $A29)+SUMIFS(DataRegularSeason20242025!$AB$3:$AB$1315,DataRegularSeason20242025!$B$3:$B$1315, "&lt;=" &amp; CV$1, DataRegularSeason20242025!$E$3:$E$1315, $A29)</f>
        <v>13</v>
      </c>
      <c r="CW29">
        <f>SUMIFS(DataRegularSeason20242025!$AA$3:$AA$1315,DataRegularSeason20242025!$B$3:$B$1315, "&lt;=" &amp; CW$1, DataRegularSeason20242025!$D$3:$D$1315, $A29)+SUMIFS(DataRegularSeason20242025!$AB$3:$AB$1315,DataRegularSeason20242025!$B$3:$B$1315, "&lt;=" &amp; CW$1, DataRegularSeason20242025!$E$3:$E$1315, $A29)</f>
        <v>13</v>
      </c>
      <c r="CX29">
        <f>SUMIFS(DataRegularSeason20242025!$AA$3:$AA$1315,DataRegularSeason20242025!$B$3:$B$1315, "&lt;=" &amp; CX$1, DataRegularSeason20242025!$D$3:$D$1315, $A29)+SUMIFS(DataRegularSeason20242025!$AB$3:$AB$1315,DataRegularSeason20242025!$B$3:$B$1315, "&lt;=" &amp; CX$1, DataRegularSeason20242025!$E$3:$E$1315, $A29)</f>
        <v>13</v>
      </c>
      <c r="CY29">
        <f>SUMIFS(DataRegularSeason20242025!$AA$3:$AA$1315,DataRegularSeason20242025!$B$3:$B$1315, "&lt;=" &amp; CY$1, DataRegularSeason20242025!$D$3:$D$1315, $A29)+SUMIFS(DataRegularSeason20242025!$AB$3:$AB$1315,DataRegularSeason20242025!$B$3:$B$1315, "&lt;=" &amp; CY$1, DataRegularSeason20242025!$E$3:$E$1315, $A29)</f>
        <v>13</v>
      </c>
      <c r="CZ29">
        <f>SUMIFS(DataRegularSeason20242025!$AA$3:$AA$1315,DataRegularSeason20242025!$B$3:$B$1315, "&lt;=" &amp; CZ$1, DataRegularSeason20242025!$D$3:$D$1315, $A29)+SUMIFS(DataRegularSeason20242025!$AB$3:$AB$1315,DataRegularSeason20242025!$B$3:$B$1315, "&lt;=" &amp; CZ$1, DataRegularSeason20242025!$E$3:$E$1315, $A29)</f>
        <v>13</v>
      </c>
      <c r="DA29">
        <f>SUMIFS(DataRegularSeason20242025!$AA$3:$AA$1315,DataRegularSeason20242025!$B$3:$B$1315, "&lt;=" &amp; DA$1, DataRegularSeason20242025!$D$3:$D$1315, $A29)+SUMIFS(DataRegularSeason20242025!$AB$3:$AB$1315,DataRegularSeason20242025!$B$3:$B$1315, "&lt;=" &amp; DA$1, DataRegularSeason20242025!$E$3:$E$1315, $A29)</f>
        <v>13</v>
      </c>
      <c r="DB29">
        <f>SUMIFS(DataRegularSeason20242025!$AA$3:$AA$1315,DataRegularSeason20242025!$B$3:$B$1315, "&lt;=" &amp; DB$1, DataRegularSeason20242025!$D$3:$D$1315, $A29)+SUMIFS(DataRegularSeason20242025!$AB$3:$AB$1315,DataRegularSeason20242025!$B$3:$B$1315, "&lt;=" &amp; DB$1, DataRegularSeason20242025!$E$3:$E$1315, $A29)</f>
        <v>13</v>
      </c>
      <c r="DC29">
        <f>SUMIFS(DataRegularSeason20242025!$AA$3:$AA$1315,DataRegularSeason20242025!$B$3:$B$1315, "&lt;=" &amp; DC$1, DataRegularSeason20242025!$D$3:$D$1315, $A29)+SUMIFS(DataRegularSeason20242025!$AB$3:$AB$1315,DataRegularSeason20242025!$B$3:$B$1315, "&lt;=" &amp; DC$1, DataRegularSeason20242025!$E$3:$E$1315, $A29)</f>
        <v>13</v>
      </c>
      <c r="DD29">
        <f>SUMIFS(DataRegularSeason20242025!$AA$3:$AA$1315,DataRegularSeason20242025!$B$3:$B$1315, "&lt;=" &amp; DD$1, DataRegularSeason20242025!$D$3:$D$1315, $A29)+SUMIFS(DataRegularSeason20242025!$AB$3:$AB$1315,DataRegularSeason20242025!$B$3:$B$1315, "&lt;=" &amp; DD$1, DataRegularSeason20242025!$E$3:$E$1315, $A29)</f>
        <v>13</v>
      </c>
      <c r="DE29">
        <f>SUMIFS(DataRegularSeason20242025!$AA$3:$AA$1315,DataRegularSeason20242025!$B$3:$B$1315, "&lt;=" &amp; DE$1, DataRegularSeason20242025!$D$3:$D$1315, $A29)+SUMIFS(DataRegularSeason20242025!$AB$3:$AB$1315,DataRegularSeason20242025!$B$3:$B$1315, "&lt;=" &amp; DE$1, DataRegularSeason20242025!$E$3:$E$1315, $A29)</f>
        <v>13</v>
      </c>
      <c r="DF29">
        <f>SUMIFS(DataRegularSeason20242025!$AA$3:$AA$1315,DataRegularSeason20242025!$B$3:$B$1315, "&lt;=" &amp; DF$1, DataRegularSeason20242025!$D$3:$D$1315, $A29)+SUMIFS(DataRegularSeason20242025!$AB$3:$AB$1315,DataRegularSeason20242025!$B$3:$B$1315, "&lt;=" &amp; DF$1, DataRegularSeason20242025!$E$3:$E$1315, $A29)</f>
        <v>13</v>
      </c>
      <c r="DG29">
        <f>SUMIFS(DataRegularSeason20242025!$AA$3:$AA$1315,DataRegularSeason20242025!$B$3:$B$1315, "&lt;=" &amp; DG$1, DataRegularSeason20242025!$D$3:$D$1315, $A29)+SUMIFS(DataRegularSeason20242025!$AB$3:$AB$1315,DataRegularSeason20242025!$B$3:$B$1315, "&lt;=" &amp; DG$1, DataRegularSeason20242025!$E$3:$E$1315, $A29)</f>
        <v>13</v>
      </c>
      <c r="DH29">
        <f>SUMIFS(DataRegularSeason20242025!$AA$3:$AA$1315,DataRegularSeason20242025!$B$3:$B$1315, "&lt;=" &amp; DH$1, DataRegularSeason20242025!$D$3:$D$1315, $A29)+SUMIFS(DataRegularSeason20242025!$AB$3:$AB$1315,DataRegularSeason20242025!$B$3:$B$1315, "&lt;=" &amp; DH$1, DataRegularSeason20242025!$E$3:$E$1315, $A29)</f>
        <v>13</v>
      </c>
      <c r="DI29">
        <f>SUMIFS(DataRegularSeason20242025!$AA$3:$AA$1315,DataRegularSeason20242025!$B$3:$B$1315, "&lt;=" &amp; DI$1, DataRegularSeason20242025!$D$3:$D$1315, $A29)+SUMIFS(DataRegularSeason20242025!$AB$3:$AB$1315,DataRegularSeason20242025!$B$3:$B$1315, "&lt;=" &amp; DI$1, DataRegularSeason20242025!$E$3:$E$1315, $A29)</f>
        <v>13</v>
      </c>
      <c r="DJ29">
        <f>SUMIFS(DataRegularSeason20242025!$AA$3:$AA$1315,DataRegularSeason20242025!$B$3:$B$1315, "&lt;=" &amp; DJ$1, DataRegularSeason20242025!$D$3:$D$1315, $A29)+SUMIFS(DataRegularSeason20242025!$AB$3:$AB$1315,DataRegularSeason20242025!$B$3:$B$1315, "&lt;=" &amp; DJ$1, DataRegularSeason20242025!$E$3:$E$1315, $A29)</f>
        <v>13</v>
      </c>
      <c r="DK29">
        <f>SUMIFS(DataRegularSeason20242025!$AA$3:$AA$1315,DataRegularSeason20242025!$B$3:$B$1315, "&lt;=" &amp; DK$1, DataRegularSeason20242025!$D$3:$D$1315, $A29)+SUMIFS(DataRegularSeason20242025!$AB$3:$AB$1315,DataRegularSeason20242025!$B$3:$B$1315, "&lt;=" &amp; DK$1, DataRegularSeason20242025!$E$3:$E$1315, $A29)</f>
        <v>13</v>
      </c>
      <c r="DL29">
        <f>SUMIFS(DataRegularSeason20242025!$AA$3:$AA$1315,DataRegularSeason20242025!$B$3:$B$1315, "&lt;=" &amp; DL$1, DataRegularSeason20242025!$D$3:$D$1315, $A29)+SUMIFS(DataRegularSeason20242025!$AB$3:$AB$1315,DataRegularSeason20242025!$B$3:$B$1315, "&lt;=" &amp; DL$1, DataRegularSeason20242025!$E$3:$E$1315, $A29)</f>
        <v>13</v>
      </c>
      <c r="DM29">
        <f>SUMIFS(DataRegularSeason20242025!$AA$3:$AA$1315,DataRegularSeason20242025!$B$3:$B$1315, "&lt;=" &amp; DM$1, DataRegularSeason20242025!$D$3:$D$1315, $A29)+SUMIFS(DataRegularSeason20242025!$AB$3:$AB$1315,DataRegularSeason20242025!$B$3:$B$1315, "&lt;=" &amp; DM$1, DataRegularSeason20242025!$E$3:$E$1315, $A29)</f>
        <v>13</v>
      </c>
      <c r="DN29">
        <f>SUMIFS(DataRegularSeason20242025!$AA$3:$AA$1315,DataRegularSeason20242025!$B$3:$B$1315, "&lt;=" &amp; DN$1, DataRegularSeason20242025!$D$3:$D$1315, $A29)+SUMIFS(DataRegularSeason20242025!$AB$3:$AB$1315,DataRegularSeason20242025!$B$3:$B$1315, "&lt;=" &amp; DN$1, DataRegularSeason20242025!$E$3:$E$1315, $A29)</f>
        <v>13</v>
      </c>
      <c r="DO29">
        <f>SUMIFS(DataRegularSeason20242025!$AA$3:$AA$1315,DataRegularSeason20242025!$B$3:$B$1315, "&lt;=" &amp; DO$1, DataRegularSeason20242025!$D$3:$D$1315, $A29)+SUMIFS(DataRegularSeason20242025!$AB$3:$AB$1315,DataRegularSeason20242025!$B$3:$B$1315, "&lt;=" &amp; DO$1, DataRegularSeason20242025!$E$3:$E$1315, $A29)</f>
        <v>13</v>
      </c>
      <c r="DP29">
        <f>SUMIFS(DataRegularSeason20242025!$AA$3:$AA$1315,DataRegularSeason20242025!$B$3:$B$1315, "&lt;=" &amp; DP$1, DataRegularSeason20242025!$D$3:$D$1315, $A29)+SUMIFS(DataRegularSeason20242025!$AB$3:$AB$1315,DataRegularSeason20242025!$B$3:$B$1315, "&lt;=" &amp; DP$1, DataRegularSeason20242025!$E$3:$E$1315, $A29)</f>
        <v>13</v>
      </c>
      <c r="DQ29">
        <f>SUMIFS(DataRegularSeason20242025!$AA$3:$AA$1315,DataRegularSeason20242025!$B$3:$B$1315, "&lt;=" &amp; DQ$1, DataRegularSeason20242025!$D$3:$D$1315, $A29)+SUMIFS(DataRegularSeason20242025!$AB$3:$AB$1315,DataRegularSeason20242025!$B$3:$B$1315, "&lt;=" &amp; DQ$1, DataRegularSeason20242025!$E$3:$E$1315, $A29)</f>
        <v>13</v>
      </c>
      <c r="DR29">
        <f>SUMIFS(DataRegularSeason20242025!$AA$3:$AA$1315,DataRegularSeason20242025!$B$3:$B$1315, "&lt;=" &amp; DR$1, DataRegularSeason20242025!$D$3:$D$1315, $A29)+SUMIFS(DataRegularSeason20242025!$AB$3:$AB$1315,DataRegularSeason20242025!$B$3:$B$1315, "&lt;=" &amp; DR$1, DataRegularSeason20242025!$E$3:$E$1315, $A29)</f>
        <v>13</v>
      </c>
      <c r="DS29">
        <f>SUMIFS(DataRegularSeason20242025!$AA$3:$AA$1315,DataRegularSeason20242025!$B$3:$B$1315, "&lt;=" &amp; DS$1, DataRegularSeason20242025!$D$3:$D$1315, $A29)+SUMIFS(DataRegularSeason20242025!$AB$3:$AB$1315,DataRegularSeason20242025!$B$3:$B$1315, "&lt;=" &amp; DS$1, DataRegularSeason20242025!$E$3:$E$1315, $A29)</f>
        <v>13</v>
      </c>
      <c r="DT29">
        <f>SUMIFS(DataRegularSeason20242025!$AA$3:$AA$1315,DataRegularSeason20242025!$B$3:$B$1315, "&lt;=" &amp; DT$1, DataRegularSeason20242025!$D$3:$D$1315, $A29)+SUMIFS(DataRegularSeason20242025!$AB$3:$AB$1315,DataRegularSeason20242025!$B$3:$B$1315, "&lt;=" &amp; DT$1, DataRegularSeason20242025!$E$3:$E$1315, $A29)</f>
        <v>13</v>
      </c>
      <c r="DU29">
        <f>SUMIFS(DataRegularSeason20242025!$AA$3:$AA$1315,DataRegularSeason20242025!$B$3:$B$1315, "&lt;=" &amp; DU$1, DataRegularSeason20242025!$D$3:$D$1315, $A29)+SUMIFS(DataRegularSeason20242025!$AB$3:$AB$1315,DataRegularSeason20242025!$B$3:$B$1315, "&lt;=" &amp; DU$1, DataRegularSeason20242025!$E$3:$E$1315, $A29)</f>
        <v>13</v>
      </c>
      <c r="DV29">
        <f>SUMIFS(DataRegularSeason20242025!$AA$3:$AA$1315,DataRegularSeason20242025!$B$3:$B$1315, "&lt;=" &amp; DV$1, DataRegularSeason20242025!$D$3:$D$1315, $A29)+SUMIFS(DataRegularSeason20242025!$AB$3:$AB$1315,DataRegularSeason20242025!$B$3:$B$1315, "&lt;=" &amp; DV$1, DataRegularSeason20242025!$E$3:$E$1315, $A29)</f>
        <v>13</v>
      </c>
      <c r="DW29">
        <f>SUMIFS(DataRegularSeason20242025!$AA$3:$AA$1315,DataRegularSeason20242025!$B$3:$B$1315, "&lt;=" &amp; DW$1, DataRegularSeason20242025!$D$3:$D$1315, $A29)+SUMIFS(DataRegularSeason20242025!$AB$3:$AB$1315,DataRegularSeason20242025!$B$3:$B$1315, "&lt;=" &amp; DW$1, DataRegularSeason20242025!$E$3:$E$1315, $A29)</f>
        <v>13</v>
      </c>
      <c r="DX29">
        <f>SUMIFS(DataRegularSeason20242025!$AA$3:$AA$1315,DataRegularSeason20242025!$B$3:$B$1315, "&lt;=" &amp; DX$1, DataRegularSeason20242025!$D$3:$D$1315, $A29)+SUMIFS(DataRegularSeason20242025!$AB$3:$AB$1315,DataRegularSeason20242025!$B$3:$B$1315, "&lt;=" &amp; DX$1, DataRegularSeason20242025!$E$3:$E$1315, $A29)</f>
        <v>13</v>
      </c>
      <c r="DY29">
        <f>SUMIFS(DataRegularSeason20242025!$AA$3:$AA$1315,DataRegularSeason20242025!$B$3:$B$1315, "&lt;=" &amp; DY$1, DataRegularSeason20242025!$D$3:$D$1315, $A29)+SUMIFS(DataRegularSeason20242025!$AB$3:$AB$1315,DataRegularSeason20242025!$B$3:$B$1315, "&lt;=" &amp; DY$1, DataRegularSeason20242025!$E$3:$E$1315, $A29)</f>
        <v>13</v>
      </c>
      <c r="DZ29">
        <f>SUMIFS(DataRegularSeason20242025!$AA$3:$AA$1315,DataRegularSeason20242025!$B$3:$B$1315, "&lt;=" &amp; DZ$1, DataRegularSeason20242025!$D$3:$D$1315, $A29)+SUMIFS(DataRegularSeason20242025!$AB$3:$AB$1315,DataRegularSeason20242025!$B$3:$B$1315, "&lt;=" &amp; DZ$1, DataRegularSeason20242025!$E$3:$E$1315, $A29)</f>
        <v>13</v>
      </c>
      <c r="EA29">
        <f>SUMIFS(DataRegularSeason20242025!$AA$3:$AA$1315,DataRegularSeason20242025!$B$3:$B$1315, "&lt;=" &amp; EA$1, DataRegularSeason20242025!$D$3:$D$1315, $A29)+SUMIFS(DataRegularSeason20242025!$AB$3:$AB$1315,DataRegularSeason20242025!$B$3:$B$1315, "&lt;=" &amp; EA$1, DataRegularSeason20242025!$E$3:$E$1315, $A29)</f>
        <v>13</v>
      </c>
      <c r="EB29">
        <f>SUMIFS(DataRegularSeason20242025!$AA$3:$AA$1315,DataRegularSeason20242025!$B$3:$B$1315, "&lt;=" &amp; EB$1, DataRegularSeason20242025!$D$3:$D$1315, $A29)+SUMIFS(DataRegularSeason20242025!$AB$3:$AB$1315,DataRegularSeason20242025!$B$3:$B$1315, "&lt;=" &amp; EB$1, DataRegularSeason20242025!$E$3:$E$1315, $A29)</f>
        <v>13</v>
      </c>
      <c r="EC29">
        <f>SUMIFS(DataRegularSeason20242025!$AA$3:$AA$1315,DataRegularSeason20242025!$B$3:$B$1315, "&lt;=" &amp; EC$1, DataRegularSeason20242025!$D$3:$D$1315, $A29)+SUMIFS(DataRegularSeason20242025!$AB$3:$AB$1315,DataRegularSeason20242025!$B$3:$B$1315, "&lt;=" &amp; EC$1, DataRegularSeason20242025!$E$3:$E$1315, $A29)</f>
        <v>13</v>
      </c>
      <c r="ED29">
        <f>SUMIFS(DataRegularSeason20242025!$AA$3:$AA$1315,DataRegularSeason20242025!$B$3:$B$1315, "&lt;=" &amp; ED$1, DataRegularSeason20242025!$D$3:$D$1315, $A29)+SUMIFS(DataRegularSeason20242025!$AB$3:$AB$1315,DataRegularSeason20242025!$B$3:$B$1315, "&lt;=" &amp; ED$1, DataRegularSeason20242025!$E$3:$E$1315, $A29)</f>
        <v>13</v>
      </c>
      <c r="EE29">
        <f>SUMIFS(DataRegularSeason20242025!$AA$3:$AA$1315,DataRegularSeason20242025!$B$3:$B$1315, "&lt;=" &amp; EE$1, DataRegularSeason20242025!$D$3:$D$1315, $A29)+SUMIFS(DataRegularSeason20242025!$AB$3:$AB$1315,DataRegularSeason20242025!$B$3:$B$1315, "&lt;=" &amp; EE$1, DataRegularSeason20242025!$E$3:$E$1315, $A29)</f>
        <v>13</v>
      </c>
      <c r="EF29">
        <f>SUMIFS(DataRegularSeason20242025!$AA$3:$AA$1315,DataRegularSeason20242025!$B$3:$B$1315, "&lt;=" &amp; EF$1, DataRegularSeason20242025!$D$3:$D$1315, $A29)+SUMIFS(DataRegularSeason20242025!$AB$3:$AB$1315,DataRegularSeason20242025!$B$3:$B$1315, "&lt;=" &amp; EF$1, DataRegularSeason20242025!$E$3:$E$1315, $A29)</f>
        <v>13</v>
      </c>
      <c r="EG29">
        <f>SUMIFS(DataRegularSeason20242025!$AA$3:$AA$1315,DataRegularSeason20242025!$B$3:$B$1315, "&lt;=" &amp; EG$1, DataRegularSeason20242025!$D$3:$D$1315, $A29)+SUMIFS(DataRegularSeason20242025!$AB$3:$AB$1315,DataRegularSeason20242025!$B$3:$B$1315, "&lt;=" &amp; EG$1, DataRegularSeason20242025!$E$3:$E$1315, $A29)</f>
        <v>13</v>
      </c>
      <c r="EH29">
        <f>SUMIFS(DataRegularSeason20242025!$AA$3:$AA$1315,DataRegularSeason20242025!$B$3:$B$1315, "&lt;=" &amp; EH$1, DataRegularSeason20242025!$D$3:$D$1315, $A29)+SUMIFS(DataRegularSeason20242025!$AB$3:$AB$1315,DataRegularSeason20242025!$B$3:$B$1315, "&lt;=" &amp; EH$1, DataRegularSeason20242025!$E$3:$E$1315, $A29)</f>
        <v>13</v>
      </c>
      <c r="EI29">
        <f>SUMIFS(DataRegularSeason20242025!$AA$3:$AA$1315,DataRegularSeason20242025!$B$3:$B$1315, "&lt;=" &amp; EI$1, DataRegularSeason20242025!$D$3:$D$1315, $A29)+SUMIFS(DataRegularSeason20242025!$AB$3:$AB$1315,DataRegularSeason20242025!$B$3:$B$1315, "&lt;=" &amp; EI$1, DataRegularSeason20242025!$E$3:$E$1315, $A29)</f>
        <v>13</v>
      </c>
      <c r="EJ29">
        <f>SUMIFS(DataRegularSeason20242025!$AA$3:$AA$1315,DataRegularSeason20242025!$B$3:$B$1315, "&lt;=" &amp; EJ$1, DataRegularSeason20242025!$D$3:$D$1315, $A29)+SUMIFS(DataRegularSeason20242025!$AB$3:$AB$1315,DataRegularSeason20242025!$B$3:$B$1315, "&lt;=" &amp; EJ$1, DataRegularSeason20242025!$E$3:$E$1315, $A29)</f>
        <v>13</v>
      </c>
      <c r="EK29">
        <f>SUMIFS(DataRegularSeason20242025!$AA$3:$AA$1315,DataRegularSeason20242025!$B$3:$B$1315, "&lt;=" &amp; EK$1, DataRegularSeason20242025!$D$3:$D$1315, $A29)+SUMIFS(DataRegularSeason20242025!$AB$3:$AB$1315,DataRegularSeason20242025!$B$3:$B$1315, "&lt;=" &amp; EK$1, DataRegularSeason20242025!$E$3:$E$1315, $A29)</f>
        <v>13</v>
      </c>
      <c r="EL29">
        <f>SUMIFS(DataRegularSeason20242025!$AA$3:$AA$1315,DataRegularSeason20242025!$B$3:$B$1315, "&lt;=" &amp; EL$1, DataRegularSeason20242025!$D$3:$D$1315, $A29)+SUMIFS(DataRegularSeason20242025!$AB$3:$AB$1315,DataRegularSeason20242025!$B$3:$B$1315, "&lt;=" &amp; EL$1, DataRegularSeason20242025!$E$3:$E$1315, $A29)</f>
        <v>13</v>
      </c>
      <c r="EM29">
        <f>SUMIFS(DataRegularSeason20242025!$AA$3:$AA$1315,DataRegularSeason20242025!$B$3:$B$1315, "&lt;=" &amp; EM$1, DataRegularSeason20242025!$D$3:$D$1315, $A29)+SUMIFS(DataRegularSeason20242025!$AB$3:$AB$1315,DataRegularSeason20242025!$B$3:$B$1315, "&lt;=" &amp; EM$1, DataRegularSeason20242025!$E$3:$E$1315, $A29)</f>
        <v>13</v>
      </c>
      <c r="EN29">
        <f>SUMIFS(DataRegularSeason20242025!$AA$3:$AA$1315,DataRegularSeason20242025!$B$3:$B$1315, "&lt;=" &amp; EN$1, DataRegularSeason20242025!$D$3:$D$1315, $A29)+SUMIFS(DataRegularSeason20242025!$AB$3:$AB$1315,DataRegularSeason20242025!$B$3:$B$1315, "&lt;=" &amp; EN$1, DataRegularSeason20242025!$E$3:$E$1315, $A29)</f>
        <v>13</v>
      </c>
      <c r="EO29">
        <f>SUMIFS(DataRegularSeason20242025!$AA$3:$AA$1315,DataRegularSeason20242025!$B$3:$B$1315, "&lt;=" &amp; EO$1, DataRegularSeason20242025!$D$3:$D$1315, $A29)+SUMIFS(DataRegularSeason20242025!$AB$3:$AB$1315,DataRegularSeason20242025!$B$3:$B$1315, "&lt;=" &amp; EO$1, DataRegularSeason20242025!$E$3:$E$1315, $A29)</f>
        <v>13</v>
      </c>
      <c r="EP29">
        <f>SUMIFS(DataRegularSeason20242025!$AA$3:$AA$1315,DataRegularSeason20242025!$B$3:$B$1315, "&lt;=" &amp; EP$1, DataRegularSeason20242025!$D$3:$D$1315, $A29)+SUMIFS(DataRegularSeason20242025!$AB$3:$AB$1315,DataRegularSeason20242025!$B$3:$B$1315, "&lt;=" &amp; EP$1, DataRegularSeason20242025!$E$3:$E$1315, $A29)</f>
        <v>13</v>
      </c>
      <c r="EQ29">
        <f>SUMIFS(DataRegularSeason20242025!$AA$3:$AA$1315,DataRegularSeason20242025!$B$3:$B$1315, "&lt;=" &amp; EQ$1, DataRegularSeason20242025!$D$3:$D$1315, $A29)+SUMIFS(DataRegularSeason20242025!$AB$3:$AB$1315,DataRegularSeason20242025!$B$3:$B$1315, "&lt;=" &amp; EQ$1, DataRegularSeason20242025!$E$3:$E$1315, $A29)</f>
        <v>13</v>
      </c>
      <c r="ER29">
        <f>SUMIFS(DataRegularSeason20242025!$AA$3:$AA$1315,DataRegularSeason20242025!$B$3:$B$1315, "&lt;=" &amp; ER$1, DataRegularSeason20242025!$D$3:$D$1315, $A29)+SUMIFS(DataRegularSeason20242025!$AB$3:$AB$1315,DataRegularSeason20242025!$B$3:$B$1315, "&lt;=" &amp; ER$1, DataRegularSeason20242025!$E$3:$E$1315, $A29)</f>
        <v>13</v>
      </c>
      <c r="ES29">
        <f>SUMIFS(DataRegularSeason20242025!$AA$3:$AA$1315,DataRegularSeason20242025!$B$3:$B$1315, "&lt;=" &amp; ES$1, DataRegularSeason20242025!$D$3:$D$1315, $A29)+SUMIFS(DataRegularSeason20242025!$AB$3:$AB$1315,DataRegularSeason20242025!$B$3:$B$1315, "&lt;=" &amp; ES$1, DataRegularSeason20242025!$E$3:$E$1315, $A29)</f>
        <v>13</v>
      </c>
      <c r="ET29">
        <f>SUMIFS(DataRegularSeason20242025!$AA$3:$AA$1315,DataRegularSeason20242025!$B$3:$B$1315, "&lt;=" &amp; ET$1, DataRegularSeason20242025!$D$3:$D$1315, $A29)+SUMIFS(DataRegularSeason20242025!$AB$3:$AB$1315,DataRegularSeason20242025!$B$3:$B$1315, "&lt;=" &amp; ET$1, DataRegularSeason20242025!$E$3:$E$1315, $A29)</f>
        <v>13</v>
      </c>
      <c r="EU29">
        <f>SUMIFS(DataRegularSeason20242025!$AA$3:$AA$1315,DataRegularSeason20242025!$B$3:$B$1315, "&lt;=" &amp; EU$1, DataRegularSeason20242025!$D$3:$D$1315, $A29)+SUMIFS(DataRegularSeason20242025!$AB$3:$AB$1315,DataRegularSeason20242025!$B$3:$B$1315, "&lt;=" &amp; EU$1, DataRegularSeason20242025!$E$3:$E$1315, $A29)</f>
        <v>13</v>
      </c>
      <c r="EV29">
        <f>SUMIFS(DataRegularSeason20242025!$AA$3:$AA$1315,DataRegularSeason20242025!$B$3:$B$1315, "&lt;=" &amp; EV$1, DataRegularSeason20242025!$D$3:$D$1315, $A29)+SUMIFS(DataRegularSeason20242025!$AB$3:$AB$1315,DataRegularSeason20242025!$B$3:$B$1315, "&lt;=" &amp; EV$1, DataRegularSeason20242025!$E$3:$E$1315, $A29)</f>
        <v>13</v>
      </c>
      <c r="EW29">
        <f>SUMIFS(DataRegularSeason20242025!$AA$3:$AA$1315,DataRegularSeason20242025!$B$3:$B$1315, "&lt;=" &amp; EW$1, DataRegularSeason20242025!$D$3:$D$1315, $A29)+SUMIFS(DataRegularSeason20242025!$AB$3:$AB$1315,DataRegularSeason20242025!$B$3:$B$1315, "&lt;=" &amp; EW$1, DataRegularSeason20242025!$E$3:$E$1315, $A29)</f>
        <v>13</v>
      </c>
      <c r="EX29">
        <f>SUMIFS(DataRegularSeason20242025!$AA$3:$AA$1315,DataRegularSeason20242025!$B$3:$B$1315, "&lt;=" &amp; EX$1, DataRegularSeason20242025!$D$3:$D$1315, $A29)+SUMIFS(DataRegularSeason20242025!$AB$3:$AB$1315,DataRegularSeason20242025!$B$3:$B$1315, "&lt;=" &amp; EX$1, DataRegularSeason20242025!$E$3:$E$1315, $A29)</f>
        <v>13</v>
      </c>
      <c r="EY29">
        <f>SUMIFS(DataRegularSeason20242025!$AA$3:$AA$1315,DataRegularSeason20242025!$B$3:$B$1315, "&lt;=" &amp; EY$1, DataRegularSeason20242025!$D$3:$D$1315, $A29)+SUMIFS(DataRegularSeason20242025!$AB$3:$AB$1315,DataRegularSeason20242025!$B$3:$B$1315, "&lt;=" &amp; EY$1, DataRegularSeason20242025!$E$3:$E$1315, $A29)</f>
        <v>13</v>
      </c>
      <c r="EZ29">
        <f>SUMIFS(DataRegularSeason20242025!$AA$3:$AA$1315,DataRegularSeason20242025!$B$3:$B$1315, "&lt;=" &amp; EZ$1, DataRegularSeason20242025!$D$3:$D$1315, $A29)+SUMIFS(DataRegularSeason20242025!$AB$3:$AB$1315,DataRegularSeason20242025!$B$3:$B$1315, "&lt;=" &amp; EZ$1, DataRegularSeason20242025!$E$3:$E$1315, $A29)</f>
        <v>13</v>
      </c>
      <c r="FA29">
        <f>SUMIFS(DataRegularSeason20242025!$AA$3:$AA$1315,DataRegularSeason20242025!$B$3:$B$1315, "&lt;=" &amp; FA$1, DataRegularSeason20242025!$D$3:$D$1315, $A29)+SUMIFS(DataRegularSeason20242025!$AB$3:$AB$1315,DataRegularSeason20242025!$B$3:$B$1315, "&lt;=" &amp; FA$1, DataRegularSeason20242025!$E$3:$E$1315, $A29)</f>
        <v>13</v>
      </c>
      <c r="FB29">
        <f>SUMIFS(DataRegularSeason20242025!$AA$3:$AA$1315,DataRegularSeason20242025!$B$3:$B$1315, "&lt;=" &amp; FB$1, DataRegularSeason20242025!$D$3:$D$1315, $A29)+SUMIFS(DataRegularSeason20242025!$AB$3:$AB$1315,DataRegularSeason20242025!$B$3:$B$1315, "&lt;=" &amp; FB$1, DataRegularSeason20242025!$E$3:$E$1315, $A29)</f>
        <v>13</v>
      </c>
      <c r="FC29">
        <f>SUMIFS(DataRegularSeason20242025!$AA$3:$AA$1315,DataRegularSeason20242025!$B$3:$B$1315, "&lt;=" &amp; FC$1, DataRegularSeason20242025!$D$3:$D$1315, $A29)+SUMIFS(DataRegularSeason20242025!$AB$3:$AB$1315,DataRegularSeason20242025!$B$3:$B$1315, "&lt;=" &amp; FC$1, DataRegularSeason20242025!$E$3:$E$1315, $A29)</f>
        <v>13</v>
      </c>
      <c r="FD29">
        <f>SUMIFS(DataRegularSeason20242025!$AA$3:$AA$1315,DataRegularSeason20242025!$B$3:$B$1315, "&lt;=" &amp; FD$1, DataRegularSeason20242025!$D$3:$D$1315, $A29)+SUMIFS(DataRegularSeason20242025!$AB$3:$AB$1315,DataRegularSeason20242025!$B$3:$B$1315, "&lt;=" &amp; FD$1, DataRegularSeason20242025!$E$3:$E$1315, $A29)</f>
        <v>13</v>
      </c>
      <c r="FE29">
        <f>SUMIFS(DataRegularSeason20242025!$AA$3:$AA$1315,DataRegularSeason20242025!$B$3:$B$1315, "&lt;=" &amp; FE$1, DataRegularSeason20242025!$D$3:$D$1315, $A29)+SUMIFS(DataRegularSeason20242025!$AB$3:$AB$1315,DataRegularSeason20242025!$B$3:$B$1315, "&lt;=" &amp; FE$1, DataRegularSeason20242025!$E$3:$E$1315, $A29)</f>
        <v>13</v>
      </c>
      <c r="FF29">
        <f>SUMIFS(DataRegularSeason20242025!$AA$3:$AA$1315,DataRegularSeason20242025!$B$3:$B$1315, "&lt;=" &amp; FF$1, DataRegularSeason20242025!$D$3:$D$1315, $A29)+SUMIFS(DataRegularSeason20242025!$AB$3:$AB$1315,DataRegularSeason20242025!$B$3:$B$1315, "&lt;=" &amp; FF$1, DataRegularSeason20242025!$E$3:$E$1315, $A29)</f>
        <v>13</v>
      </c>
      <c r="FG29">
        <f>SUMIFS(DataRegularSeason20242025!$AA$3:$AA$1315,DataRegularSeason20242025!$B$3:$B$1315, "&lt;=" &amp; FG$1, DataRegularSeason20242025!$D$3:$D$1315, $A29)+SUMIFS(DataRegularSeason20242025!$AB$3:$AB$1315,DataRegularSeason20242025!$B$3:$B$1315, "&lt;=" &amp; FG$1, DataRegularSeason20242025!$E$3:$E$1315, $A29)</f>
        <v>13</v>
      </c>
      <c r="FH29">
        <f>SUMIFS(DataRegularSeason20242025!$AA$3:$AA$1315,DataRegularSeason20242025!$B$3:$B$1315, "&lt;=" &amp; FH$1, DataRegularSeason20242025!$D$3:$D$1315, $A29)+SUMIFS(DataRegularSeason20242025!$AB$3:$AB$1315,DataRegularSeason20242025!$B$3:$B$1315, "&lt;=" &amp; FH$1, DataRegularSeason20242025!$E$3:$E$1315, $A29)</f>
        <v>13</v>
      </c>
      <c r="FI29">
        <f>SUMIFS(DataRegularSeason20242025!$AA$3:$AA$1315,DataRegularSeason20242025!$B$3:$B$1315, "&lt;=" &amp; FI$1, DataRegularSeason20242025!$D$3:$D$1315, $A29)+SUMIFS(DataRegularSeason20242025!$AB$3:$AB$1315,DataRegularSeason20242025!$B$3:$B$1315, "&lt;=" &amp; FI$1, DataRegularSeason20242025!$E$3:$E$1315, $A29)</f>
        <v>13</v>
      </c>
      <c r="FJ29">
        <f>SUMIFS(DataRegularSeason20242025!$AA$3:$AA$1315,DataRegularSeason20242025!$B$3:$B$1315, "&lt;=" &amp; FJ$1, DataRegularSeason20242025!$D$3:$D$1315, $A29)+SUMIFS(DataRegularSeason20242025!$AB$3:$AB$1315,DataRegularSeason20242025!$B$3:$B$1315, "&lt;=" &amp; FJ$1, DataRegularSeason20242025!$E$3:$E$1315, $A29)</f>
        <v>13</v>
      </c>
      <c r="FK29">
        <f>SUMIFS(DataRegularSeason20242025!$AA$3:$AA$1315,DataRegularSeason20242025!$B$3:$B$1315, "&lt;=" &amp; FK$1, DataRegularSeason20242025!$D$3:$D$1315, $A29)+SUMIFS(DataRegularSeason20242025!$AB$3:$AB$1315,DataRegularSeason20242025!$B$3:$B$1315, "&lt;=" &amp; FK$1, DataRegularSeason20242025!$E$3:$E$1315, $A29)</f>
        <v>13</v>
      </c>
      <c r="FL29">
        <f>SUMIFS(DataRegularSeason20242025!$AA$3:$AA$1315,DataRegularSeason20242025!$B$3:$B$1315, "&lt;=" &amp; FL$1, DataRegularSeason20242025!$D$3:$D$1315, $A29)+SUMIFS(DataRegularSeason20242025!$AB$3:$AB$1315,DataRegularSeason20242025!$B$3:$B$1315, "&lt;=" &amp; FL$1, DataRegularSeason20242025!$E$3:$E$1315, $A29)</f>
        <v>13</v>
      </c>
      <c r="FM29">
        <f>SUMIFS(DataRegularSeason20242025!$AA$3:$AA$1315,DataRegularSeason20242025!$B$3:$B$1315, "&lt;=" &amp; FM$1, DataRegularSeason20242025!$D$3:$D$1315, $A29)+SUMIFS(DataRegularSeason20242025!$AB$3:$AB$1315,DataRegularSeason20242025!$B$3:$B$1315, "&lt;=" &amp; FM$1, DataRegularSeason20242025!$E$3:$E$1315, $A29)</f>
        <v>13</v>
      </c>
      <c r="FN29">
        <f>SUMIFS(DataRegularSeason20242025!$AA$3:$AA$1315,DataRegularSeason20242025!$B$3:$B$1315, "&lt;=" &amp; FN$1, DataRegularSeason20242025!$D$3:$D$1315, $A29)+SUMIFS(DataRegularSeason20242025!$AB$3:$AB$1315,DataRegularSeason20242025!$B$3:$B$1315, "&lt;=" &amp; FN$1, DataRegularSeason20242025!$E$3:$E$1315, $A29)</f>
        <v>13</v>
      </c>
      <c r="FO29">
        <f>SUMIFS(DataRegularSeason20242025!$AA$3:$AA$1315,DataRegularSeason20242025!$B$3:$B$1315, "&lt;=" &amp; FO$1, DataRegularSeason20242025!$D$3:$D$1315, $A29)+SUMIFS(DataRegularSeason20242025!$AB$3:$AB$1315,DataRegularSeason20242025!$B$3:$B$1315, "&lt;=" &amp; FO$1, DataRegularSeason20242025!$E$3:$E$1315, $A29)</f>
        <v>13</v>
      </c>
      <c r="FP29">
        <f>SUMIFS(DataRegularSeason20242025!$AA$3:$AA$1315,DataRegularSeason20242025!$B$3:$B$1315, "&lt;=" &amp; FP$1, DataRegularSeason20242025!$D$3:$D$1315, $A29)+SUMIFS(DataRegularSeason20242025!$AB$3:$AB$1315,DataRegularSeason20242025!$B$3:$B$1315, "&lt;=" &amp; FP$1, DataRegularSeason20242025!$E$3:$E$1315, $A29)</f>
        <v>13</v>
      </c>
      <c r="FQ29">
        <f>SUMIFS(DataRegularSeason20242025!$AA$3:$AA$1315,DataRegularSeason20242025!$B$3:$B$1315, "&lt;=" &amp; FQ$1, DataRegularSeason20242025!$D$3:$D$1315, $A29)+SUMIFS(DataRegularSeason20242025!$AB$3:$AB$1315,DataRegularSeason20242025!$B$3:$B$1315, "&lt;=" &amp; FQ$1, DataRegularSeason20242025!$E$3:$E$1315, $A29)</f>
        <v>13</v>
      </c>
      <c r="FR29">
        <f>SUMIFS(DataRegularSeason20242025!$AA$3:$AA$1315,DataRegularSeason20242025!$B$3:$B$1315, "&lt;=" &amp; FR$1, DataRegularSeason20242025!$D$3:$D$1315, $A29)+SUMIFS(DataRegularSeason20242025!$AB$3:$AB$1315,DataRegularSeason20242025!$B$3:$B$1315, "&lt;=" &amp; FR$1, DataRegularSeason20242025!$E$3:$E$1315, $A29)</f>
        <v>13</v>
      </c>
      <c r="FS29">
        <f>SUMIFS(DataRegularSeason20242025!$AA$3:$AA$1315,DataRegularSeason20242025!$B$3:$B$1315, "&lt;=" &amp; FS$1, DataRegularSeason20242025!$D$3:$D$1315, $A29)+SUMIFS(DataRegularSeason20242025!$AB$3:$AB$1315,DataRegularSeason20242025!$B$3:$B$1315, "&lt;=" &amp; FS$1, DataRegularSeason20242025!$E$3:$E$1315, $A29)</f>
        <v>13</v>
      </c>
      <c r="FT29">
        <f>SUMIFS(DataRegularSeason20242025!$AA$3:$AA$1315,DataRegularSeason20242025!$B$3:$B$1315, "&lt;=" &amp; FT$1, DataRegularSeason20242025!$D$3:$D$1315, $A29)+SUMIFS(DataRegularSeason20242025!$AB$3:$AB$1315,DataRegularSeason20242025!$B$3:$B$1315, "&lt;=" &amp; FT$1, DataRegularSeason20242025!$E$3:$E$1315, $A29)</f>
        <v>13</v>
      </c>
      <c r="FU29">
        <f>SUMIFS(DataRegularSeason20242025!$AA$3:$AA$1315,DataRegularSeason20242025!$B$3:$B$1315, "&lt;=" &amp; FU$1, DataRegularSeason20242025!$D$3:$D$1315, $A29)+SUMIFS(DataRegularSeason20242025!$AB$3:$AB$1315,DataRegularSeason20242025!$B$3:$B$1315, "&lt;=" &amp; FU$1, DataRegularSeason20242025!$E$3:$E$1315, $A29)</f>
        <v>13</v>
      </c>
      <c r="FV29">
        <f>SUMIFS(DataRegularSeason20242025!$AA$3:$AA$1315,DataRegularSeason20242025!$B$3:$B$1315, "&lt;=" &amp; FV$1, DataRegularSeason20242025!$D$3:$D$1315, $A29)+SUMIFS(DataRegularSeason20242025!$AB$3:$AB$1315,DataRegularSeason20242025!$B$3:$B$1315, "&lt;=" &amp; FV$1, DataRegularSeason20242025!$E$3:$E$1315, $A29)</f>
        <v>13</v>
      </c>
      <c r="FW29">
        <f>SUMIFS(DataRegularSeason20242025!$AA$3:$AA$1315,DataRegularSeason20242025!$B$3:$B$1315, "&lt;=" &amp; FW$1, DataRegularSeason20242025!$D$3:$D$1315, $A29)+SUMIFS(DataRegularSeason20242025!$AB$3:$AB$1315,DataRegularSeason20242025!$B$3:$B$1315, "&lt;=" &amp; FW$1, DataRegularSeason20242025!$E$3:$E$1315, $A29)</f>
        <v>13</v>
      </c>
      <c r="FX29">
        <f>SUMIFS(DataRegularSeason20242025!$AA$3:$AA$1315,DataRegularSeason20242025!$B$3:$B$1315, "&lt;=" &amp; FX$1, DataRegularSeason20242025!$D$3:$D$1315, $A29)+SUMIFS(DataRegularSeason20242025!$AB$3:$AB$1315,DataRegularSeason20242025!$B$3:$B$1315, "&lt;=" &amp; FX$1, DataRegularSeason20242025!$E$3:$E$1315, $A29)</f>
        <v>13</v>
      </c>
      <c r="FY29">
        <f>SUMIFS(DataRegularSeason20242025!$AA$3:$AA$1315,DataRegularSeason20242025!$B$3:$B$1315, "&lt;=" &amp; FY$1, DataRegularSeason20242025!$D$3:$D$1315, $A29)+SUMIFS(DataRegularSeason20242025!$AB$3:$AB$1315,DataRegularSeason20242025!$B$3:$B$1315, "&lt;=" &amp; FY$1, DataRegularSeason20242025!$E$3:$E$1315, $A29)</f>
        <v>13</v>
      </c>
      <c r="FZ29">
        <f>SUMIFS(DataRegularSeason20242025!$AA$3:$AA$1315,DataRegularSeason20242025!$B$3:$B$1315, "&lt;=" &amp; FZ$1, DataRegularSeason20242025!$D$3:$D$1315, $A29)+SUMIFS(DataRegularSeason20242025!$AB$3:$AB$1315,DataRegularSeason20242025!$B$3:$B$1315, "&lt;=" &amp; FZ$1, DataRegularSeason20242025!$E$3:$E$1315, $A29)</f>
        <v>13</v>
      </c>
      <c r="GA29">
        <f>SUMIFS(DataRegularSeason20242025!$AA$3:$AA$1315,DataRegularSeason20242025!$B$3:$B$1315, "&lt;=" &amp; GA$1, DataRegularSeason20242025!$D$3:$D$1315, $A29)+SUMIFS(DataRegularSeason20242025!$AB$3:$AB$1315,DataRegularSeason20242025!$B$3:$B$1315, "&lt;=" &amp; GA$1, DataRegularSeason20242025!$E$3:$E$1315, $A29)</f>
        <v>13</v>
      </c>
      <c r="GB29">
        <f>SUMIFS(DataRegularSeason20242025!$AA$3:$AA$1315,DataRegularSeason20242025!$B$3:$B$1315, "&lt;=" &amp; GB$1, DataRegularSeason20242025!$D$3:$D$1315, $A29)+SUMIFS(DataRegularSeason20242025!$AB$3:$AB$1315,DataRegularSeason20242025!$B$3:$B$1315, "&lt;=" &amp; GB$1, DataRegularSeason20242025!$E$3:$E$1315, $A29)</f>
        <v>13</v>
      </c>
      <c r="GC29">
        <f>SUMIFS(DataRegularSeason20242025!$AA$3:$AA$1315,DataRegularSeason20242025!$B$3:$B$1315, "&lt;=" &amp; GC$1, DataRegularSeason20242025!$D$3:$D$1315, $A29)+SUMIFS(DataRegularSeason20242025!$AB$3:$AB$1315,DataRegularSeason20242025!$B$3:$B$1315, "&lt;=" &amp; GC$1, DataRegularSeason20242025!$E$3:$E$1315, $A29)</f>
        <v>13</v>
      </c>
      <c r="GD29">
        <f>SUMIFS(DataRegularSeason20242025!$AA$3:$AA$1315,DataRegularSeason20242025!$B$3:$B$1315, "&lt;=" &amp; GD$1, DataRegularSeason20242025!$D$3:$D$1315, $A29)+SUMIFS(DataRegularSeason20242025!$AB$3:$AB$1315,DataRegularSeason20242025!$B$3:$B$1315, "&lt;=" &amp; GD$1, DataRegularSeason20242025!$E$3:$E$1315, $A29)</f>
        <v>13</v>
      </c>
      <c r="GE29">
        <f>SUMIFS(DataRegularSeason20242025!$AA$3:$AA$1315,DataRegularSeason20242025!$B$3:$B$1315, "&lt;=" &amp; GE$1, DataRegularSeason20242025!$D$3:$D$1315, $A29)+SUMIFS(DataRegularSeason20242025!$AB$3:$AB$1315,DataRegularSeason20242025!$B$3:$B$1315, "&lt;=" &amp; GE$1, DataRegularSeason20242025!$E$3:$E$1315, $A29)</f>
        <v>13</v>
      </c>
      <c r="GF29">
        <f>SUMIFS(DataRegularSeason20242025!$AA$3:$AA$1315,DataRegularSeason20242025!$B$3:$B$1315, "&lt;=" &amp; GF$1, DataRegularSeason20242025!$D$3:$D$1315, $A29)+SUMIFS(DataRegularSeason20242025!$AB$3:$AB$1315,DataRegularSeason20242025!$B$3:$B$1315, "&lt;=" &amp; GF$1, DataRegularSeason20242025!$E$3:$E$1315, $A29)</f>
        <v>13</v>
      </c>
      <c r="GG29">
        <f>SUMIFS(DataRegularSeason20242025!$AA$3:$AA$1315,DataRegularSeason20242025!$B$3:$B$1315, "&lt;=" &amp; GG$1, DataRegularSeason20242025!$D$3:$D$1315, $A29)+SUMIFS(DataRegularSeason20242025!$AB$3:$AB$1315,DataRegularSeason20242025!$B$3:$B$1315, "&lt;=" &amp; GG$1, DataRegularSeason20242025!$E$3:$E$1315, $A29)</f>
        <v>13</v>
      </c>
      <c r="GH29">
        <f>SUMIFS(DataRegularSeason20242025!$AA$3:$AA$1315,DataRegularSeason20242025!$B$3:$B$1315, "&lt;=" &amp; GH$1, DataRegularSeason20242025!$D$3:$D$1315, $A29)+SUMIFS(DataRegularSeason20242025!$AB$3:$AB$1315,DataRegularSeason20242025!$B$3:$B$1315, "&lt;=" &amp; GH$1, DataRegularSeason20242025!$E$3:$E$1315, $A29)</f>
        <v>13</v>
      </c>
      <c r="GI29">
        <f>SUMIFS(DataRegularSeason20242025!$AA$3:$AA$1315,DataRegularSeason20242025!$B$3:$B$1315, "&lt;=" &amp; GI$1, DataRegularSeason20242025!$D$3:$D$1315, $A29)+SUMIFS(DataRegularSeason20242025!$AB$3:$AB$1315,DataRegularSeason20242025!$B$3:$B$1315, "&lt;=" &amp; GI$1, DataRegularSeason20242025!$E$3:$E$1315, $A29)</f>
        <v>13</v>
      </c>
      <c r="GJ29">
        <f>SUMIFS(DataRegularSeason20242025!$AA$3:$AA$1315,DataRegularSeason20242025!$B$3:$B$1315, "&lt;=" &amp; GJ$1, DataRegularSeason20242025!$D$3:$D$1315, $A29)+SUMIFS(DataRegularSeason20242025!$AB$3:$AB$1315,DataRegularSeason20242025!$B$3:$B$1315, "&lt;=" &amp; GJ$1, DataRegularSeason20242025!$E$3:$E$1315, $A29)</f>
        <v>13</v>
      </c>
      <c r="GK29">
        <f>SUMIFS(DataRegularSeason20242025!$AA$3:$AA$1315,DataRegularSeason20242025!$B$3:$B$1315, "&lt;=" &amp; GK$1, DataRegularSeason20242025!$D$3:$D$1315, $A29)+SUMIFS(DataRegularSeason20242025!$AB$3:$AB$1315,DataRegularSeason20242025!$B$3:$B$1315, "&lt;=" &amp; GK$1, DataRegularSeason20242025!$E$3:$E$1315, $A29)</f>
        <v>13</v>
      </c>
      <c r="GL29">
        <f>SUMIFS(DataRegularSeason20242025!$AA$3:$AA$1315,DataRegularSeason20242025!$B$3:$B$1315, "&lt;=" &amp; GL$1, DataRegularSeason20242025!$D$3:$D$1315, $A29)+SUMIFS(DataRegularSeason20242025!$AB$3:$AB$1315,DataRegularSeason20242025!$B$3:$B$1315, "&lt;=" &amp; GL$1, DataRegularSeason20242025!$E$3:$E$1315, $A29)</f>
        <v>13</v>
      </c>
      <c r="GM29">
        <f>SUMIFS(DataRegularSeason20242025!$AA$3:$AA$1315,DataRegularSeason20242025!$B$3:$B$1315, "&lt;=" &amp; GM$1, DataRegularSeason20242025!$D$3:$D$1315, $A29)+SUMIFS(DataRegularSeason20242025!$AB$3:$AB$1315,DataRegularSeason20242025!$B$3:$B$1315, "&lt;=" &amp; GM$1, DataRegularSeason20242025!$E$3:$E$1315, $A29)</f>
        <v>13</v>
      </c>
      <c r="GN29">
        <f>SUMIFS(DataRegularSeason20242025!$AA$3:$AA$1315,DataRegularSeason20242025!$B$3:$B$1315, "&lt;=" &amp; GN$1, DataRegularSeason20242025!$D$3:$D$1315, $A29)+SUMIFS(DataRegularSeason20242025!$AB$3:$AB$1315,DataRegularSeason20242025!$B$3:$B$1315, "&lt;=" &amp; GN$1, DataRegularSeason20242025!$E$3:$E$1315, $A29)</f>
        <v>13</v>
      </c>
      <c r="GO29">
        <f>SUMIFS(DataRegularSeason20242025!$AA$3:$AA$1315,DataRegularSeason20242025!$B$3:$B$1315, "&lt;=" &amp; GO$1, DataRegularSeason20242025!$D$3:$D$1315, $A29)+SUMIFS(DataRegularSeason20242025!$AB$3:$AB$1315,DataRegularSeason20242025!$B$3:$B$1315, "&lt;=" &amp; GO$1, DataRegularSeason20242025!$E$3:$E$1315, $A29)</f>
        <v>13</v>
      </c>
      <c r="GP29">
        <f>SUMIFS(DataRegularSeason20242025!$AA$3:$AA$1315,DataRegularSeason20242025!$B$3:$B$1315, "&lt;=" &amp; GP$1, DataRegularSeason20242025!$D$3:$D$1315, $A29)+SUMIFS(DataRegularSeason20242025!$AB$3:$AB$1315,DataRegularSeason20242025!$B$3:$B$1315, "&lt;=" &amp; GP$1, DataRegularSeason20242025!$E$3:$E$1315, $A29)</f>
        <v>13</v>
      </c>
      <c r="GQ29">
        <f>SUMIFS(DataRegularSeason20242025!$AA$3:$AA$1315,DataRegularSeason20242025!$B$3:$B$1315, "&lt;=" &amp; GQ$1, DataRegularSeason20242025!$D$3:$D$1315, $A29)+SUMIFS(DataRegularSeason20242025!$AB$3:$AB$1315,DataRegularSeason20242025!$B$3:$B$1315, "&lt;=" &amp; GQ$1, DataRegularSeason20242025!$E$3:$E$1315, $A29)</f>
        <v>13</v>
      </c>
      <c r="GR29">
        <f>SUMIFS(DataRegularSeason20242025!$AA$3:$AA$1315,DataRegularSeason20242025!$B$3:$B$1315, "&lt;=" &amp; GR$1, DataRegularSeason20242025!$D$3:$D$1315, $A29)+SUMIFS(DataRegularSeason20242025!$AB$3:$AB$1315,DataRegularSeason20242025!$B$3:$B$1315, "&lt;=" &amp; GR$1, DataRegularSeason20242025!$E$3:$E$1315, $A29)</f>
        <v>13</v>
      </c>
      <c r="GS29">
        <f>SUMIFS(DataRegularSeason20242025!$AA$3:$AA$1315,DataRegularSeason20242025!$B$3:$B$1315, "&lt;=" &amp; GS$1, DataRegularSeason20242025!$D$3:$D$1315, $A29)+SUMIFS(DataRegularSeason20242025!$AB$3:$AB$1315,DataRegularSeason20242025!$B$3:$B$1315, "&lt;=" &amp; GS$1, DataRegularSeason20242025!$E$3:$E$1315, $A29)</f>
        <v>13</v>
      </c>
      <c r="GT29">
        <f>SUMIFS(DataRegularSeason20242025!$AA$3:$AA$1315,DataRegularSeason20242025!$B$3:$B$1315, "&lt;=" &amp; GT$1, DataRegularSeason20242025!$D$3:$D$1315, $A29)+SUMIFS(DataRegularSeason20242025!$AB$3:$AB$1315,DataRegularSeason20242025!$B$3:$B$1315, "&lt;=" &amp; GT$1, DataRegularSeason20242025!$E$3:$E$1315, $A29)</f>
        <v>13</v>
      </c>
      <c r="GU29">
        <f>SUMIFS(DataRegularSeason20242025!$AA$3:$AA$1315,DataRegularSeason20242025!$B$3:$B$1315, "&lt;=" &amp; GU$1, DataRegularSeason20242025!$D$3:$D$1315, $A29)+SUMIFS(DataRegularSeason20242025!$AB$3:$AB$1315,DataRegularSeason20242025!$B$3:$B$1315, "&lt;=" &amp; GU$1, DataRegularSeason20242025!$E$3:$E$1315, $A29)</f>
        <v>13</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8</v>
      </c>
      <c r="AL33">
        <f>SUMIFS(DataRegularSeason20242025!$AA$3:$AA$1315,DataRegularSeason20242025!$B$3:$B$1315, "&lt;=" &amp; AL$1, DataRegularSeason20242025!$D$3:$D$1315, $A33)+SUMIFS(DataRegularSeason20242025!$AB$3:$AB$1315,DataRegularSeason20242025!$B$3:$B$1315, "&lt;=" &amp; AL$1, DataRegularSeason20242025!$E$3:$E$1315, $A33)</f>
        <v>8</v>
      </c>
      <c r="AM33">
        <f>SUMIFS(DataRegularSeason20242025!$AA$3:$AA$1315,DataRegularSeason20242025!$B$3:$B$1315, "&lt;=" &amp; AM$1, DataRegularSeason20242025!$D$3:$D$1315, $A33)+SUMIFS(DataRegularSeason20242025!$AB$3:$AB$1315,DataRegularSeason20242025!$B$3:$B$1315, "&lt;=" &amp; AM$1, DataRegularSeason20242025!$E$3:$E$1315, $A33)</f>
        <v>8</v>
      </c>
      <c r="AN33">
        <f>SUMIFS(DataRegularSeason20242025!$AA$3:$AA$1315,DataRegularSeason20242025!$B$3:$B$1315, "&lt;=" &amp; AN$1, DataRegularSeason20242025!$D$3:$D$1315, $A33)+SUMIFS(DataRegularSeason20242025!$AB$3:$AB$1315,DataRegularSeason20242025!$B$3:$B$1315, "&lt;=" &amp; AN$1, DataRegularSeason20242025!$E$3:$E$1315, $A33)</f>
        <v>8</v>
      </c>
      <c r="AO33">
        <f>SUMIFS(DataRegularSeason20242025!$AA$3:$AA$1315,DataRegularSeason20242025!$B$3:$B$1315, "&lt;=" &amp; AO$1, DataRegularSeason20242025!$D$3:$D$1315, $A33)+SUMIFS(DataRegularSeason20242025!$AB$3:$AB$1315,DataRegularSeason20242025!$B$3:$B$1315, "&lt;=" &amp; AO$1, DataRegularSeason20242025!$E$3:$E$1315, $A33)</f>
        <v>8</v>
      </c>
      <c r="AP33">
        <f>SUMIFS(DataRegularSeason20242025!$AA$3:$AA$1315,DataRegularSeason20242025!$B$3:$B$1315, "&lt;=" &amp; AP$1, DataRegularSeason20242025!$D$3:$D$1315, $A33)+SUMIFS(DataRegularSeason20242025!$AB$3:$AB$1315,DataRegularSeason20242025!$B$3:$B$1315, "&lt;=" &amp; AP$1, DataRegularSeason20242025!$E$3:$E$1315, $A33)</f>
        <v>8</v>
      </c>
      <c r="AQ33">
        <f>SUMIFS(DataRegularSeason20242025!$AA$3:$AA$1315,DataRegularSeason20242025!$B$3:$B$1315, "&lt;=" &amp; AQ$1, DataRegularSeason20242025!$D$3:$D$1315, $A33)+SUMIFS(DataRegularSeason20242025!$AB$3:$AB$1315,DataRegularSeason20242025!$B$3:$B$1315, "&lt;=" &amp; AQ$1, DataRegularSeason20242025!$E$3:$E$1315, $A33)</f>
        <v>8</v>
      </c>
      <c r="AR33">
        <f>SUMIFS(DataRegularSeason20242025!$AA$3:$AA$1315,DataRegularSeason20242025!$B$3:$B$1315, "&lt;=" &amp; AR$1, DataRegularSeason20242025!$D$3:$D$1315, $A33)+SUMIFS(DataRegularSeason20242025!$AB$3:$AB$1315,DataRegularSeason20242025!$B$3:$B$1315, "&lt;=" &amp; AR$1, DataRegularSeason20242025!$E$3:$E$1315, $A33)</f>
        <v>8</v>
      </c>
      <c r="AS33">
        <f>SUMIFS(DataRegularSeason20242025!$AA$3:$AA$1315,DataRegularSeason20242025!$B$3:$B$1315, "&lt;=" &amp; AS$1, DataRegularSeason20242025!$D$3:$D$1315, $A33)+SUMIFS(DataRegularSeason20242025!$AB$3:$AB$1315,DataRegularSeason20242025!$B$3:$B$1315, "&lt;=" &amp; AS$1, DataRegularSeason20242025!$E$3:$E$1315, $A33)</f>
        <v>8</v>
      </c>
      <c r="AT33">
        <f>SUMIFS(DataRegularSeason20242025!$AA$3:$AA$1315,DataRegularSeason20242025!$B$3:$B$1315, "&lt;=" &amp; AT$1, DataRegularSeason20242025!$D$3:$D$1315, $A33)+SUMIFS(DataRegularSeason20242025!$AB$3:$AB$1315,DataRegularSeason20242025!$B$3:$B$1315, "&lt;=" &amp; AT$1, DataRegularSeason20242025!$E$3:$E$1315, $A33)</f>
        <v>8</v>
      </c>
      <c r="AU33">
        <f>SUMIFS(DataRegularSeason20242025!$AA$3:$AA$1315,DataRegularSeason20242025!$B$3:$B$1315, "&lt;=" &amp; AU$1, DataRegularSeason20242025!$D$3:$D$1315, $A33)+SUMIFS(DataRegularSeason20242025!$AB$3:$AB$1315,DataRegularSeason20242025!$B$3:$B$1315, "&lt;=" &amp; AU$1, DataRegularSeason20242025!$E$3:$E$1315, $A33)</f>
        <v>8</v>
      </c>
      <c r="AV33">
        <f>SUMIFS(DataRegularSeason20242025!$AA$3:$AA$1315,DataRegularSeason20242025!$B$3:$B$1315, "&lt;=" &amp; AV$1, DataRegularSeason20242025!$D$3:$D$1315, $A33)+SUMIFS(DataRegularSeason20242025!$AB$3:$AB$1315,DataRegularSeason20242025!$B$3:$B$1315, "&lt;=" &amp; AV$1, DataRegularSeason20242025!$E$3:$E$1315, $A33)</f>
        <v>8</v>
      </c>
      <c r="AW33">
        <f>SUMIFS(DataRegularSeason20242025!$AA$3:$AA$1315,DataRegularSeason20242025!$B$3:$B$1315, "&lt;=" &amp; AW$1, DataRegularSeason20242025!$D$3:$D$1315, $A33)+SUMIFS(DataRegularSeason20242025!$AB$3:$AB$1315,DataRegularSeason20242025!$B$3:$B$1315, "&lt;=" &amp; AW$1, DataRegularSeason20242025!$E$3:$E$1315, $A33)</f>
        <v>8</v>
      </c>
      <c r="AX33">
        <f>SUMIFS(DataRegularSeason20242025!$AA$3:$AA$1315,DataRegularSeason20242025!$B$3:$B$1315, "&lt;=" &amp; AX$1, DataRegularSeason20242025!$D$3:$D$1315, $A33)+SUMIFS(DataRegularSeason20242025!$AB$3:$AB$1315,DataRegularSeason20242025!$B$3:$B$1315, "&lt;=" &amp; AX$1, DataRegularSeason20242025!$E$3:$E$1315, $A33)</f>
        <v>8</v>
      </c>
      <c r="AY33">
        <f>SUMIFS(DataRegularSeason20242025!$AA$3:$AA$1315,DataRegularSeason20242025!$B$3:$B$1315, "&lt;=" &amp; AY$1, DataRegularSeason20242025!$D$3:$D$1315, $A33)+SUMIFS(DataRegularSeason20242025!$AB$3:$AB$1315,DataRegularSeason20242025!$B$3:$B$1315, "&lt;=" &amp; AY$1, DataRegularSeason20242025!$E$3:$E$1315, $A33)</f>
        <v>8</v>
      </c>
      <c r="AZ33">
        <f>SUMIFS(DataRegularSeason20242025!$AA$3:$AA$1315,DataRegularSeason20242025!$B$3:$B$1315, "&lt;=" &amp; AZ$1, DataRegularSeason20242025!$D$3:$D$1315, $A33)+SUMIFS(DataRegularSeason20242025!$AB$3:$AB$1315,DataRegularSeason20242025!$B$3:$B$1315, "&lt;=" &amp; AZ$1, DataRegularSeason20242025!$E$3:$E$1315, $A33)</f>
        <v>8</v>
      </c>
      <c r="BA33">
        <f>SUMIFS(DataRegularSeason20242025!$AA$3:$AA$1315,DataRegularSeason20242025!$B$3:$B$1315, "&lt;=" &amp; BA$1, DataRegularSeason20242025!$D$3:$D$1315, $A33)+SUMIFS(DataRegularSeason20242025!$AB$3:$AB$1315,DataRegularSeason20242025!$B$3:$B$1315, "&lt;=" &amp; BA$1, DataRegularSeason20242025!$E$3:$E$1315, $A33)</f>
        <v>8</v>
      </c>
      <c r="BB33">
        <f>SUMIFS(DataRegularSeason20242025!$AA$3:$AA$1315,DataRegularSeason20242025!$B$3:$B$1315, "&lt;=" &amp; BB$1, DataRegularSeason20242025!$D$3:$D$1315, $A33)+SUMIFS(DataRegularSeason20242025!$AB$3:$AB$1315,DataRegularSeason20242025!$B$3:$B$1315, "&lt;=" &amp; BB$1, DataRegularSeason20242025!$E$3:$E$1315, $A33)</f>
        <v>8</v>
      </c>
      <c r="BC33">
        <f>SUMIFS(DataRegularSeason20242025!$AA$3:$AA$1315,DataRegularSeason20242025!$B$3:$B$1315, "&lt;=" &amp; BC$1, DataRegularSeason20242025!$D$3:$D$1315, $A33)+SUMIFS(DataRegularSeason20242025!$AB$3:$AB$1315,DataRegularSeason20242025!$B$3:$B$1315, "&lt;=" &amp; BC$1, DataRegularSeason20242025!$E$3:$E$1315, $A33)</f>
        <v>8</v>
      </c>
      <c r="BD33">
        <f>SUMIFS(DataRegularSeason20242025!$AA$3:$AA$1315,DataRegularSeason20242025!$B$3:$B$1315, "&lt;=" &amp; BD$1, DataRegularSeason20242025!$D$3:$D$1315, $A33)+SUMIFS(DataRegularSeason20242025!$AB$3:$AB$1315,DataRegularSeason20242025!$B$3:$B$1315, "&lt;=" &amp; BD$1, DataRegularSeason20242025!$E$3:$E$1315, $A33)</f>
        <v>8</v>
      </c>
      <c r="BE33">
        <f>SUMIFS(DataRegularSeason20242025!$AA$3:$AA$1315,DataRegularSeason20242025!$B$3:$B$1315, "&lt;=" &amp; BE$1, DataRegularSeason20242025!$D$3:$D$1315, $A33)+SUMIFS(DataRegularSeason20242025!$AB$3:$AB$1315,DataRegularSeason20242025!$B$3:$B$1315, "&lt;=" &amp; BE$1, DataRegularSeason20242025!$E$3:$E$1315, $A33)</f>
        <v>8</v>
      </c>
      <c r="BF33">
        <f>SUMIFS(DataRegularSeason20242025!$AA$3:$AA$1315,DataRegularSeason20242025!$B$3:$B$1315, "&lt;=" &amp; BF$1, DataRegularSeason20242025!$D$3:$D$1315, $A33)+SUMIFS(DataRegularSeason20242025!$AB$3:$AB$1315,DataRegularSeason20242025!$B$3:$B$1315, "&lt;=" &amp; BF$1, DataRegularSeason20242025!$E$3:$E$1315, $A33)</f>
        <v>8</v>
      </c>
      <c r="BG33">
        <f>SUMIFS(DataRegularSeason20242025!$AA$3:$AA$1315,DataRegularSeason20242025!$B$3:$B$1315, "&lt;=" &amp; BG$1, DataRegularSeason20242025!$D$3:$D$1315, $A33)+SUMIFS(DataRegularSeason20242025!$AB$3:$AB$1315,DataRegularSeason20242025!$B$3:$B$1315, "&lt;=" &amp; BG$1, DataRegularSeason20242025!$E$3:$E$1315, $A33)</f>
        <v>8</v>
      </c>
      <c r="BH33">
        <f>SUMIFS(DataRegularSeason20242025!$AA$3:$AA$1315,DataRegularSeason20242025!$B$3:$B$1315, "&lt;=" &amp; BH$1, DataRegularSeason20242025!$D$3:$D$1315, $A33)+SUMIFS(DataRegularSeason20242025!$AB$3:$AB$1315,DataRegularSeason20242025!$B$3:$B$1315, "&lt;=" &amp; BH$1, DataRegularSeason20242025!$E$3:$E$1315, $A33)</f>
        <v>8</v>
      </c>
      <c r="BI33">
        <f>SUMIFS(DataRegularSeason20242025!$AA$3:$AA$1315,DataRegularSeason20242025!$B$3:$B$1315, "&lt;=" &amp; BI$1, DataRegularSeason20242025!$D$3:$D$1315, $A33)+SUMIFS(DataRegularSeason20242025!$AB$3:$AB$1315,DataRegularSeason20242025!$B$3:$B$1315, "&lt;=" &amp; BI$1, DataRegularSeason20242025!$E$3:$E$1315, $A33)</f>
        <v>8</v>
      </c>
      <c r="BJ33">
        <f>SUMIFS(DataRegularSeason20242025!$AA$3:$AA$1315,DataRegularSeason20242025!$B$3:$B$1315, "&lt;=" &amp; BJ$1, DataRegularSeason20242025!$D$3:$D$1315, $A33)+SUMIFS(DataRegularSeason20242025!$AB$3:$AB$1315,DataRegularSeason20242025!$B$3:$B$1315, "&lt;=" &amp; BJ$1, DataRegularSeason20242025!$E$3:$E$1315, $A33)</f>
        <v>8</v>
      </c>
      <c r="BK33">
        <f>SUMIFS(DataRegularSeason20242025!$AA$3:$AA$1315,DataRegularSeason20242025!$B$3:$B$1315, "&lt;=" &amp; BK$1, DataRegularSeason20242025!$D$3:$D$1315, $A33)+SUMIFS(DataRegularSeason20242025!$AB$3:$AB$1315,DataRegularSeason20242025!$B$3:$B$1315, "&lt;=" &amp; BK$1, DataRegularSeason20242025!$E$3:$E$1315, $A33)</f>
        <v>8</v>
      </c>
      <c r="BL33">
        <f>SUMIFS(DataRegularSeason20242025!$AA$3:$AA$1315,DataRegularSeason20242025!$B$3:$B$1315, "&lt;=" &amp; BL$1, DataRegularSeason20242025!$D$3:$D$1315, $A33)+SUMIFS(DataRegularSeason20242025!$AB$3:$AB$1315,DataRegularSeason20242025!$B$3:$B$1315, "&lt;=" &amp; BL$1, DataRegularSeason20242025!$E$3:$E$1315, $A33)</f>
        <v>8</v>
      </c>
      <c r="BM33">
        <f>SUMIFS(DataRegularSeason20242025!$AA$3:$AA$1315,DataRegularSeason20242025!$B$3:$B$1315, "&lt;=" &amp; BM$1, DataRegularSeason20242025!$D$3:$D$1315, $A33)+SUMIFS(DataRegularSeason20242025!$AB$3:$AB$1315,DataRegularSeason20242025!$B$3:$B$1315, "&lt;=" &amp; BM$1, DataRegularSeason20242025!$E$3:$E$1315, $A33)</f>
        <v>8</v>
      </c>
      <c r="BN33">
        <f>SUMIFS(DataRegularSeason20242025!$AA$3:$AA$1315,DataRegularSeason20242025!$B$3:$B$1315, "&lt;=" &amp; BN$1, DataRegularSeason20242025!$D$3:$D$1315, $A33)+SUMIFS(DataRegularSeason20242025!$AB$3:$AB$1315,DataRegularSeason20242025!$B$3:$B$1315, "&lt;=" &amp; BN$1, DataRegularSeason20242025!$E$3:$E$1315, $A33)</f>
        <v>8</v>
      </c>
      <c r="BO33">
        <f>SUMIFS(DataRegularSeason20242025!$AA$3:$AA$1315,DataRegularSeason20242025!$B$3:$B$1315, "&lt;=" &amp; BO$1, DataRegularSeason20242025!$D$3:$D$1315, $A33)+SUMIFS(DataRegularSeason20242025!$AB$3:$AB$1315,DataRegularSeason20242025!$B$3:$B$1315, "&lt;=" &amp; BO$1, DataRegularSeason20242025!$E$3:$E$1315, $A33)</f>
        <v>8</v>
      </c>
      <c r="BP33">
        <f>SUMIFS(DataRegularSeason20242025!$AA$3:$AA$1315,DataRegularSeason20242025!$B$3:$B$1315, "&lt;=" &amp; BP$1, DataRegularSeason20242025!$D$3:$D$1315, $A33)+SUMIFS(DataRegularSeason20242025!$AB$3:$AB$1315,DataRegularSeason20242025!$B$3:$B$1315, "&lt;=" &amp; BP$1, DataRegularSeason20242025!$E$3:$E$1315, $A33)</f>
        <v>8</v>
      </c>
      <c r="BQ33">
        <f>SUMIFS(DataRegularSeason20242025!$AA$3:$AA$1315,DataRegularSeason20242025!$B$3:$B$1315, "&lt;=" &amp; BQ$1, DataRegularSeason20242025!$D$3:$D$1315, $A33)+SUMIFS(DataRegularSeason20242025!$AB$3:$AB$1315,DataRegularSeason20242025!$B$3:$B$1315, "&lt;=" &amp; BQ$1, DataRegularSeason20242025!$E$3:$E$1315, $A33)</f>
        <v>8</v>
      </c>
      <c r="BR33">
        <f>SUMIFS(DataRegularSeason20242025!$AA$3:$AA$1315,DataRegularSeason20242025!$B$3:$B$1315, "&lt;=" &amp; BR$1, DataRegularSeason20242025!$D$3:$D$1315, $A33)+SUMIFS(DataRegularSeason20242025!$AB$3:$AB$1315,DataRegularSeason20242025!$B$3:$B$1315, "&lt;=" &amp; BR$1, DataRegularSeason20242025!$E$3:$E$1315, $A33)</f>
        <v>8</v>
      </c>
      <c r="BS33">
        <f>SUMIFS(DataRegularSeason20242025!$AA$3:$AA$1315,DataRegularSeason20242025!$B$3:$B$1315, "&lt;=" &amp; BS$1, DataRegularSeason20242025!$D$3:$D$1315, $A33)+SUMIFS(DataRegularSeason20242025!$AB$3:$AB$1315,DataRegularSeason20242025!$B$3:$B$1315, "&lt;=" &amp; BS$1, DataRegularSeason20242025!$E$3:$E$1315, $A33)</f>
        <v>8</v>
      </c>
      <c r="BT33">
        <f>SUMIFS(DataRegularSeason20242025!$AA$3:$AA$1315,DataRegularSeason20242025!$B$3:$B$1315, "&lt;=" &amp; BT$1, DataRegularSeason20242025!$D$3:$D$1315, $A33)+SUMIFS(DataRegularSeason20242025!$AB$3:$AB$1315,DataRegularSeason20242025!$B$3:$B$1315, "&lt;=" &amp; BT$1, DataRegularSeason20242025!$E$3:$E$1315, $A33)</f>
        <v>8</v>
      </c>
      <c r="BU33">
        <f>SUMIFS(DataRegularSeason20242025!$AA$3:$AA$1315,DataRegularSeason20242025!$B$3:$B$1315, "&lt;=" &amp; BU$1, DataRegularSeason20242025!$D$3:$D$1315, $A33)+SUMIFS(DataRegularSeason20242025!$AB$3:$AB$1315,DataRegularSeason20242025!$B$3:$B$1315, "&lt;=" &amp; BU$1, DataRegularSeason20242025!$E$3:$E$1315, $A33)</f>
        <v>8</v>
      </c>
      <c r="BV33">
        <f>SUMIFS(DataRegularSeason20242025!$AA$3:$AA$1315,DataRegularSeason20242025!$B$3:$B$1315, "&lt;=" &amp; BV$1, DataRegularSeason20242025!$D$3:$D$1315, $A33)+SUMIFS(DataRegularSeason20242025!$AB$3:$AB$1315,DataRegularSeason20242025!$B$3:$B$1315, "&lt;=" &amp; BV$1, DataRegularSeason20242025!$E$3:$E$1315, $A33)</f>
        <v>8</v>
      </c>
      <c r="BW33">
        <f>SUMIFS(DataRegularSeason20242025!$AA$3:$AA$1315,DataRegularSeason20242025!$B$3:$B$1315, "&lt;=" &amp; BW$1, DataRegularSeason20242025!$D$3:$D$1315, $A33)+SUMIFS(DataRegularSeason20242025!$AB$3:$AB$1315,DataRegularSeason20242025!$B$3:$B$1315, "&lt;=" &amp; BW$1, DataRegularSeason20242025!$E$3:$E$1315, $A33)</f>
        <v>8</v>
      </c>
      <c r="BX33">
        <f>SUMIFS(DataRegularSeason20242025!$AA$3:$AA$1315,DataRegularSeason20242025!$B$3:$B$1315, "&lt;=" &amp; BX$1, DataRegularSeason20242025!$D$3:$D$1315, $A33)+SUMIFS(DataRegularSeason20242025!$AB$3:$AB$1315,DataRegularSeason20242025!$B$3:$B$1315, "&lt;=" &amp; BX$1, DataRegularSeason20242025!$E$3:$E$1315, $A33)</f>
        <v>8</v>
      </c>
      <c r="BY33">
        <f>SUMIFS(DataRegularSeason20242025!$AA$3:$AA$1315,DataRegularSeason20242025!$B$3:$B$1315, "&lt;=" &amp; BY$1, DataRegularSeason20242025!$D$3:$D$1315, $A33)+SUMIFS(DataRegularSeason20242025!$AB$3:$AB$1315,DataRegularSeason20242025!$B$3:$B$1315, "&lt;=" &amp; BY$1, DataRegularSeason20242025!$E$3:$E$1315, $A33)</f>
        <v>8</v>
      </c>
      <c r="BZ33">
        <f>SUMIFS(DataRegularSeason20242025!$AA$3:$AA$1315,DataRegularSeason20242025!$B$3:$B$1315, "&lt;=" &amp; BZ$1, DataRegularSeason20242025!$D$3:$D$1315, $A33)+SUMIFS(DataRegularSeason20242025!$AB$3:$AB$1315,DataRegularSeason20242025!$B$3:$B$1315, "&lt;=" &amp; BZ$1, DataRegularSeason20242025!$E$3:$E$1315, $A33)</f>
        <v>8</v>
      </c>
      <c r="CA33">
        <f>SUMIFS(DataRegularSeason20242025!$AA$3:$AA$1315,DataRegularSeason20242025!$B$3:$B$1315, "&lt;=" &amp; CA$1, DataRegularSeason20242025!$D$3:$D$1315, $A33)+SUMIFS(DataRegularSeason20242025!$AB$3:$AB$1315,DataRegularSeason20242025!$B$3:$B$1315, "&lt;=" &amp; CA$1, DataRegularSeason20242025!$E$3:$E$1315, $A33)</f>
        <v>8</v>
      </c>
      <c r="CB33">
        <f>SUMIFS(DataRegularSeason20242025!$AA$3:$AA$1315,DataRegularSeason20242025!$B$3:$B$1315, "&lt;=" &amp; CB$1, DataRegularSeason20242025!$D$3:$D$1315, $A33)+SUMIFS(DataRegularSeason20242025!$AB$3:$AB$1315,DataRegularSeason20242025!$B$3:$B$1315, "&lt;=" &amp; CB$1, DataRegularSeason20242025!$E$3:$E$1315, $A33)</f>
        <v>8</v>
      </c>
      <c r="CC33">
        <f>SUMIFS(DataRegularSeason20242025!$AA$3:$AA$1315,DataRegularSeason20242025!$B$3:$B$1315, "&lt;=" &amp; CC$1, DataRegularSeason20242025!$D$3:$D$1315, $A33)+SUMIFS(DataRegularSeason20242025!$AB$3:$AB$1315,DataRegularSeason20242025!$B$3:$B$1315, "&lt;=" &amp; CC$1, DataRegularSeason20242025!$E$3:$E$1315, $A33)</f>
        <v>8</v>
      </c>
      <c r="CD33">
        <f>SUMIFS(DataRegularSeason20242025!$AA$3:$AA$1315,DataRegularSeason20242025!$B$3:$B$1315, "&lt;=" &amp; CD$1, DataRegularSeason20242025!$D$3:$D$1315, $A33)+SUMIFS(DataRegularSeason20242025!$AB$3:$AB$1315,DataRegularSeason20242025!$B$3:$B$1315, "&lt;=" &amp; CD$1, DataRegularSeason20242025!$E$3:$E$1315, $A33)</f>
        <v>8</v>
      </c>
      <c r="CE33">
        <f>SUMIFS(DataRegularSeason20242025!$AA$3:$AA$1315,DataRegularSeason20242025!$B$3:$B$1315, "&lt;=" &amp; CE$1, DataRegularSeason20242025!$D$3:$D$1315, $A33)+SUMIFS(DataRegularSeason20242025!$AB$3:$AB$1315,DataRegularSeason20242025!$B$3:$B$1315, "&lt;=" &amp; CE$1, DataRegularSeason20242025!$E$3:$E$1315, $A33)</f>
        <v>8</v>
      </c>
      <c r="CF33">
        <f>SUMIFS(DataRegularSeason20242025!$AA$3:$AA$1315,DataRegularSeason20242025!$B$3:$B$1315, "&lt;=" &amp; CF$1, DataRegularSeason20242025!$D$3:$D$1315, $A33)+SUMIFS(DataRegularSeason20242025!$AB$3:$AB$1315,DataRegularSeason20242025!$B$3:$B$1315, "&lt;=" &amp; CF$1, DataRegularSeason20242025!$E$3:$E$1315, $A33)</f>
        <v>8</v>
      </c>
      <c r="CG33">
        <f>SUMIFS(DataRegularSeason20242025!$AA$3:$AA$1315,DataRegularSeason20242025!$B$3:$B$1315, "&lt;=" &amp; CG$1, DataRegularSeason20242025!$D$3:$D$1315, $A33)+SUMIFS(DataRegularSeason20242025!$AB$3:$AB$1315,DataRegularSeason20242025!$B$3:$B$1315, "&lt;=" &amp; CG$1, DataRegularSeason20242025!$E$3:$E$1315, $A33)</f>
        <v>8</v>
      </c>
      <c r="CH33">
        <f>SUMIFS(DataRegularSeason20242025!$AA$3:$AA$1315,DataRegularSeason20242025!$B$3:$B$1315, "&lt;=" &amp; CH$1, DataRegularSeason20242025!$D$3:$D$1315, $A33)+SUMIFS(DataRegularSeason20242025!$AB$3:$AB$1315,DataRegularSeason20242025!$B$3:$B$1315, "&lt;=" &amp; CH$1, DataRegularSeason20242025!$E$3:$E$1315, $A33)</f>
        <v>8</v>
      </c>
      <c r="CI33">
        <f>SUMIFS(DataRegularSeason20242025!$AA$3:$AA$1315,DataRegularSeason20242025!$B$3:$B$1315, "&lt;=" &amp; CI$1, DataRegularSeason20242025!$D$3:$D$1315, $A33)+SUMIFS(DataRegularSeason20242025!$AB$3:$AB$1315,DataRegularSeason20242025!$B$3:$B$1315, "&lt;=" &amp; CI$1, DataRegularSeason20242025!$E$3:$E$1315, $A33)</f>
        <v>8</v>
      </c>
      <c r="CJ33">
        <f>SUMIFS(DataRegularSeason20242025!$AA$3:$AA$1315,DataRegularSeason20242025!$B$3:$B$1315, "&lt;=" &amp; CJ$1, DataRegularSeason20242025!$D$3:$D$1315, $A33)+SUMIFS(DataRegularSeason20242025!$AB$3:$AB$1315,DataRegularSeason20242025!$B$3:$B$1315, "&lt;=" &amp; CJ$1, DataRegularSeason20242025!$E$3:$E$1315, $A33)</f>
        <v>8</v>
      </c>
      <c r="CK33">
        <f>SUMIFS(DataRegularSeason20242025!$AA$3:$AA$1315,DataRegularSeason20242025!$B$3:$B$1315, "&lt;=" &amp; CK$1, DataRegularSeason20242025!$D$3:$D$1315, $A33)+SUMIFS(DataRegularSeason20242025!$AB$3:$AB$1315,DataRegularSeason20242025!$B$3:$B$1315, "&lt;=" &amp; CK$1, DataRegularSeason20242025!$E$3:$E$1315, $A33)</f>
        <v>8</v>
      </c>
      <c r="CL33">
        <f>SUMIFS(DataRegularSeason20242025!$AA$3:$AA$1315,DataRegularSeason20242025!$B$3:$B$1315, "&lt;=" &amp; CL$1, DataRegularSeason20242025!$D$3:$D$1315, $A33)+SUMIFS(DataRegularSeason20242025!$AB$3:$AB$1315,DataRegularSeason20242025!$B$3:$B$1315, "&lt;=" &amp; CL$1, DataRegularSeason20242025!$E$3:$E$1315, $A33)</f>
        <v>8</v>
      </c>
      <c r="CM33">
        <f>SUMIFS(DataRegularSeason20242025!$AA$3:$AA$1315,DataRegularSeason20242025!$B$3:$B$1315, "&lt;=" &amp; CM$1, DataRegularSeason20242025!$D$3:$D$1315, $A33)+SUMIFS(DataRegularSeason20242025!$AB$3:$AB$1315,DataRegularSeason20242025!$B$3:$B$1315, "&lt;=" &amp; CM$1, DataRegularSeason20242025!$E$3:$E$1315, $A33)</f>
        <v>8</v>
      </c>
      <c r="CN33">
        <f>SUMIFS(DataRegularSeason20242025!$AA$3:$AA$1315,DataRegularSeason20242025!$B$3:$B$1315, "&lt;=" &amp; CN$1, DataRegularSeason20242025!$D$3:$D$1315, $A33)+SUMIFS(DataRegularSeason20242025!$AB$3:$AB$1315,DataRegularSeason20242025!$B$3:$B$1315, "&lt;=" &amp; CN$1, DataRegularSeason20242025!$E$3:$E$1315, $A33)</f>
        <v>8</v>
      </c>
      <c r="CO33">
        <f>SUMIFS(DataRegularSeason20242025!$AA$3:$AA$1315,DataRegularSeason20242025!$B$3:$B$1315, "&lt;=" &amp; CO$1, DataRegularSeason20242025!$D$3:$D$1315, $A33)+SUMIFS(DataRegularSeason20242025!$AB$3:$AB$1315,DataRegularSeason20242025!$B$3:$B$1315, "&lt;=" &amp; CO$1, DataRegularSeason20242025!$E$3:$E$1315, $A33)</f>
        <v>8</v>
      </c>
      <c r="CP33">
        <f>SUMIFS(DataRegularSeason20242025!$AA$3:$AA$1315,DataRegularSeason20242025!$B$3:$B$1315, "&lt;=" &amp; CP$1, DataRegularSeason20242025!$D$3:$D$1315, $A33)+SUMIFS(DataRegularSeason20242025!$AB$3:$AB$1315,DataRegularSeason20242025!$B$3:$B$1315, "&lt;=" &amp; CP$1, DataRegularSeason20242025!$E$3:$E$1315, $A33)</f>
        <v>8</v>
      </c>
      <c r="CQ33">
        <f>SUMIFS(DataRegularSeason20242025!$AA$3:$AA$1315,DataRegularSeason20242025!$B$3:$B$1315, "&lt;=" &amp; CQ$1, DataRegularSeason20242025!$D$3:$D$1315, $A33)+SUMIFS(DataRegularSeason20242025!$AB$3:$AB$1315,DataRegularSeason20242025!$B$3:$B$1315, "&lt;=" &amp; CQ$1, DataRegularSeason20242025!$E$3:$E$1315, $A33)</f>
        <v>8</v>
      </c>
      <c r="CR33">
        <f>SUMIFS(DataRegularSeason20242025!$AA$3:$AA$1315,DataRegularSeason20242025!$B$3:$B$1315, "&lt;=" &amp; CR$1, DataRegularSeason20242025!$D$3:$D$1315, $A33)+SUMIFS(DataRegularSeason20242025!$AB$3:$AB$1315,DataRegularSeason20242025!$B$3:$B$1315, "&lt;=" &amp; CR$1, DataRegularSeason20242025!$E$3:$E$1315, $A33)</f>
        <v>8</v>
      </c>
      <c r="CS33">
        <f>SUMIFS(DataRegularSeason20242025!$AA$3:$AA$1315,DataRegularSeason20242025!$B$3:$B$1315, "&lt;=" &amp; CS$1, DataRegularSeason20242025!$D$3:$D$1315, $A33)+SUMIFS(DataRegularSeason20242025!$AB$3:$AB$1315,DataRegularSeason20242025!$B$3:$B$1315, "&lt;=" &amp; CS$1, DataRegularSeason20242025!$E$3:$E$1315, $A33)</f>
        <v>8</v>
      </c>
      <c r="CT33">
        <f>SUMIFS(DataRegularSeason20242025!$AA$3:$AA$1315,DataRegularSeason20242025!$B$3:$B$1315, "&lt;=" &amp; CT$1, DataRegularSeason20242025!$D$3:$D$1315, $A33)+SUMIFS(DataRegularSeason20242025!$AB$3:$AB$1315,DataRegularSeason20242025!$B$3:$B$1315, "&lt;=" &amp; CT$1, DataRegularSeason20242025!$E$3:$E$1315, $A33)</f>
        <v>8</v>
      </c>
      <c r="CU33">
        <f>SUMIFS(DataRegularSeason20242025!$AA$3:$AA$1315,DataRegularSeason20242025!$B$3:$B$1315, "&lt;=" &amp; CU$1, DataRegularSeason20242025!$D$3:$D$1315, $A33)+SUMIFS(DataRegularSeason20242025!$AB$3:$AB$1315,DataRegularSeason20242025!$B$3:$B$1315, "&lt;=" &amp; CU$1, DataRegularSeason20242025!$E$3:$E$1315, $A33)</f>
        <v>8</v>
      </c>
      <c r="CV33">
        <f>SUMIFS(DataRegularSeason20242025!$AA$3:$AA$1315,DataRegularSeason20242025!$B$3:$B$1315, "&lt;=" &amp; CV$1, DataRegularSeason20242025!$D$3:$D$1315, $A33)+SUMIFS(DataRegularSeason20242025!$AB$3:$AB$1315,DataRegularSeason20242025!$B$3:$B$1315, "&lt;=" &amp; CV$1, DataRegularSeason20242025!$E$3:$E$1315, $A33)</f>
        <v>8</v>
      </c>
      <c r="CW33">
        <f>SUMIFS(DataRegularSeason20242025!$AA$3:$AA$1315,DataRegularSeason20242025!$B$3:$B$1315, "&lt;=" &amp; CW$1, DataRegularSeason20242025!$D$3:$D$1315, $A33)+SUMIFS(DataRegularSeason20242025!$AB$3:$AB$1315,DataRegularSeason20242025!$B$3:$B$1315, "&lt;=" &amp; CW$1, DataRegularSeason20242025!$E$3:$E$1315, $A33)</f>
        <v>8</v>
      </c>
      <c r="CX33">
        <f>SUMIFS(DataRegularSeason20242025!$AA$3:$AA$1315,DataRegularSeason20242025!$B$3:$B$1315, "&lt;=" &amp; CX$1, DataRegularSeason20242025!$D$3:$D$1315, $A33)+SUMIFS(DataRegularSeason20242025!$AB$3:$AB$1315,DataRegularSeason20242025!$B$3:$B$1315, "&lt;=" &amp; CX$1, DataRegularSeason20242025!$E$3:$E$1315, $A33)</f>
        <v>8</v>
      </c>
      <c r="CY33">
        <f>SUMIFS(DataRegularSeason20242025!$AA$3:$AA$1315,DataRegularSeason20242025!$B$3:$B$1315, "&lt;=" &amp; CY$1, DataRegularSeason20242025!$D$3:$D$1315, $A33)+SUMIFS(DataRegularSeason20242025!$AB$3:$AB$1315,DataRegularSeason20242025!$B$3:$B$1315, "&lt;=" &amp; CY$1, DataRegularSeason20242025!$E$3:$E$1315, $A33)</f>
        <v>8</v>
      </c>
      <c r="CZ33">
        <f>SUMIFS(DataRegularSeason20242025!$AA$3:$AA$1315,DataRegularSeason20242025!$B$3:$B$1315, "&lt;=" &amp; CZ$1, DataRegularSeason20242025!$D$3:$D$1315, $A33)+SUMIFS(DataRegularSeason20242025!$AB$3:$AB$1315,DataRegularSeason20242025!$B$3:$B$1315, "&lt;=" &amp; CZ$1, DataRegularSeason20242025!$E$3:$E$1315, $A33)</f>
        <v>8</v>
      </c>
      <c r="DA33">
        <f>SUMIFS(DataRegularSeason20242025!$AA$3:$AA$1315,DataRegularSeason20242025!$B$3:$B$1315, "&lt;=" &amp; DA$1, DataRegularSeason20242025!$D$3:$D$1315, $A33)+SUMIFS(DataRegularSeason20242025!$AB$3:$AB$1315,DataRegularSeason20242025!$B$3:$B$1315, "&lt;=" &amp; DA$1, DataRegularSeason20242025!$E$3:$E$1315, $A33)</f>
        <v>8</v>
      </c>
      <c r="DB33">
        <f>SUMIFS(DataRegularSeason20242025!$AA$3:$AA$1315,DataRegularSeason20242025!$B$3:$B$1315, "&lt;=" &amp; DB$1, DataRegularSeason20242025!$D$3:$D$1315, $A33)+SUMIFS(DataRegularSeason20242025!$AB$3:$AB$1315,DataRegularSeason20242025!$B$3:$B$1315, "&lt;=" &amp; DB$1, DataRegularSeason20242025!$E$3:$E$1315, $A33)</f>
        <v>8</v>
      </c>
      <c r="DC33">
        <f>SUMIFS(DataRegularSeason20242025!$AA$3:$AA$1315,DataRegularSeason20242025!$B$3:$B$1315, "&lt;=" &amp; DC$1, DataRegularSeason20242025!$D$3:$D$1315, $A33)+SUMIFS(DataRegularSeason20242025!$AB$3:$AB$1315,DataRegularSeason20242025!$B$3:$B$1315, "&lt;=" &amp; DC$1, DataRegularSeason20242025!$E$3:$E$1315, $A33)</f>
        <v>8</v>
      </c>
      <c r="DD33">
        <f>SUMIFS(DataRegularSeason20242025!$AA$3:$AA$1315,DataRegularSeason20242025!$B$3:$B$1315, "&lt;=" &amp; DD$1, DataRegularSeason20242025!$D$3:$D$1315, $A33)+SUMIFS(DataRegularSeason20242025!$AB$3:$AB$1315,DataRegularSeason20242025!$B$3:$B$1315, "&lt;=" &amp; DD$1, DataRegularSeason20242025!$E$3:$E$1315, $A33)</f>
        <v>8</v>
      </c>
      <c r="DE33">
        <f>SUMIFS(DataRegularSeason20242025!$AA$3:$AA$1315,DataRegularSeason20242025!$B$3:$B$1315, "&lt;=" &amp; DE$1, DataRegularSeason20242025!$D$3:$D$1315, $A33)+SUMIFS(DataRegularSeason20242025!$AB$3:$AB$1315,DataRegularSeason20242025!$B$3:$B$1315, "&lt;=" &amp; DE$1, DataRegularSeason20242025!$E$3:$E$1315, $A33)</f>
        <v>8</v>
      </c>
      <c r="DF33">
        <f>SUMIFS(DataRegularSeason20242025!$AA$3:$AA$1315,DataRegularSeason20242025!$B$3:$B$1315, "&lt;=" &amp; DF$1, DataRegularSeason20242025!$D$3:$D$1315, $A33)+SUMIFS(DataRegularSeason20242025!$AB$3:$AB$1315,DataRegularSeason20242025!$B$3:$B$1315, "&lt;=" &amp; DF$1, DataRegularSeason20242025!$E$3:$E$1315, $A33)</f>
        <v>8</v>
      </c>
      <c r="DG33">
        <f>SUMIFS(DataRegularSeason20242025!$AA$3:$AA$1315,DataRegularSeason20242025!$B$3:$B$1315, "&lt;=" &amp; DG$1, DataRegularSeason20242025!$D$3:$D$1315, $A33)+SUMIFS(DataRegularSeason20242025!$AB$3:$AB$1315,DataRegularSeason20242025!$B$3:$B$1315, "&lt;=" &amp; DG$1, DataRegularSeason20242025!$E$3:$E$1315, $A33)</f>
        <v>8</v>
      </c>
      <c r="DH33">
        <f>SUMIFS(DataRegularSeason20242025!$AA$3:$AA$1315,DataRegularSeason20242025!$B$3:$B$1315, "&lt;=" &amp; DH$1, DataRegularSeason20242025!$D$3:$D$1315, $A33)+SUMIFS(DataRegularSeason20242025!$AB$3:$AB$1315,DataRegularSeason20242025!$B$3:$B$1315, "&lt;=" &amp; DH$1, DataRegularSeason20242025!$E$3:$E$1315, $A33)</f>
        <v>8</v>
      </c>
      <c r="DI33">
        <f>SUMIFS(DataRegularSeason20242025!$AA$3:$AA$1315,DataRegularSeason20242025!$B$3:$B$1315, "&lt;=" &amp; DI$1, DataRegularSeason20242025!$D$3:$D$1315, $A33)+SUMIFS(DataRegularSeason20242025!$AB$3:$AB$1315,DataRegularSeason20242025!$B$3:$B$1315, "&lt;=" &amp; DI$1, DataRegularSeason20242025!$E$3:$E$1315, $A33)</f>
        <v>8</v>
      </c>
      <c r="DJ33">
        <f>SUMIFS(DataRegularSeason20242025!$AA$3:$AA$1315,DataRegularSeason20242025!$B$3:$B$1315, "&lt;=" &amp; DJ$1, DataRegularSeason20242025!$D$3:$D$1315, $A33)+SUMIFS(DataRegularSeason20242025!$AB$3:$AB$1315,DataRegularSeason20242025!$B$3:$B$1315, "&lt;=" &amp; DJ$1, DataRegularSeason20242025!$E$3:$E$1315, $A33)</f>
        <v>8</v>
      </c>
      <c r="DK33">
        <f>SUMIFS(DataRegularSeason20242025!$AA$3:$AA$1315,DataRegularSeason20242025!$B$3:$B$1315, "&lt;=" &amp; DK$1, DataRegularSeason20242025!$D$3:$D$1315, $A33)+SUMIFS(DataRegularSeason20242025!$AB$3:$AB$1315,DataRegularSeason20242025!$B$3:$B$1315, "&lt;=" &amp; DK$1, DataRegularSeason20242025!$E$3:$E$1315, $A33)</f>
        <v>8</v>
      </c>
      <c r="DL33">
        <f>SUMIFS(DataRegularSeason20242025!$AA$3:$AA$1315,DataRegularSeason20242025!$B$3:$B$1315, "&lt;=" &amp; DL$1, DataRegularSeason20242025!$D$3:$D$1315, $A33)+SUMIFS(DataRegularSeason20242025!$AB$3:$AB$1315,DataRegularSeason20242025!$B$3:$B$1315, "&lt;=" &amp; DL$1, DataRegularSeason20242025!$E$3:$E$1315, $A33)</f>
        <v>8</v>
      </c>
      <c r="DM33">
        <f>SUMIFS(DataRegularSeason20242025!$AA$3:$AA$1315,DataRegularSeason20242025!$B$3:$B$1315, "&lt;=" &amp; DM$1, DataRegularSeason20242025!$D$3:$D$1315, $A33)+SUMIFS(DataRegularSeason20242025!$AB$3:$AB$1315,DataRegularSeason20242025!$B$3:$B$1315, "&lt;=" &amp; DM$1, DataRegularSeason20242025!$E$3:$E$1315, $A33)</f>
        <v>8</v>
      </c>
      <c r="DN33">
        <f>SUMIFS(DataRegularSeason20242025!$AA$3:$AA$1315,DataRegularSeason20242025!$B$3:$B$1315, "&lt;=" &amp; DN$1, DataRegularSeason20242025!$D$3:$D$1315, $A33)+SUMIFS(DataRegularSeason20242025!$AB$3:$AB$1315,DataRegularSeason20242025!$B$3:$B$1315, "&lt;=" &amp; DN$1, DataRegularSeason20242025!$E$3:$E$1315, $A33)</f>
        <v>8</v>
      </c>
      <c r="DO33">
        <f>SUMIFS(DataRegularSeason20242025!$AA$3:$AA$1315,DataRegularSeason20242025!$B$3:$B$1315, "&lt;=" &amp; DO$1, DataRegularSeason20242025!$D$3:$D$1315, $A33)+SUMIFS(DataRegularSeason20242025!$AB$3:$AB$1315,DataRegularSeason20242025!$B$3:$B$1315, "&lt;=" &amp; DO$1, DataRegularSeason20242025!$E$3:$E$1315, $A33)</f>
        <v>8</v>
      </c>
      <c r="DP33">
        <f>SUMIFS(DataRegularSeason20242025!$AA$3:$AA$1315,DataRegularSeason20242025!$B$3:$B$1315, "&lt;=" &amp; DP$1, DataRegularSeason20242025!$D$3:$D$1315, $A33)+SUMIFS(DataRegularSeason20242025!$AB$3:$AB$1315,DataRegularSeason20242025!$B$3:$B$1315, "&lt;=" &amp; DP$1, DataRegularSeason20242025!$E$3:$E$1315, $A33)</f>
        <v>8</v>
      </c>
      <c r="DQ33">
        <f>SUMIFS(DataRegularSeason20242025!$AA$3:$AA$1315,DataRegularSeason20242025!$B$3:$B$1315, "&lt;=" &amp; DQ$1, DataRegularSeason20242025!$D$3:$D$1315, $A33)+SUMIFS(DataRegularSeason20242025!$AB$3:$AB$1315,DataRegularSeason20242025!$B$3:$B$1315, "&lt;=" &amp; DQ$1, DataRegularSeason20242025!$E$3:$E$1315, $A33)</f>
        <v>8</v>
      </c>
      <c r="DR33">
        <f>SUMIFS(DataRegularSeason20242025!$AA$3:$AA$1315,DataRegularSeason20242025!$B$3:$B$1315, "&lt;=" &amp; DR$1, DataRegularSeason20242025!$D$3:$D$1315, $A33)+SUMIFS(DataRegularSeason20242025!$AB$3:$AB$1315,DataRegularSeason20242025!$B$3:$B$1315, "&lt;=" &amp; DR$1, DataRegularSeason20242025!$E$3:$E$1315, $A33)</f>
        <v>8</v>
      </c>
      <c r="DS33">
        <f>SUMIFS(DataRegularSeason20242025!$AA$3:$AA$1315,DataRegularSeason20242025!$B$3:$B$1315, "&lt;=" &amp; DS$1, DataRegularSeason20242025!$D$3:$D$1315, $A33)+SUMIFS(DataRegularSeason20242025!$AB$3:$AB$1315,DataRegularSeason20242025!$B$3:$B$1315, "&lt;=" &amp; DS$1, DataRegularSeason20242025!$E$3:$E$1315, $A33)</f>
        <v>8</v>
      </c>
      <c r="DT33">
        <f>SUMIFS(DataRegularSeason20242025!$AA$3:$AA$1315,DataRegularSeason20242025!$B$3:$B$1315, "&lt;=" &amp; DT$1, DataRegularSeason20242025!$D$3:$D$1315, $A33)+SUMIFS(DataRegularSeason20242025!$AB$3:$AB$1315,DataRegularSeason20242025!$B$3:$B$1315, "&lt;=" &amp; DT$1, DataRegularSeason20242025!$E$3:$E$1315, $A33)</f>
        <v>8</v>
      </c>
      <c r="DU33">
        <f>SUMIFS(DataRegularSeason20242025!$AA$3:$AA$1315,DataRegularSeason20242025!$B$3:$B$1315, "&lt;=" &amp; DU$1, DataRegularSeason20242025!$D$3:$D$1315, $A33)+SUMIFS(DataRegularSeason20242025!$AB$3:$AB$1315,DataRegularSeason20242025!$B$3:$B$1315, "&lt;=" &amp; DU$1, DataRegularSeason20242025!$E$3:$E$1315, $A33)</f>
        <v>8</v>
      </c>
      <c r="DV33">
        <f>SUMIFS(DataRegularSeason20242025!$AA$3:$AA$1315,DataRegularSeason20242025!$B$3:$B$1315, "&lt;=" &amp; DV$1, DataRegularSeason20242025!$D$3:$D$1315, $A33)+SUMIFS(DataRegularSeason20242025!$AB$3:$AB$1315,DataRegularSeason20242025!$B$3:$B$1315, "&lt;=" &amp; DV$1, DataRegularSeason20242025!$E$3:$E$1315, $A33)</f>
        <v>8</v>
      </c>
      <c r="DW33">
        <f>SUMIFS(DataRegularSeason20242025!$AA$3:$AA$1315,DataRegularSeason20242025!$B$3:$B$1315, "&lt;=" &amp; DW$1, DataRegularSeason20242025!$D$3:$D$1315, $A33)+SUMIFS(DataRegularSeason20242025!$AB$3:$AB$1315,DataRegularSeason20242025!$B$3:$B$1315, "&lt;=" &amp; DW$1, DataRegularSeason20242025!$E$3:$E$1315, $A33)</f>
        <v>8</v>
      </c>
      <c r="DX33">
        <f>SUMIFS(DataRegularSeason20242025!$AA$3:$AA$1315,DataRegularSeason20242025!$B$3:$B$1315, "&lt;=" &amp; DX$1, DataRegularSeason20242025!$D$3:$D$1315, $A33)+SUMIFS(DataRegularSeason20242025!$AB$3:$AB$1315,DataRegularSeason20242025!$B$3:$B$1315, "&lt;=" &amp; DX$1, DataRegularSeason20242025!$E$3:$E$1315, $A33)</f>
        <v>8</v>
      </c>
      <c r="DY33">
        <f>SUMIFS(DataRegularSeason20242025!$AA$3:$AA$1315,DataRegularSeason20242025!$B$3:$B$1315, "&lt;=" &amp; DY$1, DataRegularSeason20242025!$D$3:$D$1315, $A33)+SUMIFS(DataRegularSeason20242025!$AB$3:$AB$1315,DataRegularSeason20242025!$B$3:$B$1315, "&lt;=" &amp; DY$1, DataRegularSeason20242025!$E$3:$E$1315, $A33)</f>
        <v>8</v>
      </c>
      <c r="DZ33">
        <f>SUMIFS(DataRegularSeason20242025!$AA$3:$AA$1315,DataRegularSeason20242025!$B$3:$B$1315, "&lt;=" &amp; DZ$1, DataRegularSeason20242025!$D$3:$D$1315, $A33)+SUMIFS(DataRegularSeason20242025!$AB$3:$AB$1315,DataRegularSeason20242025!$B$3:$B$1315, "&lt;=" &amp; DZ$1, DataRegularSeason20242025!$E$3:$E$1315, $A33)</f>
        <v>8</v>
      </c>
      <c r="EA33">
        <f>SUMIFS(DataRegularSeason20242025!$AA$3:$AA$1315,DataRegularSeason20242025!$B$3:$B$1315, "&lt;=" &amp; EA$1, DataRegularSeason20242025!$D$3:$D$1315, $A33)+SUMIFS(DataRegularSeason20242025!$AB$3:$AB$1315,DataRegularSeason20242025!$B$3:$B$1315, "&lt;=" &amp; EA$1, DataRegularSeason20242025!$E$3:$E$1315, $A33)</f>
        <v>8</v>
      </c>
      <c r="EB33">
        <f>SUMIFS(DataRegularSeason20242025!$AA$3:$AA$1315,DataRegularSeason20242025!$B$3:$B$1315, "&lt;=" &amp; EB$1, DataRegularSeason20242025!$D$3:$D$1315, $A33)+SUMIFS(DataRegularSeason20242025!$AB$3:$AB$1315,DataRegularSeason20242025!$B$3:$B$1315, "&lt;=" &amp; EB$1, DataRegularSeason20242025!$E$3:$E$1315, $A33)</f>
        <v>8</v>
      </c>
      <c r="EC33">
        <f>SUMIFS(DataRegularSeason20242025!$AA$3:$AA$1315,DataRegularSeason20242025!$B$3:$B$1315, "&lt;=" &amp; EC$1, DataRegularSeason20242025!$D$3:$D$1315, $A33)+SUMIFS(DataRegularSeason20242025!$AB$3:$AB$1315,DataRegularSeason20242025!$B$3:$B$1315, "&lt;=" &amp; EC$1, DataRegularSeason20242025!$E$3:$E$1315, $A33)</f>
        <v>8</v>
      </c>
      <c r="ED33">
        <f>SUMIFS(DataRegularSeason20242025!$AA$3:$AA$1315,DataRegularSeason20242025!$B$3:$B$1315, "&lt;=" &amp; ED$1, DataRegularSeason20242025!$D$3:$D$1315, $A33)+SUMIFS(DataRegularSeason20242025!$AB$3:$AB$1315,DataRegularSeason20242025!$B$3:$B$1315, "&lt;=" &amp; ED$1, DataRegularSeason20242025!$E$3:$E$1315, $A33)</f>
        <v>8</v>
      </c>
      <c r="EE33">
        <f>SUMIFS(DataRegularSeason20242025!$AA$3:$AA$1315,DataRegularSeason20242025!$B$3:$B$1315, "&lt;=" &amp; EE$1, DataRegularSeason20242025!$D$3:$D$1315, $A33)+SUMIFS(DataRegularSeason20242025!$AB$3:$AB$1315,DataRegularSeason20242025!$B$3:$B$1315, "&lt;=" &amp; EE$1, DataRegularSeason20242025!$E$3:$E$1315, $A33)</f>
        <v>8</v>
      </c>
      <c r="EF33">
        <f>SUMIFS(DataRegularSeason20242025!$AA$3:$AA$1315,DataRegularSeason20242025!$B$3:$B$1315, "&lt;=" &amp; EF$1, DataRegularSeason20242025!$D$3:$D$1315, $A33)+SUMIFS(DataRegularSeason20242025!$AB$3:$AB$1315,DataRegularSeason20242025!$B$3:$B$1315, "&lt;=" &amp; EF$1, DataRegularSeason20242025!$E$3:$E$1315, $A33)</f>
        <v>8</v>
      </c>
      <c r="EG33">
        <f>SUMIFS(DataRegularSeason20242025!$AA$3:$AA$1315,DataRegularSeason20242025!$B$3:$B$1315, "&lt;=" &amp; EG$1, DataRegularSeason20242025!$D$3:$D$1315, $A33)+SUMIFS(DataRegularSeason20242025!$AB$3:$AB$1315,DataRegularSeason20242025!$B$3:$B$1315, "&lt;=" &amp; EG$1, DataRegularSeason20242025!$E$3:$E$1315, $A33)</f>
        <v>8</v>
      </c>
      <c r="EH33">
        <f>SUMIFS(DataRegularSeason20242025!$AA$3:$AA$1315,DataRegularSeason20242025!$B$3:$B$1315, "&lt;=" &amp; EH$1, DataRegularSeason20242025!$D$3:$D$1315, $A33)+SUMIFS(DataRegularSeason20242025!$AB$3:$AB$1315,DataRegularSeason20242025!$B$3:$B$1315, "&lt;=" &amp; EH$1, DataRegularSeason20242025!$E$3:$E$1315, $A33)</f>
        <v>8</v>
      </c>
      <c r="EI33">
        <f>SUMIFS(DataRegularSeason20242025!$AA$3:$AA$1315,DataRegularSeason20242025!$B$3:$B$1315, "&lt;=" &amp; EI$1, DataRegularSeason20242025!$D$3:$D$1315, $A33)+SUMIFS(DataRegularSeason20242025!$AB$3:$AB$1315,DataRegularSeason20242025!$B$3:$B$1315, "&lt;=" &amp; EI$1, DataRegularSeason20242025!$E$3:$E$1315, $A33)</f>
        <v>8</v>
      </c>
      <c r="EJ33">
        <f>SUMIFS(DataRegularSeason20242025!$AA$3:$AA$1315,DataRegularSeason20242025!$B$3:$B$1315, "&lt;=" &amp; EJ$1, DataRegularSeason20242025!$D$3:$D$1315, $A33)+SUMIFS(DataRegularSeason20242025!$AB$3:$AB$1315,DataRegularSeason20242025!$B$3:$B$1315, "&lt;=" &amp; EJ$1, DataRegularSeason20242025!$E$3:$E$1315, $A33)</f>
        <v>8</v>
      </c>
      <c r="EK33">
        <f>SUMIFS(DataRegularSeason20242025!$AA$3:$AA$1315,DataRegularSeason20242025!$B$3:$B$1315, "&lt;=" &amp; EK$1, DataRegularSeason20242025!$D$3:$D$1315, $A33)+SUMIFS(DataRegularSeason20242025!$AB$3:$AB$1315,DataRegularSeason20242025!$B$3:$B$1315, "&lt;=" &amp; EK$1, DataRegularSeason20242025!$E$3:$E$1315, $A33)</f>
        <v>8</v>
      </c>
      <c r="EL33">
        <f>SUMIFS(DataRegularSeason20242025!$AA$3:$AA$1315,DataRegularSeason20242025!$B$3:$B$1315, "&lt;=" &amp; EL$1, DataRegularSeason20242025!$D$3:$D$1315, $A33)+SUMIFS(DataRegularSeason20242025!$AB$3:$AB$1315,DataRegularSeason20242025!$B$3:$B$1315, "&lt;=" &amp; EL$1, DataRegularSeason20242025!$E$3:$E$1315, $A33)</f>
        <v>8</v>
      </c>
      <c r="EM33">
        <f>SUMIFS(DataRegularSeason20242025!$AA$3:$AA$1315,DataRegularSeason20242025!$B$3:$B$1315, "&lt;=" &amp; EM$1, DataRegularSeason20242025!$D$3:$D$1315, $A33)+SUMIFS(DataRegularSeason20242025!$AB$3:$AB$1315,DataRegularSeason20242025!$B$3:$B$1315, "&lt;=" &amp; EM$1, DataRegularSeason20242025!$E$3:$E$1315, $A33)</f>
        <v>8</v>
      </c>
      <c r="EN33">
        <f>SUMIFS(DataRegularSeason20242025!$AA$3:$AA$1315,DataRegularSeason20242025!$B$3:$B$1315, "&lt;=" &amp; EN$1, DataRegularSeason20242025!$D$3:$D$1315, $A33)+SUMIFS(DataRegularSeason20242025!$AB$3:$AB$1315,DataRegularSeason20242025!$B$3:$B$1315, "&lt;=" &amp; EN$1, DataRegularSeason20242025!$E$3:$E$1315, $A33)</f>
        <v>8</v>
      </c>
      <c r="EO33">
        <f>SUMIFS(DataRegularSeason20242025!$AA$3:$AA$1315,DataRegularSeason20242025!$B$3:$B$1315, "&lt;=" &amp; EO$1, DataRegularSeason20242025!$D$3:$D$1315, $A33)+SUMIFS(DataRegularSeason20242025!$AB$3:$AB$1315,DataRegularSeason20242025!$B$3:$B$1315, "&lt;=" &amp; EO$1, DataRegularSeason20242025!$E$3:$E$1315, $A33)</f>
        <v>8</v>
      </c>
      <c r="EP33">
        <f>SUMIFS(DataRegularSeason20242025!$AA$3:$AA$1315,DataRegularSeason20242025!$B$3:$B$1315, "&lt;=" &amp; EP$1, DataRegularSeason20242025!$D$3:$D$1315, $A33)+SUMIFS(DataRegularSeason20242025!$AB$3:$AB$1315,DataRegularSeason20242025!$B$3:$B$1315, "&lt;=" &amp; EP$1, DataRegularSeason20242025!$E$3:$E$1315, $A33)</f>
        <v>8</v>
      </c>
      <c r="EQ33">
        <f>SUMIFS(DataRegularSeason20242025!$AA$3:$AA$1315,DataRegularSeason20242025!$B$3:$B$1315, "&lt;=" &amp; EQ$1, DataRegularSeason20242025!$D$3:$D$1315, $A33)+SUMIFS(DataRegularSeason20242025!$AB$3:$AB$1315,DataRegularSeason20242025!$B$3:$B$1315, "&lt;=" &amp; EQ$1, DataRegularSeason20242025!$E$3:$E$1315, $A33)</f>
        <v>8</v>
      </c>
      <c r="ER33">
        <f>SUMIFS(DataRegularSeason20242025!$AA$3:$AA$1315,DataRegularSeason20242025!$B$3:$B$1315, "&lt;=" &amp; ER$1, DataRegularSeason20242025!$D$3:$D$1315, $A33)+SUMIFS(DataRegularSeason20242025!$AB$3:$AB$1315,DataRegularSeason20242025!$B$3:$B$1315, "&lt;=" &amp; ER$1, DataRegularSeason20242025!$E$3:$E$1315, $A33)</f>
        <v>8</v>
      </c>
      <c r="ES33">
        <f>SUMIFS(DataRegularSeason20242025!$AA$3:$AA$1315,DataRegularSeason20242025!$B$3:$B$1315, "&lt;=" &amp; ES$1, DataRegularSeason20242025!$D$3:$D$1315, $A33)+SUMIFS(DataRegularSeason20242025!$AB$3:$AB$1315,DataRegularSeason20242025!$B$3:$B$1315, "&lt;=" &amp; ES$1, DataRegularSeason20242025!$E$3:$E$1315, $A33)</f>
        <v>8</v>
      </c>
      <c r="ET33">
        <f>SUMIFS(DataRegularSeason20242025!$AA$3:$AA$1315,DataRegularSeason20242025!$B$3:$B$1315, "&lt;=" &amp; ET$1, DataRegularSeason20242025!$D$3:$D$1315, $A33)+SUMIFS(DataRegularSeason20242025!$AB$3:$AB$1315,DataRegularSeason20242025!$B$3:$B$1315, "&lt;=" &amp; ET$1, DataRegularSeason20242025!$E$3:$E$1315, $A33)</f>
        <v>8</v>
      </c>
      <c r="EU33">
        <f>SUMIFS(DataRegularSeason20242025!$AA$3:$AA$1315,DataRegularSeason20242025!$B$3:$B$1315, "&lt;=" &amp; EU$1, DataRegularSeason20242025!$D$3:$D$1315, $A33)+SUMIFS(DataRegularSeason20242025!$AB$3:$AB$1315,DataRegularSeason20242025!$B$3:$B$1315, "&lt;=" &amp; EU$1, DataRegularSeason20242025!$E$3:$E$1315, $A33)</f>
        <v>8</v>
      </c>
      <c r="EV33">
        <f>SUMIFS(DataRegularSeason20242025!$AA$3:$AA$1315,DataRegularSeason20242025!$B$3:$B$1315, "&lt;=" &amp; EV$1, DataRegularSeason20242025!$D$3:$D$1315, $A33)+SUMIFS(DataRegularSeason20242025!$AB$3:$AB$1315,DataRegularSeason20242025!$B$3:$B$1315, "&lt;=" &amp; EV$1, DataRegularSeason20242025!$E$3:$E$1315, $A33)</f>
        <v>8</v>
      </c>
      <c r="EW33">
        <f>SUMIFS(DataRegularSeason20242025!$AA$3:$AA$1315,DataRegularSeason20242025!$B$3:$B$1315, "&lt;=" &amp; EW$1, DataRegularSeason20242025!$D$3:$D$1315, $A33)+SUMIFS(DataRegularSeason20242025!$AB$3:$AB$1315,DataRegularSeason20242025!$B$3:$B$1315, "&lt;=" &amp; EW$1, DataRegularSeason20242025!$E$3:$E$1315, $A33)</f>
        <v>8</v>
      </c>
      <c r="EX33">
        <f>SUMIFS(DataRegularSeason20242025!$AA$3:$AA$1315,DataRegularSeason20242025!$B$3:$B$1315, "&lt;=" &amp; EX$1, DataRegularSeason20242025!$D$3:$D$1315, $A33)+SUMIFS(DataRegularSeason20242025!$AB$3:$AB$1315,DataRegularSeason20242025!$B$3:$B$1315, "&lt;=" &amp; EX$1, DataRegularSeason20242025!$E$3:$E$1315, $A33)</f>
        <v>8</v>
      </c>
      <c r="EY33">
        <f>SUMIFS(DataRegularSeason20242025!$AA$3:$AA$1315,DataRegularSeason20242025!$B$3:$B$1315, "&lt;=" &amp; EY$1, DataRegularSeason20242025!$D$3:$D$1315, $A33)+SUMIFS(DataRegularSeason20242025!$AB$3:$AB$1315,DataRegularSeason20242025!$B$3:$B$1315, "&lt;=" &amp; EY$1, DataRegularSeason20242025!$E$3:$E$1315, $A33)</f>
        <v>8</v>
      </c>
      <c r="EZ33">
        <f>SUMIFS(DataRegularSeason20242025!$AA$3:$AA$1315,DataRegularSeason20242025!$B$3:$B$1315, "&lt;=" &amp; EZ$1, DataRegularSeason20242025!$D$3:$D$1315, $A33)+SUMIFS(DataRegularSeason20242025!$AB$3:$AB$1315,DataRegularSeason20242025!$B$3:$B$1315, "&lt;=" &amp; EZ$1, DataRegularSeason20242025!$E$3:$E$1315, $A33)</f>
        <v>8</v>
      </c>
      <c r="FA33">
        <f>SUMIFS(DataRegularSeason20242025!$AA$3:$AA$1315,DataRegularSeason20242025!$B$3:$B$1315, "&lt;=" &amp; FA$1, DataRegularSeason20242025!$D$3:$D$1315, $A33)+SUMIFS(DataRegularSeason20242025!$AB$3:$AB$1315,DataRegularSeason20242025!$B$3:$B$1315, "&lt;=" &amp; FA$1, DataRegularSeason20242025!$E$3:$E$1315, $A33)</f>
        <v>8</v>
      </c>
      <c r="FB33">
        <f>SUMIFS(DataRegularSeason20242025!$AA$3:$AA$1315,DataRegularSeason20242025!$B$3:$B$1315, "&lt;=" &amp; FB$1, DataRegularSeason20242025!$D$3:$D$1315, $A33)+SUMIFS(DataRegularSeason20242025!$AB$3:$AB$1315,DataRegularSeason20242025!$B$3:$B$1315, "&lt;=" &amp; FB$1, DataRegularSeason20242025!$E$3:$E$1315, $A33)</f>
        <v>8</v>
      </c>
      <c r="FC33">
        <f>SUMIFS(DataRegularSeason20242025!$AA$3:$AA$1315,DataRegularSeason20242025!$B$3:$B$1315, "&lt;=" &amp; FC$1, DataRegularSeason20242025!$D$3:$D$1315, $A33)+SUMIFS(DataRegularSeason20242025!$AB$3:$AB$1315,DataRegularSeason20242025!$B$3:$B$1315, "&lt;=" &amp; FC$1, DataRegularSeason20242025!$E$3:$E$1315, $A33)</f>
        <v>8</v>
      </c>
      <c r="FD33">
        <f>SUMIFS(DataRegularSeason20242025!$AA$3:$AA$1315,DataRegularSeason20242025!$B$3:$B$1315, "&lt;=" &amp; FD$1, DataRegularSeason20242025!$D$3:$D$1315, $A33)+SUMIFS(DataRegularSeason20242025!$AB$3:$AB$1315,DataRegularSeason20242025!$B$3:$B$1315, "&lt;=" &amp; FD$1, DataRegularSeason20242025!$E$3:$E$1315, $A33)</f>
        <v>8</v>
      </c>
      <c r="FE33">
        <f>SUMIFS(DataRegularSeason20242025!$AA$3:$AA$1315,DataRegularSeason20242025!$B$3:$B$1315, "&lt;=" &amp; FE$1, DataRegularSeason20242025!$D$3:$D$1315, $A33)+SUMIFS(DataRegularSeason20242025!$AB$3:$AB$1315,DataRegularSeason20242025!$B$3:$B$1315, "&lt;=" &amp; FE$1, DataRegularSeason20242025!$E$3:$E$1315, $A33)</f>
        <v>8</v>
      </c>
      <c r="FF33">
        <f>SUMIFS(DataRegularSeason20242025!$AA$3:$AA$1315,DataRegularSeason20242025!$B$3:$B$1315, "&lt;=" &amp; FF$1, DataRegularSeason20242025!$D$3:$D$1315, $A33)+SUMIFS(DataRegularSeason20242025!$AB$3:$AB$1315,DataRegularSeason20242025!$B$3:$B$1315, "&lt;=" &amp; FF$1, DataRegularSeason20242025!$E$3:$E$1315, $A33)</f>
        <v>8</v>
      </c>
      <c r="FG33">
        <f>SUMIFS(DataRegularSeason20242025!$AA$3:$AA$1315,DataRegularSeason20242025!$B$3:$B$1315, "&lt;=" &amp; FG$1, DataRegularSeason20242025!$D$3:$D$1315, $A33)+SUMIFS(DataRegularSeason20242025!$AB$3:$AB$1315,DataRegularSeason20242025!$B$3:$B$1315, "&lt;=" &amp; FG$1, DataRegularSeason20242025!$E$3:$E$1315, $A33)</f>
        <v>8</v>
      </c>
      <c r="FH33">
        <f>SUMIFS(DataRegularSeason20242025!$AA$3:$AA$1315,DataRegularSeason20242025!$B$3:$B$1315, "&lt;=" &amp; FH$1, DataRegularSeason20242025!$D$3:$D$1315, $A33)+SUMIFS(DataRegularSeason20242025!$AB$3:$AB$1315,DataRegularSeason20242025!$B$3:$B$1315, "&lt;=" &amp; FH$1, DataRegularSeason20242025!$E$3:$E$1315, $A33)</f>
        <v>8</v>
      </c>
      <c r="FI33">
        <f>SUMIFS(DataRegularSeason20242025!$AA$3:$AA$1315,DataRegularSeason20242025!$B$3:$B$1315, "&lt;=" &amp; FI$1, DataRegularSeason20242025!$D$3:$D$1315, $A33)+SUMIFS(DataRegularSeason20242025!$AB$3:$AB$1315,DataRegularSeason20242025!$B$3:$B$1315, "&lt;=" &amp; FI$1, DataRegularSeason20242025!$E$3:$E$1315, $A33)</f>
        <v>8</v>
      </c>
      <c r="FJ33">
        <f>SUMIFS(DataRegularSeason20242025!$AA$3:$AA$1315,DataRegularSeason20242025!$B$3:$B$1315, "&lt;=" &amp; FJ$1, DataRegularSeason20242025!$D$3:$D$1315, $A33)+SUMIFS(DataRegularSeason20242025!$AB$3:$AB$1315,DataRegularSeason20242025!$B$3:$B$1315, "&lt;=" &amp; FJ$1, DataRegularSeason20242025!$E$3:$E$1315, $A33)</f>
        <v>8</v>
      </c>
      <c r="FK33">
        <f>SUMIFS(DataRegularSeason20242025!$AA$3:$AA$1315,DataRegularSeason20242025!$B$3:$B$1315, "&lt;=" &amp; FK$1, DataRegularSeason20242025!$D$3:$D$1315, $A33)+SUMIFS(DataRegularSeason20242025!$AB$3:$AB$1315,DataRegularSeason20242025!$B$3:$B$1315, "&lt;=" &amp; FK$1, DataRegularSeason20242025!$E$3:$E$1315, $A33)</f>
        <v>8</v>
      </c>
      <c r="FL33">
        <f>SUMIFS(DataRegularSeason20242025!$AA$3:$AA$1315,DataRegularSeason20242025!$B$3:$B$1315, "&lt;=" &amp; FL$1, DataRegularSeason20242025!$D$3:$D$1315, $A33)+SUMIFS(DataRegularSeason20242025!$AB$3:$AB$1315,DataRegularSeason20242025!$B$3:$B$1315, "&lt;=" &amp; FL$1, DataRegularSeason20242025!$E$3:$E$1315, $A33)</f>
        <v>8</v>
      </c>
      <c r="FM33">
        <f>SUMIFS(DataRegularSeason20242025!$AA$3:$AA$1315,DataRegularSeason20242025!$B$3:$B$1315, "&lt;=" &amp; FM$1, DataRegularSeason20242025!$D$3:$D$1315, $A33)+SUMIFS(DataRegularSeason20242025!$AB$3:$AB$1315,DataRegularSeason20242025!$B$3:$B$1315, "&lt;=" &amp; FM$1, DataRegularSeason20242025!$E$3:$E$1315, $A33)</f>
        <v>8</v>
      </c>
      <c r="FN33">
        <f>SUMIFS(DataRegularSeason20242025!$AA$3:$AA$1315,DataRegularSeason20242025!$B$3:$B$1315, "&lt;=" &amp; FN$1, DataRegularSeason20242025!$D$3:$D$1315, $A33)+SUMIFS(DataRegularSeason20242025!$AB$3:$AB$1315,DataRegularSeason20242025!$B$3:$B$1315, "&lt;=" &amp; FN$1, DataRegularSeason20242025!$E$3:$E$1315, $A33)</f>
        <v>8</v>
      </c>
      <c r="FO33">
        <f>SUMIFS(DataRegularSeason20242025!$AA$3:$AA$1315,DataRegularSeason20242025!$B$3:$B$1315, "&lt;=" &amp; FO$1, DataRegularSeason20242025!$D$3:$D$1315, $A33)+SUMIFS(DataRegularSeason20242025!$AB$3:$AB$1315,DataRegularSeason20242025!$B$3:$B$1315, "&lt;=" &amp; FO$1, DataRegularSeason20242025!$E$3:$E$1315, $A33)</f>
        <v>8</v>
      </c>
      <c r="FP33">
        <f>SUMIFS(DataRegularSeason20242025!$AA$3:$AA$1315,DataRegularSeason20242025!$B$3:$B$1315, "&lt;=" &amp; FP$1, DataRegularSeason20242025!$D$3:$D$1315, $A33)+SUMIFS(DataRegularSeason20242025!$AB$3:$AB$1315,DataRegularSeason20242025!$B$3:$B$1315, "&lt;=" &amp; FP$1, DataRegularSeason20242025!$E$3:$E$1315, $A33)</f>
        <v>8</v>
      </c>
      <c r="FQ33">
        <f>SUMIFS(DataRegularSeason20242025!$AA$3:$AA$1315,DataRegularSeason20242025!$B$3:$B$1315, "&lt;=" &amp; FQ$1, DataRegularSeason20242025!$D$3:$D$1315, $A33)+SUMIFS(DataRegularSeason20242025!$AB$3:$AB$1315,DataRegularSeason20242025!$B$3:$B$1315, "&lt;=" &amp; FQ$1, DataRegularSeason20242025!$E$3:$E$1315, $A33)</f>
        <v>8</v>
      </c>
      <c r="FR33">
        <f>SUMIFS(DataRegularSeason20242025!$AA$3:$AA$1315,DataRegularSeason20242025!$B$3:$B$1315, "&lt;=" &amp; FR$1, DataRegularSeason20242025!$D$3:$D$1315, $A33)+SUMIFS(DataRegularSeason20242025!$AB$3:$AB$1315,DataRegularSeason20242025!$B$3:$B$1315, "&lt;=" &amp; FR$1, DataRegularSeason20242025!$E$3:$E$1315, $A33)</f>
        <v>8</v>
      </c>
      <c r="FS33">
        <f>SUMIFS(DataRegularSeason20242025!$AA$3:$AA$1315,DataRegularSeason20242025!$B$3:$B$1315, "&lt;=" &amp; FS$1, DataRegularSeason20242025!$D$3:$D$1315, $A33)+SUMIFS(DataRegularSeason20242025!$AB$3:$AB$1315,DataRegularSeason20242025!$B$3:$B$1315, "&lt;=" &amp; FS$1, DataRegularSeason20242025!$E$3:$E$1315, $A33)</f>
        <v>8</v>
      </c>
      <c r="FT33">
        <f>SUMIFS(DataRegularSeason20242025!$AA$3:$AA$1315,DataRegularSeason20242025!$B$3:$B$1315, "&lt;=" &amp; FT$1, DataRegularSeason20242025!$D$3:$D$1315, $A33)+SUMIFS(DataRegularSeason20242025!$AB$3:$AB$1315,DataRegularSeason20242025!$B$3:$B$1315, "&lt;=" &amp; FT$1, DataRegularSeason20242025!$E$3:$E$1315, $A33)</f>
        <v>8</v>
      </c>
      <c r="FU33">
        <f>SUMIFS(DataRegularSeason20242025!$AA$3:$AA$1315,DataRegularSeason20242025!$B$3:$B$1315, "&lt;=" &amp; FU$1, DataRegularSeason20242025!$D$3:$D$1315, $A33)+SUMIFS(DataRegularSeason20242025!$AB$3:$AB$1315,DataRegularSeason20242025!$B$3:$B$1315, "&lt;=" &amp; FU$1, DataRegularSeason20242025!$E$3:$E$1315, $A33)</f>
        <v>8</v>
      </c>
      <c r="FV33">
        <f>SUMIFS(DataRegularSeason20242025!$AA$3:$AA$1315,DataRegularSeason20242025!$B$3:$B$1315, "&lt;=" &amp; FV$1, DataRegularSeason20242025!$D$3:$D$1315, $A33)+SUMIFS(DataRegularSeason20242025!$AB$3:$AB$1315,DataRegularSeason20242025!$B$3:$B$1315, "&lt;=" &amp; FV$1, DataRegularSeason20242025!$E$3:$E$1315, $A33)</f>
        <v>8</v>
      </c>
      <c r="FW33">
        <f>SUMIFS(DataRegularSeason20242025!$AA$3:$AA$1315,DataRegularSeason20242025!$B$3:$B$1315, "&lt;=" &amp; FW$1, DataRegularSeason20242025!$D$3:$D$1315, $A33)+SUMIFS(DataRegularSeason20242025!$AB$3:$AB$1315,DataRegularSeason20242025!$B$3:$B$1315, "&lt;=" &amp; FW$1, DataRegularSeason20242025!$E$3:$E$1315, $A33)</f>
        <v>8</v>
      </c>
      <c r="FX33">
        <f>SUMIFS(DataRegularSeason20242025!$AA$3:$AA$1315,DataRegularSeason20242025!$B$3:$B$1315, "&lt;=" &amp; FX$1, DataRegularSeason20242025!$D$3:$D$1315, $A33)+SUMIFS(DataRegularSeason20242025!$AB$3:$AB$1315,DataRegularSeason20242025!$B$3:$B$1315, "&lt;=" &amp; FX$1, DataRegularSeason20242025!$E$3:$E$1315, $A33)</f>
        <v>8</v>
      </c>
      <c r="FY33">
        <f>SUMIFS(DataRegularSeason20242025!$AA$3:$AA$1315,DataRegularSeason20242025!$B$3:$B$1315, "&lt;=" &amp; FY$1, DataRegularSeason20242025!$D$3:$D$1315, $A33)+SUMIFS(DataRegularSeason20242025!$AB$3:$AB$1315,DataRegularSeason20242025!$B$3:$B$1315, "&lt;=" &amp; FY$1, DataRegularSeason20242025!$E$3:$E$1315, $A33)</f>
        <v>8</v>
      </c>
      <c r="FZ33">
        <f>SUMIFS(DataRegularSeason20242025!$AA$3:$AA$1315,DataRegularSeason20242025!$B$3:$B$1315, "&lt;=" &amp; FZ$1, DataRegularSeason20242025!$D$3:$D$1315, $A33)+SUMIFS(DataRegularSeason20242025!$AB$3:$AB$1315,DataRegularSeason20242025!$B$3:$B$1315, "&lt;=" &amp; FZ$1, DataRegularSeason20242025!$E$3:$E$1315, $A33)</f>
        <v>8</v>
      </c>
      <c r="GA33">
        <f>SUMIFS(DataRegularSeason20242025!$AA$3:$AA$1315,DataRegularSeason20242025!$B$3:$B$1315, "&lt;=" &amp; GA$1, DataRegularSeason20242025!$D$3:$D$1315, $A33)+SUMIFS(DataRegularSeason20242025!$AB$3:$AB$1315,DataRegularSeason20242025!$B$3:$B$1315, "&lt;=" &amp; GA$1, DataRegularSeason20242025!$E$3:$E$1315, $A33)</f>
        <v>8</v>
      </c>
      <c r="GB33">
        <f>SUMIFS(DataRegularSeason20242025!$AA$3:$AA$1315,DataRegularSeason20242025!$B$3:$B$1315, "&lt;=" &amp; GB$1, DataRegularSeason20242025!$D$3:$D$1315, $A33)+SUMIFS(DataRegularSeason20242025!$AB$3:$AB$1315,DataRegularSeason20242025!$B$3:$B$1315, "&lt;=" &amp; GB$1, DataRegularSeason20242025!$E$3:$E$1315, $A33)</f>
        <v>8</v>
      </c>
      <c r="GC33">
        <f>SUMIFS(DataRegularSeason20242025!$AA$3:$AA$1315,DataRegularSeason20242025!$B$3:$B$1315, "&lt;=" &amp; GC$1, DataRegularSeason20242025!$D$3:$D$1315, $A33)+SUMIFS(DataRegularSeason20242025!$AB$3:$AB$1315,DataRegularSeason20242025!$B$3:$B$1315, "&lt;=" &amp; GC$1, DataRegularSeason20242025!$E$3:$E$1315, $A33)</f>
        <v>8</v>
      </c>
      <c r="GD33">
        <f>SUMIFS(DataRegularSeason20242025!$AA$3:$AA$1315,DataRegularSeason20242025!$B$3:$B$1315, "&lt;=" &amp; GD$1, DataRegularSeason20242025!$D$3:$D$1315, $A33)+SUMIFS(DataRegularSeason20242025!$AB$3:$AB$1315,DataRegularSeason20242025!$B$3:$B$1315, "&lt;=" &amp; GD$1, DataRegularSeason20242025!$E$3:$E$1315, $A33)</f>
        <v>8</v>
      </c>
      <c r="GE33">
        <f>SUMIFS(DataRegularSeason20242025!$AA$3:$AA$1315,DataRegularSeason20242025!$B$3:$B$1315, "&lt;=" &amp; GE$1, DataRegularSeason20242025!$D$3:$D$1315, $A33)+SUMIFS(DataRegularSeason20242025!$AB$3:$AB$1315,DataRegularSeason20242025!$B$3:$B$1315, "&lt;=" &amp; GE$1, DataRegularSeason20242025!$E$3:$E$1315, $A33)</f>
        <v>8</v>
      </c>
      <c r="GF33">
        <f>SUMIFS(DataRegularSeason20242025!$AA$3:$AA$1315,DataRegularSeason20242025!$B$3:$B$1315, "&lt;=" &amp; GF$1, DataRegularSeason20242025!$D$3:$D$1315, $A33)+SUMIFS(DataRegularSeason20242025!$AB$3:$AB$1315,DataRegularSeason20242025!$B$3:$B$1315, "&lt;=" &amp; GF$1, DataRegularSeason20242025!$E$3:$E$1315, $A33)</f>
        <v>8</v>
      </c>
      <c r="GG33">
        <f>SUMIFS(DataRegularSeason20242025!$AA$3:$AA$1315,DataRegularSeason20242025!$B$3:$B$1315, "&lt;=" &amp; GG$1, DataRegularSeason20242025!$D$3:$D$1315, $A33)+SUMIFS(DataRegularSeason20242025!$AB$3:$AB$1315,DataRegularSeason20242025!$B$3:$B$1315, "&lt;=" &amp; GG$1, DataRegularSeason20242025!$E$3:$E$1315, $A33)</f>
        <v>8</v>
      </c>
      <c r="GH33">
        <f>SUMIFS(DataRegularSeason20242025!$AA$3:$AA$1315,DataRegularSeason20242025!$B$3:$B$1315, "&lt;=" &amp; GH$1, DataRegularSeason20242025!$D$3:$D$1315, $A33)+SUMIFS(DataRegularSeason20242025!$AB$3:$AB$1315,DataRegularSeason20242025!$B$3:$B$1315, "&lt;=" &amp; GH$1, DataRegularSeason20242025!$E$3:$E$1315, $A33)</f>
        <v>8</v>
      </c>
      <c r="GI33">
        <f>SUMIFS(DataRegularSeason20242025!$AA$3:$AA$1315,DataRegularSeason20242025!$B$3:$B$1315, "&lt;=" &amp; GI$1, DataRegularSeason20242025!$D$3:$D$1315, $A33)+SUMIFS(DataRegularSeason20242025!$AB$3:$AB$1315,DataRegularSeason20242025!$B$3:$B$1315, "&lt;=" &amp; GI$1, DataRegularSeason20242025!$E$3:$E$1315, $A33)</f>
        <v>8</v>
      </c>
      <c r="GJ33">
        <f>SUMIFS(DataRegularSeason20242025!$AA$3:$AA$1315,DataRegularSeason20242025!$B$3:$B$1315, "&lt;=" &amp; GJ$1, DataRegularSeason20242025!$D$3:$D$1315, $A33)+SUMIFS(DataRegularSeason20242025!$AB$3:$AB$1315,DataRegularSeason20242025!$B$3:$B$1315, "&lt;=" &amp; GJ$1, DataRegularSeason20242025!$E$3:$E$1315, $A33)</f>
        <v>8</v>
      </c>
      <c r="GK33">
        <f>SUMIFS(DataRegularSeason20242025!$AA$3:$AA$1315,DataRegularSeason20242025!$B$3:$B$1315, "&lt;=" &amp; GK$1, DataRegularSeason20242025!$D$3:$D$1315, $A33)+SUMIFS(DataRegularSeason20242025!$AB$3:$AB$1315,DataRegularSeason20242025!$B$3:$B$1315, "&lt;=" &amp; GK$1, DataRegularSeason20242025!$E$3:$E$1315, $A33)</f>
        <v>8</v>
      </c>
      <c r="GL33">
        <f>SUMIFS(DataRegularSeason20242025!$AA$3:$AA$1315,DataRegularSeason20242025!$B$3:$B$1315, "&lt;=" &amp; GL$1, DataRegularSeason20242025!$D$3:$D$1315, $A33)+SUMIFS(DataRegularSeason20242025!$AB$3:$AB$1315,DataRegularSeason20242025!$B$3:$B$1315, "&lt;=" &amp; GL$1, DataRegularSeason20242025!$E$3:$E$1315, $A33)</f>
        <v>8</v>
      </c>
      <c r="GM33">
        <f>SUMIFS(DataRegularSeason20242025!$AA$3:$AA$1315,DataRegularSeason20242025!$B$3:$B$1315, "&lt;=" &amp; GM$1, DataRegularSeason20242025!$D$3:$D$1315, $A33)+SUMIFS(DataRegularSeason20242025!$AB$3:$AB$1315,DataRegularSeason20242025!$B$3:$B$1315, "&lt;=" &amp; GM$1, DataRegularSeason20242025!$E$3:$E$1315, $A33)</f>
        <v>8</v>
      </c>
      <c r="GN33">
        <f>SUMIFS(DataRegularSeason20242025!$AA$3:$AA$1315,DataRegularSeason20242025!$B$3:$B$1315, "&lt;=" &amp; GN$1, DataRegularSeason20242025!$D$3:$D$1315, $A33)+SUMIFS(DataRegularSeason20242025!$AB$3:$AB$1315,DataRegularSeason20242025!$B$3:$B$1315, "&lt;=" &amp; GN$1, DataRegularSeason20242025!$E$3:$E$1315, $A33)</f>
        <v>8</v>
      </c>
      <c r="GO33">
        <f>SUMIFS(DataRegularSeason20242025!$AA$3:$AA$1315,DataRegularSeason20242025!$B$3:$B$1315, "&lt;=" &amp; GO$1, DataRegularSeason20242025!$D$3:$D$1315, $A33)+SUMIFS(DataRegularSeason20242025!$AB$3:$AB$1315,DataRegularSeason20242025!$B$3:$B$1315, "&lt;=" &amp; GO$1, DataRegularSeason20242025!$E$3:$E$1315, $A33)</f>
        <v>8</v>
      </c>
      <c r="GP33">
        <f>SUMIFS(DataRegularSeason20242025!$AA$3:$AA$1315,DataRegularSeason20242025!$B$3:$B$1315, "&lt;=" &amp; GP$1, DataRegularSeason20242025!$D$3:$D$1315, $A33)+SUMIFS(DataRegularSeason20242025!$AB$3:$AB$1315,DataRegularSeason20242025!$B$3:$B$1315, "&lt;=" &amp; GP$1, DataRegularSeason20242025!$E$3:$E$1315, $A33)</f>
        <v>8</v>
      </c>
      <c r="GQ33">
        <f>SUMIFS(DataRegularSeason20242025!$AA$3:$AA$1315,DataRegularSeason20242025!$B$3:$B$1315, "&lt;=" &amp; GQ$1, DataRegularSeason20242025!$D$3:$D$1315, $A33)+SUMIFS(DataRegularSeason20242025!$AB$3:$AB$1315,DataRegularSeason20242025!$B$3:$B$1315, "&lt;=" &amp; GQ$1, DataRegularSeason20242025!$E$3:$E$1315, $A33)</f>
        <v>8</v>
      </c>
      <c r="GR33">
        <f>SUMIFS(DataRegularSeason20242025!$AA$3:$AA$1315,DataRegularSeason20242025!$B$3:$B$1315, "&lt;=" &amp; GR$1, DataRegularSeason20242025!$D$3:$D$1315, $A33)+SUMIFS(DataRegularSeason20242025!$AB$3:$AB$1315,DataRegularSeason20242025!$B$3:$B$1315, "&lt;=" &amp; GR$1, DataRegularSeason20242025!$E$3:$E$1315, $A33)</f>
        <v>8</v>
      </c>
      <c r="GS33">
        <f>SUMIFS(DataRegularSeason20242025!$AA$3:$AA$1315,DataRegularSeason20242025!$B$3:$B$1315, "&lt;=" &amp; GS$1, DataRegularSeason20242025!$D$3:$D$1315, $A33)+SUMIFS(DataRegularSeason20242025!$AB$3:$AB$1315,DataRegularSeason20242025!$B$3:$B$1315, "&lt;=" &amp; GS$1, DataRegularSeason20242025!$E$3:$E$1315, $A33)</f>
        <v>8</v>
      </c>
      <c r="GT33">
        <f>SUMIFS(DataRegularSeason20242025!$AA$3:$AA$1315,DataRegularSeason20242025!$B$3:$B$1315, "&lt;=" &amp; GT$1, DataRegularSeason20242025!$D$3:$D$1315, $A33)+SUMIFS(DataRegularSeason20242025!$AB$3:$AB$1315,DataRegularSeason20242025!$B$3:$B$1315, "&lt;=" &amp; GT$1, DataRegularSeason20242025!$E$3:$E$1315, $A33)</f>
        <v>8</v>
      </c>
      <c r="GU33">
        <f>SUMIFS(DataRegularSeason20242025!$AA$3:$AA$1315,DataRegularSeason20242025!$B$3:$B$1315, "&lt;=" &amp; GU$1, DataRegularSeason20242025!$D$3:$D$1315, $A33)+SUMIFS(DataRegularSeason20242025!$AB$3:$AB$1315,DataRegularSeason20242025!$B$3:$B$1315, "&lt;=" &amp; GU$1, DataRegularSeason20242025!$E$3:$E$1315, $A33)</f>
        <v>8</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v>
      </c>
      <c r="AK34">
        <f>SUBTOTAL(101,Table4[2024-11-05])</f>
        <v>13</v>
      </c>
      <c r="AL34">
        <f>SUBTOTAL(101,Table4[2024-11-06])</f>
        <v>13</v>
      </c>
      <c r="AM34">
        <f>SUBTOTAL(101,Table4[2024-11-07])</f>
        <v>13</v>
      </c>
      <c r="AN34">
        <f>SUBTOTAL(101,Table4[2024-11-08])</f>
        <v>13</v>
      </c>
      <c r="AO34">
        <f>SUBTOTAL(101,Table4[2024-11-09])</f>
        <v>13</v>
      </c>
      <c r="AP34">
        <f>SUBTOTAL(101,Table4[2024-11-10])</f>
        <v>13</v>
      </c>
      <c r="AQ34">
        <f>SUBTOTAL(101,Table4[2024-11-11])</f>
        <v>13</v>
      </c>
      <c r="AR34">
        <f>SUBTOTAL(101,Table4[2024-11-12])</f>
        <v>13</v>
      </c>
      <c r="AS34">
        <f>SUBTOTAL(101,Table4[2024-11-13])</f>
        <v>13</v>
      </c>
      <c r="AT34">
        <f>SUBTOTAL(101,Table4[2024-11-14])</f>
        <v>13</v>
      </c>
      <c r="AU34">
        <f>SUBTOTAL(101,Table4[2024-11-15])</f>
        <v>13</v>
      </c>
      <c r="AV34">
        <f>SUBTOTAL(101,Table4[2024-11-16])</f>
        <v>13</v>
      </c>
      <c r="AW34">
        <f>SUBTOTAL(101,Table4[2024-11-17])</f>
        <v>13</v>
      </c>
      <c r="AX34">
        <f>SUBTOTAL(101,Table4[2024-11-18])</f>
        <v>13</v>
      </c>
      <c r="AY34">
        <f>SUBTOTAL(101,Table4[2024-11-19])</f>
        <v>13</v>
      </c>
      <c r="AZ34">
        <f>SUBTOTAL(101,Table4[2024-11-20])</f>
        <v>13</v>
      </c>
      <c r="BA34">
        <f>SUBTOTAL(101,Table4[2024-11-21])</f>
        <v>13</v>
      </c>
      <c r="BB34">
        <f>SUBTOTAL(101,Table4[2024-11-22])</f>
        <v>13</v>
      </c>
      <c r="BC34">
        <f>SUBTOTAL(101,Table4[2024-11-23])</f>
        <v>13</v>
      </c>
      <c r="BD34">
        <f>SUBTOTAL(101,Table4[2024-11-24])</f>
        <v>13</v>
      </c>
      <c r="BE34">
        <f>SUBTOTAL(101,Table4[2024-11-25])</f>
        <v>13</v>
      </c>
      <c r="BF34">
        <f>SUBTOTAL(101,Table4[2024-11-26])</f>
        <v>13</v>
      </c>
      <c r="BG34">
        <f>SUBTOTAL(101,Table4[2024-11-27])</f>
        <v>13</v>
      </c>
      <c r="BH34">
        <f>SUBTOTAL(101,Table4[2024-11-28])</f>
        <v>13</v>
      </c>
      <c r="BI34">
        <f>SUBTOTAL(101,Table4[2024-11-29])</f>
        <v>13</v>
      </c>
      <c r="BJ34">
        <f>SUBTOTAL(101,Table4[2024-11-30])</f>
        <v>13</v>
      </c>
      <c r="BK34">
        <f>SUBTOTAL(101,Table4[2024-12-01])</f>
        <v>13</v>
      </c>
      <c r="BL34">
        <f>SUBTOTAL(101,Table4[2024-12-02])</f>
        <v>13</v>
      </c>
      <c r="BM34">
        <f>SUBTOTAL(101,Table4[2024-12-03])</f>
        <v>13</v>
      </c>
      <c r="BN34">
        <f>SUBTOTAL(101,Table4[2024-12-04])</f>
        <v>13</v>
      </c>
      <c r="BO34">
        <f>SUBTOTAL(101,Table4[2024-12-05])</f>
        <v>13</v>
      </c>
      <c r="BP34">
        <f>SUBTOTAL(101,Table4[2024-12-06])</f>
        <v>13</v>
      </c>
      <c r="BQ34">
        <f>SUBTOTAL(101,Table4[2024-12-07])</f>
        <v>13</v>
      </c>
      <c r="BR34">
        <f>SUBTOTAL(101,Table4[2024-12-08])</f>
        <v>13</v>
      </c>
      <c r="BS34">
        <f>SUBTOTAL(101,Table4[2024-12-09])</f>
        <v>13</v>
      </c>
      <c r="BT34">
        <f>SUBTOTAL(101,Table4[2024-12-10])</f>
        <v>13</v>
      </c>
      <c r="BU34">
        <f>SUBTOTAL(101,Table4[2024-12-11])</f>
        <v>13</v>
      </c>
      <c r="BV34">
        <f>SUBTOTAL(101,Table4[2024-12-12])</f>
        <v>13</v>
      </c>
      <c r="BW34">
        <f>SUBTOTAL(101,Table4[2024-12-13])</f>
        <v>13</v>
      </c>
      <c r="BX34">
        <f>SUBTOTAL(101,Table4[2024-12-14])</f>
        <v>13</v>
      </c>
      <c r="BY34">
        <f>SUBTOTAL(101,Table4[2024-12-15])</f>
        <v>13</v>
      </c>
      <c r="BZ34">
        <f>SUBTOTAL(101,Table4[2024-12-16])</f>
        <v>13</v>
      </c>
      <c r="CA34">
        <f>SUBTOTAL(101,Table4[2024-12-17])</f>
        <v>13</v>
      </c>
      <c r="CB34">
        <f>SUBTOTAL(101,Table4[2024-12-18])</f>
        <v>13</v>
      </c>
      <c r="CC34">
        <f>SUBTOTAL(101,Table4[2024-12-19])</f>
        <v>13</v>
      </c>
      <c r="CD34">
        <f>SUBTOTAL(101,Table4[2024-12-20])</f>
        <v>13</v>
      </c>
      <c r="CE34">
        <f>SUBTOTAL(101,Table4[2024-12-21])</f>
        <v>13</v>
      </c>
      <c r="CF34">
        <f>SUBTOTAL(101,Table4[2024-12-22])</f>
        <v>13</v>
      </c>
      <c r="CG34">
        <f>SUBTOTAL(101,Table4[2024-12-23])</f>
        <v>13</v>
      </c>
      <c r="CH34">
        <f>SUBTOTAL(101,Table4[2024-12-24])</f>
        <v>13</v>
      </c>
      <c r="CI34">
        <f>SUBTOTAL(101,Table4[2024-12-25])</f>
        <v>13</v>
      </c>
      <c r="CJ34">
        <f>SUBTOTAL(101,Table4[2024-12-26])</f>
        <v>13</v>
      </c>
      <c r="CK34">
        <f>SUBTOTAL(101,Table4[2024-12-27])</f>
        <v>13</v>
      </c>
      <c r="CL34">
        <f>SUBTOTAL(101,Table4[2024-12-28])</f>
        <v>13</v>
      </c>
      <c r="CM34">
        <f>SUBTOTAL(101,Table4[2024-12-29])</f>
        <v>13</v>
      </c>
      <c r="CN34">
        <f>SUBTOTAL(101,Table4[2024-12-30])</f>
        <v>13</v>
      </c>
      <c r="CO34">
        <f>SUBTOTAL(101,Table4[2024-12-31])</f>
        <v>13</v>
      </c>
      <c r="CP34">
        <f>SUBTOTAL(101,Table4[2025-01-01])</f>
        <v>13</v>
      </c>
      <c r="CQ34">
        <f>SUBTOTAL(101,Table4[2025-01-02])</f>
        <v>13</v>
      </c>
      <c r="CR34">
        <f>SUBTOTAL(101,Table4[2025-01-03])</f>
        <v>13</v>
      </c>
      <c r="CS34">
        <f>SUBTOTAL(101,Table4[2025-01-04])</f>
        <v>13</v>
      </c>
      <c r="CT34">
        <f>SUBTOTAL(101,Table4[2025-01-05])</f>
        <v>13</v>
      </c>
      <c r="CU34">
        <f>SUBTOTAL(101,Table4[2025-01-06])</f>
        <v>13</v>
      </c>
      <c r="CV34">
        <f>SUBTOTAL(101,Table4[2025-01-07])</f>
        <v>13</v>
      </c>
      <c r="CW34">
        <f>SUBTOTAL(101,Table4[2025-01-08])</f>
        <v>13</v>
      </c>
      <c r="CX34">
        <f>SUBTOTAL(101,Table4[2025-01-09])</f>
        <v>13</v>
      </c>
      <c r="CY34">
        <f>SUBTOTAL(101,Table4[2025-01-10])</f>
        <v>13</v>
      </c>
      <c r="CZ34">
        <f>SUBTOTAL(101,Table4[2025-01-11])</f>
        <v>13</v>
      </c>
      <c r="DA34">
        <f>SUBTOTAL(101,Table4[2025-01-12])</f>
        <v>13</v>
      </c>
      <c r="DB34">
        <f>SUBTOTAL(101,Table4[2025-01-13])</f>
        <v>13</v>
      </c>
      <c r="DC34">
        <f>SUBTOTAL(101,Table4[2025-01-14])</f>
        <v>13</v>
      </c>
      <c r="DD34">
        <f>SUBTOTAL(101,Table4[2025-01-15])</f>
        <v>13</v>
      </c>
      <c r="DE34">
        <f>SUBTOTAL(101,Table4[2025-01-16])</f>
        <v>13</v>
      </c>
      <c r="DF34">
        <f>SUBTOTAL(101,Table4[2025-01-17])</f>
        <v>13</v>
      </c>
      <c r="DG34">
        <f>SUBTOTAL(101,Table4[2025-01-18])</f>
        <v>13</v>
      </c>
      <c r="DH34">
        <f>SUBTOTAL(101,Table4[2025-01-19])</f>
        <v>13</v>
      </c>
      <c r="DI34">
        <f>SUBTOTAL(101,Table4[2025-01-20])</f>
        <v>13</v>
      </c>
      <c r="DJ34">
        <f>SUBTOTAL(101,Table4[2025-01-21])</f>
        <v>13</v>
      </c>
      <c r="DK34">
        <f>SUBTOTAL(101,Table4[2025-01-22])</f>
        <v>13</v>
      </c>
      <c r="DL34">
        <f>SUBTOTAL(101,Table4[2025-01-23])</f>
        <v>13</v>
      </c>
      <c r="DM34">
        <f>SUBTOTAL(101,Table4[2025-01-24])</f>
        <v>13</v>
      </c>
      <c r="DN34">
        <f>SUBTOTAL(101,Table4[2025-01-25])</f>
        <v>13</v>
      </c>
      <c r="DO34">
        <f>SUBTOTAL(101,Table4[2025-01-26])</f>
        <v>13</v>
      </c>
      <c r="DP34">
        <f>SUBTOTAL(101,Table4[2025-01-27])</f>
        <v>13</v>
      </c>
      <c r="DQ34">
        <f>SUBTOTAL(101,Table4[2025-01-28])</f>
        <v>13</v>
      </c>
      <c r="DR34">
        <f>SUBTOTAL(101,Table4[2025-01-29])</f>
        <v>13</v>
      </c>
      <c r="DS34">
        <f>SUBTOTAL(101,Table4[2025-01-30])</f>
        <v>13</v>
      </c>
      <c r="DT34">
        <f>SUBTOTAL(101,Table4[2025-01-31])</f>
        <v>13</v>
      </c>
      <c r="DU34">
        <f>SUBTOTAL(101,Table4[2025-02-01])</f>
        <v>13</v>
      </c>
      <c r="DV34">
        <f>SUBTOTAL(101,Table4[2025-02-02])</f>
        <v>13</v>
      </c>
      <c r="DW34">
        <f>SUBTOTAL(101,Table4[2025-02-03])</f>
        <v>13</v>
      </c>
      <c r="DX34">
        <f>SUBTOTAL(101,Table4[2025-02-04])</f>
        <v>13</v>
      </c>
      <c r="DY34">
        <f>SUBTOTAL(101,Table4[2025-02-05])</f>
        <v>13</v>
      </c>
      <c r="DZ34">
        <f>SUBTOTAL(101,Table4[2025-02-06])</f>
        <v>13</v>
      </c>
      <c r="EA34">
        <f>SUBTOTAL(101,Table4[2025-02-07])</f>
        <v>13</v>
      </c>
      <c r="EB34">
        <f>SUBTOTAL(101,Table4[2025-02-08])</f>
        <v>13</v>
      </c>
      <c r="EC34">
        <f>SUBTOTAL(101,Table4[2025-02-09])</f>
        <v>13</v>
      </c>
      <c r="ED34">
        <f>SUBTOTAL(101,Table4[2025-02-10])</f>
        <v>13</v>
      </c>
      <c r="EE34">
        <f>SUBTOTAL(101,Table4[2025-02-11])</f>
        <v>13</v>
      </c>
      <c r="EF34">
        <f>SUBTOTAL(101,Table4[2025-02-12])</f>
        <v>13</v>
      </c>
      <c r="EG34">
        <f>SUBTOTAL(101,Table4[2025-02-13])</f>
        <v>13</v>
      </c>
      <c r="EH34">
        <f>SUBTOTAL(101,Table4[2025-02-14])</f>
        <v>13</v>
      </c>
      <c r="EI34">
        <f>SUBTOTAL(101,Table4[2025-02-15])</f>
        <v>13</v>
      </c>
      <c r="EJ34">
        <f>SUBTOTAL(101,Table4[2025-02-16])</f>
        <v>13</v>
      </c>
      <c r="EK34">
        <f>SUBTOTAL(101,Table4[2025-02-17])</f>
        <v>13</v>
      </c>
      <c r="EL34">
        <f>SUBTOTAL(101,Table4[2025-02-18])</f>
        <v>13</v>
      </c>
      <c r="EM34">
        <f>SUBTOTAL(101,Table4[2025-02-19])</f>
        <v>13</v>
      </c>
      <c r="EN34">
        <f>SUBTOTAL(101,Table4[2025-02-20])</f>
        <v>13</v>
      </c>
      <c r="EO34">
        <f>SUBTOTAL(101,Table4[2025-02-21])</f>
        <v>13</v>
      </c>
      <c r="EP34">
        <f>SUBTOTAL(101,Table4[2025-02-22])</f>
        <v>13</v>
      </c>
      <c r="EQ34">
        <f>SUBTOTAL(101,Table4[2025-02-23])</f>
        <v>13</v>
      </c>
      <c r="ER34">
        <f>SUBTOTAL(101,Table4[2025-02-24])</f>
        <v>13</v>
      </c>
      <c r="ES34">
        <f>SUBTOTAL(101,Table4[2025-02-25])</f>
        <v>13</v>
      </c>
      <c r="ET34">
        <f>SUBTOTAL(101,Table4[2025-02-26])</f>
        <v>13</v>
      </c>
      <c r="EU34">
        <f>SUBTOTAL(101,Table4[2025-02-27])</f>
        <v>13</v>
      </c>
      <c r="EV34">
        <f>SUBTOTAL(101,Table4[2025-02-28])</f>
        <v>13</v>
      </c>
      <c r="EW34">
        <f>SUBTOTAL(101,Table4[2025-03-01])</f>
        <v>13</v>
      </c>
      <c r="EX34">
        <f>SUBTOTAL(101,Table4[2025-03-02])</f>
        <v>13</v>
      </c>
      <c r="EY34">
        <f>SUBTOTAL(101,Table4[2025-03-03])</f>
        <v>13</v>
      </c>
      <c r="EZ34">
        <f>SUBTOTAL(101,Table4[2025-03-04])</f>
        <v>13</v>
      </c>
      <c r="FA34">
        <f>SUBTOTAL(101,Table4[2025-03-05])</f>
        <v>13</v>
      </c>
      <c r="FB34">
        <f>SUBTOTAL(101,Table4[2025-03-06])</f>
        <v>13</v>
      </c>
      <c r="FC34">
        <f>SUBTOTAL(101,Table4[2025-03-07])</f>
        <v>13</v>
      </c>
      <c r="FD34">
        <f>SUBTOTAL(101,Table4[2025-03-08])</f>
        <v>13</v>
      </c>
      <c r="FE34">
        <f>SUBTOTAL(101,Table4[2025-03-09])</f>
        <v>13</v>
      </c>
      <c r="FF34">
        <f>SUBTOTAL(101,Table4[2025-03-10])</f>
        <v>13</v>
      </c>
      <c r="FG34">
        <f>SUBTOTAL(101,Table4[2025-03-11])</f>
        <v>13</v>
      </c>
      <c r="FH34">
        <f>SUBTOTAL(101,Table4[2025-03-12])</f>
        <v>13</v>
      </c>
      <c r="FI34">
        <f>SUBTOTAL(101,Table4[2025-03-13])</f>
        <v>13</v>
      </c>
      <c r="FJ34">
        <f>SUBTOTAL(101,Table4[2025-03-14])</f>
        <v>13</v>
      </c>
      <c r="FK34">
        <f>SUBTOTAL(101,Table4[2025-03-15])</f>
        <v>13</v>
      </c>
      <c r="FL34">
        <f>SUBTOTAL(101,Table4[2025-03-16])</f>
        <v>13</v>
      </c>
      <c r="FM34">
        <f>SUBTOTAL(101,Table4[2025-03-17])</f>
        <v>13</v>
      </c>
      <c r="FN34">
        <f>SUBTOTAL(101,Table4[2025-03-18])</f>
        <v>13</v>
      </c>
      <c r="FO34">
        <f>SUBTOTAL(101,Table4[2025-03-19])</f>
        <v>13</v>
      </c>
      <c r="FP34">
        <f>SUBTOTAL(101,Table4[2025-03-20])</f>
        <v>13</v>
      </c>
      <c r="FQ34">
        <f>SUBTOTAL(101,Table4[2025-03-21])</f>
        <v>13</v>
      </c>
      <c r="FR34">
        <f>SUBTOTAL(101,Table4[2025-03-22])</f>
        <v>13</v>
      </c>
      <c r="FS34">
        <f>SUBTOTAL(101,Table4[2025-03-23])</f>
        <v>13</v>
      </c>
      <c r="FT34">
        <f>SUBTOTAL(101,Table4[2025-03-24])</f>
        <v>13</v>
      </c>
      <c r="FU34">
        <f>SUBTOTAL(101,Table4[2025-03-25])</f>
        <v>13</v>
      </c>
      <c r="FV34">
        <f>SUBTOTAL(101,Table4[2025-03-26])</f>
        <v>13</v>
      </c>
      <c r="FW34">
        <f>SUBTOTAL(101,Table4[2025-03-27])</f>
        <v>13</v>
      </c>
      <c r="FX34">
        <f>SUBTOTAL(101,Table4[2025-03-28])</f>
        <v>13</v>
      </c>
      <c r="FY34">
        <f>SUBTOTAL(101,Table4[2025-03-29])</f>
        <v>13</v>
      </c>
      <c r="FZ34">
        <f>SUBTOTAL(101,Table4[2025-03-30])</f>
        <v>13</v>
      </c>
      <c r="GA34">
        <f>SUBTOTAL(101,Table4[2025-03-31])</f>
        <v>13</v>
      </c>
      <c r="GB34">
        <f>SUBTOTAL(101,Table4[2025-04-01])</f>
        <v>13</v>
      </c>
      <c r="GC34">
        <f>SUBTOTAL(101,Table4[2025-04-02])</f>
        <v>13</v>
      </c>
      <c r="GD34">
        <f>SUBTOTAL(101,Table4[2025-04-03])</f>
        <v>13</v>
      </c>
      <c r="GE34">
        <f>SUBTOTAL(101,Table4[2025-04-04])</f>
        <v>13</v>
      </c>
      <c r="GF34">
        <f>SUBTOTAL(101,Table4[2025-04-05])</f>
        <v>13</v>
      </c>
      <c r="GG34">
        <f>SUBTOTAL(101,Table4[2025-04-06])</f>
        <v>13</v>
      </c>
      <c r="GH34">
        <f>SUBTOTAL(101,Table4[2025-04-07])</f>
        <v>13</v>
      </c>
      <c r="GI34">
        <f>SUBTOTAL(101,Table4[2025-04-08])</f>
        <v>13</v>
      </c>
      <c r="GJ34">
        <f>SUBTOTAL(101,Table4[2025-04-09])</f>
        <v>13</v>
      </c>
      <c r="GK34">
        <f>SUBTOTAL(101,Table4[2025-04-10])</f>
        <v>13</v>
      </c>
      <c r="GL34">
        <f>SUBTOTAL(101,Table4[2025-04-11])</f>
        <v>13</v>
      </c>
      <c r="GM34">
        <f>SUBTOTAL(101,Table4[2025-04-12])</f>
        <v>13</v>
      </c>
      <c r="GN34">
        <f>SUBTOTAL(101,Table4[2025-04-13])</f>
        <v>13</v>
      </c>
      <c r="GO34">
        <f>SUBTOTAL(101,Table4[2025-04-14])</f>
        <v>13</v>
      </c>
      <c r="GP34">
        <f>SUBTOTAL(101,Table4[2025-04-15])</f>
        <v>13</v>
      </c>
      <c r="GQ34">
        <f>SUBTOTAL(101,Table4[2025-04-16])</f>
        <v>13</v>
      </c>
      <c r="GR34">
        <f>SUBTOTAL(101,Table4[2025-04-17])</f>
        <v>13</v>
      </c>
      <c r="GS34">
        <f>SUBTOTAL(101,Table4[2025-04-18])</f>
        <v>13</v>
      </c>
      <c r="GT34">
        <f>SUBTOTAL(101,Table4[2025-04-19])</f>
        <v>13</v>
      </c>
      <c r="GU34">
        <f>SUBTOTAL(101,Table4[2025-04-20])</f>
        <v>13</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4" t="s">
        <v>25</v>
      </c>
      <c r="BH1" s="55"/>
      <c r="BI1" s="49" t="s">
        <v>27</v>
      </c>
      <c r="BJ1" s="50"/>
      <c r="BK1" s="49" t="s">
        <v>22</v>
      </c>
      <c r="BL1" s="50"/>
      <c r="BM1" s="49" t="s">
        <v>46</v>
      </c>
      <c r="BN1" s="5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6"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57"/>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3">
        <f>BO3+BO4</f>
        <v>82</v>
      </c>
    </row>
    <row r="4" spans="1:68" ht="9.9499999999999993" customHeight="1" x14ac:dyDescent="0.25">
      <c r="A4" s="5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3"/>
    </row>
    <row r="5" spans="1:68" ht="9.9499999999999993" customHeight="1" x14ac:dyDescent="0.25">
      <c r="A5" s="56"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57"/>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3">
        <f t="shared" ref="BP5" si="1">BO5+BO6</f>
        <v>82</v>
      </c>
    </row>
    <row r="6" spans="1:68" ht="9.9499999999999993" customHeight="1" x14ac:dyDescent="0.25">
      <c r="A6" s="5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3"/>
    </row>
    <row r="7" spans="1:68" ht="9.9499999999999993" customHeight="1" x14ac:dyDescent="0.25">
      <c r="A7" s="56"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57"/>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3">
        <f t="shared" ref="BP7" si="2">BO7+BO8</f>
        <v>82</v>
      </c>
    </row>
    <row r="8" spans="1:68" ht="9.9499999999999993" customHeight="1" x14ac:dyDescent="0.25">
      <c r="A8" s="5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3"/>
    </row>
    <row r="9" spans="1:68" ht="9.9499999999999993" customHeight="1" x14ac:dyDescent="0.25">
      <c r="A9" s="56"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57"/>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3">
        <f t="shared" ref="BP9" si="3">BO9+BO10</f>
        <v>82</v>
      </c>
    </row>
    <row r="10" spans="1:68" ht="9.9499999999999993" customHeight="1" x14ac:dyDescent="0.25">
      <c r="A10" s="5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3"/>
    </row>
    <row r="11" spans="1:68" ht="9.9499999999999993" customHeight="1" x14ac:dyDescent="0.25">
      <c r="A11" s="56"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57"/>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3">
        <f t="shared" ref="BP11" si="4">BO11+BO12</f>
        <v>82</v>
      </c>
    </row>
    <row r="12" spans="1:68" ht="9.9499999999999993" customHeight="1" x14ac:dyDescent="0.25">
      <c r="A12" s="5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3"/>
    </row>
    <row r="13" spans="1:68" ht="9.9499999999999993" customHeight="1" x14ac:dyDescent="0.25">
      <c r="A13" s="56"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57"/>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3">
        <f t="shared" ref="BP13" si="5">BO13+BO14</f>
        <v>82</v>
      </c>
    </row>
    <row r="14" spans="1:68" ht="9.9499999999999993" customHeight="1" x14ac:dyDescent="0.25">
      <c r="A14" s="5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3"/>
    </row>
    <row r="15" spans="1:68" ht="9.9499999999999993" customHeight="1" x14ac:dyDescent="0.25">
      <c r="A15" s="56"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57"/>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3">
        <f t="shared" ref="BP15" si="6">BO15+BO16</f>
        <v>82</v>
      </c>
    </row>
    <row r="16" spans="1:68" ht="9.9499999999999993" customHeight="1" x14ac:dyDescent="0.25">
      <c r="A16" s="5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3"/>
    </row>
    <row r="17" spans="1:68" ht="9.9499999999999993" customHeight="1" x14ac:dyDescent="0.25">
      <c r="A17" s="56"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57"/>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3">
        <f t="shared" ref="BP17" si="7">BO17+BO18</f>
        <v>82</v>
      </c>
    </row>
    <row r="18" spans="1:68" ht="9.9499999999999993" customHeight="1" x14ac:dyDescent="0.25">
      <c r="A18" s="5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3"/>
    </row>
    <row r="19" spans="1:68" ht="9.9499999999999993" customHeight="1" x14ac:dyDescent="0.25">
      <c r="A19" s="56"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57"/>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3">
        <f t="shared" ref="BP19" si="8">BO19+BO20</f>
        <v>82</v>
      </c>
    </row>
    <row r="20" spans="1:68" ht="9.9499999999999993" customHeight="1" x14ac:dyDescent="0.25">
      <c r="A20" s="5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3"/>
    </row>
    <row r="21" spans="1:68" ht="9.9499999999999993" customHeight="1" x14ac:dyDescent="0.25">
      <c r="A21" s="56"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57"/>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3">
        <f t="shared" ref="BP21" si="9">BO21+BO22</f>
        <v>82</v>
      </c>
    </row>
    <row r="22" spans="1:68" ht="9.9499999999999993" customHeight="1" x14ac:dyDescent="0.25">
      <c r="A22" s="5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3"/>
    </row>
    <row r="23" spans="1:68" ht="9.9499999999999993" customHeight="1" x14ac:dyDescent="0.25">
      <c r="A23" s="56"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57"/>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3">
        <f t="shared" ref="BP23" si="10">BO23+BO24</f>
        <v>82</v>
      </c>
    </row>
    <row r="24" spans="1:68" ht="9.9499999999999993" customHeight="1" x14ac:dyDescent="0.25">
      <c r="A24" s="5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3"/>
    </row>
    <row r="25" spans="1:68" ht="9.9499999999999993" customHeight="1" x14ac:dyDescent="0.25">
      <c r="A25" s="56"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57"/>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3">
        <f t="shared" ref="BP25" si="11">BO25+BO26</f>
        <v>82</v>
      </c>
    </row>
    <row r="26" spans="1:68" ht="9.9499999999999993" customHeight="1" x14ac:dyDescent="0.25">
      <c r="A26" s="5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3"/>
    </row>
    <row r="27" spans="1:68" ht="9.9499999999999993" customHeight="1" x14ac:dyDescent="0.25">
      <c r="A27" s="56"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57"/>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3">
        <f t="shared" ref="BP27" si="12">BO27+BO28</f>
        <v>82</v>
      </c>
    </row>
    <row r="28" spans="1:68" ht="9.9499999999999993" customHeight="1" x14ac:dyDescent="0.25">
      <c r="A28" s="5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3"/>
    </row>
    <row r="29" spans="1:68" ht="9.9499999999999993" customHeight="1" x14ac:dyDescent="0.25">
      <c r="A29" s="56"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57"/>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3">
        <f t="shared" ref="BP29" si="13">BO29+BO30</f>
        <v>82</v>
      </c>
    </row>
    <row r="30" spans="1:68" ht="9.9499999999999993" customHeight="1" x14ac:dyDescent="0.25">
      <c r="A30" s="5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3"/>
    </row>
    <row r="31" spans="1:68" ht="9.9499999999999993" customHeight="1" x14ac:dyDescent="0.25">
      <c r="A31" s="56"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57"/>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3">
        <f t="shared" ref="BP31" si="14">BO31+BO32</f>
        <v>82</v>
      </c>
    </row>
    <row r="32" spans="1:68" ht="9.9499999999999993" customHeight="1" x14ac:dyDescent="0.25">
      <c r="A32" s="5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3"/>
    </row>
    <row r="33" spans="1:68" ht="9.9499999999999993" customHeight="1" x14ac:dyDescent="0.25">
      <c r="A33" s="56"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57"/>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3">
        <f t="shared" ref="BP33" si="15">BO33+BO34</f>
        <v>82</v>
      </c>
    </row>
    <row r="34" spans="1:68" ht="9.9499999999999993" customHeight="1" x14ac:dyDescent="0.25">
      <c r="A34" s="5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3"/>
    </row>
    <row r="35" spans="1:68" ht="9.9499999999999993" customHeight="1" x14ac:dyDescent="0.25">
      <c r="A35" s="56"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57"/>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3">
        <f t="shared" ref="BP35" si="16">BO35+BO36</f>
        <v>82</v>
      </c>
    </row>
    <row r="36" spans="1:68" ht="9.9499999999999993" customHeight="1" x14ac:dyDescent="0.25">
      <c r="A36" s="5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3"/>
    </row>
    <row r="37" spans="1:68" ht="9.9499999999999993" customHeight="1" x14ac:dyDescent="0.25">
      <c r="A37" s="56"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57"/>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3">
        <f t="shared" ref="BP37" si="17">BO37+BO38</f>
        <v>82</v>
      </c>
    </row>
    <row r="38" spans="1:68" ht="9.9499999999999993" customHeight="1" x14ac:dyDescent="0.25">
      <c r="A38" s="5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3"/>
    </row>
    <row r="39" spans="1:68" ht="9.9499999999999993" customHeight="1" x14ac:dyDescent="0.25">
      <c r="A39" s="56"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57"/>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3">
        <f t="shared" ref="BP39" si="18">BO39+BO40</f>
        <v>82</v>
      </c>
    </row>
    <row r="40" spans="1:68" ht="9.9499999999999993" customHeight="1" x14ac:dyDescent="0.25">
      <c r="A40" s="5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3"/>
    </row>
    <row r="41" spans="1:68" ht="9.9499999999999993" customHeight="1" x14ac:dyDescent="0.25">
      <c r="A41" s="56"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57"/>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3">
        <f t="shared" ref="BP41" si="19">BO41+BO42</f>
        <v>82</v>
      </c>
    </row>
    <row r="42" spans="1:68" ht="9.9499999999999993" customHeight="1" x14ac:dyDescent="0.25">
      <c r="A42" s="5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3"/>
    </row>
    <row r="43" spans="1:68" ht="9.9499999999999993" customHeight="1" x14ac:dyDescent="0.25">
      <c r="A43" s="56"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57"/>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3">
        <f t="shared" ref="BP43" si="20">BO43+BO44</f>
        <v>82</v>
      </c>
    </row>
    <row r="44" spans="1:68" ht="9.9499999999999993" customHeight="1" x14ac:dyDescent="0.25">
      <c r="A44" s="5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3"/>
    </row>
    <row r="45" spans="1:68" ht="9.9499999999999993" customHeight="1" x14ac:dyDescent="0.25">
      <c r="A45" s="56"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57"/>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3">
        <f t="shared" ref="BP45" si="21">BO45+BO46</f>
        <v>82</v>
      </c>
    </row>
    <row r="46" spans="1:68" ht="9.9499999999999993" customHeight="1" x14ac:dyDescent="0.25">
      <c r="A46" s="5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3"/>
    </row>
    <row r="47" spans="1:68" ht="9.9499999999999993" customHeight="1" x14ac:dyDescent="0.25">
      <c r="A47" s="56"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57"/>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3">
        <f t="shared" ref="BP47" si="22">BO47+BO48</f>
        <v>82</v>
      </c>
    </row>
    <row r="48" spans="1:68" ht="9.9499999999999993" customHeight="1" x14ac:dyDescent="0.25">
      <c r="A48" s="5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3"/>
    </row>
    <row r="49" spans="1:68" ht="9.9499999999999993" customHeight="1" x14ac:dyDescent="0.25">
      <c r="A49" s="56"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57"/>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3">
        <f t="shared" ref="BP49" si="23">BO49+BO50</f>
        <v>82</v>
      </c>
    </row>
    <row r="50" spans="1:68" ht="9.9499999999999993" customHeight="1" x14ac:dyDescent="0.25">
      <c r="A50" s="5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3"/>
    </row>
    <row r="51" spans="1:68" ht="9.9499999999999993" customHeight="1" x14ac:dyDescent="0.25">
      <c r="A51" s="56"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57"/>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3">
        <f t="shared" ref="BP51" si="24">BO51+BO52</f>
        <v>82</v>
      </c>
    </row>
    <row r="52" spans="1:68" ht="9.9499999999999993" customHeight="1" x14ac:dyDescent="0.25">
      <c r="A52" s="5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3"/>
    </row>
    <row r="53" spans="1:68" ht="9.9499999999999993" customHeight="1" x14ac:dyDescent="0.25">
      <c r="A53" s="56"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57"/>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3">
        <f t="shared" ref="BP53" si="25">BO53+BO54</f>
        <v>82</v>
      </c>
    </row>
    <row r="54" spans="1:68" ht="9.9499999999999993" customHeight="1" x14ac:dyDescent="0.25">
      <c r="A54" s="5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3"/>
    </row>
    <row r="55" spans="1:68" ht="9.9499999999999993" customHeight="1" x14ac:dyDescent="0.25">
      <c r="A55" s="56"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57"/>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3">
        <f t="shared" ref="BP55" si="26">BO55+BO56</f>
        <v>82</v>
      </c>
    </row>
    <row r="56" spans="1:68" ht="9.9499999999999993" customHeight="1" x14ac:dyDescent="0.25">
      <c r="A56" s="5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3"/>
    </row>
    <row r="57" spans="1:68" ht="9.9499999999999993" customHeight="1" x14ac:dyDescent="0.25">
      <c r="A57" s="56"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57"/>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3">
        <f t="shared" ref="BP57" si="27">BO57+BO58</f>
        <v>82</v>
      </c>
    </row>
    <row r="58" spans="1:68" ht="9.9499999999999993" customHeight="1" x14ac:dyDescent="0.25">
      <c r="A58" s="5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3"/>
    </row>
    <row r="59" spans="1:68" ht="9.9499999999999993" customHeight="1" x14ac:dyDescent="0.25">
      <c r="A59" s="56"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57"/>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3">
        <f t="shared" ref="BP59" si="28">BO59+BO60</f>
        <v>82</v>
      </c>
    </row>
    <row r="60" spans="1:68" ht="9.9499999999999993" customHeight="1" x14ac:dyDescent="0.25">
      <c r="A60" s="5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58"/>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3"/>
    </row>
    <row r="61" spans="1:68" ht="9.9499999999999993" customHeight="1" x14ac:dyDescent="0.25">
      <c r="A61" s="56"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57"/>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3">
        <f t="shared" ref="BP61" si="29">BO61+BO62</f>
        <v>82</v>
      </c>
    </row>
    <row r="62" spans="1:68" ht="9.9499999999999993" customHeight="1" x14ac:dyDescent="0.25">
      <c r="A62" s="5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3"/>
    </row>
    <row r="63" spans="1:68" ht="9.9499999999999993" customHeight="1" x14ac:dyDescent="0.25">
      <c r="A63" s="56"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57"/>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3">
        <f t="shared" ref="BP63" si="30">BO63+BO64</f>
        <v>82</v>
      </c>
    </row>
    <row r="64" spans="1:68" ht="9.9499999999999993" customHeight="1" x14ac:dyDescent="0.25">
      <c r="A64" s="5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3"/>
    </row>
    <row r="65" spans="1:68" ht="9.9499999999999993" customHeight="1" x14ac:dyDescent="0.25">
      <c r="A65" s="56"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57"/>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3">
        <f t="shared" ref="BP65" si="31">BO65+BO66</f>
        <v>82</v>
      </c>
    </row>
    <row r="66" spans="1:68" ht="9.9499999999999993" customHeight="1" x14ac:dyDescent="0.25">
      <c r="A66" s="5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G66" sqref="AG65:AH6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4" t="s">
        <v>25</v>
      </c>
      <c r="BH1" s="55"/>
      <c r="BI1" s="49" t="s">
        <v>27</v>
      </c>
      <c r="BJ1" s="50"/>
      <c r="BK1" s="49" t="s">
        <v>22</v>
      </c>
      <c r="BL1" s="50"/>
      <c r="BM1" s="49" t="s">
        <v>46</v>
      </c>
      <c r="BN1" s="5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1"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3">
        <f>BO3+BO4</f>
        <v>11</v>
      </c>
      <c r="BQ3" s="56">
        <f>82-BP3</f>
        <v>71</v>
      </c>
    </row>
    <row r="4" spans="1:69" ht="9.9499999999999993" customHeight="1" x14ac:dyDescent="0.25">
      <c r="A4" s="5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0</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4</v>
      </c>
      <c r="BP4" s="53"/>
      <c r="BQ4" s="56"/>
    </row>
    <row r="5" spans="1:69" ht="9.9499999999999993" customHeight="1" x14ac:dyDescent="0.25">
      <c r="A5" s="51"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0</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6</v>
      </c>
      <c r="BP5" s="53">
        <f t="shared" ref="BP5" si="1">BO5+BO6</f>
        <v>13</v>
      </c>
      <c r="BQ5" s="56">
        <f t="shared" ref="BQ5" si="2">82-BP5</f>
        <v>69</v>
      </c>
    </row>
    <row r="6" spans="1:69" ht="9.9499999999999993" customHeight="1" x14ac:dyDescent="0.25">
      <c r="A6" s="5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3"/>
      <c r="BQ6" s="56"/>
    </row>
    <row r="7" spans="1:69" ht="9.9499999999999993" customHeight="1" x14ac:dyDescent="0.25">
      <c r="A7" s="51"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3">
        <f t="shared" ref="BP7" si="3">BO7+BO8</f>
        <v>12</v>
      </c>
      <c r="BQ7" s="56">
        <f t="shared" ref="BQ7" si="4">82-BP7</f>
        <v>70</v>
      </c>
    </row>
    <row r="8" spans="1:69" ht="9.9499999999999993" customHeight="1" x14ac:dyDescent="0.25">
      <c r="A8" s="5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0</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7</v>
      </c>
      <c r="BP8" s="53"/>
      <c r="BQ8" s="56"/>
    </row>
    <row r="9" spans="1:69" ht="9.9499999999999993" customHeight="1" x14ac:dyDescent="0.25">
      <c r="A9" s="51"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3">
        <f t="shared" ref="BP9" si="5">BO9+BO10</f>
        <v>10</v>
      </c>
      <c r="BQ9" s="56">
        <f t="shared" ref="BQ9" si="6">82-BP9</f>
        <v>72</v>
      </c>
    </row>
    <row r="10" spans="1:69" ht="9.9499999999999993" customHeight="1" x14ac:dyDescent="0.25">
      <c r="A10" s="5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0</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4</v>
      </c>
      <c r="BP10" s="53"/>
      <c r="BQ10" s="56"/>
    </row>
    <row r="11" spans="1:69" ht="9.9499999999999993" customHeight="1" x14ac:dyDescent="0.25">
      <c r="A11" s="51"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0</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4</v>
      </c>
      <c r="BP11" s="53">
        <f t="shared" ref="BP11" si="7">BO11+BO12</f>
        <v>11</v>
      </c>
      <c r="BQ11" s="56">
        <f t="shared" ref="BQ11" si="8">82-BP11</f>
        <v>71</v>
      </c>
    </row>
    <row r="12" spans="1:69" ht="9.9499999999999993" customHeight="1" x14ac:dyDescent="0.25">
      <c r="A12" s="52"/>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3"/>
      <c r="BQ12" s="56"/>
    </row>
    <row r="13" spans="1:69" ht="9.9499999999999993" customHeight="1" x14ac:dyDescent="0.25">
      <c r="A13" s="51"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0</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5</v>
      </c>
      <c r="BP13" s="53">
        <f t="shared" ref="BP13" si="9">BO13+BO14</f>
        <v>12</v>
      </c>
      <c r="BQ13" s="56">
        <f t="shared" ref="BQ13" si="10">82-BP13</f>
        <v>70</v>
      </c>
    </row>
    <row r="14" spans="1:69" ht="9.9499999999999993" customHeight="1" x14ac:dyDescent="0.25">
      <c r="A14" s="5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3"/>
      <c r="BQ14" s="56"/>
    </row>
    <row r="15" spans="1:69" ht="9.9499999999999993" customHeight="1" x14ac:dyDescent="0.25">
      <c r="A15" s="51"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3">
        <f t="shared" ref="BP15" si="11">BO15+BO16</f>
        <v>13</v>
      </c>
      <c r="BQ15" s="56">
        <f t="shared" ref="BQ15" si="12">82-BP15</f>
        <v>69</v>
      </c>
    </row>
    <row r="16" spans="1:69" ht="9.9499999999999993" customHeight="1" x14ac:dyDescent="0.25">
      <c r="A16" s="52"/>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0</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4</v>
      </c>
      <c r="BP16" s="53"/>
      <c r="BQ16" s="56"/>
    </row>
    <row r="17" spans="1:69" ht="9.9499999999999993" customHeight="1" x14ac:dyDescent="0.25">
      <c r="A17" s="51"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3">
        <f t="shared" ref="BP17" si="13">BO17+BO18</f>
        <v>12</v>
      </c>
      <c r="BQ17" s="56">
        <f t="shared" ref="BQ17" si="14">82-BP17</f>
        <v>70</v>
      </c>
    </row>
    <row r="18" spans="1:69" ht="9.9499999999999993" customHeight="1" x14ac:dyDescent="0.25">
      <c r="A18" s="5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0</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7</v>
      </c>
      <c r="BP18" s="53"/>
      <c r="BQ18" s="56"/>
    </row>
    <row r="19" spans="1:69" ht="9.9499999999999993" customHeight="1" x14ac:dyDescent="0.25">
      <c r="A19" s="51"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3">
        <f t="shared" ref="BP19" si="15">BO19+BO20</f>
        <v>11</v>
      </c>
      <c r="BQ19" s="56">
        <f t="shared" ref="BQ19" si="16">82-BP19</f>
        <v>71</v>
      </c>
    </row>
    <row r="20" spans="1:69" ht="9.9499999999999993" customHeight="1" x14ac:dyDescent="0.25">
      <c r="A20" s="52"/>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3"/>
      <c r="BQ20" s="56"/>
    </row>
    <row r="21" spans="1:69" ht="9.9499999999999993" customHeight="1" x14ac:dyDescent="0.25">
      <c r="A21" s="51"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0</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4</v>
      </c>
      <c r="BP21" s="53">
        <f t="shared" ref="BP21" si="17">BO21+BO22</f>
        <v>11</v>
      </c>
      <c r="BQ21" s="56">
        <f t="shared" ref="BQ21" si="18">82-BP21</f>
        <v>71</v>
      </c>
    </row>
    <row r="22" spans="1:69" ht="9.9499999999999993" customHeight="1" x14ac:dyDescent="0.25">
      <c r="A22" s="5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3"/>
      <c r="BQ22" s="56"/>
    </row>
    <row r="23" spans="1:69" ht="9.9499999999999993" customHeight="1" x14ac:dyDescent="0.25">
      <c r="A23" s="51"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3">
        <f t="shared" ref="BP23" si="19">BO23+BO24</f>
        <v>12</v>
      </c>
      <c r="BQ23" s="56">
        <f t="shared" ref="BQ23" si="20">82-BP23</f>
        <v>70</v>
      </c>
    </row>
    <row r="24" spans="1:69" ht="9.9499999999999993" customHeight="1" x14ac:dyDescent="0.25">
      <c r="A24" s="52"/>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0</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0</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6</v>
      </c>
      <c r="BP24" s="53"/>
      <c r="BQ24" s="56"/>
    </row>
    <row r="25" spans="1:69" ht="9.9499999999999993" customHeight="1" x14ac:dyDescent="0.25">
      <c r="A25" s="51"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3">
        <f t="shared" ref="BP25" si="21">BO25+BO26</f>
        <v>13</v>
      </c>
      <c r="BQ25" s="56">
        <f t="shared" ref="BQ25" si="22">82-BP25</f>
        <v>69</v>
      </c>
    </row>
    <row r="26" spans="1:69" ht="9.9499999999999993" customHeight="1" x14ac:dyDescent="0.25">
      <c r="A26" s="5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3"/>
      <c r="BQ26" s="56"/>
    </row>
    <row r="27" spans="1:69" ht="9.9499999999999993" customHeight="1" x14ac:dyDescent="0.25">
      <c r="A27" s="51"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0</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0</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8</v>
      </c>
      <c r="BP27" s="53">
        <f t="shared" ref="BP27" si="23">BO27+BO28</f>
        <v>12</v>
      </c>
      <c r="BQ27" s="56">
        <f t="shared" ref="BQ27" si="24">82-BP27</f>
        <v>70</v>
      </c>
    </row>
    <row r="28" spans="1:69" ht="9.9499999999999993" customHeight="1" x14ac:dyDescent="0.25">
      <c r="A28" s="5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3"/>
      <c r="BQ28" s="56"/>
    </row>
    <row r="29" spans="1:69" ht="9.9499999999999993" customHeight="1" x14ac:dyDescent="0.25">
      <c r="A29" s="51"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3">
        <f t="shared" ref="BP29" si="25">BO29+BO30</f>
        <v>11</v>
      </c>
      <c r="BQ29" s="56">
        <f t="shared" ref="BQ29" si="26">82-BP29</f>
        <v>71</v>
      </c>
    </row>
    <row r="30" spans="1:69" ht="9.9499999999999993" customHeight="1" x14ac:dyDescent="0.25">
      <c r="A30" s="5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0</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4</v>
      </c>
      <c r="BP30" s="53"/>
      <c r="BQ30" s="56"/>
    </row>
    <row r="31" spans="1:69" ht="9.9499999999999993" customHeight="1" x14ac:dyDescent="0.25">
      <c r="A31" s="51"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3">
        <f t="shared" ref="BP31" si="27">BO31+BO32</f>
        <v>12</v>
      </c>
      <c r="BQ31" s="56">
        <f t="shared" ref="BQ31" si="28">82-BP31</f>
        <v>70</v>
      </c>
    </row>
    <row r="32" spans="1:69" ht="9.9499999999999993" customHeight="1" x14ac:dyDescent="0.25">
      <c r="A32" s="52"/>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0</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7</v>
      </c>
      <c r="BP32" s="53"/>
      <c r="BQ32" s="56"/>
    </row>
    <row r="33" spans="1:69" ht="9.9499999999999993" customHeight="1" x14ac:dyDescent="0.25">
      <c r="A33" s="51"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0</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7</v>
      </c>
      <c r="BP33" s="53">
        <f t="shared" ref="BP33" si="29">BO33+BO34</f>
        <v>14</v>
      </c>
      <c r="BQ33" s="56">
        <f t="shared" ref="BQ33" si="30">82-BP33</f>
        <v>68</v>
      </c>
    </row>
    <row r="34" spans="1:69" ht="9.9499999999999993" customHeight="1" x14ac:dyDescent="0.25">
      <c r="A34" s="5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3"/>
      <c r="BQ34" s="56"/>
    </row>
    <row r="35" spans="1:69" ht="9.9499999999999993" customHeight="1" x14ac:dyDescent="0.25">
      <c r="A35" s="51"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0</v>
      </c>
      <c r="BO35" s="38">
        <f t="shared" si="0"/>
        <v>3</v>
      </c>
      <c r="BP35" s="53">
        <f t="shared" ref="BP35" si="31">BO35+BO36</f>
        <v>11</v>
      </c>
      <c r="BQ35" s="56">
        <f t="shared" ref="BQ35" si="32">82-BP35</f>
        <v>71</v>
      </c>
    </row>
    <row r="36" spans="1:69" ht="9.9499999999999993" customHeight="1" x14ac:dyDescent="0.25">
      <c r="A36" s="5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0</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8</v>
      </c>
      <c r="BP36" s="53"/>
      <c r="BQ36" s="56"/>
    </row>
    <row r="37" spans="1:69" ht="9.9499999999999993" customHeight="1" x14ac:dyDescent="0.25">
      <c r="A37" s="51"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3">
        <f t="shared" ref="BP37" si="33">BO37+BO38</f>
        <v>12</v>
      </c>
      <c r="BQ37" s="56">
        <f t="shared" ref="BQ37" si="34">82-BP37</f>
        <v>70</v>
      </c>
    </row>
    <row r="38" spans="1:69" ht="9.9499999999999993" customHeight="1" x14ac:dyDescent="0.25">
      <c r="A38" s="5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0</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5</v>
      </c>
      <c r="BP38" s="53"/>
      <c r="BQ38" s="56"/>
    </row>
    <row r="39" spans="1:69" ht="9.9499999999999993" customHeight="1" x14ac:dyDescent="0.25">
      <c r="A39" s="51"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3">
        <f t="shared" ref="BP39" si="35">BO39+BO40</f>
        <v>11</v>
      </c>
      <c r="BQ39" s="56">
        <f t="shared" ref="BQ39" si="36">82-BP39</f>
        <v>71</v>
      </c>
    </row>
    <row r="40" spans="1:69" ht="9.9499999999999993" customHeight="1" x14ac:dyDescent="0.25">
      <c r="A40" s="5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3"/>
      <c r="BQ40" s="56"/>
    </row>
    <row r="41" spans="1:69" ht="9.9499999999999993" customHeight="1" x14ac:dyDescent="0.25">
      <c r="A41" s="51"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0</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5</v>
      </c>
      <c r="BP41" s="53">
        <f t="shared" ref="BP41" si="37">BO41+BO42</f>
        <v>11</v>
      </c>
      <c r="BQ41" s="56">
        <f t="shared" ref="BQ41" si="38">82-BP41</f>
        <v>71</v>
      </c>
    </row>
    <row r="42" spans="1:69" ht="9.9499999999999993" customHeight="1" x14ac:dyDescent="0.25">
      <c r="A42" s="52"/>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3"/>
      <c r="BQ42" s="56"/>
    </row>
    <row r="43" spans="1:69" ht="9.9499999999999993" customHeight="1" x14ac:dyDescent="0.25">
      <c r="A43" s="51"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0</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6</v>
      </c>
      <c r="BP43" s="53">
        <f t="shared" ref="BP43" si="39">BO43+BO44</f>
        <v>12</v>
      </c>
      <c r="BQ43" s="56">
        <f t="shared" ref="BQ43" si="40">82-BP43</f>
        <v>70</v>
      </c>
    </row>
    <row r="44" spans="1:69" ht="9.9499999999999993" customHeight="1" x14ac:dyDescent="0.25">
      <c r="A44" s="52"/>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3"/>
      <c r="BQ44" s="56"/>
    </row>
    <row r="45" spans="1:69" ht="9.9499999999999993" customHeight="1" x14ac:dyDescent="0.25">
      <c r="A45" s="51"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0</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7</v>
      </c>
      <c r="BP45" s="53">
        <f t="shared" ref="BP45" si="41">BO45+BO46</f>
        <v>13</v>
      </c>
      <c r="BQ45" s="56">
        <f t="shared" ref="BQ45" si="42">82-BP45</f>
        <v>69</v>
      </c>
    </row>
    <row r="46" spans="1:69" ht="9.9499999999999993" customHeight="1" x14ac:dyDescent="0.25">
      <c r="A46" s="5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3"/>
      <c r="BQ46" s="56"/>
    </row>
    <row r="47" spans="1:69" ht="9.9499999999999993" customHeight="1" x14ac:dyDescent="0.25">
      <c r="A47" s="51"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0</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7</v>
      </c>
      <c r="BP47" s="53">
        <f t="shared" ref="BP47" si="43">BO47+BO48</f>
        <v>13</v>
      </c>
      <c r="BQ47" s="56">
        <f t="shared" ref="BQ47" si="44">82-BP47</f>
        <v>69</v>
      </c>
    </row>
    <row r="48" spans="1:69" ht="9.9499999999999993" customHeight="1" x14ac:dyDescent="0.25">
      <c r="A48" s="52"/>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3"/>
      <c r="BQ48" s="56"/>
    </row>
    <row r="49" spans="1:69" ht="9.9499999999999993" customHeight="1" x14ac:dyDescent="0.25">
      <c r="A49" s="51"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3">
        <f t="shared" ref="BP49" si="45">BO49+BO50</f>
        <v>13</v>
      </c>
      <c r="BQ49" s="56">
        <f t="shared" ref="BQ49" si="46">82-BP49</f>
        <v>69</v>
      </c>
    </row>
    <row r="50" spans="1:69" ht="9.9499999999999993" customHeight="1" x14ac:dyDescent="0.25">
      <c r="A50" s="5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0</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6</v>
      </c>
      <c r="BP50" s="53"/>
      <c r="BQ50" s="56"/>
    </row>
    <row r="51" spans="1:69" ht="9.9499999999999993" customHeight="1" x14ac:dyDescent="0.25">
      <c r="A51" s="51"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3">
        <f t="shared" ref="BP51" si="47">BO51+BO52</f>
        <v>12</v>
      </c>
      <c r="BQ51" s="56">
        <f t="shared" ref="BQ51" si="48">82-BP51</f>
        <v>70</v>
      </c>
    </row>
    <row r="52" spans="1:69" ht="9.9499999999999993" customHeight="1" x14ac:dyDescent="0.25">
      <c r="A52" s="52"/>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0</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5</v>
      </c>
      <c r="BP52" s="53"/>
      <c r="BQ52" s="56"/>
    </row>
    <row r="53" spans="1:69" ht="9.9499999999999993" customHeight="1" x14ac:dyDescent="0.25">
      <c r="A53" s="51"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0</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7</v>
      </c>
      <c r="BP53" s="53">
        <f t="shared" ref="BP53" si="49">BO53+BO54</f>
        <v>12</v>
      </c>
      <c r="BQ53" s="56">
        <f t="shared" ref="BQ53" si="50">82-BP53</f>
        <v>70</v>
      </c>
    </row>
    <row r="54" spans="1:69" ht="9.9499999999999993" customHeight="1" x14ac:dyDescent="0.25">
      <c r="A54" s="5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3"/>
      <c r="BQ54" s="56"/>
    </row>
    <row r="55" spans="1:69" ht="9.9499999999999993" customHeight="1" x14ac:dyDescent="0.25">
      <c r="A55" s="51"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3">
        <f t="shared" ref="BP55" si="51">BO55+BO56</f>
        <v>13</v>
      </c>
      <c r="BQ55" s="56">
        <f t="shared" ref="BQ55" si="52">82-BP55</f>
        <v>69</v>
      </c>
    </row>
    <row r="56" spans="1:69" ht="9.9499999999999993" customHeight="1" x14ac:dyDescent="0.25">
      <c r="A56" s="52"/>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0</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6</v>
      </c>
      <c r="BP56" s="53"/>
      <c r="BQ56" s="56"/>
    </row>
    <row r="57" spans="1:69" ht="9.9499999999999993" customHeight="1" x14ac:dyDescent="0.25">
      <c r="A57" s="51"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0</v>
      </c>
      <c r="BM57" s="43"/>
      <c r="BN57" s="36">
        <f>COUNTIFS(DataRegularSeason20242025!$E$2:$E$1315,TotalTeamGames20242025!BM$1,DataRegularSeason20242025!$D$2:$D$1315,TotalTeamGames20242025!$A57,DataRegularSeason20242025!$N$2:$N$1315,1)</f>
        <v>0</v>
      </c>
      <c r="BO57" s="38">
        <f t="shared" si="0"/>
        <v>6</v>
      </c>
      <c r="BP57" s="53">
        <f t="shared" ref="BP57" si="53">BO57+BO58</f>
        <v>12</v>
      </c>
      <c r="BQ57" s="56">
        <f t="shared" ref="BQ57" si="54">82-BP57</f>
        <v>70</v>
      </c>
    </row>
    <row r="58" spans="1:69" ht="9.9499999999999993" customHeight="1" x14ac:dyDescent="0.25">
      <c r="A58" s="52"/>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3"/>
      <c r="BQ58" s="56"/>
    </row>
    <row r="59" spans="1:69" ht="9.9499999999999993" customHeight="1" x14ac:dyDescent="0.25">
      <c r="A59" s="51" t="s">
        <v>25</v>
      </c>
      <c r="B59" s="36" t="s">
        <v>81</v>
      </c>
      <c r="C59" s="43"/>
      <c r="D59" s="36">
        <f>COUNTIFS(DataRegularSeason20242025!$E$2:$E$1315,TotalTeamGames20242025!C$1,DataRegularSeason20242025!$D$2:$D$1315,TotalTeamGames20242025!$A59,DataRegularSeason20242025!$N$2:$N$1315,1)</f>
        <v>0</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5</v>
      </c>
      <c r="BP59" s="53">
        <f t="shared" ref="BP59" si="55">BO59+BO60</f>
        <v>10</v>
      </c>
      <c r="BQ59" s="56">
        <f t="shared" ref="BQ59" si="56">82-BP59</f>
        <v>72</v>
      </c>
    </row>
    <row r="60" spans="1:69" ht="9.9499999999999993" customHeight="1" x14ac:dyDescent="0.25">
      <c r="A60" s="5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3"/>
      <c r="BQ60" s="56"/>
    </row>
    <row r="61" spans="1:69" ht="9.9499999999999993" customHeight="1" x14ac:dyDescent="0.25">
      <c r="A61" s="51"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0</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4</v>
      </c>
      <c r="BP61" s="53">
        <f t="shared" ref="BP61" si="57">BO61+BO62</f>
        <v>12</v>
      </c>
      <c r="BQ61" s="56">
        <f t="shared" ref="BQ61" si="58">82-BP61</f>
        <v>70</v>
      </c>
    </row>
    <row r="62" spans="1:69" ht="9.9499999999999993" customHeight="1" x14ac:dyDescent="0.25">
      <c r="A62" s="52"/>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3"/>
      <c r="BQ62" s="56"/>
    </row>
    <row r="63" spans="1:69" ht="9.9499999999999993" customHeight="1" x14ac:dyDescent="0.25">
      <c r="A63" s="51"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3">
        <f t="shared" ref="BP63" si="59">BO63+BO64</f>
        <v>12</v>
      </c>
      <c r="BQ63" s="56">
        <f t="shared" ref="BQ63" si="60">82-BP63</f>
        <v>70</v>
      </c>
    </row>
    <row r="64" spans="1:69" ht="9.9499999999999993" customHeight="1" x14ac:dyDescent="0.25">
      <c r="A64" s="52"/>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0</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6</v>
      </c>
      <c r="BP64" s="53"/>
      <c r="BQ64" s="56"/>
    </row>
    <row r="65" spans="1:69" ht="9.9499999999999993" customHeight="1" x14ac:dyDescent="0.25">
      <c r="A65" s="51"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3">
        <f t="shared" ref="BP65" si="61">BO65+BO66</f>
        <v>11</v>
      </c>
      <c r="BQ65" s="56">
        <f t="shared" ref="BQ65" si="62">82-BP65</f>
        <v>71</v>
      </c>
    </row>
    <row r="66" spans="1:69" ht="9.9499999999999993" customHeight="1" x14ac:dyDescent="0.25">
      <c r="A66" s="5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0</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7</v>
      </c>
      <c r="BP66" s="53"/>
      <c r="BQ66" s="56"/>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190</v>
      </c>
      <c r="BQ67" s="35">
        <f>SUM(BQ3:BQ66)/2</f>
        <v>1122</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W14" sqref="W13:X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4" t="s">
        <v>25</v>
      </c>
      <c r="BH1" s="55"/>
      <c r="BI1" s="49" t="s">
        <v>27</v>
      </c>
      <c r="BJ1" s="50"/>
      <c r="BK1" s="49" t="s">
        <v>22</v>
      </c>
      <c r="BL1" s="50"/>
      <c r="BM1" s="49" t="s">
        <v>46</v>
      </c>
      <c r="BN1" s="5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1"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3">
        <f>BO3+BO4</f>
        <v>5</v>
      </c>
      <c r="BQ3" s="56">
        <f>82-BP3</f>
        <v>77</v>
      </c>
      <c r="BT3" s="45">
        <f>DataRegularSeason20242025!$A$3:$A$8</f>
        <v>45569</v>
      </c>
    </row>
    <row r="4" spans="1:72" s="35" customFormat="1" ht="9.9499999999999993" customHeight="1" x14ac:dyDescent="0.2">
      <c r="A4" s="5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0</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v>
      </c>
      <c r="BP4" s="53"/>
      <c r="BQ4" s="56"/>
      <c r="BT4" s="35" t="e">
        <f>D</f>
        <v>#NAME?</v>
      </c>
    </row>
    <row r="5" spans="1:72" s="35" customFormat="1" ht="9.9499999999999993" customHeight="1" x14ac:dyDescent="0.2">
      <c r="A5" s="51"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0</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5</v>
      </c>
      <c r="BP5" s="53">
        <f t="shared" ref="BP5" si="1">BO5+BO6</f>
        <v>10</v>
      </c>
      <c r="BQ5" s="56">
        <f t="shared" ref="BQ5" si="2">82-BP5</f>
        <v>72</v>
      </c>
    </row>
    <row r="6" spans="1:72" s="35" customFormat="1" ht="9.9499999999999993" customHeight="1" x14ac:dyDescent="0.2">
      <c r="A6" s="5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3"/>
      <c r="BQ6" s="56"/>
    </row>
    <row r="7" spans="1:72" s="35" customFormat="1" ht="9.9499999999999993" customHeight="1" x14ac:dyDescent="0.2">
      <c r="A7" s="51"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3">
        <f t="shared" ref="BP7" si="3">BO7+BO8</f>
        <v>5</v>
      </c>
      <c r="BQ7" s="56">
        <f t="shared" ref="BQ7" si="4">82-BP7</f>
        <v>77</v>
      </c>
    </row>
    <row r="8" spans="1:72" s="35" customFormat="1" ht="9.9499999999999993" customHeight="1" x14ac:dyDescent="0.2">
      <c r="A8" s="5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3"/>
      <c r="BQ8" s="56"/>
    </row>
    <row r="9" spans="1:72" s="35" customFormat="1" ht="9.9499999999999993" customHeight="1" x14ac:dyDescent="0.2">
      <c r="A9" s="51"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3">
        <f t="shared" ref="BP9" si="5">BO9+BO10</f>
        <v>6</v>
      </c>
      <c r="BQ9" s="56">
        <f t="shared" ref="BQ9" si="6">82-BP9</f>
        <v>76</v>
      </c>
    </row>
    <row r="10" spans="1:72" s="35" customFormat="1" ht="9.9499999999999993" customHeight="1" x14ac:dyDescent="0.2">
      <c r="A10" s="5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0</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3</v>
      </c>
      <c r="BP10" s="53"/>
      <c r="BQ10" s="56"/>
    </row>
    <row r="11" spans="1:72" s="35" customFormat="1" ht="9.9499999999999993" customHeight="1" x14ac:dyDescent="0.2">
      <c r="A11" s="51"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3">
        <f t="shared" ref="BP11" si="7">BO11+BO12</f>
        <v>5</v>
      </c>
      <c r="BQ11" s="56">
        <f t="shared" ref="BQ11" si="8">82-BP11</f>
        <v>77</v>
      </c>
    </row>
    <row r="12" spans="1:72" s="35" customFormat="1" ht="9.9499999999999993" customHeight="1" x14ac:dyDescent="0.2">
      <c r="A12" s="52"/>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3"/>
      <c r="BQ12" s="56"/>
    </row>
    <row r="13" spans="1:72" s="35" customFormat="1" ht="9.9499999999999993" customHeight="1" x14ac:dyDescent="0.2">
      <c r="A13" s="51"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3">
        <f t="shared" ref="BP13" si="9">BO13+BO14</f>
        <v>12</v>
      </c>
      <c r="BQ13" s="56">
        <f t="shared" ref="BQ13" si="10">82-BP13</f>
        <v>70</v>
      </c>
    </row>
    <row r="14" spans="1:72" s="35" customFormat="1" ht="9.9499999999999993" customHeight="1" x14ac:dyDescent="0.2">
      <c r="A14" s="5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3"/>
      <c r="BQ14" s="56"/>
    </row>
    <row r="15" spans="1:72" s="35" customFormat="1" ht="9.9499999999999993" customHeight="1" x14ac:dyDescent="0.2">
      <c r="A15" s="51"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3">
        <f t="shared" ref="BP15" si="11">BO15+BO16</f>
        <v>8</v>
      </c>
      <c r="BQ15" s="56">
        <f t="shared" ref="BQ15" si="12">82-BP15</f>
        <v>74</v>
      </c>
    </row>
    <row r="16" spans="1:72" s="35" customFormat="1" ht="9.9499999999999993" customHeight="1" x14ac:dyDescent="0.2">
      <c r="A16" s="52"/>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0</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1</v>
      </c>
      <c r="BP16" s="53"/>
      <c r="BQ16" s="56"/>
    </row>
    <row r="17" spans="1:69" s="35" customFormat="1" ht="9.9499999999999993" customHeight="1" x14ac:dyDescent="0.2">
      <c r="A17" s="51"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3">
        <f t="shared" ref="BP17" si="13">BO17+BO18</f>
        <v>6</v>
      </c>
      <c r="BQ17" s="56">
        <f t="shared" ref="BQ17" si="14">82-BP17</f>
        <v>76</v>
      </c>
    </row>
    <row r="18" spans="1:69" s="35" customFormat="1" ht="9.9499999999999993" customHeight="1" x14ac:dyDescent="0.2">
      <c r="A18" s="5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0</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4</v>
      </c>
      <c r="BP18" s="53"/>
      <c r="BQ18" s="56"/>
    </row>
    <row r="19" spans="1:69" s="35" customFormat="1" ht="9.9499999999999993" customHeight="1" x14ac:dyDescent="0.2">
      <c r="A19" s="51"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3">
        <f t="shared" ref="BP19" si="15">BO19+BO20</f>
        <v>3</v>
      </c>
      <c r="BQ19" s="56">
        <f t="shared" ref="BQ19" si="16">82-BP19</f>
        <v>79</v>
      </c>
    </row>
    <row r="20" spans="1:69" s="35" customFormat="1" ht="9.9499999999999993" customHeight="1" x14ac:dyDescent="0.2">
      <c r="A20" s="52"/>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3"/>
      <c r="BQ20" s="56"/>
    </row>
    <row r="21" spans="1:69" s="35" customFormat="1" ht="9.9499999999999993" customHeight="1" x14ac:dyDescent="0.2">
      <c r="A21" s="51"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0</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2</v>
      </c>
      <c r="BP21" s="53">
        <f t="shared" ref="BP21" si="17">BO21+BO22</f>
        <v>6</v>
      </c>
      <c r="BQ21" s="56">
        <f t="shared" ref="BQ21" si="18">82-BP21</f>
        <v>76</v>
      </c>
    </row>
    <row r="22" spans="1:69" s="35" customFormat="1" ht="9.9499999999999993" customHeight="1" x14ac:dyDescent="0.2">
      <c r="A22" s="5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3"/>
      <c r="BQ22" s="56"/>
    </row>
    <row r="23" spans="1:69" s="35" customFormat="1" ht="9.9499999999999993" customHeight="1" x14ac:dyDescent="0.2">
      <c r="A23" s="51"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3">
        <f t="shared" ref="BP23" si="19">BO23+BO24</f>
        <v>11</v>
      </c>
      <c r="BQ23" s="56">
        <f t="shared" ref="BQ23" si="20">82-BP23</f>
        <v>71</v>
      </c>
    </row>
    <row r="24" spans="1:69" s="35" customFormat="1" ht="9.9499999999999993" customHeight="1" x14ac:dyDescent="0.2">
      <c r="A24" s="52"/>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0</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0</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5</v>
      </c>
      <c r="BP24" s="53"/>
      <c r="BQ24" s="56"/>
    </row>
    <row r="25" spans="1:69" s="35" customFormat="1" ht="9.9499999999999993" customHeight="1" x14ac:dyDescent="0.2">
      <c r="A25" s="51"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3">
        <f t="shared" ref="BP25" si="21">BO25+BO26</f>
        <v>12</v>
      </c>
      <c r="BQ25" s="56">
        <f t="shared" ref="BQ25" si="22">82-BP25</f>
        <v>70</v>
      </c>
    </row>
    <row r="26" spans="1:69" s="35" customFormat="1" ht="9.9499999999999993" customHeight="1" x14ac:dyDescent="0.2">
      <c r="A26" s="5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3"/>
      <c r="BQ26" s="56"/>
    </row>
    <row r="27" spans="1:69" s="35" customFormat="1" ht="9.9499999999999993" customHeight="1" x14ac:dyDescent="0.2">
      <c r="A27" s="51"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0</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0</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3</v>
      </c>
      <c r="BP27" s="53">
        <f t="shared" ref="BP27" si="23">BO27+BO28</f>
        <v>6</v>
      </c>
      <c r="BQ27" s="56">
        <f t="shared" ref="BQ27" si="24">82-BP27</f>
        <v>76</v>
      </c>
    </row>
    <row r="28" spans="1:69" s="35" customFormat="1" ht="9.9499999999999993" customHeight="1" x14ac:dyDescent="0.2">
      <c r="A28" s="5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3"/>
      <c r="BQ28" s="56"/>
    </row>
    <row r="29" spans="1:69" s="35" customFormat="1" ht="9.9499999999999993" customHeight="1" x14ac:dyDescent="0.2">
      <c r="A29" s="51"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3">
        <f t="shared" ref="BP29" si="25">BO29+BO30</f>
        <v>7</v>
      </c>
      <c r="BQ29" s="56">
        <f t="shared" ref="BQ29" si="26">82-BP29</f>
        <v>75</v>
      </c>
    </row>
    <row r="30" spans="1:69" s="35" customFormat="1" ht="9.9499999999999993" customHeight="1" x14ac:dyDescent="0.2">
      <c r="A30" s="5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0</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2</v>
      </c>
      <c r="BP30" s="53"/>
      <c r="BQ30" s="56"/>
    </row>
    <row r="31" spans="1:69" s="35" customFormat="1" ht="9.9499999999999993" customHeight="1" x14ac:dyDescent="0.2">
      <c r="A31" s="51"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3">
        <f t="shared" ref="BP31" si="27">BO31+BO32</f>
        <v>3</v>
      </c>
      <c r="BQ31" s="56">
        <f t="shared" ref="BQ31" si="28">82-BP31</f>
        <v>79</v>
      </c>
    </row>
    <row r="32" spans="1:69" s="35" customFormat="1" ht="9.9499999999999993" customHeight="1" x14ac:dyDescent="0.2">
      <c r="A32" s="52"/>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3"/>
      <c r="BQ32" s="56"/>
    </row>
    <row r="33" spans="1:69" s="35" customFormat="1" ht="9.9499999999999993" customHeight="1" x14ac:dyDescent="0.2">
      <c r="A33" s="51"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0</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2</v>
      </c>
      <c r="BP33" s="53">
        <f t="shared" ref="BP33" si="29">BO33+BO34</f>
        <v>8</v>
      </c>
      <c r="BQ33" s="56">
        <f t="shared" ref="BQ33" si="30">82-BP33</f>
        <v>74</v>
      </c>
    </row>
    <row r="34" spans="1:69" s="35" customFormat="1" ht="9.9499999999999993" customHeight="1" x14ac:dyDescent="0.2">
      <c r="A34" s="5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3"/>
      <c r="BQ34" s="56"/>
    </row>
    <row r="35" spans="1:69" s="35" customFormat="1" ht="9.9499999999999993" customHeight="1" x14ac:dyDescent="0.2">
      <c r="A35" s="51"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0</v>
      </c>
      <c r="BO35" s="38">
        <f t="shared" si="0"/>
        <v>2</v>
      </c>
      <c r="BP35" s="53">
        <f t="shared" ref="BP35" si="31">BO35+BO36</f>
        <v>7</v>
      </c>
      <c r="BQ35" s="56">
        <f t="shared" ref="BQ35" si="32">82-BP35</f>
        <v>75</v>
      </c>
    </row>
    <row r="36" spans="1:69" s="35" customFormat="1" ht="9.9499999999999993" customHeight="1" x14ac:dyDescent="0.2">
      <c r="A36" s="5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0</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5</v>
      </c>
      <c r="BP36" s="53"/>
      <c r="BQ36" s="56"/>
    </row>
    <row r="37" spans="1:69" s="35" customFormat="1" ht="9.9499999999999993" customHeight="1" x14ac:dyDescent="0.2">
      <c r="A37" s="51"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3">
        <f t="shared" ref="BP37" si="33">BO37+BO38</f>
        <v>6</v>
      </c>
      <c r="BQ37" s="56">
        <f t="shared" ref="BQ37" si="34">82-BP37</f>
        <v>76</v>
      </c>
    </row>
    <row r="38" spans="1:69" s="35" customFormat="1" ht="9.9499999999999993" customHeight="1" x14ac:dyDescent="0.2">
      <c r="A38" s="5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0</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3</v>
      </c>
      <c r="BP38" s="53"/>
      <c r="BQ38" s="56"/>
    </row>
    <row r="39" spans="1:69" s="35" customFormat="1" ht="9.9499999999999993" customHeight="1" x14ac:dyDescent="0.2">
      <c r="A39" s="51"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3">
        <f t="shared" ref="BP39" si="35">BO39+BO40</f>
        <v>6</v>
      </c>
      <c r="BQ39" s="56">
        <f t="shared" ref="BQ39" si="36">82-BP39</f>
        <v>76</v>
      </c>
    </row>
    <row r="40" spans="1:69" s="35" customFormat="1" ht="9.9499999999999993" customHeight="1" x14ac:dyDescent="0.2">
      <c r="A40" s="5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3"/>
      <c r="BQ40" s="56"/>
    </row>
    <row r="41" spans="1:69" s="35" customFormat="1" ht="9.9499999999999993" customHeight="1" x14ac:dyDescent="0.2">
      <c r="A41" s="51"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3">
        <f t="shared" ref="BP41" si="37">BO41+BO42</f>
        <v>2</v>
      </c>
      <c r="BQ41" s="56">
        <f t="shared" ref="BQ41" si="38">82-BP41</f>
        <v>80</v>
      </c>
    </row>
    <row r="42" spans="1:69" s="35" customFormat="1" ht="9.9499999999999993" customHeight="1" x14ac:dyDescent="0.2">
      <c r="A42" s="52"/>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3"/>
      <c r="BQ42" s="56"/>
    </row>
    <row r="43" spans="1:69" s="35" customFormat="1" ht="9.9499999999999993" customHeight="1" x14ac:dyDescent="0.2">
      <c r="A43" s="51"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0</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4</v>
      </c>
      <c r="BP43" s="53">
        <f t="shared" ref="BP43" si="39">BO43+BO44</f>
        <v>7</v>
      </c>
      <c r="BQ43" s="56">
        <f t="shared" ref="BQ43" si="40">82-BP43</f>
        <v>75</v>
      </c>
    </row>
    <row r="44" spans="1:69" s="35" customFormat="1" ht="9.9499999999999993" customHeight="1" x14ac:dyDescent="0.2">
      <c r="A44" s="52"/>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3"/>
      <c r="BQ44" s="56"/>
    </row>
    <row r="45" spans="1:69" s="35" customFormat="1" ht="9.9499999999999993" customHeight="1" x14ac:dyDescent="0.2">
      <c r="A45" s="51"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0</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5</v>
      </c>
      <c r="BP45" s="53">
        <f t="shared" ref="BP45" si="41">BO45+BO46</f>
        <v>10</v>
      </c>
      <c r="BQ45" s="56">
        <f t="shared" ref="BQ45" si="42">82-BP45</f>
        <v>72</v>
      </c>
    </row>
    <row r="46" spans="1:69" s="35" customFormat="1" ht="9.9499999999999993" customHeight="1" x14ac:dyDescent="0.2">
      <c r="A46" s="5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3"/>
      <c r="BQ46" s="56"/>
    </row>
    <row r="47" spans="1:69" s="35" customFormat="1" ht="9.9499999999999993" customHeight="1" x14ac:dyDescent="0.2">
      <c r="A47" s="51"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0</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3</v>
      </c>
      <c r="BP47" s="53">
        <f t="shared" ref="BP47" si="43">BO47+BO48</f>
        <v>6</v>
      </c>
      <c r="BQ47" s="56">
        <f t="shared" ref="BQ47" si="44">82-BP47</f>
        <v>76</v>
      </c>
    </row>
    <row r="48" spans="1:69" s="35" customFormat="1" ht="9.9499999999999993" customHeight="1" x14ac:dyDescent="0.2">
      <c r="A48" s="52"/>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3"/>
      <c r="BQ48" s="56"/>
    </row>
    <row r="49" spans="1:69" s="35" customFormat="1" ht="9.9499999999999993" customHeight="1" x14ac:dyDescent="0.2">
      <c r="A49" s="51"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3">
        <f t="shared" ref="BP49" si="45">BO49+BO50</f>
        <v>6</v>
      </c>
      <c r="BQ49" s="56">
        <f t="shared" ref="BQ49" si="46">82-BP49</f>
        <v>76</v>
      </c>
    </row>
    <row r="50" spans="1:69" s="35" customFormat="1" ht="9.9499999999999993" customHeight="1" x14ac:dyDescent="0.2">
      <c r="A50" s="5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3"/>
      <c r="BQ50" s="56"/>
    </row>
    <row r="51" spans="1:69" s="35" customFormat="1" ht="9.9499999999999993" customHeight="1" x14ac:dyDescent="0.2">
      <c r="A51" s="51"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3">
        <f t="shared" ref="BP51" si="47">BO51+BO52</f>
        <v>5</v>
      </c>
      <c r="BQ51" s="56">
        <f t="shared" ref="BQ51" si="48">82-BP51</f>
        <v>77</v>
      </c>
    </row>
    <row r="52" spans="1:69" s="35" customFormat="1" ht="9.9499999999999993" customHeight="1" x14ac:dyDescent="0.2">
      <c r="A52" s="52"/>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0</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2</v>
      </c>
      <c r="BP52" s="53"/>
      <c r="BQ52" s="56"/>
    </row>
    <row r="53" spans="1:69" s="35" customFormat="1" ht="9.9499999999999993" customHeight="1" x14ac:dyDescent="0.2">
      <c r="A53" s="51"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0</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6</v>
      </c>
      <c r="BP53" s="53">
        <f t="shared" ref="BP53" si="49">BO53+BO54</f>
        <v>9</v>
      </c>
      <c r="BQ53" s="56">
        <f t="shared" ref="BQ53" si="50">82-BP53</f>
        <v>73</v>
      </c>
    </row>
    <row r="54" spans="1:69" s="35" customFormat="1" ht="9.9499999999999993" customHeight="1" x14ac:dyDescent="0.2">
      <c r="A54" s="5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3"/>
      <c r="BQ54" s="56"/>
    </row>
    <row r="55" spans="1:69" s="35" customFormat="1" ht="9.9499999999999993" customHeight="1" x14ac:dyDescent="0.2">
      <c r="A55" s="51"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3">
        <f t="shared" ref="BP55" si="51">BO55+BO56</f>
        <v>7</v>
      </c>
      <c r="BQ55" s="56">
        <f t="shared" ref="BQ55" si="52">82-BP55</f>
        <v>75</v>
      </c>
    </row>
    <row r="56" spans="1:69" s="35" customFormat="1" ht="9.9499999999999993" customHeight="1" x14ac:dyDescent="0.2">
      <c r="A56" s="52"/>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0</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2</v>
      </c>
      <c r="BP56" s="53"/>
      <c r="BQ56" s="56"/>
    </row>
    <row r="57" spans="1:69" s="35" customFormat="1" ht="9.9499999999999993" customHeight="1" x14ac:dyDescent="0.2">
      <c r="A57" s="51"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0</v>
      </c>
      <c r="BM57" s="43"/>
      <c r="BN57" s="36">
        <f>COUNTIFS(DataRegularSeason20242025!$E$2:$E$1315,WatchedGames20242025!BM$1,DataRegularSeason20242025!$D$2:$D$1315,WatchedGames20242025!$A57,DataRegularSeason20242025!$N$2:$N$1315,1, DataRegularSeason20242025!$R$2:$R$1315,1)</f>
        <v>0</v>
      </c>
      <c r="BO57" s="38">
        <f t="shared" si="0"/>
        <v>5</v>
      </c>
      <c r="BP57" s="53">
        <f t="shared" ref="BP57" si="53">BO57+BO58</f>
        <v>8</v>
      </c>
      <c r="BQ57" s="56">
        <f t="shared" ref="BQ57" si="54">82-BP57</f>
        <v>74</v>
      </c>
    </row>
    <row r="58" spans="1:69" s="35" customFormat="1" ht="9.9499999999999993" customHeight="1" x14ac:dyDescent="0.2">
      <c r="A58" s="5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3"/>
      <c r="BQ58" s="56"/>
    </row>
    <row r="59" spans="1:69" s="35" customFormat="1" ht="9.9499999999999993" customHeight="1" x14ac:dyDescent="0.2">
      <c r="A59" s="51" t="s">
        <v>25</v>
      </c>
      <c r="B59" s="36" t="s">
        <v>81</v>
      </c>
      <c r="C59" s="43"/>
      <c r="D59" s="36">
        <f>COUNTIFS(DataRegularSeason20242025!$E$2:$E$1315,WatchedGames20242025!C$1,DataRegularSeason20242025!$D$2:$D$1315,WatchedGames20242025!$A59,DataRegularSeason20242025!$N$2:$N$1315,1, DataRegularSeason20242025!$R$2:$R$1315,1)</f>
        <v>0</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3</v>
      </c>
      <c r="BP59" s="53">
        <f t="shared" ref="BP59" si="55">BO59+BO60</f>
        <v>6</v>
      </c>
      <c r="BQ59" s="56">
        <f t="shared" ref="BQ59" si="56">82-BP59</f>
        <v>76</v>
      </c>
    </row>
    <row r="60" spans="1:69" s="35" customFormat="1" ht="9.9499999999999993" customHeight="1" x14ac:dyDescent="0.2">
      <c r="A60" s="5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3"/>
      <c r="BQ60" s="56"/>
    </row>
    <row r="61" spans="1:69" s="35" customFormat="1" ht="9.9499999999999993" customHeight="1" x14ac:dyDescent="0.2">
      <c r="A61" s="51"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0</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2</v>
      </c>
      <c r="BP61" s="53">
        <f t="shared" ref="BP61" si="57">BO61+BO62</f>
        <v>6</v>
      </c>
      <c r="BQ61" s="56">
        <f t="shared" ref="BQ61" si="58">82-BP61</f>
        <v>76</v>
      </c>
    </row>
    <row r="62" spans="1:69" s="35" customFormat="1" ht="9.9499999999999993" customHeight="1" x14ac:dyDescent="0.2">
      <c r="A62" s="52"/>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3"/>
      <c r="BQ62" s="56"/>
    </row>
    <row r="63" spans="1:69" s="35" customFormat="1" ht="9.9499999999999993" customHeight="1" x14ac:dyDescent="0.2">
      <c r="A63" s="51"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3">
        <f t="shared" ref="BP63" si="59">BO63+BO64</f>
        <v>11</v>
      </c>
      <c r="BQ63" s="56">
        <f t="shared" ref="BQ63" si="60">82-BP63</f>
        <v>71</v>
      </c>
    </row>
    <row r="64" spans="1:69" s="35" customFormat="1" ht="9.9499999999999993" customHeight="1" x14ac:dyDescent="0.2">
      <c r="A64" s="52"/>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0</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6</v>
      </c>
      <c r="BP64" s="53"/>
      <c r="BQ64" s="56"/>
    </row>
    <row r="65" spans="1:69" s="35" customFormat="1" ht="9.9499999999999993" customHeight="1" x14ac:dyDescent="0.2">
      <c r="A65" s="51"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3">
        <f t="shared" ref="BP65" si="61">BO65+BO66</f>
        <v>5</v>
      </c>
      <c r="BQ65" s="56">
        <f t="shared" ref="BQ65" si="62">82-BP65</f>
        <v>77</v>
      </c>
    </row>
    <row r="66" spans="1:69" s="35" customFormat="1" ht="9.9499999999999993" customHeight="1" x14ac:dyDescent="0.2">
      <c r="A66" s="5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0</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3</v>
      </c>
      <c r="BP66" s="53"/>
      <c r="BQ66" s="56"/>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110</v>
      </c>
      <c r="BQ67" s="34">
        <f>SUM(BQ3:BQ66)/2</f>
        <v>1202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tabSelected="1" workbookViewId="0">
      <pane xSplit="1" topLeftCell="X1" activePane="topRight" state="frozen"/>
      <selection pane="topRight" activeCell="AP9" sqref="AP9"/>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11</v>
      </c>
      <c r="E2" s="15">
        <f>Table3[[#This Row],[Watched]]/Table3[[#This Row],[GP]]</f>
        <v>0.91666666666666663</v>
      </c>
      <c r="F2">
        <f>COUNTIFS(DataRegularSeason20242025!$N$3:$N$1315,1,DataRegularSeason20242025!$D$3:$D$1315,$A2)</f>
        <v>6</v>
      </c>
      <c r="G2">
        <f>41-Table3[[#This Row],[GP_A]]</f>
        <v>35</v>
      </c>
      <c r="H2">
        <f>COUNTIFS(DataRegularSeason20242025!$E$3:$E$1315,$A2,DataRegularSeason20242025!$N$3:$N$1315,1)</f>
        <v>6</v>
      </c>
      <c r="I2">
        <f>41-Table3[[#This Row],[GP_H]]</f>
        <v>35</v>
      </c>
      <c r="J2">
        <f>F2+H2</f>
        <v>12</v>
      </c>
      <c r="K2">
        <f>82-Table3[[#This Row],[GP]]</f>
        <v>70</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5</v>
      </c>
      <c r="U2">
        <f>COUNTIFS(DataRegularSeason20242025!$E$3:$E$1315,$A2, DataRegularSeason20242025!$L$3:$L$1315, $A2,DataRegularSeason20242025!$N$3:$N$1315,1,DataRegularSeason20242025!$M$3:$M$1315,"REG")</f>
        <v>3</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11</v>
      </c>
      <c r="AC2">
        <f>Table3[[#This Row],[L_A]]+Table3[[#This Row],[L_H]]</f>
        <v>1</v>
      </c>
      <c r="AD2">
        <f>Table3[[#This Row],[RW_A]]+Table3[[#This Row],[RW_H]]</f>
        <v>8</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22</v>
      </c>
      <c r="AK2">
        <f>(3*(Table3[[#This Row],[RW_A]]+Table3[[#This Row],[RW_H]]))+(2*(Table3[[#This Row],[OTW_A]]+Table3[[#This Row],[SOW_A]]+Table3[[#This Row],[OTW_H]]+Table3[[#This Row],[SOW_H]]))+Table3[[#This Row],[OTL_A]]+Table3[[#This Row],[SOL_A]]+Table3[[#This Row],[OTL_H]]+Table3[[#This Row],[SOL_H]]</f>
        <v>30</v>
      </c>
      <c r="AL2" s="15">
        <f>Table3[[#This Row],[PTS]]/(2*Table3[[#This Row],[GP]])</f>
        <v>0.91666666666666663</v>
      </c>
      <c r="AM2" s="15">
        <f>Table3[[#This Row],[PTS2]]/(3*Table3[[#This Row],[GP]])</f>
        <v>0.83333333333333337</v>
      </c>
      <c r="AN2">
        <f>(2*Table3[[#This Row],[GR]])+Table3[[#This Row],[PTS]]</f>
        <v>162</v>
      </c>
      <c r="AO2">
        <f>(3*Table3[[#This Row],[GR]])+Table3[[#This Row],[PTS2]]</f>
        <v>240</v>
      </c>
      <c r="AP2" s="20" t="str">
        <f>_xlfn.CONCAT(TEXT(Table3[[#This Row],[W]], "0"), "-", TEXT(Table3[[#This Row],[RL]],"0"), "-", TEXT(Table3[[#This Row],[OTL]]+Table3[[#This Row],[SOL]], "0"))</f>
        <v>11-1-0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0</v>
      </c>
      <c r="AV2">
        <f>SUMIF(DataRegularSeason20242025!$E$3:$E$1315,$A2,DataRegularSeason20242025!$K$3:$K$1315)</f>
        <v>29</v>
      </c>
      <c r="AW2">
        <f>SUMIF(DataRegularSeason20242025!$E$3:$E$1315,$A2,DataRegularSeason20242025!$J$3:$J$1315)</f>
        <v>18</v>
      </c>
      <c r="AX2">
        <f>AV2-AW2</f>
        <v>11</v>
      </c>
      <c r="AY2">
        <f>AR2+AV2</f>
        <v>59</v>
      </c>
      <c r="AZ2">
        <f>AS2+AW2</f>
        <v>30</v>
      </c>
      <c r="BA2">
        <f>AY2-AZ2</f>
        <v>29</v>
      </c>
      <c r="BB2" s="17">
        <f>Table3[[#This Row],[GF]]/Table3[[#This Row],[GP]]</f>
        <v>4.916666666666667</v>
      </c>
      <c r="BC2" s="17">
        <f>Table3[[#This Row],[GA]]/Table3[[#This Row],[GP]]</f>
        <v>2.5</v>
      </c>
      <c r="BD2" s="17">
        <f>(Table3[[#This Row],[GF]]-Table3[[#This Row],[GA]])/Table3[[#This Row],[GP]]</f>
        <v>2.4166666666666665</v>
      </c>
      <c r="BE2">
        <f>COUNTIFS(DataRegularSeason20242025!$D$3:$D$1315,$A2,DataRegularSeason20242025!$H$3:$H$1315, $A2)</f>
        <v>4</v>
      </c>
      <c r="BF2">
        <f>COUNTIFS(DataRegularSeason20242025!$E$3:$E$1315,$A2,DataRegularSeason20242025!$H$3:$H$1315, $A2)</f>
        <v>6</v>
      </c>
      <c r="BG2">
        <f>BE2+BF2</f>
        <v>10</v>
      </c>
      <c r="BH2">
        <f>F2-BE2</f>
        <v>2</v>
      </c>
      <c r="BI2">
        <f>H2-BF2</f>
        <v>0</v>
      </c>
      <c r="BJ2">
        <f>BH2+BI2</f>
        <v>2</v>
      </c>
      <c r="BO2" t="s">
        <v>1463</v>
      </c>
      <c r="BP2">
        <f>SUM($J$2:$J$33)/2</f>
        <v>190</v>
      </c>
      <c r="BT2" t="s">
        <v>63</v>
      </c>
      <c r="BU2" s="19" t="s">
        <v>1474</v>
      </c>
      <c r="BV2">
        <f>INDEX($J$2:$J$33,MATCH("CGY",$A$2:$A$33,0),1)</f>
        <v>12</v>
      </c>
    </row>
    <row r="3" spans="1:76" x14ac:dyDescent="0.25">
      <c r="A3" t="s">
        <v>14</v>
      </c>
      <c r="B3" t="s">
        <v>98</v>
      </c>
      <c r="C3" t="s">
        <v>81</v>
      </c>
      <c r="D3">
        <f>COUNTIFS(DataRegularSeason20242025!$D$3:$D$1315,$A3,DataRegularSeason20242025!$R$3:$R$1315,1,DataRegularSeason20242025!$N$3:$N$1315,1) + COUNTIFS(DataRegularSeason20242025!$E$3:$E$1315,$A3,DataRegularSeason20242025!$R$3:$R$1315,1,DataRegularSeason20242025!$N$3:$N$1315,1)</f>
        <v>12</v>
      </c>
      <c r="E3" s="15">
        <f>Table3[[#This Row],[Watched]]/Table3[[#This Row],[GP]]</f>
        <v>0.92307692307692313</v>
      </c>
      <c r="F3">
        <f>COUNTIFS(DataRegularSeason20242025!$N$3:$N$1315,1,DataRegularSeason20242025!$D$3:$D$1315,$A3)</f>
        <v>8</v>
      </c>
      <c r="G3">
        <f>41-Table3[[#This Row],[GP_A]]</f>
        <v>33</v>
      </c>
      <c r="H3">
        <f>COUNTIFS(DataRegularSeason20242025!$E$3:$E$1315,$A3,DataRegularSeason20242025!$N$3:$N$1315,1)</f>
        <v>5</v>
      </c>
      <c r="I3">
        <f>41-Table3[[#This Row],[GP_H]]</f>
        <v>36</v>
      </c>
      <c r="J3">
        <f>F3+H3</f>
        <v>13</v>
      </c>
      <c r="K3">
        <f>82-Table3[[#This Row],[GP]]</f>
        <v>69</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6</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9</v>
      </c>
      <c r="AC3">
        <f>Table3[[#This Row],[L_A]]+Table3[[#This Row],[L_H]]</f>
        <v>4</v>
      </c>
      <c r="AD3">
        <f>Table3[[#This Row],[RW_A]]+Table3[[#This Row],[RW_H]]</f>
        <v>8</v>
      </c>
      <c r="AE3">
        <f>Table3[[#This Row],[RL_A]]+Table3[[#This Row],[RL_H]]</f>
        <v>3</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19</v>
      </c>
      <c r="AK3">
        <f>(3*(Table3[[#This Row],[RW_A]]+Table3[[#This Row],[RW_H]]))+(2*(Table3[[#This Row],[OTW_A]]+Table3[[#This Row],[SOW_A]]+Table3[[#This Row],[OTW_H]]+Table3[[#This Row],[SOW_H]]))+Table3[[#This Row],[OTL_A]]+Table3[[#This Row],[SOL_A]]+Table3[[#This Row],[OTL_H]]+Table3[[#This Row],[SOL_H]]</f>
        <v>27</v>
      </c>
      <c r="AL3" s="15">
        <f>Table3[[#This Row],[PTS]]/(2*Table3[[#This Row],[GP]])</f>
        <v>0.73076923076923073</v>
      </c>
      <c r="AM3" s="15">
        <f>Table3[[#This Row],[PTS2]]/(3*Table3[[#This Row],[GP]])</f>
        <v>0.69230769230769229</v>
      </c>
      <c r="AN3">
        <f>(2*Table3[[#This Row],[GR]])+Table3[[#This Row],[PTS]]</f>
        <v>157</v>
      </c>
      <c r="AO3">
        <f>(3*Table3[[#This Row],[GR]])+Table3[[#This Row],[PTS2]]</f>
        <v>234</v>
      </c>
      <c r="AP3" s="20" t="str">
        <f>_xlfn.CONCAT(TEXT(Table3[[#This Row],[W]], "0"), "-", TEXT(Table3[[#This Row],[RL]],"0"), "-", TEXT(Table3[[#This Row],[OTL]]+Table3[[#This Row],[SOL]], "0"))</f>
        <v>9-3-1</v>
      </c>
      <c r="AQ3">
        <f>COUNTIFS(DataRegularSeason20242025!$D$3:$D$1315,Table3[[#This Row],[Teams]],DataRegularSeason20242025!$K$3:$K$1315,0)</f>
        <v>0</v>
      </c>
      <c r="AR3">
        <f>SUMIF(DataRegularSeason20242025!$D$3:$D$1315,$A3, DataRegularSeason20242025!$J$3:$J$1315)</f>
        <v>31</v>
      </c>
      <c r="AS3">
        <f>SUMIF(DataRegularSeason20242025!$D$3:$D$1315,$A3, DataRegularSeason20242025!$K$3:$K$1315)</f>
        <v>25</v>
      </c>
      <c r="AT3">
        <f>AR3-AS3</f>
        <v>6</v>
      </c>
      <c r="AU3">
        <f>COUNTIFS(DataRegularSeason20242025!$E$3:$E$1315,Table3[[#This Row],[Teams]],DataRegularSeason20242025!$J$3:$J$1315,0)</f>
        <v>0</v>
      </c>
      <c r="AV3">
        <f>SUMIF(DataRegularSeason20242025!$E$3:$E$1315,$A3,DataRegularSeason20242025!$K$3:$K$1315)</f>
        <v>17</v>
      </c>
      <c r="AW3">
        <f>SUMIF(DataRegularSeason20242025!$E$3:$E$1315,$A3,DataRegularSeason20242025!$J$3:$J$1315)</f>
        <v>17</v>
      </c>
      <c r="AX3">
        <f>AV3-AW3</f>
        <v>0</v>
      </c>
      <c r="AY3">
        <f>AR3+AV3</f>
        <v>48</v>
      </c>
      <c r="AZ3">
        <f>AS3+AW3</f>
        <v>42</v>
      </c>
      <c r="BA3">
        <f>AY3-AZ3</f>
        <v>6</v>
      </c>
      <c r="BB3" s="17">
        <f>Table3[[#This Row],[GF]]/Table3[[#This Row],[GP]]</f>
        <v>3.6923076923076925</v>
      </c>
      <c r="BC3" s="17">
        <f>Table3[[#This Row],[GA]]/Table3[[#This Row],[GP]]</f>
        <v>3.2307692307692308</v>
      </c>
      <c r="BD3" s="17">
        <f>(Table3[[#This Row],[GF]]-Table3[[#This Row],[GA]])/Table3[[#This Row],[GP]]</f>
        <v>0.46153846153846156</v>
      </c>
      <c r="BE3">
        <f>COUNTIFS(DataRegularSeason20242025!$D$3:$D$1315,$A3,DataRegularSeason20242025!$H$3:$H$1315, $A3)</f>
        <v>5</v>
      </c>
      <c r="BF3">
        <f>COUNTIFS(DataRegularSeason20242025!$E$3:$E$1315,$A3,DataRegularSeason20242025!$H$3:$H$1315, $A3)</f>
        <v>2</v>
      </c>
      <c r="BG3">
        <f>BE3+BF3</f>
        <v>7</v>
      </c>
      <c r="BH3">
        <f>F3-BE3</f>
        <v>3</v>
      </c>
      <c r="BI3">
        <f>H3-BF3</f>
        <v>3</v>
      </c>
      <c r="BJ3">
        <f>BH3+BI3</f>
        <v>6</v>
      </c>
      <c r="BO3" t="s">
        <v>1461</v>
      </c>
      <c r="BP3">
        <f>SUM($D$2:$D$33)/2</f>
        <v>110</v>
      </c>
      <c r="BT3" t="s">
        <v>97</v>
      </c>
      <c r="BU3" s="21">
        <v>5</v>
      </c>
      <c r="BV3">
        <f>INDEX($AB$2:$AB$33,MATCH("CGY",$A$2:$A$33,0),1)</f>
        <v>6</v>
      </c>
      <c r="BX3" s="21">
        <f>BU3*BV3</f>
        <v>30</v>
      </c>
    </row>
    <row r="4" spans="1:76"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7</v>
      </c>
      <c r="E4" s="15">
        <f>Table3[[#This Row],[Watched]]/Table3[[#This Row],[GP]]</f>
        <v>0.63636363636363635</v>
      </c>
      <c r="F4">
        <f>COUNTIFS(DataRegularSeason20242025!$N$3:$N$1315,1,DataRegularSeason20242025!$D$3:$D$1315,$A4)</f>
        <v>7</v>
      </c>
      <c r="G4">
        <f>41-Table3[[#This Row],[GP_A]]</f>
        <v>34</v>
      </c>
      <c r="H4">
        <f>COUNTIFS(DataRegularSeason20242025!$E$3:$E$1315,$A4,DataRegularSeason20242025!$N$3:$N$1315,1)</f>
        <v>4</v>
      </c>
      <c r="I4">
        <f>41-Table3[[#This Row],[GP_H]]</f>
        <v>37</v>
      </c>
      <c r="J4">
        <f>F4+H4</f>
        <v>11</v>
      </c>
      <c r="K4">
        <f>82-Table3[[#This Row],[GP]]</f>
        <v>71</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1</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8</v>
      </c>
      <c r="AC4">
        <f>Table3[[#This Row],[L_A]]+Table3[[#This Row],[L_H]]</f>
        <v>3</v>
      </c>
      <c r="AD4">
        <f>Table3[[#This Row],[RW_A]]+Table3[[#This Row],[RW_H]]</f>
        <v>7</v>
      </c>
      <c r="AE4">
        <f>Table3[[#This Row],[RL_A]]+Table3[[#This Row],[RL_H]]</f>
        <v>1</v>
      </c>
      <c r="AF4">
        <f>Table3[[#This Row],[OTW_A]]+Table3[[#This Row],[OTW_H]]</f>
        <v>1</v>
      </c>
      <c r="AG4">
        <f>Table3[[#This Row],[OTL_A]]+Table3[[#This Row],[OTL_H]]</f>
        <v>1</v>
      </c>
      <c r="AH4">
        <f>Table3[[#This Row],[SOW_A]]+Table3[[#This Row],[SOW_H]]</f>
        <v>0</v>
      </c>
      <c r="AI4">
        <f>Table3[[#This Row],[SOL_A]]+Table3[[#This Row],[SOL_H]]</f>
        <v>1</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25</v>
      </c>
      <c r="AL4" s="15">
        <f>Table3[[#This Row],[PTS]]/(2*Table3[[#This Row],[GP]])</f>
        <v>0.81818181818181823</v>
      </c>
      <c r="AM4" s="15">
        <f>Table3[[#This Row],[PTS2]]/(3*Table3[[#This Row],[GP]])</f>
        <v>0.75757575757575757</v>
      </c>
      <c r="AN4">
        <f>(2*Table3[[#This Row],[GR]])+Table3[[#This Row],[PTS]]</f>
        <v>160</v>
      </c>
      <c r="AO4">
        <f>(3*Table3[[#This Row],[GR]])+Table3[[#This Row],[PTS2]]</f>
        <v>238</v>
      </c>
      <c r="AP4" s="20" t="str">
        <f>_xlfn.CONCAT(TEXT(Table3[[#This Row],[W]], "0"), "-", TEXT(Table3[[#This Row],[RL]],"0"), "-", TEXT(Table3[[#This Row],[OTL]]+Table3[[#This Row],[SOL]], "0"))</f>
        <v>8-1-2</v>
      </c>
      <c r="AQ4">
        <f>COUNTIFS(DataRegularSeason20242025!$D$3:$D$1315,Table3[[#This Row],[Teams]],DataRegularSeason20242025!$K$3:$K$1315,0)</f>
        <v>0</v>
      </c>
      <c r="AR4">
        <f>SUMIF(DataRegularSeason20242025!$D$3:$D$1315,$A4, DataRegularSeason20242025!$J$3:$J$1315)</f>
        <v>27</v>
      </c>
      <c r="AS4">
        <f>SUMIF(DataRegularSeason20242025!$D$3:$D$1315,$A4, DataRegularSeason20242025!$K$3:$K$1315)</f>
        <v>17</v>
      </c>
      <c r="AT4">
        <f>AR4-AS4</f>
        <v>10</v>
      </c>
      <c r="AU4">
        <f>COUNTIFS(DataRegularSeason20242025!$E$3:$E$1315,Table3[[#This Row],[Teams]],DataRegularSeason20242025!$J$3:$J$1315,0)</f>
        <v>0</v>
      </c>
      <c r="AV4">
        <f>SUMIF(DataRegularSeason20242025!$E$3:$E$1315,$A4,DataRegularSeason20242025!$K$3:$K$1315)</f>
        <v>14</v>
      </c>
      <c r="AW4">
        <f>SUMIF(DataRegularSeason20242025!$E$3:$E$1315,$A4,DataRegularSeason20242025!$J$3:$J$1315)</f>
        <v>11</v>
      </c>
      <c r="AX4">
        <f>AV4-AW4</f>
        <v>3</v>
      </c>
      <c r="AY4">
        <f>AR4+AV4</f>
        <v>41</v>
      </c>
      <c r="AZ4">
        <f>AS4+AW4</f>
        <v>28</v>
      </c>
      <c r="BA4">
        <f>AY4-AZ4</f>
        <v>13</v>
      </c>
      <c r="BB4" s="17">
        <f>Table3[[#This Row],[GF]]/Table3[[#This Row],[GP]]</f>
        <v>3.7272727272727271</v>
      </c>
      <c r="BC4" s="17">
        <f>Table3[[#This Row],[GA]]/Table3[[#This Row],[GP]]</f>
        <v>2.5454545454545454</v>
      </c>
      <c r="BD4" s="17">
        <f>(Table3[[#This Row],[GF]]-Table3[[#This Row],[GA]])/Table3[[#This Row],[GP]]</f>
        <v>1.1818181818181819</v>
      </c>
      <c r="BE4">
        <f>COUNTIFS(DataRegularSeason20242025!$D$3:$D$1315,$A4,DataRegularSeason20242025!$H$3:$H$1315, $A4)</f>
        <v>4</v>
      </c>
      <c r="BF4">
        <f>COUNTIFS(DataRegularSeason20242025!$E$3:$E$1315,$A4,DataRegularSeason20242025!$H$3:$H$1315, $A4)</f>
        <v>3</v>
      </c>
      <c r="BG4">
        <f>BE4+BF4</f>
        <v>7</v>
      </c>
      <c r="BH4">
        <f>F4-BE4</f>
        <v>3</v>
      </c>
      <c r="BI4">
        <f>H4-BF4</f>
        <v>1</v>
      </c>
      <c r="BJ4">
        <f>BH4+BI4</f>
        <v>4</v>
      </c>
      <c r="BO4" t="s">
        <v>1462</v>
      </c>
      <c r="BP4">
        <f>$BP$2-$BP$3</f>
        <v>80</v>
      </c>
      <c r="BT4" t="s">
        <v>1434</v>
      </c>
      <c r="BU4" s="21">
        <v>3</v>
      </c>
      <c r="BV4">
        <f>INDEX($AC$2:$AC$33,MATCH("CGY",$A$2:$A$33,0),1)</f>
        <v>6</v>
      </c>
      <c r="BX4" s="21">
        <f>BU4*BV4</f>
        <v>18</v>
      </c>
    </row>
    <row r="5" spans="1:7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6</v>
      </c>
      <c r="E5" s="15">
        <f>Table3[[#This Row],[Watched]]/Table3[[#This Row],[GP]]</f>
        <v>0.5</v>
      </c>
      <c r="F5">
        <f>COUNTIFS(DataRegularSeason20242025!$N$3:$N$1315,1,DataRegularSeason20242025!$D$3:$D$1315,$A5)</f>
        <v>4</v>
      </c>
      <c r="G5">
        <f>41-Table3[[#This Row],[GP_A]]</f>
        <v>37</v>
      </c>
      <c r="H5">
        <f>COUNTIFS(DataRegularSeason20242025!$E$3:$E$1315,$A5,DataRegularSeason20242025!$N$3:$N$1315,1)</f>
        <v>8</v>
      </c>
      <c r="I5">
        <f>41-Table3[[#This Row],[GP_H]]</f>
        <v>33</v>
      </c>
      <c r="J5">
        <f>F5+H5</f>
        <v>12</v>
      </c>
      <c r="K5">
        <f>82-Table3[[#This Row],[GP]]</f>
        <v>70</v>
      </c>
      <c r="L5">
        <f>COUNTIFS(DataRegularSeason20242025!$D$3:$D$1315,$A5, DataRegularSeason20242025!$L$3:$L$1315, $A5,DataRegularSeason20242025!$N$3:$N$1315,1)</f>
        <v>0</v>
      </c>
      <c r="M5">
        <f>COUNTIFS(DataRegularSeason20242025!$D$3:$D$1315,$A5, DataRegularSeason20242025!$L$3:$L$1315, $A5,DataRegularSeason20242025!$N$3:$N$1315,1,DataRegularSeason20242025!$M$3:$M$1315,"REG")</f>
        <v>0</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4</v>
      </c>
      <c r="Q5">
        <f>COUNTIFS(DataRegularSeason20242025!$D$3:$D$1315,$A5, DataRegularSeason20242025!$S$3:$S$1315, $A5,DataRegularSeason20242025!$M$3:$M$1315,"REG")</f>
        <v>3</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8</v>
      </c>
      <c r="AC5">
        <f>Table3[[#This Row],[L_A]]+Table3[[#This Row],[L_H]]</f>
        <v>4</v>
      </c>
      <c r="AD5">
        <f>Table3[[#This Row],[RW_A]]+Table3[[#This Row],[RW_H]]</f>
        <v>7</v>
      </c>
      <c r="AE5">
        <f>Table3[[#This Row],[RL_A]]+Table3[[#This Row],[RL_H]]</f>
        <v>3</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17</v>
      </c>
      <c r="AK5">
        <f>(3*(Table3[[#This Row],[RW_A]]+Table3[[#This Row],[RW_H]]))+(2*(Table3[[#This Row],[OTW_A]]+Table3[[#This Row],[SOW_A]]+Table3[[#This Row],[OTW_H]]+Table3[[#This Row],[SOW_H]]))+Table3[[#This Row],[OTL_A]]+Table3[[#This Row],[SOL_A]]+Table3[[#This Row],[OTL_H]]+Table3[[#This Row],[SOL_H]]</f>
        <v>24</v>
      </c>
      <c r="AL5" s="15">
        <f>Table3[[#This Row],[PTS]]/(2*Table3[[#This Row],[GP]])</f>
        <v>0.70833333333333337</v>
      </c>
      <c r="AM5" s="15">
        <f>Table3[[#This Row],[PTS2]]/(3*Table3[[#This Row],[GP]])</f>
        <v>0.66666666666666663</v>
      </c>
      <c r="AN5">
        <f>(2*Table3[[#This Row],[GR]])+Table3[[#This Row],[PTS]]</f>
        <v>157</v>
      </c>
      <c r="AO5">
        <f>(3*Table3[[#This Row],[GR]])+Table3[[#This Row],[PTS2]]</f>
        <v>234</v>
      </c>
      <c r="AP5" s="20" t="str">
        <f>_xlfn.CONCAT(TEXT(Table3[[#This Row],[W]], "0"), "-", TEXT(Table3[[#This Row],[RL]],"0"), "-", TEXT(Table3[[#This Row],[OTL]]+Table3[[#This Row],[SOL]], "0"))</f>
        <v>8-3-1</v>
      </c>
      <c r="AQ5">
        <f>COUNTIFS(DataRegularSeason20242025!$D$3:$D$1315,Table3[[#This Row],[Teams]],DataRegularSeason20242025!$K$3:$K$1315,0)</f>
        <v>0</v>
      </c>
      <c r="AR5">
        <f>SUMIF(DataRegularSeason20242025!$D$3:$D$1315,$A5, DataRegularSeason20242025!$J$3:$J$1315)</f>
        <v>11</v>
      </c>
      <c r="AS5">
        <f>SUMIF(DataRegularSeason20242025!$D$3:$D$1315,$A5, DataRegularSeason20242025!$K$3:$K$1315)</f>
        <v>18</v>
      </c>
      <c r="AT5">
        <f>AR5-AS5</f>
        <v>-7</v>
      </c>
      <c r="AU5">
        <f>COUNTIFS(DataRegularSeason20242025!$E$3:$E$1315,Table3[[#This Row],[Teams]],DataRegularSeason20242025!$J$3:$J$1315,0)</f>
        <v>1</v>
      </c>
      <c r="AV5">
        <f>SUMIF(DataRegularSeason20242025!$E$3:$E$1315,$A5,DataRegularSeason20242025!$K$3:$K$1315)</f>
        <v>43</v>
      </c>
      <c r="AW5">
        <f>SUMIF(DataRegularSeason20242025!$E$3:$E$1315,$A5,DataRegularSeason20242025!$J$3:$J$1315)</f>
        <v>19</v>
      </c>
      <c r="AX5">
        <f>AV5-AW5</f>
        <v>24</v>
      </c>
      <c r="AY5">
        <f>AR5+AV5</f>
        <v>54</v>
      </c>
      <c r="AZ5">
        <f>AS5+AW5</f>
        <v>37</v>
      </c>
      <c r="BA5">
        <f>AY5-AZ5</f>
        <v>17</v>
      </c>
      <c r="BB5" s="17">
        <f>Table3[[#This Row],[GF]]/Table3[[#This Row],[GP]]</f>
        <v>4.5</v>
      </c>
      <c r="BC5" s="17">
        <f>Table3[[#This Row],[GA]]/Table3[[#This Row],[GP]]</f>
        <v>3.0833333333333335</v>
      </c>
      <c r="BD5" s="17">
        <f>(Table3[[#This Row],[GF]]-Table3[[#This Row],[GA]])/Table3[[#This Row],[GP]]</f>
        <v>1.4166666666666667</v>
      </c>
      <c r="BE5">
        <f>COUNTIFS(DataRegularSeason20242025!$D$3:$D$1315,$A5,DataRegularSeason20242025!$H$3:$H$1315, $A5)</f>
        <v>3</v>
      </c>
      <c r="BF5">
        <f>COUNTIFS(DataRegularSeason20242025!$E$3:$E$1315,$A5,DataRegularSeason20242025!$H$3:$H$1315, $A5)</f>
        <v>6</v>
      </c>
      <c r="BG5">
        <f>BE5+BF5</f>
        <v>9</v>
      </c>
      <c r="BH5">
        <f>F5-BE5</f>
        <v>1</v>
      </c>
      <c r="BI5">
        <f>H5-BF5</f>
        <v>2</v>
      </c>
      <c r="BJ5">
        <f>BH5+BI5</f>
        <v>3</v>
      </c>
      <c r="BO5" t="s">
        <v>1464</v>
      </c>
      <c r="BP5">
        <f>SUM($AY$2:$AY$33)</f>
        <v>1215</v>
      </c>
      <c r="BT5" t="s">
        <v>73</v>
      </c>
      <c r="BU5" s="21">
        <v>0.25</v>
      </c>
      <c r="BV5">
        <f>INDEX($AY$2:$AY$33,MATCH("CGY",$A$2:$A$33,0),1)</f>
        <v>35</v>
      </c>
      <c r="BW5">
        <f>BV5/BV2</f>
        <v>2.9166666666666665</v>
      </c>
      <c r="BX5" s="21">
        <f>BU5*BV5</f>
        <v>8.75</v>
      </c>
    </row>
    <row r="6" spans="1:76"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6</v>
      </c>
      <c r="E6" s="15">
        <f>Table3[[#This Row],[Watched]]/Table3[[#This Row],[GP]]</f>
        <v>0.54545454545454541</v>
      </c>
      <c r="F6">
        <f>COUNTIFS(DataRegularSeason20242025!$N$3:$N$1315,1,DataRegularSeason20242025!$D$3:$D$1315,$A6)</f>
        <v>5</v>
      </c>
      <c r="G6">
        <f>41-Table3[[#This Row],[GP_A]]</f>
        <v>36</v>
      </c>
      <c r="H6">
        <f>COUNTIFS(DataRegularSeason20242025!$E$3:$E$1315,$A6,DataRegularSeason20242025!$N$3:$N$1315,1)</f>
        <v>6</v>
      </c>
      <c r="I6">
        <f>41-Table3[[#This Row],[GP_H]]</f>
        <v>35</v>
      </c>
      <c r="J6">
        <f>F6+H6</f>
        <v>11</v>
      </c>
      <c r="K6">
        <f>82-Table3[[#This Row],[GP]]</f>
        <v>71</v>
      </c>
      <c r="L6">
        <f>COUNTIFS(DataRegularSeason20242025!$D$3:$D$1315,$A6, DataRegularSeason20242025!$L$3:$L$1315, $A6,DataRegularSeason20242025!$N$3:$N$1315,1)</f>
        <v>4</v>
      </c>
      <c r="M6">
        <f>COUNTIFS(DataRegularSeason20242025!$D$3:$D$1315,$A6, DataRegularSeason20242025!$L$3:$L$1315, $A6,DataRegularSeason20242025!$N$3:$N$1315,1,DataRegularSeason20242025!$M$3:$M$1315,"REG")</f>
        <v>4</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1</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8</v>
      </c>
      <c r="AC6">
        <f>Table3[[#This Row],[L_A]]+Table3[[#This Row],[L_H]]</f>
        <v>3</v>
      </c>
      <c r="AD6">
        <f>Table3[[#This Row],[RW_A]]+Table3[[#This Row],[RW_H]]</f>
        <v>8</v>
      </c>
      <c r="AE6">
        <f>Table3[[#This Row],[RL_A]]+Table3[[#This Row],[RL_H]]</f>
        <v>2</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17</v>
      </c>
      <c r="AK6">
        <f>(3*(Table3[[#This Row],[RW_A]]+Table3[[#This Row],[RW_H]]))+(2*(Table3[[#This Row],[OTW_A]]+Table3[[#This Row],[SOW_A]]+Table3[[#This Row],[OTW_H]]+Table3[[#This Row],[SOW_H]]))+Table3[[#This Row],[OTL_A]]+Table3[[#This Row],[SOL_A]]+Table3[[#This Row],[OTL_H]]+Table3[[#This Row],[SOL_H]]</f>
        <v>25</v>
      </c>
      <c r="AL6" s="15">
        <f>Table3[[#This Row],[PTS]]/(2*Table3[[#This Row],[GP]])</f>
        <v>0.77272727272727271</v>
      </c>
      <c r="AM6" s="15">
        <f>Table3[[#This Row],[PTS2]]/(3*Table3[[#This Row],[GP]])</f>
        <v>0.75757575757575757</v>
      </c>
      <c r="AN6">
        <f>(2*Table3[[#This Row],[GR]])+Table3[[#This Row],[PTS]]</f>
        <v>159</v>
      </c>
      <c r="AO6">
        <f>(3*Table3[[#This Row],[GR]])+Table3[[#This Row],[PTS2]]</f>
        <v>238</v>
      </c>
      <c r="AP6" s="20" t="str">
        <f>_xlfn.CONCAT(TEXT(Table3[[#This Row],[W]], "0"), "-", TEXT(Table3[[#This Row],[RL]],"0"), "-", TEXT(Table3[[#This Row],[OTL]]+Table3[[#This Row],[SOL]], "0"))</f>
        <v>8-2-1</v>
      </c>
      <c r="AQ6">
        <f>COUNTIFS(DataRegularSeason20242025!$D$3:$D$1315,Table3[[#This Row],[Teams]],DataRegularSeason20242025!$K$3:$K$1315,0)</f>
        <v>1</v>
      </c>
      <c r="AR6">
        <f>SUMIF(DataRegularSeason20242025!$D$3:$D$1315,$A6, DataRegularSeason20242025!$J$3:$J$1315)</f>
        <v>25</v>
      </c>
      <c r="AS6">
        <f>SUMIF(DataRegularSeason20242025!$D$3:$D$1315,$A6, DataRegularSeason20242025!$K$3:$K$1315)</f>
        <v>10</v>
      </c>
      <c r="AT6">
        <f>AR6-AS6</f>
        <v>15</v>
      </c>
      <c r="AU6">
        <f>COUNTIFS(DataRegularSeason20242025!$E$3:$E$1315,Table3[[#This Row],[Teams]],DataRegularSeason20242025!$J$3:$J$1315,0)</f>
        <v>0</v>
      </c>
      <c r="AV6">
        <f>SUMIF(DataRegularSeason20242025!$E$3:$E$1315,$A6,DataRegularSeason20242025!$K$3:$K$1315)</f>
        <v>20</v>
      </c>
      <c r="AW6">
        <f>SUMIF(DataRegularSeason20242025!$E$3:$E$1315,$A6,DataRegularSeason20242025!$J$3:$J$1315)</f>
        <v>14</v>
      </c>
      <c r="AX6">
        <f>AV6-AW6</f>
        <v>6</v>
      </c>
      <c r="AY6">
        <f>AR6+AV6</f>
        <v>45</v>
      </c>
      <c r="AZ6">
        <f>AS6+AW6</f>
        <v>24</v>
      </c>
      <c r="BA6">
        <f>AY6-AZ6</f>
        <v>21</v>
      </c>
      <c r="BB6" s="17">
        <f>Table3[[#This Row],[GF]]/Table3[[#This Row],[GP]]</f>
        <v>4.0909090909090908</v>
      </c>
      <c r="BC6" s="17">
        <f>Table3[[#This Row],[GA]]/Table3[[#This Row],[GP]]</f>
        <v>2.1818181818181817</v>
      </c>
      <c r="BD6" s="17">
        <f>(Table3[[#This Row],[GF]]-Table3[[#This Row],[GA]])/Table3[[#This Row],[GP]]</f>
        <v>1.9090909090909092</v>
      </c>
      <c r="BE6">
        <f>COUNTIFS(DataRegularSeason20242025!$D$3:$D$1315,$A6,DataRegularSeason20242025!$H$3:$H$1315, $A6)</f>
        <v>3</v>
      </c>
      <c r="BF6">
        <f>COUNTIFS(DataRegularSeason20242025!$E$3:$E$1315,$A6,DataRegularSeason20242025!$H$3:$H$1315, $A6)</f>
        <v>6</v>
      </c>
      <c r="BG6">
        <f>BE6+BF6</f>
        <v>9</v>
      </c>
      <c r="BH6">
        <f>F6-BE6</f>
        <v>2</v>
      </c>
      <c r="BI6">
        <f>H6-BF6</f>
        <v>0</v>
      </c>
      <c r="BJ6">
        <f>BH6+BI6</f>
        <v>2</v>
      </c>
      <c r="BO6" t="s">
        <v>1465</v>
      </c>
      <c r="BP6">
        <f>SUM($AQ$2:$AQ$33)+SUM($AU$2:$AU$33)</f>
        <v>23</v>
      </c>
      <c r="BT6" t="s">
        <v>74</v>
      </c>
      <c r="BU6" s="21">
        <v>0.1</v>
      </c>
      <c r="BV6">
        <f>INDEX($AZ$2:$AZ$33,MATCH("CGY",$A$2:$A$33,0),1)</f>
        <v>38</v>
      </c>
      <c r="BW6">
        <f>BV6/BV2</f>
        <v>3.1666666666666665</v>
      </c>
      <c r="BX6" s="21">
        <f>BU6*BV6</f>
        <v>3.8000000000000003</v>
      </c>
    </row>
    <row r="7" spans="1:76" ht="15.75" thickBot="1" x14ac:dyDescent="0.3">
      <c r="A7" t="s">
        <v>46</v>
      </c>
      <c r="B7" t="s">
        <v>98</v>
      </c>
      <c r="C7" t="s">
        <v>99</v>
      </c>
      <c r="D7">
        <f>COUNTIFS(DataRegularSeason20242025!$D$3:$D$1315,$A7,DataRegularSeason20242025!$R$3:$R$1315,1,DataRegularSeason20242025!$N$3:$N$1315,1) + COUNTIFS(DataRegularSeason20242025!$E$3:$E$1315,$A7,DataRegularSeason20242025!$R$3:$R$1315,1,DataRegularSeason20242025!$N$3:$N$1315,1)</f>
        <v>5</v>
      </c>
      <c r="E7" s="15">
        <f>Table3[[#This Row],[Watched]]/Table3[[#This Row],[GP]]</f>
        <v>0.45454545454545453</v>
      </c>
      <c r="F7">
        <f>COUNTIFS(DataRegularSeason20242025!$N$3:$N$1315,1,DataRegularSeason20242025!$D$3:$D$1315,$A7)</f>
        <v>4</v>
      </c>
      <c r="G7">
        <f>41-Table3[[#This Row],[GP_A]]</f>
        <v>37</v>
      </c>
      <c r="H7">
        <f>COUNTIFS(DataRegularSeason20242025!$E$3:$E$1315,$A7,DataRegularSeason20242025!$N$3:$N$1315,1)</f>
        <v>7</v>
      </c>
      <c r="I7">
        <f>41-Table3[[#This Row],[GP_H]]</f>
        <v>34</v>
      </c>
      <c r="J7">
        <f>F7+H7</f>
        <v>11</v>
      </c>
      <c r="K7">
        <f>82-Table3[[#This Row],[GP]]</f>
        <v>71</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8</v>
      </c>
      <c r="AC7">
        <f>Table3[[#This Row],[L_A]]+Table3[[#This Row],[L_H]]</f>
        <v>3</v>
      </c>
      <c r="AD7">
        <f>Table3[[#This Row],[RW_A]]+Table3[[#This Row],[RW_H]]</f>
        <v>7</v>
      </c>
      <c r="AE7">
        <f>Table3[[#This Row],[RL_A]]+Table3[[#This Row],[RL_H]]</f>
        <v>3</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16</v>
      </c>
      <c r="AK7">
        <f>(3*(Table3[[#This Row],[RW_A]]+Table3[[#This Row],[RW_H]]))+(2*(Table3[[#This Row],[OTW_A]]+Table3[[#This Row],[SOW_A]]+Table3[[#This Row],[OTW_H]]+Table3[[#This Row],[SOW_H]]))+Table3[[#This Row],[OTL_A]]+Table3[[#This Row],[SOL_A]]+Table3[[#This Row],[OTL_H]]+Table3[[#This Row],[SOL_H]]</f>
        <v>23</v>
      </c>
      <c r="AL7" s="15">
        <f>Table3[[#This Row],[PTS]]/(2*Table3[[#This Row],[GP]])</f>
        <v>0.72727272727272729</v>
      </c>
      <c r="AM7" s="15">
        <f>Table3[[#This Row],[PTS2]]/(3*Table3[[#This Row],[GP]])</f>
        <v>0.69696969696969702</v>
      </c>
      <c r="AN7">
        <f>(2*Table3[[#This Row],[GR]])+Table3[[#This Row],[PTS]]</f>
        <v>158</v>
      </c>
      <c r="AO7">
        <f>(3*Table3[[#This Row],[GR]])+Table3[[#This Row],[PTS2]]</f>
        <v>236</v>
      </c>
      <c r="AP7" s="20" t="str">
        <f>_xlfn.CONCAT(TEXT(Table3[[#This Row],[W]], "0"), "-", TEXT(Table3[[#This Row],[RL]],"0"), "-", TEXT(Table3[[#This Row],[OTL]]+Table3[[#This Row],[SOL]], "0"))</f>
        <v>8-3-0</v>
      </c>
      <c r="AQ7">
        <f>COUNTIFS(DataRegularSeason20242025!$D$3:$D$1315,Table3[[#This Row],[Teams]],DataRegularSeason20242025!$K$3:$K$1315,0)</f>
        <v>0</v>
      </c>
      <c r="AR7">
        <f>SUMIF(DataRegularSeason20242025!$D$3:$D$1315,$A7, DataRegularSeason20242025!$J$3:$J$1315)</f>
        <v>12</v>
      </c>
      <c r="AS7">
        <f>SUMIF(DataRegularSeason20242025!$D$3:$D$1315,$A7, DataRegularSeason20242025!$K$3:$K$1315)</f>
        <v>13</v>
      </c>
      <c r="AT7">
        <f>AR7-AS7</f>
        <v>-1</v>
      </c>
      <c r="AU7">
        <f>COUNTIFS(DataRegularSeason20242025!$E$3:$E$1315,Table3[[#This Row],[Teams]],DataRegularSeason20242025!$J$3:$J$1315,0)</f>
        <v>0</v>
      </c>
      <c r="AV7">
        <f>SUMIF(DataRegularSeason20242025!$E$3:$E$1315,$A7,DataRegularSeason20242025!$K$3:$K$1315)</f>
        <v>34</v>
      </c>
      <c r="AW7">
        <f>SUMIF(DataRegularSeason20242025!$E$3:$E$1315,$A7,DataRegularSeason20242025!$J$3:$J$1315)</f>
        <v>20</v>
      </c>
      <c r="AX7">
        <f>AV7-AW7</f>
        <v>14</v>
      </c>
      <c r="AY7">
        <f>AR7+AV7</f>
        <v>46</v>
      </c>
      <c r="AZ7">
        <f>AS7+AW7</f>
        <v>33</v>
      </c>
      <c r="BA7">
        <f>AY7-AZ7</f>
        <v>13</v>
      </c>
      <c r="BB7" s="17">
        <f>Table3[[#This Row],[GF]]/Table3[[#This Row],[GP]]</f>
        <v>4.1818181818181817</v>
      </c>
      <c r="BC7" s="17">
        <f>Table3[[#This Row],[GA]]/Table3[[#This Row],[GP]]</f>
        <v>3</v>
      </c>
      <c r="BD7" s="17">
        <f>(Table3[[#This Row],[GF]]-Table3[[#This Row],[GA]])/Table3[[#This Row],[GP]]</f>
        <v>1.1818181818181819</v>
      </c>
      <c r="BE7">
        <f>COUNTIFS(DataRegularSeason20242025!$D$3:$D$1315,$A7,DataRegularSeason20242025!$H$3:$H$1315, $A7)</f>
        <v>2</v>
      </c>
      <c r="BF7">
        <f>COUNTIFS(DataRegularSeason20242025!$E$3:$E$1315,$A7,DataRegularSeason20242025!$H$3:$H$1315, $A7)</f>
        <v>4</v>
      </c>
      <c r="BG7">
        <f>BE7+BF7</f>
        <v>6</v>
      </c>
      <c r="BH7">
        <f>F7-BE7</f>
        <v>2</v>
      </c>
      <c r="BI7">
        <f>H7-BF7</f>
        <v>3</v>
      </c>
      <c r="BJ7">
        <f>BH7+BI7</f>
        <v>5</v>
      </c>
      <c r="BO7" t="s">
        <v>1466</v>
      </c>
      <c r="BP7">
        <f>SUM($AF$2:$AF$33)</f>
        <v>30</v>
      </c>
      <c r="BW7" s="23">
        <f>MAX(BU4,BU3*INDEX($AL$2:$AL$33,MATCH("CGY",$A$2:$A$33,0),1))+(BU5*BW5)+(BU6*BW6)</f>
        <v>4.0458333333333334</v>
      </c>
      <c r="BX7" s="22">
        <f>SUM(BX3:BX6)</f>
        <v>60.55</v>
      </c>
    </row>
    <row r="8" spans="1:7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6</v>
      </c>
      <c r="E8" s="15">
        <f>Table3[[#This Row],[Watched]]/Table3[[#This Row],[GP]]</f>
        <v>0.6</v>
      </c>
      <c r="F8">
        <f>COUNTIFS(DataRegularSeason20242025!$N$3:$N$1315,1,DataRegularSeason20242025!$D$3:$D$1315,$A8)</f>
        <v>6</v>
      </c>
      <c r="G8">
        <f>41-Table3[[#This Row],[GP_A]]</f>
        <v>35</v>
      </c>
      <c r="H8">
        <f>COUNTIFS(DataRegularSeason20242025!$E$3:$E$1315,$A8,DataRegularSeason20242025!$N$3:$N$1315,1)</f>
        <v>4</v>
      </c>
      <c r="I8">
        <f>41-Table3[[#This Row],[GP_H]]</f>
        <v>37</v>
      </c>
      <c r="J8">
        <f>F8+H8</f>
        <v>10</v>
      </c>
      <c r="K8">
        <f>82-Table3[[#This Row],[GP]]</f>
        <v>72</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8</v>
      </c>
      <c r="AC8">
        <f>Table3[[#This Row],[L_A]]+Table3[[#This Row],[L_H]]</f>
        <v>2</v>
      </c>
      <c r="AD8">
        <f>Table3[[#This Row],[RW_A]]+Table3[[#This Row],[RW_H]]</f>
        <v>6</v>
      </c>
      <c r="AE8">
        <f>Table3[[#This Row],[RL_A]]+Table3[[#This Row],[RL_H]]</f>
        <v>2</v>
      </c>
      <c r="AF8">
        <f>Table3[[#This Row],[OTW_A]]+Table3[[#This Row],[OTW_H]]</f>
        <v>2</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16</v>
      </c>
      <c r="AK8">
        <f>(3*(Table3[[#This Row],[RW_A]]+Table3[[#This Row],[RW_H]]))+(2*(Table3[[#This Row],[OTW_A]]+Table3[[#This Row],[SOW_A]]+Table3[[#This Row],[OTW_H]]+Table3[[#This Row],[SOW_H]]))+Table3[[#This Row],[OTL_A]]+Table3[[#This Row],[SOL_A]]+Table3[[#This Row],[OTL_H]]+Table3[[#This Row],[SOL_H]]</f>
        <v>22</v>
      </c>
      <c r="AL8" s="15">
        <f>Table3[[#This Row],[PTS]]/(2*Table3[[#This Row],[GP]])</f>
        <v>0.8</v>
      </c>
      <c r="AM8" s="15">
        <f>Table3[[#This Row],[PTS2]]/(3*Table3[[#This Row],[GP]])</f>
        <v>0.73333333333333328</v>
      </c>
      <c r="AN8">
        <f>(2*Table3[[#This Row],[GR]])+Table3[[#This Row],[PTS]]</f>
        <v>160</v>
      </c>
      <c r="AO8">
        <f>(3*Table3[[#This Row],[GR]])+Table3[[#This Row],[PTS2]]</f>
        <v>238</v>
      </c>
      <c r="AP8" s="20" t="str">
        <f>_xlfn.CONCAT(TEXT(Table3[[#This Row],[W]], "0"), "-", TEXT(Table3[[#This Row],[RL]],"0"), "-", TEXT(Table3[[#This Row],[OTL]]+Table3[[#This Row],[SOL]], "0"))</f>
        <v>8-2-0</v>
      </c>
      <c r="AQ8">
        <f>COUNTIFS(DataRegularSeason20242025!$D$3:$D$1315,Table3[[#This Row],[Teams]],DataRegularSeason20242025!$K$3:$K$1315,0)</f>
        <v>0</v>
      </c>
      <c r="AR8">
        <f>SUMIF(DataRegularSeason20242025!$D$3:$D$1315,$A8, DataRegularSeason20242025!$J$3:$J$1315)</f>
        <v>22</v>
      </c>
      <c r="AS8">
        <f>SUMIF(DataRegularSeason20242025!$D$3:$D$1315,$A8, DataRegularSeason20242025!$K$3:$K$1315)</f>
        <v>13</v>
      </c>
      <c r="AT8">
        <f>AR8-AS8</f>
        <v>9</v>
      </c>
      <c r="AU8">
        <f>COUNTIFS(DataRegularSeason20242025!$E$3:$E$1315,Table3[[#This Row],[Teams]],DataRegularSeason20242025!$J$3:$J$1315,0)</f>
        <v>0</v>
      </c>
      <c r="AV8">
        <f>SUMIF(DataRegularSeason20242025!$E$3:$E$1315,$A8,DataRegularSeason20242025!$K$3:$K$1315)</f>
        <v>17</v>
      </c>
      <c r="AW8">
        <f>SUMIF(DataRegularSeason20242025!$E$3:$E$1315,$A8,DataRegularSeason20242025!$J$3:$J$1315)</f>
        <v>10</v>
      </c>
      <c r="AX8">
        <f>AV8-AW8</f>
        <v>7</v>
      </c>
      <c r="AY8">
        <f>AR8+AV8</f>
        <v>39</v>
      </c>
      <c r="AZ8">
        <f>AS8+AW8</f>
        <v>23</v>
      </c>
      <c r="BA8">
        <f>AY8-AZ8</f>
        <v>16</v>
      </c>
      <c r="BB8" s="17">
        <f>Table3[[#This Row],[GF]]/Table3[[#This Row],[GP]]</f>
        <v>3.9</v>
      </c>
      <c r="BC8" s="17">
        <f>Table3[[#This Row],[GA]]/Table3[[#This Row],[GP]]</f>
        <v>2.2999999999999998</v>
      </c>
      <c r="BD8" s="17">
        <f>(Table3[[#This Row],[GF]]-Table3[[#This Row],[GA]])/Table3[[#This Row],[GP]]</f>
        <v>1.6</v>
      </c>
      <c r="BE8">
        <f>COUNTIFS(DataRegularSeason20242025!$D$3:$D$1315,$A8,DataRegularSeason20242025!$H$3:$H$1315, $A8)</f>
        <v>3</v>
      </c>
      <c r="BF8">
        <f>COUNTIFS(DataRegularSeason20242025!$E$3:$E$1315,$A8,DataRegularSeason20242025!$H$3:$H$1315, $A8)</f>
        <v>1</v>
      </c>
      <c r="BG8">
        <f>BE8+BF8</f>
        <v>4</v>
      </c>
      <c r="BH8">
        <f>F8-BE8</f>
        <v>3</v>
      </c>
      <c r="BI8">
        <f>H8-BF8</f>
        <v>3</v>
      </c>
      <c r="BJ8">
        <f>BH8+BI8</f>
        <v>6</v>
      </c>
      <c r="BO8" t="s">
        <v>1467</v>
      </c>
      <c r="BP8">
        <f>SUM($AH$2:$AH$33)</f>
        <v>6</v>
      </c>
      <c r="BV8" t="s">
        <v>1477</v>
      </c>
      <c r="BW8" s="23">
        <f>BW7*82</f>
        <v>331.75833333333333</v>
      </c>
      <c r="BX8" s="21">
        <f>BX7+((82-BV2)*BW7)</f>
        <v>343.75833333333333</v>
      </c>
    </row>
    <row r="9" spans="1:76"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8</v>
      </c>
      <c r="E9" s="15">
        <f>Table3[[#This Row],[Watched]]/Table3[[#This Row],[GP]]</f>
        <v>0.5714285714285714</v>
      </c>
      <c r="F9">
        <f>COUNTIFS(DataRegularSeason20242025!$N$3:$N$1315,1,DataRegularSeason20242025!$D$3:$D$1315,$A9)</f>
        <v>7</v>
      </c>
      <c r="G9">
        <f>41-Table3[[#This Row],[GP_A]]</f>
        <v>34</v>
      </c>
      <c r="H9">
        <f>COUNTIFS(DataRegularSeason20242025!$E$3:$E$1315,$A9,DataRegularSeason20242025!$N$3:$N$1315,1)</f>
        <v>7</v>
      </c>
      <c r="I9">
        <f>41-Table3[[#This Row],[GP_H]]</f>
        <v>34</v>
      </c>
      <c r="J9">
        <f>F9+H9</f>
        <v>14</v>
      </c>
      <c r="K9">
        <f>82-Table3[[#This Row],[GP]]</f>
        <v>68</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2</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7</v>
      </c>
      <c r="AC9">
        <f>Table3[[#This Row],[L_A]]+Table3[[#This Row],[L_H]]</f>
        <v>7</v>
      </c>
      <c r="AD9">
        <f>Table3[[#This Row],[RW_A]]+Table3[[#This Row],[RW_H]]</f>
        <v>7</v>
      </c>
      <c r="AE9">
        <f>Table3[[#This Row],[RL_A]]+Table3[[#This Row],[RL_H]]</f>
        <v>5</v>
      </c>
      <c r="AF9">
        <f>Table3[[#This Row],[OTW_A]]+Table3[[#This Row],[OTW_H]]</f>
        <v>0</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16</v>
      </c>
      <c r="AK9">
        <f>(3*(Table3[[#This Row],[RW_A]]+Table3[[#This Row],[RW_H]]))+(2*(Table3[[#This Row],[OTW_A]]+Table3[[#This Row],[SOW_A]]+Table3[[#This Row],[OTW_H]]+Table3[[#This Row],[SOW_H]]))+Table3[[#This Row],[OTL_A]]+Table3[[#This Row],[SOL_A]]+Table3[[#This Row],[OTL_H]]+Table3[[#This Row],[SOL_H]]</f>
        <v>23</v>
      </c>
      <c r="AL9" s="15">
        <f>Table3[[#This Row],[PTS]]/(2*Table3[[#This Row],[GP]])</f>
        <v>0.5714285714285714</v>
      </c>
      <c r="AM9" s="15">
        <f>Table3[[#This Row],[PTS2]]/(3*Table3[[#This Row],[GP]])</f>
        <v>0.54761904761904767</v>
      </c>
      <c r="AN9">
        <f>(2*Table3[[#This Row],[GR]])+Table3[[#This Row],[PTS]]</f>
        <v>152</v>
      </c>
      <c r="AO9">
        <f>(3*Table3[[#This Row],[GR]])+Table3[[#This Row],[PTS2]]</f>
        <v>227</v>
      </c>
      <c r="AP9" s="20" t="str">
        <f>_xlfn.CONCAT(TEXT(Table3[[#This Row],[W]], "0"), "-", TEXT(Table3[[#This Row],[RL]],"0"), "-", TEXT(Table3[[#This Row],[OTL]]+Table3[[#This Row],[SOL]], "0"))</f>
        <v>7-5-2</v>
      </c>
      <c r="AQ9">
        <f>COUNTIFS(DataRegularSeason20242025!$D$3:$D$1315,Table3[[#This Row],[Teams]],DataRegularSeason20242025!$K$3:$K$1315,0)</f>
        <v>1</v>
      </c>
      <c r="AR9">
        <f>SUMIF(DataRegularSeason20242025!$D$3:$D$1315,$A9, DataRegularSeason20242025!$J$3:$J$1315)</f>
        <v>23</v>
      </c>
      <c r="AS9">
        <f>SUMIF(DataRegularSeason20242025!$D$3:$D$1315,$A9, DataRegularSeason20242025!$K$3:$K$1315)</f>
        <v>17</v>
      </c>
      <c r="AT9">
        <f>AR9-AS9</f>
        <v>6</v>
      </c>
      <c r="AU9">
        <f>COUNTIFS(DataRegularSeason20242025!$E$3:$E$1315,Table3[[#This Row],[Teams]],DataRegularSeason20242025!$J$3:$J$1315,0)</f>
        <v>1</v>
      </c>
      <c r="AV9">
        <f>SUMIF(DataRegularSeason20242025!$E$3:$E$1315,$A9,DataRegularSeason20242025!$K$3:$K$1315)</f>
        <v>27</v>
      </c>
      <c r="AW9">
        <f>SUMIF(DataRegularSeason20242025!$E$3:$E$1315,$A9,DataRegularSeason20242025!$J$3:$J$1315)</f>
        <v>25</v>
      </c>
      <c r="AX9">
        <f>AV9-AW9</f>
        <v>2</v>
      </c>
      <c r="AY9">
        <f>AR9+AV9</f>
        <v>50</v>
      </c>
      <c r="AZ9">
        <f>AS9+AW9</f>
        <v>42</v>
      </c>
      <c r="BA9">
        <f>AY9-AZ9</f>
        <v>8</v>
      </c>
      <c r="BB9" s="17">
        <f>Table3[[#This Row],[GF]]/Table3[[#This Row],[GP]]</f>
        <v>3.5714285714285716</v>
      </c>
      <c r="BC9" s="17">
        <f>Table3[[#This Row],[GA]]/Table3[[#This Row],[GP]]</f>
        <v>3</v>
      </c>
      <c r="BD9" s="17">
        <f>(Table3[[#This Row],[GF]]-Table3[[#This Row],[GA]])/Table3[[#This Row],[GP]]</f>
        <v>0.5714285714285714</v>
      </c>
      <c r="BE9">
        <f>COUNTIFS(DataRegularSeason20242025!$D$3:$D$1315,$A9,DataRegularSeason20242025!$H$3:$H$1315, $A9)</f>
        <v>5</v>
      </c>
      <c r="BF9">
        <f>COUNTIFS(DataRegularSeason20242025!$E$3:$E$1315,$A9,DataRegularSeason20242025!$H$3:$H$1315, $A9)</f>
        <v>4</v>
      </c>
      <c r="BG9">
        <f>BE9+BF9</f>
        <v>9</v>
      </c>
      <c r="BH9">
        <f>F9-BE9</f>
        <v>2</v>
      </c>
      <c r="BI9">
        <f>H9-BF9</f>
        <v>3</v>
      </c>
      <c r="BJ9">
        <f>BH9+BI9</f>
        <v>5</v>
      </c>
      <c r="BO9" t="s">
        <v>1470</v>
      </c>
      <c r="BP9" s="1">
        <f>_xlfn.MINIFS(DataRegularSeason20242025!$B$3:$B$1315,DataRegularSeason20242025!$N$3:$N$1315,1)</f>
        <v>45569</v>
      </c>
    </row>
    <row r="10" spans="1:76"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0.5</v>
      </c>
      <c r="F10">
        <f>COUNTIFS(DataRegularSeason20242025!$N$3:$N$1315,1,DataRegularSeason20242025!$D$3:$D$1315,$A10)</f>
        <v>8</v>
      </c>
      <c r="G10">
        <f>41-Table3[[#This Row],[GP_A]]</f>
        <v>33</v>
      </c>
      <c r="H10">
        <f>COUNTIFS(DataRegularSeason20242025!$E$3:$E$1315,$A10,DataRegularSeason20242025!$N$3:$N$1315,1)</f>
        <v>4</v>
      </c>
      <c r="I10">
        <f>41-Table3[[#This Row],[GP_H]]</f>
        <v>37</v>
      </c>
      <c r="J10">
        <f>F10+H10</f>
        <v>12</v>
      </c>
      <c r="K10">
        <f>82-Table3[[#This Row],[GP]]</f>
        <v>70</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1</v>
      </c>
      <c r="Y10">
        <f>COUNTIFS(DataRegularSeason20242025!$E$3:$E$1315,$A10, DataRegularSeason20242025!$S$3:$S$1315, $A10,DataRegularSeason20242025!$M$3:$M$1315,"REG")</f>
        <v>0</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6</v>
      </c>
      <c r="AC10">
        <f>Table3[[#This Row],[L_A]]+Table3[[#This Row],[L_H]]</f>
        <v>6</v>
      </c>
      <c r="AD10">
        <f>Table3[[#This Row],[RW_A]]+Table3[[#This Row],[RW_H]]</f>
        <v>6</v>
      </c>
      <c r="AE10">
        <f>Table3[[#This Row],[RL_A]]+Table3[[#This Row],[RL_H]]</f>
        <v>3</v>
      </c>
      <c r="AF10">
        <f>Table3[[#This Row],[OTW_A]]+Table3[[#This Row],[OTW_H]]</f>
        <v>0</v>
      </c>
      <c r="AG10">
        <f>Table3[[#This Row],[OTL_A]]+Table3[[#This Row],[OTL_H]]</f>
        <v>2</v>
      </c>
      <c r="AH10">
        <f>Table3[[#This Row],[SOW_A]]+Table3[[#This Row],[SOW_H]]</f>
        <v>0</v>
      </c>
      <c r="AI10">
        <f>Table3[[#This Row],[SOL_A]]+Table3[[#This Row],[SOL_H]]</f>
        <v>1</v>
      </c>
      <c r="AJ10">
        <f>(2*(Table3[[#This Row],[W_A]]+Table3[[#This Row],[W_H]]))+Table3[[#This Row],[OTL_A]]+Table3[[#This Row],[SOL_A]]+Table3[[#This Row],[OTL_H]]+Table3[[#This Row],[SOL_H]]</f>
        <v>15</v>
      </c>
      <c r="AK10">
        <f>(3*(Table3[[#This Row],[RW_A]]+Table3[[#This Row],[RW_H]]))+(2*(Table3[[#This Row],[OTW_A]]+Table3[[#This Row],[SOW_A]]+Table3[[#This Row],[OTW_H]]+Table3[[#This Row],[SOW_H]]))+Table3[[#This Row],[OTL_A]]+Table3[[#This Row],[SOL_A]]+Table3[[#This Row],[OTL_H]]+Table3[[#This Row],[SOL_H]]</f>
        <v>21</v>
      </c>
      <c r="AL10" s="15">
        <f>Table3[[#This Row],[PTS]]/(2*Table3[[#This Row],[GP]])</f>
        <v>0.625</v>
      </c>
      <c r="AM10" s="15">
        <f>Table3[[#This Row],[PTS2]]/(3*Table3[[#This Row],[GP]])</f>
        <v>0.58333333333333337</v>
      </c>
      <c r="AN10">
        <f>(2*Table3[[#This Row],[GR]])+Table3[[#This Row],[PTS]]</f>
        <v>155</v>
      </c>
      <c r="AO10">
        <f>(3*Table3[[#This Row],[GR]])+Table3[[#This Row],[PTS2]]</f>
        <v>231</v>
      </c>
      <c r="AP10" s="20" t="str">
        <f>_xlfn.CONCAT(TEXT(Table3[[#This Row],[W]], "0"), "-", TEXT(Table3[[#This Row],[RL]],"0"), "-", TEXT(Table3[[#This Row],[OTL]]+Table3[[#This Row],[SOL]], "0"))</f>
        <v>6-3-3</v>
      </c>
      <c r="AQ10">
        <f>COUNTIFS(DataRegularSeason20242025!$D$3:$D$1315,Table3[[#This Row],[Teams]],DataRegularSeason20242025!$K$3:$K$1315,0)</f>
        <v>0</v>
      </c>
      <c r="AR10">
        <f>SUMIF(DataRegularSeason20242025!$D$3:$D$1315,$A10, DataRegularSeason20242025!$J$3:$J$1315)</f>
        <v>24</v>
      </c>
      <c r="AS10">
        <f>SUMIF(DataRegularSeason20242025!$D$3:$D$1315,$A10, DataRegularSeason20242025!$K$3:$K$1315)</f>
        <v>29</v>
      </c>
      <c r="AT10">
        <f>AR10-AS10</f>
        <v>-5</v>
      </c>
      <c r="AU10">
        <f>COUNTIFS(DataRegularSeason20242025!$E$3:$E$1315,Table3[[#This Row],[Teams]],DataRegularSeason20242025!$J$3:$J$1315,0)</f>
        <v>0</v>
      </c>
      <c r="AV10">
        <f>SUMIF(DataRegularSeason20242025!$E$3:$E$1315,$A10,DataRegularSeason20242025!$K$3:$K$1315)</f>
        <v>15</v>
      </c>
      <c r="AW10">
        <f>SUMIF(DataRegularSeason20242025!$E$3:$E$1315,$A10,DataRegularSeason20242025!$J$3:$J$1315)</f>
        <v>11</v>
      </c>
      <c r="AX10">
        <f>AV10-AW10</f>
        <v>4</v>
      </c>
      <c r="AY10">
        <f>AR10+AV10</f>
        <v>39</v>
      </c>
      <c r="AZ10">
        <f>AS10+AW10</f>
        <v>40</v>
      </c>
      <c r="BA10">
        <f>AY10-AZ10</f>
        <v>-1</v>
      </c>
      <c r="BB10" s="17">
        <f>Table3[[#This Row],[GF]]/Table3[[#This Row],[GP]]</f>
        <v>3.25</v>
      </c>
      <c r="BC10" s="17">
        <f>Table3[[#This Row],[GA]]/Table3[[#This Row],[GP]]</f>
        <v>3.3333333333333335</v>
      </c>
      <c r="BD10" s="17">
        <f>(Table3[[#This Row],[GF]]-Table3[[#This Row],[GA]])/Table3[[#This Row],[GP]]</f>
        <v>-8.3333333333333329E-2</v>
      </c>
      <c r="BE10">
        <f>COUNTIFS(DataRegularSeason20242025!$D$3:$D$1315,$A10,DataRegularSeason20242025!$H$3:$H$1315, $A10)</f>
        <v>4</v>
      </c>
      <c r="BF10">
        <f>COUNTIFS(DataRegularSeason20242025!$E$3:$E$1315,$A10,DataRegularSeason20242025!$H$3:$H$1315, $A10)</f>
        <v>2</v>
      </c>
      <c r="BG10">
        <f>BE10+BF10</f>
        <v>6</v>
      </c>
      <c r="BH10">
        <f>F10-BE10</f>
        <v>4</v>
      </c>
      <c r="BI10">
        <f>H10-BF10</f>
        <v>2</v>
      </c>
      <c r="BJ10">
        <f>BH10+BI10</f>
        <v>6</v>
      </c>
      <c r="BO10" t="s">
        <v>1471</v>
      </c>
      <c r="BP10" s="1">
        <f>_xlfn.MAXIFS(DataRegularSeason20242025!$B$3:$B$1315,DataRegularSeason20242025!$N$3:$N$1315,1)</f>
        <v>45599</v>
      </c>
    </row>
    <row r="11" spans="1:76" x14ac:dyDescent="0.25">
      <c r="A11" t="s">
        <v>43</v>
      </c>
      <c r="B11" t="s">
        <v>98</v>
      </c>
      <c r="C11" t="s">
        <v>81</v>
      </c>
      <c r="D11">
        <f>COUNTIFS(DataRegularSeason20242025!$D$3:$D$1315,$A11,DataRegularSeason20242025!$R$3:$R$1315,1,DataRegularSeason20242025!$N$3:$N$1315,1) + COUNTIFS(DataRegularSeason20242025!$E$3:$E$1315,$A11,DataRegularSeason20242025!$R$3:$R$1315,1,DataRegularSeason20242025!$N$3:$N$1315,1)</f>
        <v>9</v>
      </c>
      <c r="E11" s="15">
        <f>Table3[[#This Row],[Watched]]/Table3[[#This Row],[GP]]</f>
        <v>0.75</v>
      </c>
      <c r="F11">
        <f>COUNTIFS(DataRegularSeason20242025!$N$3:$N$1315,1,DataRegularSeason20242025!$D$3:$D$1315,$A11)</f>
        <v>7</v>
      </c>
      <c r="G11">
        <f>41-Table3[[#This Row],[GP_A]]</f>
        <v>34</v>
      </c>
      <c r="H11">
        <f>COUNTIFS(DataRegularSeason20242025!$E$3:$E$1315,$A11,DataRegularSeason20242025!$N$3:$N$1315,1)</f>
        <v>5</v>
      </c>
      <c r="I11">
        <f>41-Table3[[#This Row],[GP_H]]</f>
        <v>36</v>
      </c>
      <c r="J11">
        <f>F11+H11</f>
        <v>12</v>
      </c>
      <c r="K11">
        <f>82-Table3[[#This Row],[GP]]</f>
        <v>70</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7</v>
      </c>
      <c r="AC11">
        <f>Table3[[#This Row],[L_A]]+Table3[[#This Row],[L_H]]</f>
        <v>5</v>
      </c>
      <c r="AD11">
        <f>Table3[[#This Row],[RW_A]]+Table3[[#This Row],[RW_H]]</f>
        <v>6</v>
      </c>
      <c r="AE11">
        <f>Table3[[#This Row],[RL_A]]+Table3[[#This Row],[RL_H]]</f>
        <v>5</v>
      </c>
      <c r="AF11">
        <f>Table3[[#This Row],[OTW_A]]+Table3[[#This Row],[OTW_H]]</f>
        <v>1</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15">
        <f>Table3[[#This Row],[PTS]]/(2*Table3[[#This Row],[GP]])</f>
        <v>0.58333333333333337</v>
      </c>
      <c r="AM11" s="15">
        <f>Table3[[#This Row],[PTS2]]/(3*Table3[[#This Row],[GP]])</f>
        <v>0.55555555555555558</v>
      </c>
      <c r="AN11">
        <f>(2*Table3[[#This Row],[GR]])+Table3[[#This Row],[PTS]]</f>
        <v>154</v>
      </c>
      <c r="AO11">
        <f>(3*Table3[[#This Row],[GR]])+Table3[[#This Row],[PTS2]]</f>
        <v>230</v>
      </c>
      <c r="AP11" s="20" t="str">
        <f>_xlfn.CONCAT(TEXT(Table3[[#This Row],[W]], "0"), "-", TEXT(Table3[[#This Row],[RL]],"0"), "-", TEXT(Table3[[#This Row],[OTL]]+Table3[[#This Row],[SOL]], "0"))</f>
        <v>7-5-0</v>
      </c>
      <c r="AQ11">
        <f>COUNTIFS(DataRegularSeason20242025!$D$3:$D$1315,Table3[[#This Row],[Teams]],DataRegularSeason20242025!$K$3:$K$1315,0)</f>
        <v>0</v>
      </c>
      <c r="AR11">
        <f>SUMIF(DataRegularSeason20242025!$D$3:$D$1315,$A11, DataRegularSeason20242025!$J$3:$J$1315)</f>
        <v>30</v>
      </c>
      <c r="AS11">
        <f>SUMIF(DataRegularSeason20242025!$D$3:$D$1315,$A11, DataRegularSeason20242025!$K$3:$K$1315)</f>
        <v>30</v>
      </c>
      <c r="AT11">
        <f>AR11-AS11</f>
        <v>0</v>
      </c>
      <c r="AU11">
        <f>COUNTIFS(DataRegularSeason20242025!$E$3:$E$1315,Table3[[#This Row],[Teams]],DataRegularSeason20242025!$J$3:$J$1315,0)</f>
        <v>1</v>
      </c>
      <c r="AV11">
        <f>SUMIF(DataRegularSeason20242025!$E$3:$E$1315,$A11,DataRegularSeason20242025!$K$3:$K$1315)</f>
        <v>16</v>
      </c>
      <c r="AW11">
        <f>SUMIF(DataRegularSeason20242025!$E$3:$E$1315,$A11,DataRegularSeason20242025!$J$3:$J$1315)</f>
        <v>10</v>
      </c>
      <c r="AX11">
        <f>AV11-AW11</f>
        <v>6</v>
      </c>
      <c r="AY11">
        <f>AR11+AV11</f>
        <v>46</v>
      </c>
      <c r="AZ11">
        <f>AS11+AW11</f>
        <v>40</v>
      </c>
      <c r="BA11">
        <f>AY11-AZ11</f>
        <v>6</v>
      </c>
      <c r="BB11" s="17">
        <f>Table3[[#This Row],[GF]]/Table3[[#This Row],[GP]]</f>
        <v>3.8333333333333335</v>
      </c>
      <c r="BC11" s="17">
        <f>Table3[[#This Row],[GA]]/Table3[[#This Row],[GP]]</f>
        <v>3.3333333333333335</v>
      </c>
      <c r="BD11" s="17">
        <f>(Table3[[#This Row],[GF]]-Table3[[#This Row],[GA]])/Table3[[#This Row],[GP]]</f>
        <v>0.5</v>
      </c>
      <c r="BE11">
        <f>COUNTIFS(DataRegularSeason20242025!$D$3:$D$1315,$A11,DataRegularSeason20242025!$H$3:$H$1315, $A11)</f>
        <v>3</v>
      </c>
      <c r="BF11">
        <f>COUNTIFS(DataRegularSeason20242025!$E$3:$E$1315,$A11,DataRegularSeason20242025!$H$3:$H$1315, $A11)</f>
        <v>4</v>
      </c>
      <c r="BG11">
        <f>BE11+BF11</f>
        <v>7</v>
      </c>
      <c r="BH11">
        <f>F11-BE11</f>
        <v>4</v>
      </c>
      <c r="BI11">
        <f>H11-BF11</f>
        <v>1</v>
      </c>
      <c r="BJ11">
        <f>BH11+BI11</f>
        <v>5</v>
      </c>
      <c r="BO11" t="s">
        <v>1472</v>
      </c>
      <c r="BP11">
        <f>$BP$2/($BP$10-$BP$9)</f>
        <v>6.333333333333333</v>
      </c>
    </row>
    <row r="12" spans="1:7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3</v>
      </c>
      <c r="E12" s="15">
        <f>Table3[[#This Row],[Watched]]/Table3[[#This Row],[GP]]</f>
        <v>0.27272727272727271</v>
      </c>
      <c r="F12">
        <f>COUNTIFS(DataRegularSeason20242025!$N$3:$N$1315,1,DataRegularSeason20242025!$D$3:$D$1315,$A12)</f>
        <v>5</v>
      </c>
      <c r="G12">
        <f>41-Table3[[#This Row],[GP_A]]</f>
        <v>36</v>
      </c>
      <c r="H12">
        <f>COUNTIFS(DataRegularSeason20242025!$E$3:$E$1315,$A12,DataRegularSeason20242025!$N$3:$N$1315,1)</f>
        <v>6</v>
      </c>
      <c r="I12">
        <f>41-Table3[[#This Row],[GP_H]]</f>
        <v>35</v>
      </c>
      <c r="J12">
        <f>F12+H12</f>
        <v>11</v>
      </c>
      <c r="K12">
        <f>82-Table3[[#This Row],[GP]]</f>
        <v>71</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3</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7</v>
      </c>
      <c r="AC12">
        <f>Table3[[#This Row],[L_A]]+Table3[[#This Row],[L_H]]</f>
        <v>4</v>
      </c>
      <c r="AD12">
        <f>Table3[[#This Row],[RW_A]]+Table3[[#This Row],[RW_H]]</f>
        <v>6</v>
      </c>
      <c r="AE12">
        <f>Table3[[#This Row],[RL_A]]+Table3[[#This Row],[RL_H]]</f>
        <v>4</v>
      </c>
      <c r="AF12">
        <f>Table3[[#This Row],[OTW_A]]+Table3[[#This Row],[OTW_H]]</f>
        <v>0</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14</v>
      </c>
      <c r="AK12">
        <f>(3*(Table3[[#This Row],[RW_A]]+Table3[[#This Row],[RW_H]]))+(2*(Table3[[#This Row],[OTW_A]]+Table3[[#This Row],[SOW_A]]+Table3[[#This Row],[OTW_H]]+Table3[[#This Row],[SOW_H]]))+Table3[[#This Row],[OTL_A]]+Table3[[#This Row],[SOL_A]]+Table3[[#This Row],[OTL_H]]+Table3[[#This Row],[SOL_H]]</f>
        <v>20</v>
      </c>
      <c r="AL12" s="15">
        <f>Table3[[#This Row],[PTS]]/(2*Table3[[#This Row],[GP]])</f>
        <v>0.63636363636363635</v>
      </c>
      <c r="AM12" s="15">
        <f>Table3[[#This Row],[PTS2]]/(3*Table3[[#This Row],[GP]])</f>
        <v>0.60606060606060608</v>
      </c>
      <c r="AN12">
        <f>(2*Table3[[#This Row],[GR]])+Table3[[#This Row],[PTS]]</f>
        <v>156</v>
      </c>
      <c r="AO12">
        <f>(3*Table3[[#This Row],[GR]])+Table3[[#This Row],[PTS2]]</f>
        <v>233</v>
      </c>
      <c r="AP12" s="20" t="str">
        <f>_xlfn.CONCAT(TEXT(Table3[[#This Row],[W]], "0"), "-", TEXT(Table3[[#This Row],[RL]],"0"), "-", TEXT(Table3[[#This Row],[OTL]]+Table3[[#This Row],[SOL]], "0"))</f>
        <v>7-4-0</v>
      </c>
      <c r="AQ12">
        <f>COUNTIFS(DataRegularSeason20242025!$D$3:$D$1315,Table3[[#This Row],[Teams]],DataRegularSeason20242025!$K$3:$K$1315,0)</f>
        <v>0</v>
      </c>
      <c r="AR12">
        <f>SUMIF(DataRegularSeason20242025!$D$3:$D$1315,$A12, DataRegularSeason20242025!$J$3:$J$1315)</f>
        <v>15</v>
      </c>
      <c r="AS12">
        <f>SUMIF(DataRegularSeason20242025!$D$3:$D$1315,$A12, DataRegularSeason20242025!$K$3:$K$1315)</f>
        <v>16</v>
      </c>
      <c r="AT12">
        <f>AR12-AS12</f>
        <v>-1</v>
      </c>
      <c r="AU12">
        <f>COUNTIFS(DataRegularSeason20242025!$E$3:$E$1315,Table3[[#This Row],[Teams]],DataRegularSeason20242025!$J$3:$J$1315,0)</f>
        <v>2</v>
      </c>
      <c r="AV12">
        <f>SUMIF(DataRegularSeason20242025!$E$3:$E$1315,$A12,DataRegularSeason20242025!$K$3:$K$1315)</f>
        <v>20</v>
      </c>
      <c r="AW12">
        <f>SUMIF(DataRegularSeason20242025!$E$3:$E$1315,$A12,DataRegularSeason20242025!$J$3:$J$1315)</f>
        <v>11</v>
      </c>
      <c r="AX12">
        <f>AV12-AW12</f>
        <v>9</v>
      </c>
      <c r="AY12">
        <f>AR12+AV12</f>
        <v>35</v>
      </c>
      <c r="AZ12">
        <f>AS12+AW12</f>
        <v>27</v>
      </c>
      <c r="BA12">
        <f>AY12-AZ12</f>
        <v>8</v>
      </c>
      <c r="BB12" s="17">
        <f>Table3[[#This Row],[GF]]/Table3[[#This Row],[GP]]</f>
        <v>3.1818181818181817</v>
      </c>
      <c r="BC12" s="17">
        <f>Table3[[#This Row],[GA]]/Table3[[#This Row],[GP]]</f>
        <v>2.4545454545454546</v>
      </c>
      <c r="BD12" s="17">
        <f>(Table3[[#This Row],[GF]]-Table3[[#This Row],[GA]])/Table3[[#This Row],[GP]]</f>
        <v>0.72727272727272729</v>
      </c>
      <c r="BE12">
        <f>COUNTIFS(DataRegularSeason20242025!$D$3:$D$1315,$A12,DataRegularSeason20242025!$H$3:$H$1315, $A12)</f>
        <v>1</v>
      </c>
      <c r="BF12">
        <f>COUNTIFS(DataRegularSeason20242025!$E$3:$E$1315,$A12,DataRegularSeason20242025!$H$3:$H$1315, $A12)</f>
        <v>5</v>
      </c>
      <c r="BG12">
        <f>BE12+BF12</f>
        <v>6</v>
      </c>
      <c r="BH12">
        <f>F12-BE12</f>
        <v>4</v>
      </c>
      <c r="BI12">
        <f>H12-BF12</f>
        <v>1</v>
      </c>
      <c r="BJ12">
        <f>BH12+BI12</f>
        <v>5</v>
      </c>
      <c r="BO12" t="s">
        <v>1473</v>
      </c>
      <c r="BP12">
        <f>$BP$3/($BP$10-$BP$9)</f>
        <v>3.6666666666666665</v>
      </c>
    </row>
    <row r="13" spans="1:76"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7</v>
      </c>
      <c r="E13" s="15">
        <f>Table3[[#This Row],[Watched]]/Table3[[#This Row],[GP]]</f>
        <v>0.53846153846153844</v>
      </c>
      <c r="F13">
        <f>COUNTIFS(DataRegularSeason20242025!$N$3:$N$1315,1,DataRegularSeason20242025!$D$3:$D$1315,$A13)</f>
        <v>7</v>
      </c>
      <c r="G13">
        <f>41-Table3[[#This Row],[GP_A]]</f>
        <v>34</v>
      </c>
      <c r="H13">
        <f>COUNTIFS(DataRegularSeason20242025!$E$3:$E$1315,$A13,DataRegularSeason20242025!$N$3:$N$1315,1)</f>
        <v>6</v>
      </c>
      <c r="I13">
        <f>41-Table3[[#This Row],[GP_H]]</f>
        <v>35</v>
      </c>
      <c r="J13">
        <f>F13+H13</f>
        <v>13</v>
      </c>
      <c r="K13">
        <f>82-Table3[[#This Row],[GP]]</f>
        <v>69</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6</v>
      </c>
      <c r="AC13">
        <f>Table3[[#This Row],[L_A]]+Table3[[#This Row],[L_H]]</f>
        <v>7</v>
      </c>
      <c r="AD13">
        <f>Table3[[#This Row],[RW_A]]+Table3[[#This Row],[RW_H]]</f>
        <v>6</v>
      </c>
      <c r="AE13">
        <f>Table3[[#This Row],[RL_A]]+Table3[[#This Row],[RL_H]]</f>
        <v>5</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14</v>
      </c>
      <c r="AK13">
        <f>(3*(Table3[[#This Row],[RW_A]]+Table3[[#This Row],[RW_H]]))+(2*(Table3[[#This Row],[OTW_A]]+Table3[[#This Row],[SOW_A]]+Table3[[#This Row],[OTW_H]]+Table3[[#This Row],[SOW_H]]))+Table3[[#This Row],[OTL_A]]+Table3[[#This Row],[SOL_A]]+Table3[[#This Row],[OTL_H]]+Table3[[#This Row],[SOL_H]]</f>
        <v>20</v>
      </c>
      <c r="AL13" s="15">
        <f>Table3[[#This Row],[PTS]]/(2*Table3[[#This Row],[GP]])</f>
        <v>0.53846153846153844</v>
      </c>
      <c r="AM13" s="15">
        <f>Table3[[#This Row],[PTS2]]/(3*Table3[[#This Row],[GP]])</f>
        <v>0.51282051282051277</v>
      </c>
      <c r="AN13">
        <f>(2*Table3[[#This Row],[GR]])+Table3[[#This Row],[PTS]]</f>
        <v>152</v>
      </c>
      <c r="AO13">
        <f>(3*Table3[[#This Row],[GR]])+Table3[[#This Row],[PTS2]]</f>
        <v>227</v>
      </c>
      <c r="AP13" s="20" t="str">
        <f>_xlfn.CONCAT(TEXT(Table3[[#This Row],[W]], "0"), "-", TEXT(Table3[[#This Row],[RL]],"0"), "-", TEXT(Table3[[#This Row],[OTL]]+Table3[[#This Row],[SOL]], "0"))</f>
        <v>6-5-2</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23</v>
      </c>
      <c r="AT13">
        <f>AR13-AS13</f>
        <v>-5</v>
      </c>
      <c r="AU13">
        <f>COUNTIFS(DataRegularSeason20242025!$E$3:$E$1315,Table3[[#This Row],[Teams]],DataRegularSeason20242025!$J$3:$J$1315,0)</f>
        <v>0</v>
      </c>
      <c r="AV13">
        <f>SUMIF(DataRegularSeason20242025!$E$3:$E$1315,$A13,DataRegularSeason20242025!$K$3:$K$1315)</f>
        <v>21</v>
      </c>
      <c r="AW13">
        <f>SUMIF(DataRegularSeason20242025!$E$3:$E$1315,$A13,DataRegularSeason20242025!$J$3:$J$1315)</f>
        <v>16</v>
      </c>
      <c r="AX13">
        <f>AV13-AW13</f>
        <v>5</v>
      </c>
      <c r="AY13">
        <f>AR13+AV13</f>
        <v>39</v>
      </c>
      <c r="AZ13">
        <f>AS13+AW13</f>
        <v>39</v>
      </c>
      <c r="BA13">
        <f>AY13-AZ13</f>
        <v>0</v>
      </c>
      <c r="BB13" s="17">
        <f>Table3[[#This Row],[GF]]/Table3[[#This Row],[GP]]</f>
        <v>3</v>
      </c>
      <c r="BC13" s="17">
        <f>Table3[[#This Row],[GA]]/Table3[[#This Row],[GP]]</f>
        <v>3</v>
      </c>
      <c r="BD13" s="17">
        <f>(Table3[[#This Row],[GF]]-Table3[[#This Row],[GA]])/Table3[[#This Row],[GP]]</f>
        <v>0</v>
      </c>
      <c r="BE13">
        <f>COUNTIFS(DataRegularSeason20242025!$D$3:$D$1315,$A13,DataRegularSeason20242025!$H$3:$H$1315, $A13)</f>
        <v>4</v>
      </c>
      <c r="BF13">
        <f>COUNTIFS(DataRegularSeason20242025!$E$3:$E$1315,$A13,DataRegularSeason20242025!$H$3:$H$1315, $A13)</f>
        <v>4</v>
      </c>
      <c r="BG13">
        <f>BE13+BF13</f>
        <v>8</v>
      </c>
      <c r="BH13">
        <f>F13-BE13</f>
        <v>3</v>
      </c>
      <c r="BI13">
        <f>H13-BF13</f>
        <v>2</v>
      </c>
      <c r="BJ13">
        <f>BH13+BI13</f>
        <v>5</v>
      </c>
      <c r="BO13" t="s">
        <v>1481</v>
      </c>
      <c r="BP13">
        <f>(BP5/BP2)/2</f>
        <v>3.1973684210526314</v>
      </c>
    </row>
    <row r="14" spans="1:76" x14ac:dyDescent="0.25">
      <c r="A14" t="s">
        <v>16</v>
      </c>
      <c r="B14" t="s">
        <v>98</v>
      </c>
      <c r="C14" t="s">
        <v>81</v>
      </c>
      <c r="D14">
        <f>COUNTIFS(DataRegularSeason20242025!$D$3:$D$1315,$A14,DataRegularSeason20242025!$R$3:$R$1315,1,DataRegularSeason20242025!$N$3:$N$1315,1) + COUNTIFS(DataRegularSeason20242025!$E$3:$E$1315,$A14,DataRegularSeason20242025!$R$3:$R$1315,1,DataRegularSeason20242025!$N$3:$N$1315,1)</f>
        <v>10</v>
      </c>
      <c r="E14" s="15">
        <f>Table3[[#This Row],[Watched]]/Table3[[#This Row],[GP]]</f>
        <v>0.76923076923076927</v>
      </c>
      <c r="F14">
        <f>COUNTIFS(DataRegularSeason20242025!$N$3:$N$1315,1,DataRegularSeason20242025!$D$3:$D$1315,$A14)</f>
        <v>6</v>
      </c>
      <c r="G14">
        <f>41-Table3[[#This Row],[GP_A]]</f>
        <v>35</v>
      </c>
      <c r="H14">
        <f>COUNTIFS(DataRegularSeason20242025!$E$3:$E$1315,$A14,DataRegularSeason20242025!$N$3:$N$1315,1)</f>
        <v>7</v>
      </c>
      <c r="I14">
        <f>41-Table3[[#This Row],[GP_H]]</f>
        <v>34</v>
      </c>
      <c r="J14">
        <f>F14+H14</f>
        <v>13</v>
      </c>
      <c r="K14">
        <f>82-Table3[[#This Row],[GP]]</f>
        <v>69</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3</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4</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2</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6</v>
      </c>
      <c r="AC14">
        <f>Table3[[#This Row],[L_A]]+Table3[[#This Row],[L_H]]</f>
        <v>7</v>
      </c>
      <c r="AD14">
        <f>Table3[[#This Row],[RW_A]]+Table3[[#This Row],[RW_H]]</f>
        <v>4</v>
      </c>
      <c r="AE14">
        <f>Table3[[#This Row],[RL_A]]+Table3[[#This Row],[RL_H]]</f>
        <v>6</v>
      </c>
      <c r="AF14">
        <f>Table3[[#This Row],[OTW_A]]+Table3[[#This Row],[OTW_H]]</f>
        <v>2</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13</v>
      </c>
      <c r="AK14">
        <f>(3*(Table3[[#This Row],[RW_A]]+Table3[[#This Row],[RW_H]]))+(2*(Table3[[#This Row],[OTW_A]]+Table3[[#This Row],[SOW_A]]+Table3[[#This Row],[OTW_H]]+Table3[[#This Row],[SOW_H]]))+Table3[[#This Row],[OTL_A]]+Table3[[#This Row],[SOL_A]]+Table3[[#This Row],[OTL_H]]+Table3[[#This Row],[SOL_H]]</f>
        <v>17</v>
      </c>
      <c r="AL14" s="15">
        <f>Table3[[#This Row],[PTS]]/(2*Table3[[#This Row],[GP]])</f>
        <v>0.5</v>
      </c>
      <c r="AM14" s="15">
        <f>Table3[[#This Row],[PTS2]]/(3*Table3[[#This Row],[GP]])</f>
        <v>0.4358974358974359</v>
      </c>
      <c r="AN14">
        <f>(2*Table3[[#This Row],[GR]])+Table3[[#This Row],[PTS]]</f>
        <v>151</v>
      </c>
      <c r="AO14">
        <f>(3*Table3[[#This Row],[GR]])+Table3[[#This Row],[PTS2]]</f>
        <v>224</v>
      </c>
      <c r="AP14" s="20" t="str">
        <f>_xlfn.CONCAT(TEXT(Table3[[#This Row],[W]], "0"), "-", TEXT(Table3[[#This Row],[RL]],"0"), "-", TEXT(Table3[[#This Row],[OTL]]+Table3[[#This Row],[SOL]], "0"))</f>
        <v>6-6-1</v>
      </c>
      <c r="AQ14">
        <f>COUNTIFS(DataRegularSeason20242025!$D$3:$D$1315,Table3[[#This Row],[Teams]],DataRegularSeason20242025!$K$3:$K$1315,0)</f>
        <v>1</v>
      </c>
      <c r="AR14">
        <f>SUMIF(DataRegularSeason20242025!$D$3:$D$1315,$A14, DataRegularSeason20242025!$J$3:$J$1315)</f>
        <v>15</v>
      </c>
      <c r="AS14">
        <f>SUMIF(DataRegularSeason20242025!$D$3:$D$1315,$A14, DataRegularSeason20242025!$K$3:$K$1315)</f>
        <v>23</v>
      </c>
      <c r="AT14">
        <f>AR14-AS14</f>
        <v>-8</v>
      </c>
      <c r="AU14">
        <f>COUNTIFS(DataRegularSeason20242025!$E$3:$E$1315,Table3[[#This Row],[Teams]],DataRegularSeason20242025!$J$3:$J$1315,0)</f>
        <v>1</v>
      </c>
      <c r="AV14">
        <f>SUMIF(DataRegularSeason20242025!$E$3:$E$1315,$A14,DataRegularSeason20242025!$K$3:$K$1315)</f>
        <v>19</v>
      </c>
      <c r="AW14">
        <f>SUMIF(DataRegularSeason20242025!$E$3:$E$1315,$A14,DataRegularSeason20242025!$J$3:$J$1315)</f>
        <v>19</v>
      </c>
      <c r="AX14">
        <f>AV14-AW14</f>
        <v>0</v>
      </c>
      <c r="AY14">
        <f>AR14+AV14</f>
        <v>34</v>
      </c>
      <c r="AZ14">
        <f>AS14+AW14</f>
        <v>42</v>
      </c>
      <c r="BA14">
        <f>AY14-AZ14</f>
        <v>-8</v>
      </c>
      <c r="BB14" s="17">
        <f>Table3[[#This Row],[GF]]/Table3[[#This Row],[GP]]</f>
        <v>2.6153846153846154</v>
      </c>
      <c r="BC14" s="17">
        <f>Table3[[#This Row],[GA]]/Table3[[#This Row],[GP]]</f>
        <v>3.2307692307692308</v>
      </c>
      <c r="BD14" s="17">
        <f>(Table3[[#This Row],[GF]]-Table3[[#This Row],[GA]])/Table3[[#This Row],[GP]]</f>
        <v>-0.61538461538461542</v>
      </c>
      <c r="BE14">
        <f>COUNTIFS(DataRegularSeason20242025!$D$3:$D$1315,$A14,DataRegularSeason20242025!$H$3:$H$1315, $A14)</f>
        <v>3</v>
      </c>
      <c r="BF14">
        <f>COUNTIFS(DataRegularSeason20242025!$E$3:$E$1315,$A14,DataRegularSeason20242025!$H$3:$H$1315, $A14)</f>
        <v>4</v>
      </c>
      <c r="BG14">
        <f>BE14+BF14</f>
        <v>7</v>
      </c>
      <c r="BH14">
        <f>F14-BE14</f>
        <v>3</v>
      </c>
      <c r="BI14">
        <f>H14-BF14</f>
        <v>3</v>
      </c>
      <c r="BJ14">
        <f>BH14+BI14</f>
        <v>6</v>
      </c>
    </row>
    <row r="15" spans="1:7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12</v>
      </c>
      <c r="E15" s="15">
        <f>Table3[[#This Row],[Watched]]/Table3[[#This Row],[GP]]</f>
        <v>1</v>
      </c>
      <c r="F15">
        <f>COUNTIFS(DataRegularSeason20242025!$N$3:$N$1315,1,DataRegularSeason20242025!$D$3:$D$1315,$A15)</f>
        <v>5</v>
      </c>
      <c r="G15">
        <f>41-Table3[[#This Row],[GP_A]]</f>
        <v>36</v>
      </c>
      <c r="H15">
        <f>COUNTIFS(DataRegularSeason20242025!$E$3:$E$1315,$A15,DataRegularSeason20242025!$N$3:$N$1315,1)</f>
        <v>7</v>
      </c>
      <c r="I15">
        <f>41-Table3[[#This Row],[GP_H]]</f>
        <v>34</v>
      </c>
      <c r="J15">
        <f>F15+H15</f>
        <v>12</v>
      </c>
      <c r="K15">
        <f>82-Table3[[#This Row],[GP]]</f>
        <v>70</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3</v>
      </c>
      <c r="Q15">
        <f>COUNTIFS(DataRegularSeason20242025!$D$3:$D$1315,$A15, DataRegularSeason20242025!$S$3:$S$1315, $A15,DataRegularSeason20242025!$M$3:$M$1315,"REG")</f>
        <v>2</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6</v>
      </c>
      <c r="AC15">
        <f>Table3[[#This Row],[L_A]]+Table3[[#This Row],[L_H]]</f>
        <v>6</v>
      </c>
      <c r="AD15">
        <f>Table3[[#This Row],[RW_A]]+Table3[[#This Row],[RW_H]]</f>
        <v>4</v>
      </c>
      <c r="AE15">
        <f>Table3[[#This Row],[RL_A]]+Table3[[#This Row],[RL_H]]</f>
        <v>5</v>
      </c>
      <c r="AF15">
        <f>Table3[[#This Row],[OTW_A]]+Table3[[#This Row],[OTW_H]]</f>
        <v>1</v>
      </c>
      <c r="AG15">
        <f>Table3[[#This Row],[OTL_A]]+Table3[[#This Row],[OTL_H]]</f>
        <v>1</v>
      </c>
      <c r="AH15">
        <f>Table3[[#This Row],[SOW_A]]+Table3[[#This Row],[SOW_H]]</f>
        <v>1</v>
      </c>
      <c r="AI15">
        <f>Table3[[#This Row],[SOL_A]]+Table3[[#This Row],[SOL_H]]</f>
        <v>0</v>
      </c>
      <c r="AJ15">
        <f>(2*(Table3[[#This Row],[W_A]]+Table3[[#This Row],[W_H]]))+Table3[[#This Row],[OTL_A]]+Table3[[#This Row],[SOL_A]]+Table3[[#This Row],[OTL_H]]+Table3[[#This Row],[SOL_H]]</f>
        <v>13</v>
      </c>
      <c r="AK15">
        <f>(3*(Table3[[#This Row],[RW_A]]+Table3[[#This Row],[RW_H]]))+(2*(Table3[[#This Row],[OTW_A]]+Table3[[#This Row],[SOW_A]]+Table3[[#This Row],[OTW_H]]+Table3[[#This Row],[SOW_H]]))+Table3[[#This Row],[OTL_A]]+Table3[[#This Row],[SOL_A]]+Table3[[#This Row],[OTL_H]]+Table3[[#This Row],[SOL_H]]</f>
        <v>17</v>
      </c>
      <c r="AL15" s="15">
        <f>Table3[[#This Row],[PTS]]/(2*Table3[[#This Row],[GP]])</f>
        <v>0.54166666666666663</v>
      </c>
      <c r="AM15" s="15">
        <f>Table3[[#This Row],[PTS2]]/(3*Table3[[#This Row],[GP]])</f>
        <v>0.47222222222222221</v>
      </c>
      <c r="AN15">
        <f>(2*Table3[[#This Row],[GR]])+Table3[[#This Row],[PTS]]</f>
        <v>153</v>
      </c>
      <c r="AO15">
        <f>(3*Table3[[#This Row],[GR]])+Table3[[#This Row],[PTS2]]</f>
        <v>227</v>
      </c>
      <c r="AP15" s="20" t="str">
        <f>_xlfn.CONCAT(TEXT(Table3[[#This Row],[W]], "0"), "-", TEXT(Table3[[#This Row],[RL]],"0"), "-", TEXT(Table3[[#This Row],[OTL]]+Table3[[#This Row],[SOL]], "0"))</f>
        <v>6-5-1</v>
      </c>
      <c r="AQ15">
        <f>COUNTIFS(DataRegularSeason20242025!$D$3:$D$1315,Table3[[#This Row],[Teams]],DataRegularSeason20242025!$K$3:$K$1315,0)</f>
        <v>0</v>
      </c>
      <c r="AR15">
        <f>SUMIF(DataRegularSeason20242025!$D$3:$D$1315,$A15, DataRegularSeason20242025!$J$3:$J$1315)</f>
        <v>12</v>
      </c>
      <c r="AS15">
        <f>SUMIF(DataRegularSeason20242025!$D$3:$D$1315,$A15, DataRegularSeason20242025!$K$3:$K$1315)</f>
        <v>18</v>
      </c>
      <c r="AT15">
        <f>AR15-AS15</f>
        <v>-6</v>
      </c>
      <c r="AU15">
        <f>COUNTIFS(DataRegularSeason20242025!$E$3:$E$1315,Table3[[#This Row],[Teams]],DataRegularSeason20242025!$J$3:$J$1315,0)</f>
        <v>1</v>
      </c>
      <c r="AV15">
        <f>SUMIF(DataRegularSeason20242025!$E$3:$E$1315,$A15,DataRegularSeason20242025!$K$3:$K$1315)</f>
        <v>23</v>
      </c>
      <c r="AW15">
        <f>SUMIF(DataRegularSeason20242025!$E$3:$E$1315,$A15,DataRegularSeason20242025!$J$3:$J$1315)</f>
        <v>20</v>
      </c>
      <c r="AX15">
        <f>AV15-AW15</f>
        <v>3</v>
      </c>
      <c r="AY15">
        <f>AR15+AV15</f>
        <v>35</v>
      </c>
      <c r="AZ15">
        <f>AS15+AW15</f>
        <v>38</v>
      </c>
      <c r="BA15">
        <f>AY15-AZ15</f>
        <v>-3</v>
      </c>
      <c r="BB15" s="17">
        <f>Table3[[#This Row],[GF]]/Table3[[#This Row],[GP]]</f>
        <v>2.9166666666666665</v>
      </c>
      <c r="BC15" s="17">
        <f>Table3[[#This Row],[GA]]/Table3[[#This Row],[GP]]</f>
        <v>3.1666666666666665</v>
      </c>
      <c r="BD15" s="17">
        <f>(Table3[[#This Row],[GF]]-Table3[[#This Row],[GA]])/Table3[[#This Row],[GP]]</f>
        <v>-0.25</v>
      </c>
      <c r="BE15">
        <f>COUNTIFS(DataRegularSeason20242025!$D$3:$D$1315,$A15,DataRegularSeason20242025!$H$3:$H$1315, $A15)</f>
        <v>4</v>
      </c>
      <c r="BF15">
        <f>COUNTIFS(DataRegularSeason20242025!$E$3:$E$1315,$A15,DataRegularSeason20242025!$H$3:$H$1315, $A15)</f>
        <v>7</v>
      </c>
      <c r="BG15">
        <f>BE15+BF15</f>
        <v>11</v>
      </c>
      <c r="BH15">
        <f>F15-BE15</f>
        <v>1</v>
      </c>
      <c r="BI15">
        <f>H15-BF15</f>
        <v>0</v>
      </c>
      <c r="BJ15">
        <f>BH15+BI15</f>
        <v>1</v>
      </c>
      <c r="BO15">
        <f>LARGE($AJ$2:$AJ$33,1)</f>
        <v>22</v>
      </c>
    </row>
    <row r="16" spans="1:76"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0.91666666666666663</v>
      </c>
      <c r="F16">
        <f>COUNTIFS(DataRegularSeason20242025!$N$3:$N$1315,1,DataRegularSeason20242025!$D$3:$D$1315,$A16)</f>
        <v>6</v>
      </c>
      <c r="G16">
        <f>41-Table3[[#This Row],[GP_A]]</f>
        <v>35</v>
      </c>
      <c r="H16">
        <f>COUNTIFS(DataRegularSeason20242025!$E$3:$E$1315,$A16,DataRegularSeason20242025!$N$3:$N$1315,1)</f>
        <v>6</v>
      </c>
      <c r="I16">
        <f>41-Table3[[#This Row],[GP_H]]</f>
        <v>35</v>
      </c>
      <c r="J16">
        <f>F16+H16</f>
        <v>12</v>
      </c>
      <c r="K16">
        <f>82-Table3[[#This Row],[GP]]</f>
        <v>70</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4</v>
      </c>
      <c r="Y16">
        <f>COUNTIFS(DataRegularSeason20242025!$E$3:$E$1315,$A16, DataRegularSeason20242025!$S$3:$S$1315, $A16,DataRegularSeason20242025!$M$3:$M$1315,"REG")</f>
        <v>3</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6</v>
      </c>
      <c r="AC16">
        <f>Table3[[#This Row],[L_A]]+Table3[[#This Row],[L_H]]</f>
        <v>6</v>
      </c>
      <c r="AD16">
        <f>Table3[[#This Row],[RW_A]]+Table3[[#This Row],[RW_H]]</f>
        <v>4</v>
      </c>
      <c r="AE16">
        <f>Table3[[#This Row],[RL_A]]+Table3[[#This Row],[RL_H]]</f>
        <v>5</v>
      </c>
      <c r="AF16">
        <f>Table3[[#This Row],[OTW_A]]+Table3[[#This Row],[OTW_H]]</f>
        <v>2</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13</v>
      </c>
      <c r="AK16">
        <f>(3*(Table3[[#This Row],[RW_A]]+Table3[[#This Row],[RW_H]]))+(2*(Table3[[#This Row],[OTW_A]]+Table3[[#This Row],[SOW_A]]+Table3[[#This Row],[OTW_H]]+Table3[[#This Row],[SOW_H]]))+Table3[[#This Row],[OTL_A]]+Table3[[#This Row],[SOL_A]]+Table3[[#This Row],[OTL_H]]+Table3[[#This Row],[SOL_H]]</f>
        <v>17</v>
      </c>
      <c r="AL16" s="15">
        <f>Table3[[#This Row],[PTS]]/(2*Table3[[#This Row],[GP]])</f>
        <v>0.54166666666666663</v>
      </c>
      <c r="AM16" s="15">
        <f>Table3[[#This Row],[PTS2]]/(3*Table3[[#This Row],[GP]])</f>
        <v>0.47222222222222221</v>
      </c>
      <c r="AN16">
        <f>(2*Table3[[#This Row],[GR]])+Table3[[#This Row],[PTS]]</f>
        <v>153</v>
      </c>
      <c r="AO16">
        <f>(3*Table3[[#This Row],[GR]])+Table3[[#This Row],[PTS2]]</f>
        <v>227</v>
      </c>
      <c r="AP16" s="20" t="str">
        <f>_xlfn.CONCAT(TEXT(Table3[[#This Row],[W]], "0"), "-", TEXT(Table3[[#This Row],[RL]],"0"), "-", TEXT(Table3[[#This Row],[OTL]]+Table3[[#This Row],[SOL]], "0"))</f>
        <v>6-5-1</v>
      </c>
      <c r="AQ16">
        <f>COUNTIFS(DataRegularSeason20242025!$D$3:$D$1315,Table3[[#This Row],[Teams]],DataRegularSeason20242025!$K$3:$K$1315,0)</f>
        <v>0</v>
      </c>
      <c r="AR16">
        <f>SUMIF(DataRegularSeason20242025!$D$3:$D$1315,$A16, DataRegularSeason20242025!$J$3:$J$1315)</f>
        <v>18</v>
      </c>
      <c r="AS16">
        <f>SUMIF(DataRegularSeason20242025!$D$3:$D$1315,$A16, DataRegularSeason20242025!$K$3:$K$1315)</f>
        <v>17</v>
      </c>
      <c r="AT16">
        <f>AR16-AS16</f>
        <v>1</v>
      </c>
      <c r="AU16">
        <f>COUNTIFS(DataRegularSeason20242025!$E$3:$E$1315,Table3[[#This Row],[Teams]],DataRegularSeason20242025!$J$3:$J$1315,0)</f>
        <v>1</v>
      </c>
      <c r="AV16">
        <f>SUMIF(DataRegularSeason20242025!$E$3:$E$1315,$A16,DataRegularSeason20242025!$K$3:$K$1315)</f>
        <v>13</v>
      </c>
      <c r="AW16">
        <f>SUMIF(DataRegularSeason20242025!$E$3:$E$1315,$A16,DataRegularSeason20242025!$J$3:$J$1315)</f>
        <v>21</v>
      </c>
      <c r="AX16">
        <f>AV16-AW16</f>
        <v>-8</v>
      </c>
      <c r="AY16">
        <f>AR16+AV16</f>
        <v>31</v>
      </c>
      <c r="AZ16">
        <f>AS16+AW16</f>
        <v>38</v>
      </c>
      <c r="BA16">
        <f>AY16-AZ16</f>
        <v>-7</v>
      </c>
      <c r="BB16" s="17">
        <f>Table3[[#This Row],[GF]]/Table3[[#This Row],[GP]]</f>
        <v>2.5833333333333335</v>
      </c>
      <c r="BC16" s="17">
        <f>Table3[[#This Row],[GA]]/Table3[[#This Row],[GP]]</f>
        <v>3.1666666666666665</v>
      </c>
      <c r="BD16" s="17">
        <f>(Table3[[#This Row],[GF]]-Table3[[#This Row],[GA]])/Table3[[#This Row],[GP]]</f>
        <v>-0.58333333333333337</v>
      </c>
      <c r="BE16">
        <f>COUNTIFS(DataRegularSeason20242025!$D$3:$D$1315,$A16,DataRegularSeason20242025!$H$3:$H$1315, $A16)</f>
        <v>3</v>
      </c>
      <c r="BF16">
        <f>COUNTIFS(DataRegularSeason20242025!$E$3:$E$1315,$A16,DataRegularSeason20242025!$H$3:$H$1315, $A16)</f>
        <v>3</v>
      </c>
      <c r="BG16">
        <f>BE16+BF16</f>
        <v>6</v>
      </c>
      <c r="BH16">
        <f>F16-BE16</f>
        <v>3</v>
      </c>
      <c r="BI16">
        <f>H16-BF16</f>
        <v>3</v>
      </c>
      <c r="BJ16">
        <f>BH16+BI16</f>
        <v>6</v>
      </c>
    </row>
    <row r="17" spans="1:64" x14ac:dyDescent="0.25">
      <c r="A17" t="s">
        <v>15</v>
      </c>
      <c r="B17" t="s">
        <v>97</v>
      </c>
      <c r="C17" t="s">
        <v>95</v>
      </c>
      <c r="D17">
        <f>COUNTIFS(DataRegularSeason20242025!$D$3:$D$1315,$A17,DataRegularSeason20242025!$R$3:$R$1315,1,DataRegularSeason20242025!$N$3:$N$1315,1) + COUNTIFS(DataRegularSeason20242025!$E$3:$E$1315,$A17,DataRegularSeason20242025!$R$3:$R$1315,1,DataRegularSeason20242025!$N$3:$N$1315,1)</f>
        <v>8</v>
      </c>
      <c r="E17" s="15">
        <f>Table3[[#This Row],[Watched]]/Table3[[#This Row],[GP]]</f>
        <v>0.66666666666666663</v>
      </c>
      <c r="F17">
        <f>COUNTIFS(DataRegularSeason20242025!$N$3:$N$1315,1,DataRegularSeason20242025!$D$3:$D$1315,$A17)</f>
        <v>6</v>
      </c>
      <c r="G17">
        <f>41-Table3[[#This Row],[GP_A]]</f>
        <v>35</v>
      </c>
      <c r="H17">
        <f>COUNTIFS(DataRegularSeason20242025!$E$3:$E$1315,$A17,DataRegularSeason20242025!$N$3:$N$1315,1)</f>
        <v>6</v>
      </c>
      <c r="I17">
        <f>41-Table3[[#This Row],[GP_H]]</f>
        <v>35</v>
      </c>
      <c r="J17">
        <f>F17+H17</f>
        <v>12</v>
      </c>
      <c r="K17">
        <f>82-Table3[[#This Row],[GP]]</f>
        <v>70</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0</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2</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2</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3</v>
      </c>
      <c r="Y17">
        <f>COUNTIFS(DataRegularSeason20242025!$E$3:$E$1315,$A17, DataRegularSeason20242025!$S$3:$S$1315, $A17,DataRegularSeason20242025!$M$3:$M$1315,"REG")</f>
        <v>2</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5</v>
      </c>
      <c r="AC17">
        <f>Table3[[#This Row],[L_A]]+Table3[[#This Row],[L_H]]</f>
        <v>7</v>
      </c>
      <c r="AD17">
        <f>Table3[[#This Row],[RW_A]]+Table3[[#This Row],[RW_H]]</f>
        <v>2</v>
      </c>
      <c r="AE17">
        <f>Table3[[#This Row],[RL_A]]+Table3[[#This Row],[RL_H]]</f>
        <v>4</v>
      </c>
      <c r="AF17">
        <f>Table3[[#This Row],[OTW_A]]+Table3[[#This Row],[OTW_H]]</f>
        <v>3</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13</v>
      </c>
      <c r="AK17">
        <f>(3*(Table3[[#This Row],[RW_A]]+Table3[[#This Row],[RW_H]]))+(2*(Table3[[#This Row],[OTW_A]]+Table3[[#This Row],[SOW_A]]+Table3[[#This Row],[OTW_H]]+Table3[[#This Row],[SOW_H]]))+Table3[[#This Row],[OTL_A]]+Table3[[#This Row],[SOL_A]]+Table3[[#This Row],[OTL_H]]+Table3[[#This Row],[SOL_H]]</f>
        <v>15</v>
      </c>
      <c r="AL17" s="15">
        <f>Table3[[#This Row],[PTS]]/(2*Table3[[#This Row],[GP]])</f>
        <v>0.54166666666666663</v>
      </c>
      <c r="AM17" s="15">
        <f>Table3[[#This Row],[PTS2]]/(3*Table3[[#This Row],[GP]])</f>
        <v>0.41666666666666669</v>
      </c>
      <c r="AN17">
        <f>(2*Table3[[#This Row],[GR]])+Table3[[#This Row],[PTS]]</f>
        <v>153</v>
      </c>
      <c r="AO17">
        <f>(3*Table3[[#This Row],[GR]])+Table3[[#This Row],[PTS2]]</f>
        <v>225</v>
      </c>
      <c r="AP17" s="20" t="str">
        <f>_xlfn.CONCAT(TEXT(Table3[[#This Row],[W]], "0"), "-", TEXT(Table3[[#This Row],[RL]],"0"), "-", TEXT(Table3[[#This Row],[OTL]]+Table3[[#This Row],[SOL]], "0"))</f>
        <v>5-4-3</v>
      </c>
      <c r="AQ17">
        <f>COUNTIFS(DataRegularSeason20242025!$D$3:$D$1315,Table3[[#This Row],[Teams]],DataRegularSeason20242025!$K$3:$K$1315,0)</f>
        <v>0</v>
      </c>
      <c r="AR17">
        <f>SUMIF(DataRegularSeason20242025!$D$3:$D$1315,$A17, DataRegularSeason20242025!$J$3:$J$1315)</f>
        <v>20</v>
      </c>
      <c r="AS17">
        <f>SUMIF(DataRegularSeason20242025!$D$3:$D$1315,$A17, DataRegularSeason20242025!$K$3:$K$1315)</f>
        <v>24</v>
      </c>
      <c r="AT17">
        <f>AR17-AS17</f>
        <v>-4</v>
      </c>
      <c r="AU17">
        <f>COUNTIFS(DataRegularSeason20242025!$E$3:$E$1315,Table3[[#This Row],[Teams]],DataRegularSeason20242025!$J$3:$J$1315,0)</f>
        <v>0</v>
      </c>
      <c r="AV17">
        <f>SUMIF(DataRegularSeason20242025!$E$3:$E$1315,$A17,DataRegularSeason20242025!$K$3:$K$1315)</f>
        <v>17</v>
      </c>
      <c r="AW17">
        <f>SUMIF(DataRegularSeason20242025!$E$3:$E$1315,$A17,DataRegularSeason20242025!$J$3:$J$1315)</f>
        <v>18</v>
      </c>
      <c r="AX17">
        <f>AV17-AW17</f>
        <v>-1</v>
      </c>
      <c r="AY17">
        <f>AR17+AV17</f>
        <v>37</v>
      </c>
      <c r="AZ17">
        <f>AS17+AW17</f>
        <v>42</v>
      </c>
      <c r="BA17">
        <f>AY17-AZ17</f>
        <v>-5</v>
      </c>
      <c r="BB17" s="17">
        <f>Table3[[#This Row],[GF]]/Table3[[#This Row],[GP]]</f>
        <v>3.0833333333333335</v>
      </c>
      <c r="BC17" s="17">
        <f>Table3[[#This Row],[GA]]/Table3[[#This Row],[GP]]</f>
        <v>3.5</v>
      </c>
      <c r="BD17" s="17">
        <f>(Table3[[#This Row],[GF]]-Table3[[#This Row],[GA]])/Table3[[#This Row],[GP]]</f>
        <v>-0.41666666666666669</v>
      </c>
      <c r="BE17">
        <f>COUNTIFS(DataRegularSeason20242025!$D$3:$D$1315,$A17,DataRegularSeason20242025!$H$3:$H$1315, $A17)</f>
        <v>2</v>
      </c>
      <c r="BF17">
        <f>COUNTIFS(DataRegularSeason20242025!$E$3:$E$1315,$A17,DataRegularSeason20242025!$H$3:$H$1315, $A17)</f>
        <v>4</v>
      </c>
      <c r="BG17">
        <f>BE17+BF17</f>
        <v>6</v>
      </c>
      <c r="BH17">
        <f>F17-BE17</f>
        <v>4</v>
      </c>
      <c r="BI17">
        <f>H17-BF17</f>
        <v>2</v>
      </c>
      <c r="BJ17">
        <f>BH17+BI17</f>
        <v>6</v>
      </c>
    </row>
    <row r="18" spans="1:64"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6</v>
      </c>
      <c r="E18" s="15">
        <f>Table3[[#This Row],[Watched]]/Table3[[#This Row],[GP]]</f>
        <v>0.6</v>
      </c>
      <c r="F18">
        <f>COUNTIFS(DataRegularSeason20242025!$N$3:$N$1315,1,DataRegularSeason20242025!$D$3:$D$1315,$A18)</f>
        <v>5</v>
      </c>
      <c r="G18">
        <f>41-Table3[[#This Row],[GP_A]]</f>
        <v>36</v>
      </c>
      <c r="H18">
        <f>COUNTIFS(DataRegularSeason20242025!$E$3:$E$1315,$A18,DataRegularSeason20242025!$N$3:$N$1315,1)</f>
        <v>5</v>
      </c>
      <c r="I18">
        <f>41-Table3[[#This Row],[GP_H]]</f>
        <v>36</v>
      </c>
      <c r="J18">
        <f>F18+H18</f>
        <v>10</v>
      </c>
      <c r="K18">
        <f>82-Table3[[#This Row],[GP]]</f>
        <v>72</v>
      </c>
      <c r="L18">
        <f>COUNTIFS(DataRegularSeason20242025!$D$3:$D$1315,$A18, DataRegularSeason20242025!$L$3:$L$1315, $A18,DataRegularSeason20242025!$N$3:$N$1315,1)</f>
        <v>4</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1</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1</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5</v>
      </c>
      <c r="AC18">
        <f>Table3[[#This Row],[L_A]]+Table3[[#This Row],[L_H]]</f>
        <v>5</v>
      </c>
      <c r="AD18">
        <f>Table3[[#This Row],[RW_A]]+Table3[[#This Row],[RW_H]]</f>
        <v>4</v>
      </c>
      <c r="AE18">
        <f>Table3[[#This Row],[RL_A]]+Table3[[#This Row],[RL_H]]</f>
        <v>2</v>
      </c>
      <c r="AF18">
        <f>Table3[[#This Row],[OTW_A]]+Table3[[#This Row],[OTW_H]]</f>
        <v>1</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13</v>
      </c>
      <c r="AK18">
        <f>(3*(Table3[[#This Row],[RW_A]]+Table3[[#This Row],[RW_H]]))+(2*(Table3[[#This Row],[OTW_A]]+Table3[[#This Row],[SOW_A]]+Table3[[#This Row],[OTW_H]]+Table3[[#This Row],[SOW_H]]))+Table3[[#This Row],[OTL_A]]+Table3[[#This Row],[SOL_A]]+Table3[[#This Row],[OTL_H]]+Table3[[#This Row],[SOL_H]]</f>
        <v>17</v>
      </c>
      <c r="AL18" s="15">
        <f>Table3[[#This Row],[PTS]]/(2*Table3[[#This Row],[GP]])</f>
        <v>0.65</v>
      </c>
      <c r="AM18" s="15">
        <f>Table3[[#This Row],[PTS2]]/(3*Table3[[#This Row],[GP]])</f>
        <v>0.56666666666666665</v>
      </c>
      <c r="AN18">
        <f>(2*Table3[[#This Row],[GR]])+Table3[[#This Row],[PTS]]</f>
        <v>157</v>
      </c>
      <c r="AO18">
        <f>(3*Table3[[#This Row],[GR]])+Table3[[#This Row],[PTS2]]</f>
        <v>233</v>
      </c>
      <c r="AP18" s="20" t="str">
        <f>_xlfn.CONCAT(TEXT(Table3[[#This Row],[W]], "0"), "-", TEXT(Table3[[#This Row],[RL]],"0"), "-", TEXT(Table3[[#This Row],[OTL]]+Table3[[#This Row],[SOL]], "0"))</f>
        <v>5-2-3</v>
      </c>
      <c r="AQ18">
        <f>COUNTIFS(DataRegularSeason20242025!$D$3:$D$1315,Table3[[#This Row],[Teams]],DataRegularSeason20242025!$K$3:$K$1315,0)</f>
        <v>1</v>
      </c>
      <c r="AR18">
        <f>SUMIF(DataRegularSeason20242025!$D$3:$D$1315,$A18, DataRegularSeason20242025!$J$3:$J$1315)</f>
        <v>16</v>
      </c>
      <c r="AS18">
        <f>SUMIF(DataRegularSeason20242025!$D$3:$D$1315,$A18, DataRegularSeason20242025!$K$3:$K$1315)</f>
        <v>11</v>
      </c>
      <c r="AT18">
        <f>AR18-AS18</f>
        <v>5</v>
      </c>
      <c r="AU18">
        <f>COUNTIFS(DataRegularSeason20242025!$E$3:$E$1315,Table3[[#This Row],[Teams]],DataRegularSeason20242025!$J$3:$J$1315,0)</f>
        <v>0</v>
      </c>
      <c r="AV18">
        <f>SUMIF(DataRegularSeason20242025!$E$3:$E$1315,$A18,DataRegularSeason20242025!$K$3:$K$1315)</f>
        <v>14</v>
      </c>
      <c r="AW18">
        <f>SUMIF(DataRegularSeason20242025!$E$3:$E$1315,$A18,DataRegularSeason20242025!$J$3:$J$1315)</f>
        <v>22</v>
      </c>
      <c r="AX18">
        <f>AV18-AW18</f>
        <v>-8</v>
      </c>
      <c r="AY18">
        <f>AR18+AV18</f>
        <v>30</v>
      </c>
      <c r="AZ18">
        <f>AS18+AW18</f>
        <v>33</v>
      </c>
      <c r="BA18">
        <f>AY18-AZ18</f>
        <v>-3</v>
      </c>
      <c r="BB18" s="17">
        <f>Table3[[#This Row],[GF]]/Table3[[#This Row],[GP]]</f>
        <v>3</v>
      </c>
      <c r="BC18" s="17">
        <f>Table3[[#This Row],[GA]]/Table3[[#This Row],[GP]]</f>
        <v>3.3</v>
      </c>
      <c r="BD18" s="17">
        <f>(Table3[[#This Row],[GF]]-Table3[[#This Row],[GA]])/Table3[[#This Row],[GP]]</f>
        <v>-0.3</v>
      </c>
      <c r="BE18">
        <f>COUNTIFS(DataRegularSeason20242025!$D$3:$D$1315,$A18,DataRegularSeason20242025!$H$3:$H$1315, $A18)</f>
        <v>4</v>
      </c>
      <c r="BF18">
        <f>COUNTIFS(DataRegularSeason20242025!$E$3:$E$1315,$A18,DataRegularSeason20242025!$H$3:$H$1315, $A18)</f>
        <v>3</v>
      </c>
      <c r="BG18">
        <f>BE18+BF18</f>
        <v>7</v>
      </c>
      <c r="BH18">
        <f>F18-BE18</f>
        <v>1</v>
      </c>
      <c r="BI18">
        <f>H18-BF18</f>
        <v>2</v>
      </c>
      <c r="BJ18">
        <f>BH18+BI18</f>
        <v>3</v>
      </c>
    </row>
    <row r="19" spans="1:64" x14ac:dyDescent="0.25">
      <c r="A19" t="s">
        <v>13</v>
      </c>
      <c r="B19" t="s">
        <v>97</v>
      </c>
      <c r="C19" t="s">
        <v>95</v>
      </c>
      <c r="D19">
        <f>COUNTIFS(DataRegularSeason20242025!$D$3:$D$1315,$A19,DataRegularSeason20242025!$R$3:$R$1315,1,DataRegularSeason20242025!$N$3:$N$1315,1) + COUNTIFS(DataRegularSeason20242025!$E$3:$E$1315,$A19,DataRegularSeason20242025!$R$3:$R$1315,1,DataRegularSeason20242025!$N$3:$N$1315,1)</f>
        <v>5</v>
      </c>
      <c r="E19" s="15">
        <f>Table3[[#This Row],[Watched]]/Table3[[#This Row],[GP]]</f>
        <v>0.41666666666666669</v>
      </c>
      <c r="F19">
        <f>COUNTIFS(DataRegularSeason20242025!$N$3:$N$1315,1,DataRegularSeason20242025!$D$3:$D$1315,$A19)</f>
        <v>7</v>
      </c>
      <c r="G19">
        <f>41-Table3[[#This Row],[GP_A]]</f>
        <v>34</v>
      </c>
      <c r="H19">
        <f>COUNTIFS(DataRegularSeason20242025!$E$3:$E$1315,$A19,DataRegularSeason20242025!$N$3:$N$1315,1)</f>
        <v>5</v>
      </c>
      <c r="I19">
        <f>41-Table3[[#This Row],[GP_H]]</f>
        <v>36</v>
      </c>
      <c r="J19">
        <f>F19+H19</f>
        <v>12</v>
      </c>
      <c r="K19">
        <f>82-Table3[[#This Row],[GP]]</f>
        <v>70</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4</v>
      </c>
      <c r="Q19">
        <f>COUNTIFS(DataRegularSeason20242025!$D$3:$D$1315,$A19, DataRegularSeason20242025!$S$3:$S$1315, $A19,DataRegularSeason20242025!$M$3:$M$1315,"REG")</f>
        <v>4</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6</v>
      </c>
      <c r="AC19">
        <f>Table3[[#This Row],[L_A]]+Table3[[#This Row],[L_H]]</f>
        <v>6</v>
      </c>
      <c r="AD19">
        <f>Table3[[#This Row],[RW_A]]+Table3[[#This Row],[RW_H]]</f>
        <v>4</v>
      </c>
      <c r="AE19">
        <f>Table3[[#This Row],[RL_A]]+Table3[[#This Row],[RL_H]]</f>
        <v>6</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12</v>
      </c>
      <c r="AK19">
        <f>(3*(Table3[[#This Row],[RW_A]]+Table3[[#This Row],[RW_H]]))+(2*(Table3[[#This Row],[OTW_A]]+Table3[[#This Row],[SOW_A]]+Table3[[#This Row],[OTW_H]]+Table3[[#This Row],[SOW_H]]))+Table3[[#This Row],[OTL_A]]+Table3[[#This Row],[SOL_A]]+Table3[[#This Row],[OTL_H]]+Table3[[#This Row],[SOL_H]]</f>
        <v>16</v>
      </c>
      <c r="AL19" s="15">
        <f>Table3[[#This Row],[PTS]]/(2*Table3[[#This Row],[GP]])</f>
        <v>0.5</v>
      </c>
      <c r="AM19" s="15">
        <f>Table3[[#This Row],[PTS2]]/(3*Table3[[#This Row],[GP]])</f>
        <v>0.44444444444444442</v>
      </c>
      <c r="AN19">
        <f>(2*Table3[[#This Row],[GR]])+Table3[[#This Row],[PTS]]</f>
        <v>152</v>
      </c>
      <c r="AO19">
        <f>(3*Table3[[#This Row],[GR]])+Table3[[#This Row],[PTS2]]</f>
        <v>226</v>
      </c>
      <c r="AP19" s="20" t="str">
        <f>_xlfn.CONCAT(TEXT(Table3[[#This Row],[W]], "0"), "-", TEXT(Table3[[#This Row],[RL]],"0"), "-", TEXT(Table3[[#This Row],[OTL]]+Table3[[#This Row],[SOL]], "0"))</f>
        <v>6-6-0</v>
      </c>
      <c r="AQ19">
        <f>COUNTIFS(DataRegularSeason20242025!$D$3:$D$1315,Table3[[#This Row],[Teams]],DataRegularSeason20242025!$K$3:$K$1315,0)</f>
        <v>0</v>
      </c>
      <c r="AR19">
        <f>SUMIF(DataRegularSeason20242025!$D$3:$D$1315,$A19, DataRegularSeason20242025!$J$3:$J$1315)</f>
        <v>20</v>
      </c>
      <c r="AS19">
        <f>SUMIF(DataRegularSeason20242025!$D$3:$D$1315,$A19, DataRegularSeason20242025!$K$3:$K$1315)</f>
        <v>26</v>
      </c>
      <c r="AT19">
        <f>AR19-AS19</f>
        <v>-6</v>
      </c>
      <c r="AU19">
        <f>COUNTIFS(DataRegularSeason20242025!$E$3:$E$1315,Table3[[#This Row],[Teams]],DataRegularSeason20242025!$J$3:$J$1315,0)</f>
        <v>1</v>
      </c>
      <c r="AV19">
        <f>SUMIF(DataRegularSeason20242025!$E$3:$E$1315,$A19,DataRegularSeason20242025!$K$3:$K$1315)</f>
        <v>12</v>
      </c>
      <c r="AW19">
        <f>SUMIF(DataRegularSeason20242025!$E$3:$E$1315,$A19,DataRegularSeason20242025!$J$3:$J$1315)</f>
        <v>12</v>
      </c>
      <c r="AX19">
        <f>AV19-AW19</f>
        <v>0</v>
      </c>
      <c r="AY19">
        <f>AR19+AV19</f>
        <v>32</v>
      </c>
      <c r="AZ19">
        <f>AS19+AW19</f>
        <v>38</v>
      </c>
      <c r="BA19">
        <f>AY19-AZ19</f>
        <v>-6</v>
      </c>
      <c r="BB19" s="17">
        <f>Table3[[#This Row],[GF]]/Table3[[#This Row],[GP]]</f>
        <v>2.6666666666666665</v>
      </c>
      <c r="BC19" s="17">
        <f>Table3[[#This Row],[GA]]/Table3[[#This Row],[GP]]</f>
        <v>3.1666666666666665</v>
      </c>
      <c r="BD19" s="17">
        <f>(Table3[[#This Row],[GF]]-Table3[[#This Row],[GA]])/Table3[[#This Row],[GP]]</f>
        <v>-0.5</v>
      </c>
      <c r="BE19">
        <f>COUNTIFS(DataRegularSeason20242025!$D$3:$D$1315,$A19,DataRegularSeason20242025!$H$3:$H$1315, $A19)</f>
        <v>6</v>
      </c>
      <c r="BF19">
        <f>COUNTIFS(DataRegularSeason20242025!$E$3:$E$1315,$A19,DataRegularSeason20242025!$H$3:$H$1315, $A19)</f>
        <v>4</v>
      </c>
      <c r="BG19">
        <f>BE19+BF19</f>
        <v>10</v>
      </c>
      <c r="BH19">
        <f>F19-BE19</f>
        <v>1</v>
      </c>
      <c r="BI19">
        <f>H19-BF19</f>
        <v>1</v>
      </c>
      <c r="BJ19">
        <f>BH19+BI19</f>
        <v>2</v>
      </c>
    </row>
    <row r="20" spans="1:64" x14ac:dyDescent="0.25">
      <c r="A20" t="s">
        <v>30</v>
      </c>
      <c r="B20" t="s">
        <v>98</v>
      </c>
      <c r="C20" t="s">
        <v>81</v>
      </c>
      <c r="D20">
        <f>COUNTIFS(DataRegularSeason20242025!$D$3:$D$1315,$A20,DataRegularSeason20242025!$R$3:$R$1315,1,DataRegularSeason20242025!$N$3:$N$1315,1) + COUNTIFS(DataRegularSeason20242025!$E$3:$E$1315,$A20,DataRegularSeason20242025!$R$3:$R$1315,1,DataRegularSeason20242025!$N$3:$N$1315,1)</f>
        <v>2</v>
      </c>
      <c r="E20" s="15">
        <f>Table3[[#This Row],[Watched]]/Table3[[#This Row],[GP]]</f>
        <v>0.18181818181818182</v>
      </c>
      <c r="F20">
        <f>COUNTIFS(DataRegularSeason20242025!$N$3:$N$1315,1,DataRegularSeason20242025!$D$3:$D$1315,$A20)</f>
        <v>5</v>
      </c>
      <c r="G20">
        <f>41-Table3[[#This Row],[GP_A]]</f>
        <v>36</v>
      </c>
      <c r="H20">
        <f>COUNTIFS(DataRegularSeason20242025!$E$3:$E$1315,$A20,DataRegularSeason20242025!$N$3:$N$1315,1)</f>
        <v>6</v>
      </c>
      <c r="I20">
        <f>41-Table3[[#This Row],[GP_H]]</f>
        <v>35</v>
      </c>
      <c r="J20">
        <f>F20+H20</f>
        <v>11</v>
      </c>
      <c r="K20">
        <f>82-Table3[[#This Row],[GP]]</f>
        <v>71</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4</v>
      </c>
      <c r="Q20">
        <f>COUNTIFS(DataRegularSeason20242025!$D$3:$D$1315,$A20, DataRegularSeason20242025!$S$3:$S$1315, $A20,DataRegularSeason20242025!$M$3:$M$1315,"REG")</f>
        <v>4</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5</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6</v>
      </c>
      <c r="AC20">
        <f>Table3[[#This Row],[L_A]]+Table3[[#This Row],[L_H]]</f>
        <v>5</v>
      </c>
      <c r="AD20">
        <f>Table3[[#This Row],[RW_A]]+Table3[[#This Row],[RW_H]]</f>
        <v>5</v>
      </c>
      <c r="AE20">
        <f>Table3[[#This Row],[RL_A]]+Table3[[#This Row],[RL_H]]</f>
        <v>5</v>
      </c>
      <c r="AF20">
        <f>Table3[[#This Row],[OTW_A]]+Table3[[#This Row],[OTW_H]]</f>
        <v>1</v>
      </c>
      <c r="AG20">
        <f>Table3[[#This Row],[OTL_A]]+Table3[[#This Row],[OTL_H]]</f>
        <v>0</v>
      </c>
      <c r="AH20">
        <f>Table3[[#This Row],[SOW_A]]+Table3[[#This Row],[SOW_H]]</f>
        <v>0</v>
      </c>
      <c r="AI20">
        <f>Table3[[#This Row],[SOL_A]]+Table3[[#This Row],[SOL_H]]</f>
        <v>0</v>
      </c>
      <c r="AJ20">
        <f>(2*(Table3[[#This Row],[W_A]]+Table3[[#This Row],[W_H]]))+Table3[[#This Row],[OTL_A]]+Table3[[#This Row],[SOL_A]]+Table3[[#This Row],[OTL_H]]+Table3[[#This Row],[SOL_H]]</f>
        <v>12</v>
      </c>
      <c r="AK20">
        <f>(3*(Table3[[#This Row],[RW_A]]+Table3[[#This Row],[RW_H]]))+(2*(Table3[[#This Row],[OTW_A]]+Table3[[#This Row],[SOW_A]]+Table3[[#This Row],[OTW_H]]+Table3[[#This Row],[SOW_H]]))+Table3[[#This Row],[OTL_A]]+Table3[[#This Row],[SOL_A]]+Table3[[#This Row],[OTL_H]]+Table3[[#This Row],[SOL_H]]</f>
        <v>17</v>
      </c>
      <c r="AL20" s="15">
        <f>Table3[[#This Row],[PTS]]/(2*Table3[[#This Row],[GP]])</f>
        <v>0.54545454545454541</v>
      </c>
      <c r="AM20" s="15">
        <f>Table3[[#This Row],[PTS2]]/(3*Table3[[#This Row],[GP]])</f>
        <v>0.51515151515151514</v>
      </c>
      <c r="AN20">
        <f>(2*Table3[[#This Row],[GR]])+Table3[[#This Row],[PTS]]</f>
        <v>154</v>
      </c>
      <c r="AO20">
        <f>(3*Table3[[#This Row],[GR]])+Table3[[#This Row],[PTS2]]</f>
        <v>230</v>
      </c>
      <c r="AP20" s="20" t="str">
        <f>_xlfn.CONCAT(TEXT(Table3[[#This Row],[W]], "0"), "-", TEXT(Table3[[#This Row],[RL]],"0"), "-", TEXT(Table3[[#This Row],[OTL]]+Table3[[#This Row],[SOL]], "0"))</f>
        <v>6-5-0</v>
      </c>
      <c r="AQ20">
        <f>COUNTIFS(DataRegularSeason20242025!$D$3:$D$1315,Table3[[#This Row],[Teams]],DataRegularSeason20242025!$K$3:$K$1315,0)</f>
        <v>1</v>
      </c>
      <c r="AR20">
        <f>SUMIF(DataRegularSeason20242025!$D$3:$D$1315,$A20, DataRegularSeason20242025!$J$3:$J$1315)</f>
        <v>14</v>
      </c>
      <c r="AS20">
        <f>SUMIF(DataRegularSeason20242025!$D$3:$D$1315,$A20, DataRegularSeason20242025!$K$3:$K$1315)</f>
        <v>17</v>
      </c>
      <c r="AT20">
        <f>AR20-AS20</f>
        <v>-3</v>
      </c>
      <c r="AU20">
        <f>COUNTIFS(DataRegularSeason20242025!$E$3:$E$1315,Table3[[#This Row],[Teams]],DataRegularSeason20242025!$J$3:$J$1315,0)</f>
        <v>1</v>
      </c>
      <c r="AV20">
        <f>SUMIF(DataRegularSeason20242025!$E$3:$E$1315,$A20,DataRegularSeason20242025!$K$3:$K$1315)</f>
        <v>28</v>
      </c>
      <c r="AW20">
        <f>SUMIF(DataRegularSeason20242025!$E$3:$E$1315,$A20,DataRegularSeason20242025!$J$3:$J$1315)</f>
        <v>16</v>
      </c>
      <c r="AX20">
        <f>AV20-AW20</f>
        <v>12</v>
      </c>
      <c r="AY20">
        <f>AR20+AV20</f>
        <v>42</v>
      </c>
      <c r="AZ20">
        <f>AS20+AW20</f>
        <v>33</v>
      </c>
      <c r="BA20">
        <f>AY20-AZ20</f>
        <v>9</v>
      </c>
      <c r="BB20" s="17">
        <f>Table3[[#This Row],[GF]]/Table3[[#This Row],[GP]]</f>
        <v>3.8181818181818183</v>
      </c>
      <c r="BC20" s="17">
        <f>Table3[[#This Row],[GA]]/Table3[[#This Row],[GP]]</f>
        <v>3</v>
      </c>
      <c r="BD20" s="17">
        <f>(Table3[[#This Row],[GF]]-Table3[[#This Row],[GA]])/Table3[[#This Row],[GP]]</f>
        <v>0.81818181818181823</v>
      </c>
      <c r="BE20">
        <f>COUNTIFS(DataRegularSeason20242025!$D$3:$D$1315,$A20,DataRegularSeason20242025!$H$3:$H$1315, $A20)</f>
        <v>1</v>
      </c>
      <c r="BF20">
        <f>COUNTIFS(DataRegularSeason20242025!$E$3:$E$1315,$A20,DataRegularSeason20242025!$H$3:$H$1315, $A20)</f>
        <v>3</v>
      </c>
      <c r="BG20">
        <f>BE20+BF20</f>
        <v>4</v>
      </c>
      <c r="BH20">
        <f>F20-BE20</f>
        <v>4</v>
      </c>
      <c r="BI20">
        <f>H20-BF20</f>
        <v>3</v>
      </c>
      <c r="BJ20">
        <f>BH20+BI20</f>
        <v>7</v>
      </c>
    </row>
    <row r="21" spans="1:64"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10</v>
      </c>
      <c r="E21" s="15">
        <f>Table3[[#This Row],[Watched]]/Table3[[#This Row],[GP]]</f>
        <v>0.76923076923076927</v>
      </c>
      <c r="F21">
        <f>COUNTIFS(DataRegularSeason20242025!$N$3:$N$1315,1,DataRegularSeason20242025!$D$3:$D$1315,$A21)</f>
        <v>7</v>
      </c>
      <c r="G21">
        <f>41-Table3[[#This Row],[GP_A]]</f>
        <v>34</v>
      </c>
      <c r="H21">
        <f>COUNTIFS(DataRegularSeason20242025!$E$3:$E$1315,$A21,DataRegularSeason20242025!$N$3:$N$1315,1)</f>
        <v>6</v>
      </c>
      <c r="I21">
        <f>41-Table3[[#This Row],[GP_H]]</f>
        <v>35</v>
      </c>
      <c r="J21">
        <f>F21+H21</f>
        <v>13</v>
      </c>
      <c r="K21">
        <f>82-Table3[[#This Row],[GP]]</f>
        <v>69</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4</v>
      </c>
      <c r="R21">
        <f>COUNTIFS(DataRegularSeason20242025!$D$3:$D$1315,$A21, DataRegularSeason20242025!$S$3:$S$1315, $A21,DataRegularSeason20242025!$M$3:$M$1315,"OT")</f>
        <v>0</v>
      </c>
      <c r="S21">
        <f>COUNTIFS(DataRegularSeason20242025!$D$3:$D$1315,$A21, DataRegularSeason20242025!$S$3:$S$1315, $A21,DataRegularSeason20242025!$M$3:$M$1315,"SO")</f>
        <v>1</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1</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8</v>
      </c>
      <c r="AD21">
        <f>Table3[[#This Row],[RW_A]]+Table3[[#This Row],[RW_H]]</f>
        <v>3</v>
      </c>
      <c r="AE21">
        <f>Table3[[#This Row],[RL_A]]+Table3[[#This Row],[RL_H]]</f>
        <v>7</v>
      </c>
      <c r="AF21">
        <f>Table3[[#This Row],[OTW_A]]+Table3[[#This Row],[OTW_H]]</f>
        <v>2</v>
      </c>
      <c r="AG21">
        <f>Table3[[#This Row],[OTL_A]]+Table3[[#This Row],[OTL_H]]</f>
        <v>0</v>
      </c>
      <c r="AH21">
        <f>Table3[[#This Row],[SOW_A]]+Table3[[#This Row],[SOW_H]]</f>
        <v>0</v>
      </c>
      <c r="AI21">
        <f>Table3[[#This Row],[SOL_A]]+Table3[[#This Row],[SOL_H]]</f>
        <v>1</v>
      </c>
      <c r="AJ21">
        <f>(2*(Table3[[#This Row],[W_A]]+Table3[[#This Row],[W_H]]))+Table3[[#This Row],[OTL_A]]+Table3[[#This Row],[SOL_A]]+Table3[[#This Row],[OTL_H]]+Table3[[#This Row],[SOL_H]]</f>
        <v>11</v>
      </c>
      <c r="AK21">
        <f>(3*(Table3[[#This Row],[RW_A]]+Table3[[#This Row],[RW_H]]))+(2*(Table3[[#This Row],[OTW_A]]+Table3[[#This Row],[SOW_A]]+Table3[[#This Row],[OTW_H]]+Table3[[#This Row],[SOW_H]]))+Table3[[#This Row],[OTL_A]]+Table3[[#This Row],[SOL_A]]+Table3[[#This Row],[OTL_H]]+Table3[[#This Row],[SOL_H]]</f>
        <v>14</v>
      </c>
      <c r="AL21" s="15">
        <f>Table3[[#This Row],[PTS]]/(2*Table3[[#This Row],[GP]])</f>
        <v>0.42307692307692307</v>
      </c>
      <c r="AM21" s="15">
        <f>Table3[[#This Row],[PTS2]]/(3*Table3[[#This Row],[GP]])</f>
        <v>0.35897435897435898</v>
      </c>
      <c r="AN21">
        <f>(2*Table3[[#This Row],[GR]])+Table3[[#This Row],[PTS]]</f>
        <v>149</v>
      </c>
      <c r="AO21">
        <f>(3*Table3[[#This Row],[GR]])+Table3[[#This Row],[PTS2]]</f>
        <v>221</v>
      </c>
      <c r="AP21" s="20" t="str">
        <f>_xlfn.CONCAT(TEXT(Table3[[#This Row],[W]], "0"), "-", TEXT(Table3[[#This Row],[RL]],"0"), "-", TEXT(Table3[[#This Row],[OTL]]+Table3[[#This Row],[SOL]], "0"))</f>
        <v>5-7-1</v>
      </c>
      <c r="AQ21">
        <f>COUNTIFS(DataRegularSeason20242025!$D$3:$D$1315,Table3[[#This Row],[Teams]],DataRegularSeason20242025!$K$3:$K$1315,0)</f>
        <v>0</v>
      </c>
      <c r="AR21">
        <f>SUMIF(DataRegularSeason20242025!$D$3:$D$1315,$A21, DataRegularSeason20242025!$J$3:$J$1315)</f>
        <v>23</v>
      </c>
      <c r="AS21">
        <f>SUMIF(DataRegularSeason20242025!$D$3:$D$1315,$A21, DataRegularSeason20242025!$K$3:$K$1315)</f>
        <v>28</v>
      </c>
      <c r="AT21">
        <f>AR21-AS21</f>
        <v>-5</v>
      </c>
      <c r="AU21">
        <f>COUNTIFS(DataRegularSeason20242025!$E$3:$E$1315,Table3[[#This Row],[Teams]],DataRegularSeason20242025!$J$3:$J$1315,0)</f>
        <v>0</v>
      </c>
      <c r="AV21">
        <f>SUMIF(DataRegularSeason20242025!$E$3:$E$1315,$A21,DataRegularSeason20242025!$K$3:$K$1315)</f>
        <v>15</v>
      </c>
      <c r="AW21">
        <f>SUMIF(DataRegularSeason20242025!$E$3:$E$1315,$A21,DataRegularSeason20242025!$J$3:$J$1315)</f>
        <v>22</v>
      </c>
      <c r="AX21">
        <f>AV21-AW21</f>
        <v>-7</v>
      </c>
      <c r="AY21">
        <f>AR21+AV21</f>
        <v>38</v>
      </c>
      <c r="AZ21">
        <f>AS21+AW21</f>
        <v>50</v>
      </c>
      <c r="BA21">
        <f>AY21-AZ21</f>
        <v>-12</v>
      </c>
      <c r="BB21" s="17">
        <f>Table3[[#This Row],[GF]]/Table3[[#This Row],[GP]]</f>
        <v>2.9230769230769229</v>
      </c>
      <c r="BC21" s="17">
        <f>Table3[[#This Row],[GA]]/Table3[[#This Row],[GP]]</f>
        <v>3.8461538461538463</v>
      </c>
      <c r="BD21" s="17">
        <f>(Table3[[#This Row],[GF]]-Table3[[#This Row],[GA]])/Table3[[#This Row],[GP]]</f>
        <v>-0.92307692307692313</v>
      </c>
      <c r="BE21">
        <f>COUNTIFS(DataRegularSeason20242025!$D$3:$D$1315,$A21,DataRegularSeason20242025!$H$3:$H$1315, $A21)</f>
        <v>2</v>
      </c>
      <c r="BF21">
        <f>COUNTIFS(DataRegularSeason20242025!$E$3:$E$1315,$A21,DataRegularSeason20242025!$H$3:$H$1315, $A21)</f>
        <v>2</v>
      </c>
      <c r="BG21">
        <f>BE21+BF21</f>
        <v>4</v>
      </c>
      <c r="BH21">
        <f>F21-BE21</f>
        <v>5</v>
      </c>
      <c r="BI21">
        <f>H21-BF21</f>
        <v>4</v>
      </c>
      <c r="BJ21">
        <f>BH21+BI21</f>
        <v>9</v>
      </c>
    </row>
    <row r="22" spans="1:64"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0.46153846153846156</v>
      </c>
      <c r="F22">
        <f>COUNTIFS(DataRegularSeason20242025!$N$3:$N$1315,1,DataRegularSeason20242025!$D$3:$D$1315,$A22)</f>
        <v>7</v>
      </c>
      <c r="G22">
        <f>41-Table3[[#This Row],[GP_A]]</f>
        <v>34</v>
      </c>
      <c r="H22">
        <f>COUNTIFS(DataRegularSeason20242025!$E$3:$E$1315,$A22,DataRegularSeason20242025!$N$3:$N$1315,1)</f>
        <v>6</v>
      </c>
      <c r="I22">
        <f>41-Table3[[#This Row],[GP_H]]</f>
        <v>35</v>
      </c>
      <c r="J22">
        <f>F22+H22</f>
        <v>13</v>
      </c>
      <c r="K22">
        <f>82-Table3[[#This Row],[GP]]</f>
        <v>69</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4</v>
      </c>
      <c r="Q22">
        <f>COUNTIFS(DataRegularSeason20242025!$D$3:$D$1315,$A22, DataRegularSeason20242025!$S$3:$S$1315, $A22,DataRegularSeason20242025!$M$3:$M$1315,"REG")</f>
        <v>4</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5</v>
      </c>
      <c r="AC22">
        <f>Table3[[#This Row],[L_A]]+Table3[[#This Row],[L_H]]</f>
        <v>8</v>
      </c>
      <c r="AD22">
        <f>Table3[[#This Row],[RW_A]]+Table3[[#This Row],[RW_H]]</f>
        <v>3</v>
      </c>
      <c r="AE22">
        <f>Table3[[#This Row],[RL_A]]+Table3[[#This Row],[RL_H]]</f>
        <v>7</v>
      </c>
      <c r="AF22">
        <f>Table3[[#This Row],[OTW_A]]+Table3[[#This Row],[OTW_H]]</f>
        <v>1</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14</v>
      </c>
      <c r="AL22" s="15">
        <f>Table3[[#This Row],[PTS]]/(2*Table3[[#This Row],[GP]])</f>
        <v>0.42307692307692307</v>
      </c>
      <c r="AM22" s="15">
        <f>Table3[[#This Row],[PTS2]]/(3*Table3[[#This Row],[GP]])</f>
        <v>0.35897435897435898</v>
      </c>
      <c r="AN22">
        <f>(2*Table3[[#This Row],[GR]])+Table3[[#This Row],[PTS]]</f>
        <v>149</v>
      </c>
      <c r="AO22">
        <f>(3*Table3[[#This Row],[GR]])+Table3[[#This Row],[PTS2]]</f>
        <v>221</v>
      </c>
      <c r="AP22" s="20" t="str">
        <f>_xlfn.CONCAT(TEXT(Table3[[#This Row],[W]], "0"), "-", TEXT(Table3[[#This Row],[RL]],"0"), "-", TEXT(Table3[[#This Row],[OTL]]+Table3[[#This Row],[SOL]], "0"))</f>
        <v>5-7-1</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20</v>
      </c>
      <c r="AT22">
        <f>AR22-AS22</f>
        <v>1</v>
      </c>
      <c r="AU22">
        <f>COUNTIFS(DataRegularSeason20242025!$E$3:$E$1315,Table3[[#This Row],[Teams]],DataRegularSeason20242025!$J$3:$J$1315,0)</f>
        <v>0</v>
      </c>
      <c r="AV22">
        <f>SUMIF(DataRegularSeason20242025!$E$3:$E$1315,$A22,DataRegularSeason20242025!$K$3:$K$1315)</f>
        <v>16</v>
      </c>
      <c r="AW22">
        <f>SUMIF(DataRegularSeason20242025!$E$3:$E$1315,$A22,DataRegularSeason20242025!$J$3:$J$1315)</f>
        <v>19</v>
      </c>
      <c r="AX22">
        <f>AV22-AW22</f>
        <v>-3</v>
      </c>
      <c r="AY22">
        <f>AR22+AV22</f>
        <v>37</v>
      </c>
      <c r="AZ22">
        <f>AS22+AW22</f>
        <v>39</v>
      </c>
      <c r="BA22">
        <f>AY22-AZ22</f>
        <v>-2</v>
      </c>
      <c r="BB22" s="17">
        <f>Table3[[#This Row],[GF]]/Table3[[#This Row],[GP]]</f>
        <v>2.8461538461538463</v>
      </c>
      <c r="BC22" s="17">
        <f>Table3[[#This Row],[GA]]/Table3[[#This Row],[GP]]</f>
        <v>3</v>
      </c>
      <c r="BD22" s="17">
        <f>(Table3[[#This Row],[GF]]-Table3[[#This Row],[GA]])/Table3[[#This Row],[GP]]</f>
        <v>-0.15384615384615385</v>
      </c>
      <c r="BE22">
        <f>COUNTIFS(DataRegularSeason20242025!$D$3:$D$1315,$A22,DataRegularSeason20242025!$H$3:$H$1315, $A22)</f>
        <v>2</v>
      </c>
      <c r="BF22">
        <f>COUNTIFS(DataRegularSeason20242025!$E$3:$E$1315,$A22,DataRegularSeason20242025!$H$3:$H$1315, $A22)</f>
        <v>1</v>
      </c>
      <c r="BG22">
        <f>BE22+BF22</f>
        <v>3</v>
      </c>
      <c r="BH22">
        <f>F22-BE22</f>
        <v>5</v>
      </c>
      <c r="BI22">
        <f>H22-BF22</f>
        <v>5</v>
      </c>
      <c r="BJ22">
        <f>BH22+BI22</f>
        <v>10</v>
      </c>
    </row>
    <row r="23" spans="1:64" x14ac:dyDescent="0.25">
      <c r="A23" t="s">
        <v>17</v>
      </c>
      <c r="B23" t="s">
        <v>97</v>
      </c>
      <c r="C23" t="s">
        <v>95</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0.61538461538461542</v>
      </c>
      <c r="F23">
        <f>COUNTIFS(DataRegularSeason20242025!$N$3:$N$1315,1,DataRegularSeason20242025!$D$3:$D$1315,$A23)</f>
        <v>9</v>
      </c>
      <c r="G23">
        <f>41-Table3[[#This Row],[GP_A]]</f>
        <v>32</v>
      </c>
      <c r="H23">
        <f>COUNTIFS(DataRegularSeason20242025!$E$3:$E$1315,$A23,DataRegularSeason20242025!$N$3:$N$1315,1)</f>
        <v>4</v>
      </c>
      <c r="I23">
        <f>41-Table3[[#This Row],[GP_H]]</f>
        <v>37</v>
      </c>
      <c r="J23">
        <f>F23+H23</f>
        <v>13</v>
      </c>
      <c r="K23">
        <f>82-Table3[[#This Row],[GP]]</f>
        <v>69</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5</v>
      </c>
      <c r="Q23">
        <f>COUNTIFS(DataRegularSeason20242025!$D$3:$D$1315,$A23, DataRegularSeason20242025!$S$3:$S$1315, $A23,DataRegularSeason20242025!$M$3:$M$1315,"REG")</f>
        <v>4</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3</v>
      </c>
      <c r="Y23">
        <f>COUNTIFS(DataRegularSeason20242025!$E$3:$E$1315,$A23, DataRegularSeason20242025!$S$3:$S$1315, $A23,DataRegularSeason20242025!$M$3:$M$1315,"REG")</f>
        <v>3</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5</v>
      </c>
      <c r="AC23">
        <f>Table3[[#This Row],[L_A]]+Table3[[#This Row],[L_H]]</f>
        <v>8</v>
      </c>
      <c r="AD23">
        <f>Table3[[#This Row],[RW_A]]+Table3[[#This Row],[RW_H]]</f>
        <v>4</v>
      </c>
      <c r="AE23">
        <f>Table3[[#This Row],[RL_A]]+Table3[[#This Row],[RL_H]]</f>
        <v>7</v>
      </c>
      <c r="AF23">
        <f>Table3[[#This Row],[OTW_A]]+Table3[[#This Row],[OTW_H]]</f>
        <v>0</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11</v>
      </c>
      <c r="AK23">
        <f>(3*(Table3[[#This Row],[RW_A]]+Table3[[#This Row],[RW_H]]))+(2*(Table3[[#This Row],[OTW_A]]+Table3[[#This Row],[SOW_A]]+Table3[[#This Row],[OTW_H]]+Table3[[#This Row],[SOW_H]]))+Table3[[#This Row],[OTL_A]]+Table3[[#This Row],[SOL_A]]+Table3[[#This Row],[OTL_H]]+Table3[[#This Row],[SOL_H]]</f>
        <v>15</v>
      </c>
      <c r="AL23" s="15">
        <f>Table3[[#This Row],[PTS]]/(2*Table3[[#This Row],[GP]])</f>
        <v>0.42307692307692307</v>
      </c>
      <c r="AM23" s="15">
        <f>Table3[[#This Row],[PTS2]]/(3*Table3[[#This Row],[GP]])</f>
        <v>0.38461538461538464</v>
      </c>
      <c r="AN23">
        <f>(2*Table3[[#This Row],[GR]])+Table3[[#This Row],[PTS]]</f>
        <v>149</v>
      </c>
      <c r="AO23">
        <f>(3*Table3[[#This Row],[GR]])+Table3[[#This Row],[PTS2]]</f>
        <v>222</v>
      </c>
      <c r="AP23" s="20" t="str">
        <f>_xlfn.CONCAT(TEXT(Table3[[#This Row],[W]], "0"), "-", TEXT(Table3[[#This Row],[RL]],"0"), "-", TEXT(Table3[[#This Row],[OTL]]+Table3[[#This Row],[SOL]], "0"))</f>
        <v>5-7-1</v>
      </c>
      <c r="AQ23">
        <f>COUNTIFS(DataRegularSeason20242025!$D$3:$D$1315,Table3[[#This Row],[Teams]],DataRegularSeason20242025!$K$3:$K$1315,0)</f>
        <v>0</v>
      </c>
      <c r="AR23">
        <f>SUMIF(DataRegularSeason20242025!$D$3:$D$1315,$A23, DataRegularSeason20242025!$J$3:$J$1315)</f>
        <v>26</v>
      </c>
      <c r="AS23">
        <f>SUMIF(DataRegularSeason20242025!$D$3:$D$1315,$A23, DataRegularSeason20242025!$K$3:$K$1315)</f>
        <v>26</v>
      </c>
      <c r="AT23">
        <f>AR23-AS23</f>
        <v>0</v>
      </c>
      <c r="AU23">
        <f>COUNTIFS(DataRegularSeason20242025!$E$3:$E$1315,Table3[[#This Row],[Teams]],DataRegularSeason20242025!$J$3:$J$1315,0)</f>
        <v>0</v>
      </c>
      <c r="AV23">
        <f>SUMIF(DataRegularSeason20242025!$E$3:$E$1315,$A23,DataRegularSeason20242025!$K$3:$K$1315)</f>
        <v>11</v>
      </c>
      <c r="AW23">
        <f>SUMIF(DataRegularSeason20242025!$E$3:$E$1315,$A23,DataRegularSeason20242025!$J$3:$J$1315)</f>
        <v>15</v>
      </c>
      <c r="AX23">
        <f>AV23-AW23</f>
        <v>-4</v>
      </c>
      <c r="AY23">
        <f>AR23+AV23</f>
        <v>37</v>
      </c>
      <c r="AZ23">
        <f>AS23+AW23</f>
        <v>41</v>
      </c>
      <c r="BA23">
        <f>AY23-AZ23</f>
        <v>-4</v>
      </c>
      <c r="BB23" s="17">
        <f>Table3[[#This Row],[GF]]/Table3[[#This Row],[GP]]</f>
        <v>2.8461538461538463</v>
      </c>
      <c r="BC23" s="17">
        <f>Table3[[#This Row],[GA]]/Table3[[#This Row],[GP]]</f>
        <v>3.1538461538461537</v>
      </c>
      <c r="BD23" s="17">
        <f>(Table3[[#This Row],[GF]]-Table3[[#This Row],[GA]])/Table3[[#This Row],[GP]]</f>
        <v>-0.30769230769230771</v>
      </c>
      <c r="BE23">
        <f>COUNTIFS(DataRegularSeason20242025!$D$3:$D$1315,$A23,DataRegularSeason20242025!$H$3:$H$1315, $A23)</f>
        <v>1</v>
      </c>
      <c r="BF23">
        <f>COUNTIFS(DataRegularSeason20242025!$E$3:$E$1315,$A23,DataRegularSeason20242025!$H$3:$H$1315, $A23)</f>
        <v>2</v>
      </c>
      <c r="BG23">
        <f>BE23+BF23</f>
        <v>3</v>
      </c>
      <c r="BH23">
        <f>F23-BE23</f>
        <v>8</v>
      </c>
      <c r="BI23">
        <f>H23-BF23</f>
        <v>2</v>
      </c>
      <c r="BJ23">
        <f>BH23+BI23</f>
        <v>10</v>
      </c>
    </row>
    <row r="24" spans="1:64"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5</v>
      </c>
      <c r="E24" s="15">
        <f>Table3[[#This Row],[Watched]]/Table3[[#This Row],[GP]]</f>
        <v>0.45454545454545453</v>
      </c>
      <c r="F24">
        <f>COUNTIFS(DataRegularSeason20242025!$N$3:$N$1315,1,DataRegularSeason20242025!$D$3:$D$1315,$A24)</f>
        <v>4</v>
      </c>
      <c r="G24">
        <f>41-Table3[[#This Row],[GP_A]]</f>
        <v>37</v>
      </c>
      <c r="H24">
        <f>COUNTIFS(DataRegularSeason20242025!$E$3:$E$1315,$A24,DataRegularSeason20242025!$N$3:$N$1315,1)</f>
        <v>7</v>
      </c>
      <c r="I24">
        <f>41-Table3[[#This Row],[GP_H]]</f>
        <v>34</v>
      </c>
      <c r="J24">
        <f>F24+H24</f>
        <v>11</v>
      </c>
      <c r="K24">
        <f>82-Table3[[#This Row],[GP]]</f>
        <v>71</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5</v>
      </c>
      <c r="AC24">
        <f>Table3[[#This Row],[L_A]]+Table3[[#This Row],[L_H]]</f>
        <v>6</v>
      </c>
      <c r="AD24">
        <f>Table3[[#This Row],[RW_A]]+Table3[[#This Row],[RW_H]]</f>
        <v>5</v>
      </c>
      <c r="AE24">
        <f>Table3[[#This Row],[RL_A]]+Table3[[#This Row],[RL_H]]</f>
        <v>5</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11</v>
      </c>
      <c r="AK24">
        <f>(3*(Table3[[#This Row],[RW_A]]+Table3[[#This Row],[RW_H]]))+(2*(Table3[[#This Row],[OTW_A]]+Table3[[#This Row],[SOW_A]]+Table3[[#This Row],[OTW_H]]+Table3[[#This Row],[SOW_H]]))+Table3[[#This Row],[OTL_A]]+Table3[[#This Row],[SOL_A]]+Table3[[#This Row],[OTL_H]]+Table3[[#This Row],[SOL_H]]</f>
        <v>16</v>
      </c>
      <c r="AL24" s="15">
        <f>Table3[[#This Row],[PTS]]/(2*Table3[[#This Row],[GP]])</f>
        <v>0.5</v>
      </c>
      <c r="AM24" s="15">
        <f>Table3[[#This Row],[PTS2]]/(3*Table3[[#This Row],[GP]])</f>
        <v>0.48484848484848486</v>
      </c>
      <c r="AN24">
        <f>(2*Table3[[#This Row],[GR]])+Table3[[#This Row],[PTS]]</f>
        <v>153</v>
      </c>
      <c r="AO24">
        <f>(3*Table3[[#This Row],[GR]])+Table3[[#This Row],[PTS2]]</f>
        <v>229</v>
      </c>
      <c r="AP24" s="20" t="str">
        <f>_xlfn.CONCAT(TEXT(Table3[[#This Row],[W]], "0"), "-", TEXT(Table3[[#This Row],[RL]],"0"), "-", TEXT(Table3[[#This Row],[OTL]]+Table3[[#This Row],[SOL]], "0"))</f>
        <v>5-5-1</v>
      </c>
      <c r="AQ24">
        <f>COUNTIFS(DataRegularSeason20242025!$D$3:$D$1315,Table3[[#This Row],[Teams]],DataRegularSeason20242025!$K$3:$K$1315,0)</f>
        <v>0</v>
      </c>
      <c r="AR24">
        <f>SUMIF(DataRegularSeason20242025!$D$3:$D$1315,$A24, DataRegularSeason20242025!$J$3:$J$1315)</f>
        <v>13</v>
      </c>
      <c r="AS24">
        <f>SUMIF(DataRegularSeason20242025!$D$3:$D$1315,$A24, DataRegularSeason20242025!$K$3:$K$1315)</f>
        <v>18</v>
      </c>
      <c r="AT24">
        <f>AR24-AS24</f>
        <v>-5</v>
      </c>
      <c r="AU24">
        <f>COUNTIFS(DataRegularSeason20242025!$E$3:$E$1315,Table3[[#This Row],[Teams]],DataRegularSeason20242025!$J$3:$J$1315,0)</f>
        <v>1</v>
      </c>
      <c r="AV24">
        <f>SUMIF(DataRegularSeason20242025!$E$3:$E$1315,$A24,DataRegularSeason20242025!$K$3:$K$1315)</f>
        <v>26</v>
      </c>
      <c r="AW24">
        <f>SUMIF(DataRegularSeason20242025!$E$3:$E$1315,$A24,DataRegularSeason20242025!$J$3:$J$1315)</f>
        <v>20</v>
      </c>
      <c r="AX24">
        <f>AV24-AW24</f>
        <v>6</v>
      </c>
      <c r="AY24">
        <f>AR24+AV24</f>
        <v>39</v>
      </c>
      <c r="AZ24">
        <f>AS24+AW24</f>
        <v>38</v>
      </c>
      <c r="BA24">
        <f>AY24-AZ24</f>
        <v>1</v>
      </c>
      <c r="BB24" s="17">
        <f>Table3[[#This Row],[GF]]/Table3[[#This Row],[GP]]</f>
        <v>3.5454545454545454</v>
      </c>
      <c r="BC24" s="17">
        <f>Table3[[#This Row],[GA]]/Table3[[#This Row],[GP]]</f>
        <v>3.4545454545454546</v>
      </c>
      <c r="BD24" s="17">
        <f>(Table3[[#This Row],[GF]]-Table3[[#This Row],[GA]])/Table3[[#This Row],[GP]]</f>
        <v>9.0909090909090912E-2</v>
      </c>
      <c r="BE24">
        <f>COUNTIFS(DataRegularSeason20242025!$D$3:$D$1315,$A24,DataRegularSeason20242025!$H$3:$H$1315, $A24)</f>
        <v>1</v>
      </c>
      <c r="BF24">
        <f>COUNTIFS(DataRegularSeason20242025!$E$3:$E$1315,$A24,DataRegularSeason20242025!$H$3:$H$1315, $A24)</f>
        <v>2</v>
      </c>
      <c r="BG24">
        <f>BE24+BF24</f>
        <v>3</v>
      </c>
      <c r="BH24">
        <f>F24-BE24</f>
        <v>3</v>
      </c>
      <c r="BI24">
        <f>H24-BF24</f>
        <v>5</v>
      </c>
      <c r="BJ24">
        <f>BH24+BI24</f>
        <v>8</v>
      </c>
    </row>
    <row r="25" spans="1:64"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0.54545454545454541</v>
      </c>
      <c r="F25">
        <f>COUNTIFS(DataRegularSeason20242025!$N$3:$N$1315,1,DataRegularSeason20242025!$D$3:$D$1315,$A25)</f>
        <v>4</v>
      </c>
      <c r="G25">
        <f>41-Table3[[#This Row],[GP_A]]</f>
        <v>37</v>
      </c>
      <c r="H25">
        <f>COUNTIFS(DataRegularSeason20242025!$E$3:$E$1315,$A25,DataRegularSeason20242025!$N$3:$N$1315,1)</f>
        <v>7</v>
      </c>
      <c r="I25">
        <f>41-Table3[[#This Row],[GP_H]]</f>
        <v>34</v>
      </c>
      <c r="J25">
        <f>F25+H25</f>
        <v>11</v>
      </c>
      <c r="K25">
        <f>82-Table3[[#This Row],[GP]]</f>
        <v>71</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2</v>
      </c>
      <c r="Q25">
        <f>COUNTIFS(DataRegularSeason20242025!$D$3:$D$1315,$A25, DataRegularSeason20242025!$S$3:$S$1315, $A25,DataRegularSeason20242025!$M$3:$M$1315,"REG")</f>
        <v>2</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5</v>
      </c>
      <c r="AC25">
        <f>Table3[[#This Row],[L_A]]+Table3[[#This Row],[L_H]]</f>
        <v>6</v>
      </c>
      <c r="AD25">
        <f>Table3[[#This Row],[RW_A]]+Table3[[#This Row],[RW_H]]</f>
        <v>5</v>
      </c>
      <c r="AE25">
        <f>Table3[[#This Row],[RL_A]]+Table3[[#This Row],[RL_H]]</f>
        <v>5</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11</v>
      </c>
      <c r="AK25">
        <f>(3*(Table3[[#This Row],[RW_A]]+Table3[[#This Row],[RW_H]]))+(2*(Table3[[#This Row],[OTW_A]]+Table3[[#This Row],[SOW_A]]+Table3[[#This Row],[OTW_H]]+Table3[[#This Row],[SOW_H]]))+Table3[[#This Row],[OTL_A]]+Table3[[#This Row],[SOL_A]]+Table3[[#This Row],[OTL_H]]+Table3[[#This Row],[SOL_H]]</f>
        <v>16</v>
      </c>
      <c r="AL25" s="15">
        <f>Table3[[#This Row],[PTS]]/(2*Table3[[#This Row],[GP]])</f>
        <v>0.5</v>
      </c>
      <c r="AM25" s="15">
        <f>Table3[[#This Row],[PTS2]]/(3*Table3[[#This Row],[GP]])</f>
        <v>0.48484848484848486</v>
      </c>
      <c r="AN25">
        <f>(2*Table3[[#This Row],[GR]])+Table3[[#This Row],[PTS]]</f>
        <v>153</v>
      </c>
      <c r="AO25">
        <f>(3*Table3[[#This Row],[GR]])+Table3[[#This Row],[PTS2]]</f>
        <v>229</v>
      </c>
      <c r="AP25" s="20" t="str">
        <f>_xlfn.CONCAT(TEXT(Table3[[#This Row],[W]], "0"), "-", TEXT(Table3[[#This Row],[RL]],"0"), "-", TEXT(Table3[[#This Row],[OTL]]+Table3[[#This Row],[SOL]], "0"))</f>
        <v>5-5-1</v>
      </c>
      <c r="AQ25">
        <f>COUNTIFS(DataRegularSeason20242025!$D$3:$D$1315,Table3[[#This Row],[Teams]],DataRegularSeason20242025!$K$3:$K$1315,0)</f>
        <v>1</v>
      </c>
      <c r="AR25">
        <f>SUMIF(DataRegularSeason20242025!$D$3:$D$1315,$A25, DataRegularSeason20242025!$J$3:$J$1315)</f>
        <v>10</v>
      </c>
      <c r="AS25">
        <f>SUMIF(DataRegularSeason20242025!$D$3:$D$1315,$A25, DataRegularSeason20242025!$K$3:$K$1315)</f>
        <v>11</v>
      </c>
      <c r="AT25">
        <f>AR25-AS25</f>
        <v>-1</v>
      </c>
      <c r="AU25">
        <f>COUNTIFS(DataRegularSeason20242025!$E$3:$E$1315,Table3[[#This Row],[Teams]],DataRegularSeason20242025!$J$3:$J$1315,0)</f>
        <v>1</v>
      </c>
      <c r="AV25">
        <f>SUMIF(DataRegularSeason20242025!$E$3:$E$1315,$A25,DataRegularSeason20242025!$K$3:$K$1315)</f>
        <v>19</v>
      </c>
      <c r="AW25">
        <f>SUMIF(DataRegularSeason20242025!$E$3:$E$1315,$A25,DataRegularSeason20242025!$J$3:$J$1315)</f>
        <v>24</v>
      </c>
      <c r="AX25">
        <f>AV25-AW25</f>
        <v>-5</v>
      </c>
      <c r="AY25">
        <f>AR25+AV25</f>
        <v>29</v>
      </c>
      <c r="AZ25">
        <f>AS25+AW25</f>
        <v>35</v>
      </c>
      <c r="BA25">
        <f>AY25-AZ25</f>
        <v>-6</v>
      </c>
      <c r="BB25" s="17">
        <f>Table3[[#This Row],[GF]]/Table3[[#This Row],[GP]]</f>
        <v>2.6363636363636362</v>
      </c>
      <c r="BC25" s="17">
        <f>Table3[[#This Row],[GA]]/Table3[[#This Row],[GP]]</f>
        <v>3.1818181818181817</v>
      </c>
      <c r="BD25" s="17">
        <f>(Table3[[#This Row],[GF]]-Table3[[#This Row],[GA]])/Table3[[#This Row],[GP]]</f>
        <v>-0.54545454545454541</v>
      </c>
      <c r="BE25">
        <f>COUNTIFS(DataRegularSeason20242025!$D$3:$D$1315,$A25,DataRegularSeason20242025!$H$3:$H$1315, $A25)</f>
        <v>0</v>
      </c>
      <c r="BF25">
        <f>COUNTIFS(DataRegularSeason20242025!$E$3:$E$1315,$A25,DataRegularSeason20242025!$H$3:$H$1315, $A25)</f>
        <v>1</v>
      </c>
      <c r="BG25">
        <f>BE25+BF25</f>
        <v>1</v>
      </c>
      <c r="BH25">
        <f>F25-BE25</f>
        <v>4</v>
      </c>
      <c r="BI25">
        <f>H25-BF25</f>
        <v>6</v>
      </c>
      <c r="BJ25">
        <f>BH25+BI25</f>
        <v>10</v>
      </c>
    </row>
    <row r="26" spans="1:64" x14ac:dyDescent="0.25">
      <c r="A26" t="s">
        <v>26</v>
      </c>
      <c r="B26" t="s">
        <v>97</v>
      </c>
      <c r="C26" t="s">
        <v>95</v>
      </c>
      <c r="D26">
        <f>COUNTIFS(DataRegularSeason20242025!$D$3:$D$1315,$A26,DataRegularSeason20242025!$R$3:$R$1315,1,DataRegularSeason20242025!$N$3:$N$1315,1) + COUNTIFS(DataRegularSeason20242025!$E$3:$E$1315,$A26,DataRegularSeason20242025!$R$3:$R$1315,1,DataRegularSeason20242025!$N$3:$N$1315,1)</f>
        <v>6</v>
      </c>
      <c r="E26" s="15">
        <f>Table3[[#This Row],[Watched]]/Table3[[#This Row],[GP]]</f>
        <v>0.5</v>
      </c>
      <c r="F26">
        <f>COUNTIFS(DataRegularSeason20242025!$N$3:$N$1315,1,DataRegularSeason20242025!$D$3:$D$1315,$A26)</f>
        <v>5</v>
      </c>
      <c r="G26">
        <f>41-Table3[[#This Row],[GP_A]]</f>
        <v>36</v>
      </c>
      <c r="H26">
        <f>COUNTIFS(DataRegularSeason20242025!$E$3:$E$1315,$A26,DataRegularSeason20242025!$N$3:$N$1315,1)</f>
        <v>7</v>
      </c>
      <c r="I26">
        <f>41-Table3[[#This Row],[GP_H]]</f>
        <v>34</v>
      </c>
      <c r="J26">
        <f>F26+H26</f>
        <v>12</v>
      </c>
      <c r="K26">
        <f>82-Table3[[#This Row],[GP]]</f>
        <v>70</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5</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5</v>
      </c>
      <c r="AC26">
        <f>Table3[[#This Row],[L_A]]+Table3[[#This Row],[L_H]]</f>
        <v>7</v>
      </c>
      <c r="AD26">
        <f>Table3[[#This Row],[RW_A]]+Table3[[#This Row],[RW_H]]</f>
        <v>4</v>
      </c>
      <c r="AE26">
        <f>Table3[[#This Row],[RL_A]]+Table3[[#This Row],[RL_H]]</f>
        <v>7</v>
      </c>
      <c r="AF26">
        <f>Table3[[#This Row],[OTW_A]]+Table3[[#This Row],[OTW_H]]</f>
        <v>1</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14</v>
      </c>
      <c r="AL26" s="15">
        <f>Table3[[#This Row],[PTS]]/(2*Table3[[#This Row],[GP]])</f>
        <v>0.41666666666666669</v>
      </c>
      <c r="AM26" s="15">
        <f>Table3[[#This Row],[PTS2]]/(3*Table3[[#This Row],[GP]])</f>
        <v>0.3888888888888889</v>
      </c>
      <c r="AN26">
        <f>(2*Table3[[#This Row],[GR]])+Table3[[#This Row],[PTS]]</f>
        <v>150</v>
      </c>
      <c r="AO26">
        <f>(3*Table3[[#This Row],[GR]])+Table3[[#This Row],[PTS2]]</f>
        <v>224</v>
      </c>
      <c r="AP26" s="20" t="str">
        <f>_xlfn.CONCAT(TEXT(Table3[[#This Row],[W]], "0"), "-", TEXT(Table3[[#This Row],[RL]],"0"), "-", TEXT(Table3[[#This Row],[OTL]]+Table3[[#This Row],[SOL]], "0"))</f>
        <v>5-7-0</v>
      </c>
      <c r="AQ26">
        <f>COUNTIFS(DataRegularSeason20242025!$D$3:$D$1315,Table3[[#This Row],[Teams]],DataRegularSeason20242025!$K$3:$K$1315,0)</f>
        <v>0</v>
      </c>
      <c r="AR26">
        <f>SUMIF(DataRegularSeason20242025!$D$3:$D$1315,$A26, DataRegularSeason20242025!$J$3:$J$1315)</f>
        <v>18</v>
      </c>
      <c r="AS26">
        <f>SUMIF(DataRegularSeason20242025!$D$3:$D$1315,$A26, DataRegularSeason20242025!$K$3:$K$1315)</f>
        <v>17</v>
      </c>
      <c r="AT26">
        <f>AR26-AS26</f>
        <v>1</v>
      </c>
      <c r="AU26">
        <f>COUNTIFS(DataRegularSeason20242025!$E$3:$E$1315,Table3[[#This Row],[Teams]],DataRegularSeason20242025!$J$3:$J$1315,0)</f>
        <v>0</v>
      </c>
      <c r="AV26">
        <f>SUMIF(DataRegularSeason20242025!$E$3:$E$1315,$A26,DataRegularSeason20242025!$K$3:$K$1315)</f>
        <v>22</v>
      </c>
      <c r="AW26">
        <f>SUMIF(DataRegularSeason20242025!$E$3:$E$1315,$A26,DataRegularSeason20242025!$J$3:$J$1315)</f>
        <v>34</v>
      </c>
      <c r="AX26">
        <f>AV26-AW26</f>
        <v>-12</v>
      </c>
      <c r="AY26">
        <f>AR26+AV26</f>
        <v>40</v>
      </c>
      <c r="AZ26">
        <f>AS26+AW26</f>
        <v>51</v>
      </c>
      <c r="BA26">
        <f>AY26-AZ26</f>
        <v>-11</v>
      </c>
      <c r="BB26" s="17">
        <f>Table3[[#This Row],[GF]]/Table3[[#This Row],[GP]]</f>
        <v>3.3333333333333335</v>
      </c>
      <c r="BC26" s="17">
        <f>Table3[[#This Row],[GA]]/Table3[[#This Row],[GP]]</f>
        <v>4.25</v>
      </c>
      <c r="BD26" s="17">
        <f>(Table3[[#This Row],[GF]]-Table3[[#This Row],[GA]])/Table3[[#This Row],[GP]]</f>
        <v>-0.91666666666666663</v>
      </c>
      <c r="BE26">
        <f>COUNTIFS(DataRegularSeason20242025!$D$3:$D$1315,$A26,DataRegularSeason20242025!$H$3:$H$1315, $A26)</f>
        <v>2</v>
      </c>
      <c r="BF26">
        <f>COUNTIFS(DataRegularSeason20242025!$E$3:$E$1315,$A26,DataRegularSeason20242025!$H$3:$H$1315, $A26)</f>
        <v>6</v>
      </c>
      <c r="BG26">
        <f>BE26+BF26</f>
        <v>8</v>
      </c>
      <c r="BH26">
        <f>F26-BE26</f>
        <v>3</v>
      </c>
      <c r="BI26">
        <f>H26-BF26</f>
        <v>1</v>
      </c>
      <c r="BJ26">
        <f>BH26+BI26</f>
        <v>4</v>
      </c>
    </row>
    <row r="27" spans="1:64"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6</v>
      </c>
      <c r="E27" s="15">
        <f>Table3[[#This Row],[Watched]]/Table3[[#This Row],[GP]]</f>
        <v>0.5</v>
      </c>
      <c r="F27">
        <f>COUNTIFS(DataRegularSeason20242025!$N$3:$N$1315,1,DataRegularSeason20242025!$D$3:$D$1315,$A27)</f>
        <v>7</v>
      </c>
      <c r="G27">
        <f>41-Table3[[#This Row],[GP_A]]</f>
        <v>34</v>
      </c>
      <c r="H27">
        <f>COUNTIFS(DataRegularSeason20242025!$E$3:$E$1315,$A27,DataRegularSeason20242025!$N$3:$N$1315,1)</f>
        <v>5</v>
      </c>
      <c r="I27">
        <f>41-Table3[[#This Row],[GP_H]]</f>
        <v>36</v>
      </c>
      <c r="J27">
        <f>F27+H27</f>
        <v>12</v>
      </c>
      <c r="K27">
        <f>82-Table3[[#This Row],[GP]]</f>
        <v>70</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4</v>
      </c>
      <c r="Q27">
        <f>COUNTIFS(DataRegularSeason20242025!$D$3:$D$1315,$A27, DataRegularSeason20242025!$S$3:$S$1315, $A27,DataRegularSeason20242025!$M$3:$M$1315,"REG")</f>
        <v>3</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0</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1</v>
      </c>
      <c r="X27">
        <f>H27-T27</f>
        <v>4</v>
      </c>
      <c r="Y27">
        <f>COUNTIFS(DataRegularSeason20242025!$E$3:$E$1315,$A27, DataRegularSeason20242025!$S$3:$S$1315, $A27,DataRegularSeason20242025!$M$3:$M$1315,"REG")</f>
        <v>3</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4</v>
      </c>
      <c r="AC27">
        <f>Table3[[#This Row],[L_A]]+Table3[[#This Row],[L_H]]</f>
        <v>8</v>
      </c>
      <c r="AD27">
        <f>Table3[[#This Row],[RW_A]]+Table3[[#This Row],[RW_H]]</f>
        <v>2</v>
      </c>
      <c r="AE27">
        <f>Table3[[#This Row],[RL_A]]+Table3[[#This Row],[RL_H]]</f>
        <v>6</v>
      </c>
      <c r="AF27">
        <f>Table3[[#This Row],[OTW_A]]+Table3[[#This Row],[OTW_H]]</f>
        <v>1</v>
      </c>
      <c r="AG27">
        <f>Table3[[#This Row],[OTL_A]]+Table3[[#This Row],[OTL_H]]</f>
        <v>2</v>
      </c>
      <c r="AH27">
        <f>Table3[[#This Row],[SOW_A]]+Table3[[#This Row],[SOW_H]]</f>
        <v>1</v>
      </c>
      <c r="AI27">
        <f>Table3[[#This Row],[SOL_A]]+Table3[[#This Row],[SOL_H]]</f>
        <v>0</v>
      </c>
      <c r="AJ27">
        <f>(2*(Table3[[#This Row],[W_A]]+Table3[[#This Row],[W_H]]))+Table3[[#This Row],[OTL_A]]+Table3[[#This Row],[SOL_A]]+Table3[[#This Row],[OTL_H]]+Table3[[#This Row],[SOL_H]]</f>
        <v>10</v>
      </c>
      <c r="AK27">
        <f>(3*(Table3[[#This Row],[RW_A]]+Table3[[#This Row],[RW_H]]))+(2*(Table3[[#This Row],[OTW_A]]+Table3[[#This Row],[SOW_A]]+Table3[[#This Row],[OTW_H]]+Table3[[#This Row],[SOW_H]]))+Table3[[#This Row],[OTL_A]]+Table3[[#This Row],[SOL_A]]+Table3[[#This Row],[OTL_H]]+Table3[[#This Row],[SOL_H]]</f>
        <v>12</v>
      </c>
      <c r="AL27" s="15">
        <f>Table3[[#This Row],[PTS]]/(2*Table3[[#This Row],[GP]])</f>
        <v>0.41666666666666669</v>
      </c>
      <c r="AM27" s="15">
        <f>Table3[[#This Row],[PTS2]]/(3*Table3[[#This Row],[GP]])</f>
        <v>0.33333333333333331</v>
      </c>
      <c r="AN27">
        <f>(2*Table3[[#This Row],[GR]])+Table3[[#This Row],[PTS]]</f>
        <v>150</v>
      </c>
      <c r="AO27">
        <f>(3*Table3[[#This Row],[GR]])+Table3[[#This Row],[PTS2]]</f>
        <v>222</v>
      </c>
      <c r="AP27" s="20" t="str">
        <f>_xlfn.CONCAT(TEXT(Table3[[#This Row],[W]], "0"), "-", TEXT(Table3[[#This Row],[RL]],"0"), "-", TEXT(Table3[[#This Row],[OTL]]+Table3[[#This Row],[SOL]], "0"))</f>
        <v>4-6-2</v>
      </c>
      <c r="AQ27">
        <f>COUNTIFS(DataRegularSeason20242025!$D$3:$D$1315,Table3[[#This Row],[Teams]],DataRegularSeason20242025!$K$3:$K$1315,0)</f>
        <v>0</v>
      </c>
      <c r="AR27">
        <f>SUMIF(DataRegularSeason20242025!$D$3:$D$1315,$A27, DataRegularSeason20242025!$J$3:$J$1315)</f>
        <v>16</v>
      </c>
      <c r="AS27">
        <f>SUMIF(DataRegularSeason20242025!$D$3:$D$1315,$A27, DataRegularSeason20242025!$K$3:$K$1315)</f>
        <v>19</v>
      </c>
      <c r="AT27">
        <f>AR27-AS27</f>
        <v>-3</v>
      </c>
      <c r="AU27">
        <f>COUNTIFS(DataRegularSeason20242025!$E$3:$E$1315,Table3[[#This Row],[Teams]],DataRegularSeason20242025!$J$3:$J$1315,0)</f>
        <v>0</v>
      </c>
      <c r="AV27">
        <f>SUMIF(DataRegularSeason20242025!$E$3:$E$1315,$A27,DataRegularSeason20242025!$K$3:$K$1315)</f>
        <v>12</v>
      </c>
      <c r="AW27">
        <f>SUMIF(DataRegularSeason20242025!$E$3:$E$1315,$A27,DataRegularSeason20242025!$J$3:$J$1315)</f>
        <v>18</v>
      </c>
      <c r="AX27">
        <f>AV27-AW27</f>
        <v>-6</v>
      </c>
      <c r="AY27">
        <f>AR27+AV27</f>
        <v>28</v>
      </c>
      <c r="AZ27">
        <f>AS27+AW27</f>
        <v>37</v>
      </c>
      <c r="BA27">
        <f>AY27-AZ27</f>
        <v>-9</v>
      </c>
      <c r="BB27" s="17">
        <f>Table3[[#This Row],[GF]]/Table3[[#This Row],[GP]]</f>
        <v>2.3333333333333335</v>
      </c>
      <c r="BC27" s="17">
        <f>Table3[[#This Row],[GA]]/Table3[[#This Row],[GP]]</f>
        <v>3.0833333333333335</v>
      </c>
      <c r="BD27" s="17">
        <f>(Table3[[#This Row],[GF]]-Table3[[#This Row],[GA]])/Table3[[#This Row],[GP]]</f>
        <v>-0.75</v>
      </c>
      <c r="BE27">
        <f>COUNTIFS(DataRegularSeason20242025!$D$3:$D$1315,$A27,DataRegularSeason20242025!$H$3:$H$1315, $A27)</f>
        <v>2</v>
      </c>
      <c r="BF27">
        <f>COUNTIFS(DataRegularSeason20242025!$E$3:$E$1315,$A27,DataRegularSeason20242025!$H$3:$H$1315, $A27)</f>
        <v>3</v>
      </c>
      <c r="BG27">
        <f>BE27+BF27</f>
        <v>5</v>
      </c>
      <c r="BH27">
        <f>F27-BE27</f>
        <v>5</v>
      </c>
      <c r="BI27">
        <f>H27-BF27</f>
        <v>2</v>
      </c>
      <c r="BJ27">
        <f>BH27+BI27</f>
        <v>7</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0.45454545454545453</v>
      </c>
      <c r="F28">
        <f>COUNTIFS(DataRegularSeason20242025!$N$3:$N$1315,1,DataRegularSeason20242025!$D$3:$D$1315,$A28)</f>
        <v>7</v>
      </c>
      <c r="G28">
        <f>41-Table3[[#This Row],[GP_A]]</f>
        <v>34</v>
      </c>
      <c r="H28">
        <f>COUNTIFS(DataRegularSeason20242025!$E$3:$E$1315,$A28,DataRegularSeason20242025!$N$3:$N$1315,1)</f>
        <v>4</v>
      </c>
      <c r="I28">
        <f>41-Table3[[#This Row],[GP_H]]</f>
        <v>37</v>
      </c>
      <c r="J28">
        <f>F28+H28</f>
        <v>11</v>
      </c>
      <c r="K28">
        <f>82-Table3[[#This Row],[GP]]</f>
        <v>71</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7</v>
      </c>
      <c r="AD28">
        <f>Table3[[#This Row],[RW_A]]+Table3[[#This Row],[RW_H]]</f>
        <v>3</v>
      </c>
      <c r="AE28">
        <f>Table3[[#This Row],[RL_A]]+Table3[[#This Row],[RL_H]]</f>
        <v>5</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0.45454545454545453</v>
      </c>
      <c r="AM28" s="15">
        <f>Table3[[#This Row],[PTS2]]/(3*Table3[[#This Row],[GP]])</f>
        <v>0.39393939393939392</v>
      </c>
      <c r="AN28">
        <f>(2*Table3[[#This Row],[GR]])+Table3[[#This Row],[PTS]]</f>
        <v>152</v>
      </c>
      <c r="AO28">
        <f>(3*Table3[[#This Row],[GR]])+Table3[[#This Row],[PTS2]]</f>
        <v>226</v>
      </c>
      <c r="AP28" s="20" t="str">
        <f>_xlfn.CONCAT(TEXT(Table3[[#This Row],[W]], "0"), "-", TEXT(Table3[[#This Row],[RL]],"0"), "-", TEXT(Table3[[#This Row],[OTL]]+Table3[[#This Row],[SOL]], "0"))</f>
        <v>4-5-2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AR28-AS28</f>
        <v>-5</v>
      </c>
      <c r="AU28">
        <f>COUNTIFS(DataRegularSeason20242025!$E$3:$E$1315,Table3[[#This Row],[Teams]],DataRegularSeason20242025!$J$3:$J$1315,0)</f>
        <v>0</v>
      </c>
      <c r="AV28">
        <f>SUMIF(DataRegularSeason20242025!$E$3:$E$1315,$A28,DataRegularSeason20242025!$K$3:$K$1315)</f>
        <v>11</v>
      </c>
      <c r="AW28">
        <f>SUMIF(DataRegularSeason20242025!$E$3:$E$1315,$A28,DataRegularSeason20242025!$J$3:$J$1315)</f>
        <v>13</v>
      </c>
      <c r="AX28">
        <f>AV28-AW28</f>
        <v>-2</v>
      </c>
      <c r="AY28">
        <f>AR28+AV28</f>
        <v>24</v>
      </c>
      <c r="AZ28">
        <f>AS28+AW28</f>
        <v>31</v>
      </c>
      <c r="BA28">
        <f>AY28-AZ28</f>
        <v>-7</v>
      </c>
      <c r="BB28" s="17">
        <f>Table3[[#This Row],[GF]]/Table3[[#This Row],[GP]]</f>
        <v>2.1818181818181817</v>
      </c>
      <c r="BC28" s="17">
        <f>Table3[[#This Row],[GA]]/Table3[[#This Row],[GP]]</f>
        <v>2.8181818181818183</v>
      </c>
      <c r="BD28" s="17">
        <f>(Table3[[#This Row],[GF]]-Table3[[#This Row],[GA]])/Table3[[#This Row],[GP]]</f>
        <v>-0.63636363636363635</v>
      </c>
      <c r="BE28">
        <f>COUNTIFS(DataRegularSeason20242025!$D$3:$D$1315,$A28,DataRegularSeason20242025!$H$3:$H$1315, $A28)</f>
        <v>3</v>
      </c>
      <c r="BF28">
        <f>COUNTIFS(DataRegularSeason20242025!$E$3:$E$1315,$A28,DataRegularSeason20242025!$H$3:$H$1315, $A28)</f>
        <v>2</v>
      </c>
      <c r="BG28">
        <f>BE28+BF28</f>
        <v>5</v>
      </c>
      <c r="BH28">
        <f>F28-BE28</f>
        <v>4</v>
      </c>
      <c r="BI28">
        <f>H28-BF28</f>
        <v>2</v>
      </c>
      <c r="BJ28">
        <f>BH28+BI28</f>
        <v>6</v>
      </c>
      <c r="BK28" s="6">
        <f>(BH28+BE28)</f>
        <v>7</v>
      </c>
      <c r="BL28" s="6"/>
    </row>
    <row r="29" spans="1:64" x14ac:dyDescent="0.25">
      <c r="A29" t="s">
        <v>29</v>
      </c>
      <c r="B29" t="s">
        <v>98</v>
      </c>
      <c r="C29" t="s">
        <v>81</v>
      </c>
      <c r="D29">
        <f>COUNTIFS(DataRegularSeason20242025!$D$3:$D$1315,$A29,DataRegularSeason20242025!$R$3:$R$1315,1,DataRegularSeason20242025!$N$3:$N$1315,1) + COUNTIFS(DataRegularSeason20242025!$E$3:$E$1315,$A29,DataRegularSeason20242025!$R$3:$R$1315,1,DataRegularSeason20242025!$N$3:$N$1315,1)</f>
        <v>5</v>
      </c>
      <c r="E29" s="15">
        <f>Table3[[#This Row],[Watched]]/Table3[[#This Row],[GP]]</f>
        <v>0.41666666666666669</v>
      </c>
      <c r="F29">
        <f>COUNTIFS(DataRegularSeason20242025!$N$3:$N$1315,1,DataRegularSeason20242025!$D$3:$D$1315,$A29)</f>
        <v>5</v>
      </c>
      <c r="G29">
        <f>41-Table3[[#This Row],[GP_A]]</f>
        <v>36</v>
      </c>
      <c r="H29">
        <f>COUNTIFS(DataRegularSeason20242025!$E$3:$E$1315,$A29,DataRegularSeason20242025!$N$3:$N$1315,1)</f>
        <v>7</v>
      </c>
      <c r="I29">
        <f>41-Table3[[#This Row],[GP_H]]</f>
        <v>34</v>
      </c>
      <c r="J29">
        <f>F29+H29</f>
        <v>12</v>
      </c>
      <c r="K29">
        <f>82-Table3[[#This Row],[GP]]</f>
        <v>70</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4</v>
      </c>
      <c r="Q29">
        <f>COUNTIFS(DataRegularSeason20242025!$D$3:$D$1315,$A29, DataRegularSeason20242025!$S$3:$S$1315, $A29,DataRegularSeason20242025!$M$3:$M$1315,"REG")</f>
        <v>3</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4</v>
      </c>
      <c r="AC29">
        <f>Table3[[#This Row],[L_A]]+Table3[[#This Row],[L_H]]</f>
        <v>8</v>
      </c>
      <c r="AD29">
        <f>Table3[[#This Row],[RW_A]]+Table3[[#This Row],[RW_H]]</f>
        <v>4</v>
      </c>
      <c r="AE29">
        <f>Table3[[#This Row],[RL_A]]+Table3[[#This Row],[RL_H]]</f>
        <v>7</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9</v>
      </c>
      <c r="AK29">
        <f>(3*(Table3[[#This Row],[RW_A]]+Table3[[#This Row],[RW_H]]))+(2*(Table3[[#This Row],[OTW_A]]+Table3[[#This Row],[SOW_A]]+Table3[[#This Row],[OTW_H]]+Table3[[#This Row],[SOW_H]]))+Table3[[#This Row],[OTL_A]]+Table3[[#This Row],[SOL_A]]+Table3[[#This Row],[OTL_H]]+Table3[[#This Row],[SOL_H]]</f>
        <v>13</v>
      </c>
      <c r="AL29" s="15">
        <f>Table3[[#This Row],[PTS]]/(2*Table3[[#This Row],[GP]])</f>
        <v>0.375</v>
      </c>
      <c r="AM29" s="15">
        <f>Table3[[#This Row],[PTS2]]/(3*Table3[[#This Row],[GP]])</f>
        <v>0.3611111111111111</v>
      </c>
      <c r="AN29">
        <f>(2*Table3[[#This Row],[GR]])+Table3[[#This Row],[PTS]]</f>
        <v>149</v>
      </c>
      <c r="AO29">
        <f>(3*Table3[[#This Row],[GR]])+Table3[[#This Row],[PTS2]]</f>
        <v>223</v>
      </c>
      <c r="AP29" s="20" t="str">
        <f>_xlfn.CONCAT(TEXT(Table3[[#This Row],[W]], "0"), "-", TEXT(Table3[[#This Row],[RL]],"0"), "-", TEXT(Table3[[#This Row],[OTL]]+Table3[[#This Row],[SOL]], "0"))</f>
        <v>4-7-1</v>
      </c>
      <c r="AQ29">
        <f>COUNTIFS(DataRegularSeason20242025!$D$3:$D$1315,Table3[[#This Row],[Teams]],DataRegularSeason20242025!$K$3:$K$1315,0)</f>
        <v>0</v>
      </c>
      <c r="AR29">
        <f>SUMIF(DataRegularSeason20242025!$D$3:$D$1315,$A29, DataRegularSeason20242025!$J$3:$J$1315)</f>
        <v>15</v>
      </c>
      <c r="AS29">
        <f>SUMIF(DataRegularSeason20242025!$D$3:$D$1315,$A29, DataRegularSeason20242025!$K$3:$K$1315)</f>
        <v>19</v>
      </c>
      <c r="AT29">
        <f>AR29-AS29</f>
        <v>-4</v>
      </c>
      <c r="AU29">
        <f>COUNTIFS(DataRegularSeason20242025!$E$3:$E$1315,Table3[[#This Row],[Teams]],DataRegularSeason20242025!$J$3:$J$1315,0)</f>
        <v>0</v>
      </c>
      <c r="AV29">
        <f>SUMIF(DataRegularSeason20242025!$E$3:$E$1315,$A29,DataRegularSeason20242025!$K$3:$K$1315)</f>
        <v>21</v>
      </c>
      <c r="AW29">
        <f>SUMIF(DataRegularSeason20242025!$E$3:$E$1315,$A29,DataRegularSeason20242025!$J$3:$J$1315)</f>
        <v>23</v>
      </c>
      <c r="AX29">
        <f>AV29-AW29</f>
        <v>-2</v>
      </c>
      <c r="AY29">
        <f>AR29+AV29</f>
        <v>36</v>
      </c>
      <c r="AZ29">
        <f>AS29+AW29</f>
        <v>42</v>
      </c>
      <c r="BA29">
        <f>AY29-AZ29</f>
        <v>-6</v>
      </c>
      <c r="BB29" s="17">
        <f>Table3[[#This Row],[GF]]/Table3[[#This Row],[GP]]</f>
        <v>3</v>
      </c>
      <c r="BC29" s="17">
        <f>Table3[[#This Row],[GA]]/Table3[[#This Row],[GP]]</f>
        <v>3.5</v>
      </c>
      <c r="BD29" s="17">
        <f>(Table3[[#This Row],[GF]]-Table3[[#This Row],[GA]])/Table3[[#This Row],[GP]]</f>
        <v>-0.5</v>
      </c>
      <c r="BE29">
        <f>COUNTIFS(DataRegularSeason20242025!$D$3:$D$1315,$A29,DataRegularSeason20242025!$H$3:$H$1315, $A29)</f>
        <v>2</v>
      </c>
      <c r="BF29">
        <f>COUNTIFS(DataRegularSeason20242025!$E$3:$E$1315,$A29,DataRegularSeason20242025!$H$3:$H$1315, $A29)</f>
        <v>4</v>
      </c>
      <c r="BG29">
        <f>BE29+BF29</f>
        <v>6</v>
      </c>
      <c r="BH29">
        <f>F29-BE29</f>
        <v>3</v>
      </c>
      <c r="BI29">
        <f>H29-BF29</f>
        <v>3</v>
      </c>
      <c r="BJ29">
        <f>BH29+BI29</f>
        <v>6</v>
      </c>
    </row>
    <row r="30" spans="1:64"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3</v>
      </c>
      <c r="E30" s="15">
        <f>Table3[[#This Row],[Watched]]/Table3[[#This Row],[GP]]</f>
        <v>0.25</v>
      </c>
      <c r="F30">
        <f>COUNTIFS(DataRegularSeason20242025!$N$3:$N$1315,1,DataRegularSeason20242025!$D$3:$D$1315,$A30)</f>
        <v>5</v>
      </c>
      <c r="G30">
        <f>41-Table3[[#This Row],[GP_A]]</f>
        <v>36</v>
      </c>
      <c r="H30">
        <f>COUNTIFS(DataRegularSeason20242025!$E$3:$E$1315,$A30,DataRegularSeason20242025!$N$3:$N$1315,1)</f>
        <v>7</v>
      </c>
      <c r="I30">
        <f>41-Table3[[#This Row],[GP_H]]</f>
        <v>34</v>
      </c>
      <c r="J30">
        <f>F30+H30</f>
        <v>12</v>
      </c>
      <c r="K30">
        <f>82-Table3[[#This Row],[GP]]</f>
        <v>70</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4</v>
      </c>
      <c r="Q30">
        <f>COUNTIFS(DataRegularSeason20242025!$D$3:$D$1315,$A30, DataRegularSeason20242025!$S$3:$S$1315, $A30,DataRegularSeason20242025!$M$3:$M$1315,"REG")</f>
        <v>3</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4</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8</v>
      </c>
      <c r="AD30">
        <f>Table3[[#This Row],[RW_A]]+Table3[[#This Row],[RW_H]]</f>
        <v>4</v>
      </c>
      <c r="AE30">
        <f>Table3[[#This Row],[RL_A]]+Table3[[#This Row],[RL_H]]</f>
        <v>7</v>
      </c>
      <c r="AF30">
        <f>Table3[[#This Row],[OTW_A]]+Table3[[#This Row],[OTW_H]]</f>
        <v>0</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13</v>
      </c>
      <c r="AL30" s="15">
        <f>Table3[[#This Row],[PTS]]/(2*Table3[[#This Row],[GP]])</f>
        <v>0.375</v>
      </c>
      <c r="AM30" s="15">
        <f>Table3[[#This Row],[PTS2]]/(3*Table3[[#This Row],[GP]])</f>
        <v>0.3611111111111111</v>
      </c>
      <c r="AN30">
        <f>(2*Table3[[#This Row],[GR]])+Table3[[#This Row],[PTS]]</f>
        <v>149</v>
      </c>
      <c r="AO30">
        <f>(3*Table3[[#This Row],[GR]])+Table3[[#This Row],[PTS2]]</f>
        <v>223</v>
      </c>
      <c r="AP30" s="20" t="str">
        <f>_xlfn.CONCAT(TEXT(Table3[[#This Row],[W]], "0"), "-", TEXT(Table3[[#This Row],[RL]],"0"), "-", TEXT(Table3[[#This Row],[OTL]]+Table3[[#This Row],[SOL]], "0"))</f>
        <v>4-7-1</v>
      </c>
      <c r="AQ30">
        <f>COUNTIFS(DataRegularSeason20242025!$D$3:$D$1315,Table3[[#This Row],[Teams]],DataRegularSeason20242025!$K$3:$K$1315,0)</f>
        <v>0</v>
      </c>
      <c r="AR30">
        <f>SUMIF(DataRegularSeason20242025!$D$3:$D$1315,$A30, DataRegularSeason20242025!$J$3:$J$1315)</f>
        <v>15</v>
      </c>
      <c r="AS30">
        <f>SUMIF(DataRegularSeason20242025!$D$3:$D$1315,$A30, DataRegularSeason20242025!$K$3:$K$1315)</f>
        <v>22</v>
      </c>
      <c r="AT30">
        <f>AR30-AS30</f>
        <v>-7</v>
      </c>
      <c r="AU30">
        <f>COUNTIFS(DataRegularSeason20242025!$E$3:$E$1315,Table3[[#This Row],[Teams]],DataRegularSeason20242025!$J$3:$J$1315,0)</f>
        <v>1</v>
      </c>
      <c r="AV30">
        <f>SUMIF(DataRegularSeason20242025!$E$3:$E$1315,$A30,DataRegularSeason20242025!$K$3:$K$1315)</f>
        <v>18</v>
      </c>
      <c r="AW30">
        <f>SUMIF(DataRegularSeason20242025!$E$3:$E$1315,$A30,DataRegularSeason20242025!$J$3:$J$1315)</f>
        <v>28</v>
      </c>
      <c r="AX30">
        <f>AV30-AW30</f>
        <v>-10</v>
      </c>
      <c r="AY30">
        <f>AR30+AV30</f>
        <v>33</v>
      </c>
      <c r="AZ30">
        <f>AS30+AW30</f>
        <v>50</v>
      </c>
      <c r="BA30">
        <f>AY30-AZ30</f>
        <v>-17</v>
      </c>
      <c r="BB30" s="17">
        <f>Table3[[#This Row],[GF]]/Table3[[#This Row],[GP]]</f>
        <v>2.75</v>
      </c>
      <c r="BC30" s="17">
        <f>Table3[[#This Row],[GA]]/Table3[[#This Row],[GP]]</f>
        <v>4.166666666666667</v>
      </c>
      <c r="BD30" s="17">
        <f>(Table3[[#This Row],[GF]]-Table3[[#This Row],[GA]])/Table3[[#This Row],[GP]]</f>
        <v>-1.4166666666666667</v>
      </c>
      <c r="BE30">
        <f>COUNTIFS(DataRegularSeason20242025!$D$3:$D$1315,$A30,DataRegularSeason20242025!$H$3:$H$1315, $A30)</f>
        <v>1</v>
      </c>
      <c r="BF30">
        <f>COUNTIFS(DataRegularSeason20242025!$E$3:$E$1315,$A30,DataRegularSeason20242025!$H$3:$H$1315, $A30)</f>
        <v>1</v>
      </c>
      <c r="BG30">
        <f>BE30+BF30</f>
        <v>2</v>
      </c>
      <c r="BH30">
        <f>F30-BE30</f>
        <v>4</v>
      </c>
      <c r="BI30">
        <f>H30-BF30</f>
        <v>6</v>
      </c>
      <c r="BJ30">
        <f>BH30+BI30</f>
        <v>10</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7</v>
      </c>
      <c r="E31" s="15">
        <f>Table3[[#This Row],[Watched]]/Table3[[#This Row],[GP]]</f>
        <v>0.58333333333333337</v>
      </c>
      <c r="F31">
        <f>COUNTIFS(DataRegularSeason20242025!$N$3:$N$1315,1,DataRegularSeason20242025!$D$3:$D$1315,$A31)</f>
        <v>6</v>
      </c>
      <c r="G31">
        <f>41-Table3[[#This Row],[GP_A]]</f>
        <v>35</v>
      </c>
      <c r="H31">
        <f>COUNTIFS(DataRegularSeason20242025!$E$3:$E$1315,$A31,DataRegularSeason20242025!$N$3:$N$1315,1)</f>
        <v>6</v>
      </c>
      <c r="I31">
        <f>41-Table3[[#This Row],[GP_H]]</f>
        <v>35</v>
      </c>
      <c r="J31">
        <f>F31+H31</f>
        <v>12</v>
      </c>
      <c r="K31">
        <f>82-Table3[[#This Row],[GP]]</f>
        <v>70</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8</v>
      </c>
      <c r="AD31">
        <f>Table3[[#This Row],[RW_A]]+Table3[[#This Row],[RW_H]]</f>
        <v>3</v>
      </c>
      <c r="AE31">
        <f>Table3[[#This Row],[RL_A]]+Table3[[#This Row],[RL_H]]</f>
        <v>7</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12</v>
      </c>
      <c r="AL31" s="15">
        <f>Table3[[#This Row],[PTS]]/(2*Table3[[#This Row],[GP]])</f>
        <v>0.375</v>
      </c>
      <c r="AM31" s="15">
        <f>Table3[[#This Row],[PTS2]]/(3*Table3[[#This Row],[GP]])</f>
        <v>0.33333333333333331</v>
      </c>
      <c r="AN31">
        <f>(2*Table3[[#This Row],[GR]])+Table3[[#This Row],[PTS]]</f>
        <v>149</v>
      </c>
      <c r="AO31">
        <f>(3*Table3[[#This Row],[GR]])+Table3[[#This Row],[PTS2]]</f>
        <v>222</v>
      </c>
      <c r="AP31" s="20" t="str">
        <f>_xlfn.CONCAT(TEXT(Table3[[#This Row],[W]], "0"), "-", TEXT(Table3[[#This Row],[RL]],"0"), "-", TEXT(Table3[[#This Row],[OTL]]+Table3[[#This Row],[SOL]], "0"))</f>
        <v>4-7-1</v>
      </c>
      <c r="AQ31">
        <f>COUNTIFS(DataRegularSeason20242025!$D$3:$D$1315,Table3[[#This Row],[Teams]],DataRegularSeason20242025!$K$3:$K$1315,0)</f>
        <v>1</v>
      </c>
      <c r="AR31">
        <f>SUMIF(DataRegularSeason20242025!$D$3:$D$1315,$A31, DataRegularSeason20242025!$J$3:$J$1315)</f>
        <v>18</v>
      </c>
      <c r="AS31">
        <f>SUMIF(DataRegularSeason20242025!$D$3:$D$1315,$A31, DataRegularSeason20242025!$K$3:$K$1315)</f>
        <v>24</v>
      </c>
      <c r="AT31">
        <f>AR31-AS31</f>
        <v>-6</v>
      </c>
      <c r="AU31">
        <f>COUNTIFS(DataRegularSeason20242025!$E$3:$E$1315,Table3[[#This Row],[Teams]],DataRegularSeason20242025!$J$3:$J$1315,0)</f>
        <v>0</v>
      </c>
      <c r="AV31">
        <f>SUMIF(DataRegularSeason20242025!$E$3:$E$1315,$A31,DataRegularSeason20242025!$K$3:$K$1315)</f>
        <v>13</v>
      </c>
      <c r="AW31">
        <f>SUMIF(DataRegularSeason20242025!$E$3:$E$1315,$A31,DataRegularSeason20242025!$J$3:$J$1315)</f>
        <v>20</v>
      </c>
      <c r="AX31">
        <f>AV31-AW31</f>
        <v>-7</v>
      </c>
      <c r="AY31">
        <f>AR31+AV31</f>
        <v>31</v>
      </c>
      <c r="AZ31">
        <f>AS31+AW31</f>
        <v>44</v>
      </c>
      <c r="BA31">
        <f>AY31-AZ31</f>
        <v>-13</v>
      </c>
      <c r="BB31" s="17">
        <f>Table3[[#This Row],[GF]]/Table3[[#This Row],[GP]]</f>
        <v>2.5833333333333335</v>
      </c>
      <c r="BC31" s="17">
        <f>Table3[[#This Row],[GA]]/Table3[[#This Row],[GP]]</f>
        <v>3.6666666666666665</v>
      </c>
      <c r="BD31" s="17">
        <f>(Table3[[#This Row],[GF]]-Table3[[#This Row],[GA]])/Table3[[#This Row],[GP]]</f>
        <v>-1.0833333333333333</v>
      </c>
      <c r="BE31">
        <f>COUNTIFS(DataRegularSeason20242025!$D$3:$D$1315,$A31,DataRegularSeason20242025!$H$3:$H$1315, $A31)</f>
        <v>3</v>
      </c>
      <c r="BF31">
        <f>COUNTIFS(DataRegularSeason20242025!$E$3:$E$1315,$A31,DataRegularSeason20242025!$H$3:$H$1315, $A31)</f>
        <v>1</v>
      </c>
      <c r="BG31">
        <f>BE31+BF31</f>
        <v>4</v>
      </c>
      <c r="BH31">
        <f>F31-BE31</f>
        <v>3</v>
      </c>
      <c r="BI31">
        <f>H31-BF31</f>
        <v>5</v>
      </c>
      <c r="BJ31">
        <f>BH31+BI31</f>
        <v>8</v>
      </c>
    </row>
    <row r="32" spans="1:64"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7</v>
      </c>
      <c r="E32" s="15">
        <f>Table3[[#This Row],[Watched]]/Table3[[#This Row],[GP]]</f>
        <v>0.63636363636363635</v>
      </c>
      <c r="F32">
        <f>COUNTIFS(DataRegularSeason20242025!$N$3:$N$1315,1,DataRegularSeason20242025!$D$3:$D$1315,$A32)</f>
        <v>3</v>
      </c>
      <c r="G32">
        <f>41-Table3[[#This Row],[GP_A]]</f>
        <v>38</v>
      </c>
      <c r="H32">
        <f>COUNTIFS(DataRegularSeason20242025!$E$3:$E$1315,$A32,DataRegularSeason20242025!$N$3:$N$1315,1)</f>
        <v>8</v>
      </c>
      <c r="I32">
        <f>41-Table3[[#This Row],[GP_H]]</f>
        <v>33</v>
      </c>
      <c r="J32">
        <f>F32+H32</f>
        <v>11</v>
      </c>
      <c r="K32">
        <f>82-Table3[[#This Row],[GP]]</f>
        <v>71</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2</v>
      </c>
      <c r="Q32">
        <f>COUNTIFS(DataRegularSeason20242025!$D$3:$D$1315,$A32, DataRegularSeason20242025!$S$3:$S$1315, $A32,DataRegularSeason20242025!$M$3:$M$1315,"REG")</f>
        <v>1</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7</v>
      </c>
      <c r="AD32">
        <f>Table3[[#This Row],[RW_A]]+Table3[[#This Row],[RW_H]]</f>
        <v>3</v>
      </c>
      <c r="AE32">
        <f>Table3[[#This Row],[RL_A]]+Table3[[#This Row],[RL_H]]</f>
        <v>6</v>
      </c>
      <c r="AF32">
        <f>Table3[[#This Row],[OTW_A]]+Table3[[#This Row],[OTW_H]]</f>
        <v>1</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9</v>
      </c>
      <c r="AK32">
        <f>(3*(Table3[[#This Row],[RW_A]]+Table3[[#This Row],[RW_H]]))+(2*(Table3[[#This Row],[OTW_A]]+Table3[[#This Row],[SOW_A]]+Table3[[#This Row],[OTW_H]]+Table3[[#This Row],[SOW_H]]))+Table3[[#This Row],[OTL_A]]+Table3[[#This Row],[SOL_A]]+Table3[[#This Row],[OTL_H]]+Table3[[#This Row],[SOL_H]]</f>
        <v>12</v>
      </c>
      <c r="AL32" s="15">
        <f>Table3[[#This Row],[PTS]]/(2*Table3[[#This Row],[GP]])</f>
        <v>0.40909090909090912</v>
      </c>
      <c r="AM32" s="15">
        <f>Table3[[#This Row],[PTS2]]/(3*Table3[[#This Row],[GP]])</f>
        <v>0.36363636363636365</v>
      </c>
      <c r="AN32">
        <f>(2*Table3[[#This Row],[GR]])+Table3[[#This Row],[PTS]]</f>
        <v>151</v>
      </c>
      <c r="AO32">
        <f>(3*Table3[[#This Row],[GR]])+Table3[[#This Row],[PTS2]]</f>
        <v>225</v>
      </c>
      <c r="AP32" s="20" t="str">
        <f>_xlfn.CONCAT(TEXT(Table3[[#This Row],[W]], "0"), "-", TEXT(Table3[[#This Row],[RL]],"0"), "-", TEXT(Table3[[#This Row],[OTL]]+Table3[[#This Row],[SOL]], "0"))</f>
        <v>4-6-1</v>
      </c>
      <c r="AQ32">
        <f>COUNTIFS(DataRegularSeason20242025!$D$3:$D$1315,Table3[[#This Row],[Teams]],DataRegularSeason20242025!$K$3:$K$1315,0)</f>
        <v>0</v>
      </c>
      <c r="AR32">
        <f>SUMIF(DataRegularSeason20242025!$D$3:$D$1315,$A32, DataRegularSeason20242025!$J$3:$J$1315)</f>
        <v>5</v>
      </c>
      <c r="AS32">
        <f>SUMIF(DataRegularSeason20242025!$D$3:$D$1315,$A32, DataRegularSeason20242025!$K$3:$K$1315)</f>
        <v>8</v>
      </c>
      <c r="AT32">
        <f>AR32-AS32</f>
        <v>-3</v>
      </c>
      <c r="AU32">
        <f>COUNTIFS(DataRegularSeason20242025!$E$3:$E$1315,Table3[[#This Row],[Teams]],DataRegularSeason20242025!$J$3:$J$1315,0)</f>
        <v>1</v>
      </c>
      <c r="AV32">
        <f>SUMIF(DataRegularSeason20242025!$E$3:$E$1315,$A32,DataRegularSeason20242025!$K$3:$K$1315)</f>
        <v>24</v>
      </c>
      <c r="AW32">
        <f>SUMIF(DataRegularSeason20242025!$E$3:$E$1315,$A32,DataRegularSeason20242025!$J$3:$J$1315)</f>
        <v>30</v>
      </c>
      <c r="AX32">
        <f>AV32-AW32</f>
        <v>-6</v>
      </c>
      <c r="AY32">
        <f>AR32+AV32</f>
        <v>29</v>
      </c>
      <c r="AZ32">
        <f>AS32+AW32</f>
        <v>38</v>
      </c>
      <c r="BA32">
        <f>AY32-AZ32</f>
        <v>-9</v>
      </c>
      <c r="BB32" s="17">
        <f>Table3[[#This Row],[GF]]/Table3[[#This Row],[GP]]</f>
        <v>2.6363636363636362</v>
      </c>
      <c r="BC32" s="17">
        <f>Table3[[#This Row],[GA]]/Table3[[#This Row],[GP]]</f>
        <v>3.4545454545454546</v>
      </c>
      <c r="BD32" s="17">
        <f>(Table3[[#This Row],[GF]]-Table3[[#This Row],[GA]])/Table3[[#This Row],[GP]]</f>
        <v>-0.81818181818181823</v>
      </c>
      <c r="BE32">
        <f>COUNTIFS(DataRegularSeason20242025!$D$3:$D$1315,$A32,DataRegularSeason20242025!$H$3:$H$1315, $A32)</f>
        <v>3</v>
      </c>
      <c r="BF32">
        <f>COUNTIFS(DataRegularSeason20242025!$E$3:$E$1315,$A32,DataRegularSeason20242025!$H$3:$H$1315, $A32)</f>
        <v>5</v>
      </c>
      <c r="BG32">
        <f>BE32+BF32</f>
        <v>8</v>
      </c>
      <c r="BH32">
        <f>F32-BE32</f>
        <v>0</v>
      </c>
      <c r="BI32">
        <f>H32-BF32</f>
        <v>3</v>
      </c>
      <c r="BJ32">
        <f>BH32+BI32</f>
        <v>3</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6</v>
      </c>
      <c r="E33" s="15">
        <f>Table3[[#This Row],[Watched]]/Table3[[#This Row],[GP]]</f>
        <v>0.46153846153846156</v>
      </c>
      <c r="F33">
        <f>COUNTIFS(DataRegularSeason20242025!$N$3:$N$1315,1,DataRegularSeason20242025!$D$3:$D$1315,$A33)</f>
        <v>7</v>
      </c>
      <c r="G33">
        <f>41-Table3[[#This Row],[GP_A]]</f>
        <v>34</v>
      </c>
      <c r="H33">
        <f>COUNTIFS(DataRegularSeason20242025!$E$3:$E$1315,$A33,DataRegularSeason20242025!$N$3:$N$1315,1)</f>
        <v>6</v>
      </c>
      <c r="I33">
        <f>41-Table3[[#This Row],[GP_H]]</f>
        <v>35</v>
      </c>
      <c r="J33">
        <f>F33+H33</f>
        <v>13</v>
      </c>
      <c r="K33">
        <f>82-Table3[[#This Row],[GP]]</f>
        <v>69</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3</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3</v>
      </c>
      <c r="AC33">
        <f>Table3[[#This Row],[L_A]]+Table3[[#This Row],[L_H]]</f>
        <v>10</v>
      </c>
      <c r="AD33">
        <f>Table3[[#This Row],[RW_A]]+Table3[[#This Row],[RW_H]]</f>
        <v>2</v>
      </c>
      <c r="AE33">
        <f>Table3[[#This Row],[RL_A]]+Table3[[#This Row],[RL_H]]</f>
        <v>8</v>
      </c>
      <c r="AF33">
        <f>Table3[[#This Row],[OTW_A]]+Table3[[#This Row],[OTW_H]]</f>
        <v>1</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8</v>
      </c>
      <c r="AK33">
        <f>(3*(Table3[[#This Row],[RW_A]]+Table3[[#This Row],[RW_H]]))+(2*(Table3[[#This Row],[OTW_A]]+Table3[[#This Row],[SOW_A]]+Table3[[#This Row],[OTW_H]]+Table3[[#This Row],[SOW_H]]))+Table3[[#This Row],[OTL_A]]+Table3[[#This Row],[SOL_A]]+Table3[[#This Row],[OTL_H]]+Table3[[#This Row],[SOL_H]]</f>
        <v>10</v>
      </c>
      <c r="AL33" s="15">
        <f>Table3[[#This Row],[PTS]]/(2*Table3[[#This Row],[GP]])</f>
        <v>0.30769230769230771</v>
      </c>
      <c r="AM33" s="15">
        <f>Table3[[#This Row],[PTS2]]/(3*Table3[[#This Row],[GP]])</f>
        <v>0.25641025641025639</v>
      </c>
      <c r="AN33">
        <f>(2*Table3[[#This Row],[GR]])+Table3[[#This Row],[PTS]]</f>
        <v>146</v>
      </c>
      <c r="AO33">
        <f>(3*Table3[[#This Row],[GR]])+Table3[[#This Row],[PTS2]]</f>
        <v>217</v>
      </c>
      <c r="AP33" s="20" t="str">
        <f>_xlfn.CONCAT(TEXT(Table3[[#This Row],[W]], "0"), "-", TEXT(Table3[[#This Row],[RL]],"0"), "-", TEXT(Table3[[#This Row],[OTL]]+Table3[[#This Row],[SOL]], "0"))</f>
        <v>3-8-2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AR33-AS33</f>
        <v>-14</v>
      </c>
      <c r="AU33">
        <f>COUNTIFS(DataRegularSeason20242025!$E$3:$E$1315,Table3[[#This Row],[Teams]],DataRegularSeason20242025!$J$3:$J$1315,0)</f>
        <v>0</v>
      </c>
      <c r="AV33">
        <f>SUMIF(DataRegularSeason20242025!$E$3:$E$1315,$A33,DataRegularSeason20242025!$K$3:$K$1315)</f>
        <v>14</v>
      </c>
      <c r="AW33">
        <f>SUMIF(DataRegularSeason20242025!$E$3:$E$1315,$A33,DataRegularSeason20242025!$J$3:$J$1315)</f>
        <v>18</v>
      </c>
      <c r="AX33">
        <f>AV33-AW33</f>
        <v>-4</v>
      </c>
      <c r="AY33">
        <f>AR33+AV33</f>
        <v>32</v>
      </c>
      <c r="AZ33">
        <f>AS33+AW33</f>
        <v>50</v>
      </c>
      <c r="BA33">
        <f>AY33-AZ33</f>
        <v>-18</v>
      </c>
      <c r="BB33" s="17">
        <f>Table3[[#This Row],[GF]]/Table3[[#This Row],[GP]]</f>
        <v>2.4615384615384617</v>
      </c>
      <c r="BC33" s="17">
        <f>Table3[[#This Row],[GA]]/Table3[[#This Row],[GP]]</f>
        <v>3.8461538461538463</v>
      </c>
      <c r="BD33" s="17">
        <f>(Table3[[#This Row],[GF]]-Table3[[#This Row],[GA]])/Table3[[#This Row],[GP]]</f>
        <v>-1.3846153846153846</v>
      </c>
      <c r="BE33">
        <f>COUNTIFS(DataRegularSeason20242025!$D$3:$D$1315,$A33,DataRegularSeason20242025!$H$3:$H$1315, $A33)</f>
        <v>0</v>
      </c>
      <c r="BF33">
        <f>COUNTIFS(DataRegularSeason20242025!$E$3:$E$1315,$A33,DataRegularSeason20242025!$H$3:$H$1315, $A33)</f>
        <v>0</v>
      </c>
      <c r="BG33">
        <f>BE33+BF33</f>
        <v>0</v>
      </c>
      <c r="BH33">
        <f>F33-BE33</f>
        <v>7</v>
      </c>
      <c r="BI33">
        <f>H33-BF33</f>
        <v>6</v>
      </c>
      <c r="BJ33">
        <f>BH33+BI33</f>
        <v>13</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2024-11-04T06:58:10Z</dcterms:modified>
</cp:coreProperties>
</file>